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defaultThemeVersion="124226"/>
  <mc:AlternateContent xmlns:mc="http://schemas.openxmlformats.org/markup-compatibility/2006">
    <mc:Choice Requires="x15">
      <x15ac:absPath xmlns:x15ac="http://schemas.microsoft.com/office/spreadsheetml/2010/11/ac" url="C:\Users\aeza\OneDrive\Escritorio\MARN\"/>
    </mc:Choice>
  </mc:AlternateContent>
  <xr:revisionPtr revIDLastSave="0" documentId="13_ncr:1_{D6B0A4A4-44ED-43D1-B9C9-E0D6E276B42C}" xr6:coauthVersionLast="47" xr6:coauthVersionMax="47" xr10:uidLastSave="{00000000-0000-0000-0000-000000000000}"/>
  <bookViews>
    <workbookView xWindow="20280" yWindow="-120" windowWidth="20730" windowHeight="11040" tabRatio="769" xr2:uid="{00000000-000D-0000-FFFF-FFFF00000000}"/>
  </bookViews>
  <sheets>
    <sheet name="General Resultados Analisis" sheetId="1" r:id="rId1"/>
    <sheet name="Social" sheetId="2" r:id="rId2"/>
    <sheet name="Administrativo" sheetId="3" r:id="rId3"/>
    <sheet name="Recursos Naturales y Culturales" sheetId="4" r:id="rId4"/>
    <sheet name="Político-Legal" sheetId="6" state="hidden" r:id="rId5"/>
    <sheet name="Económico-Financiero" sheetId="5" r:id="rId6"/>
    <sheet name="Formulario de evaluación" sheetId="7" r:id="rId7"/>
  </sheets>
  <definedNames>
    <definedName name="_xlnm.Print_Area" localSheetId="0">'General Resultados Analisis'!$A$1:$H$89</definedName>
    <definedName name="_xlnm.Print_Titles" localSheetId="6">'Formulario de evaluación'!$1:$4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 l="1"/>
  <c r="F6" i="3"/>
  <c r="C6" i="3"/>
  <c r="C14" i="3"/>
  <c r="C6" i="2"/>
  <c r="C5" i="3"/>
  <c r="B20" i="3"/>
  <c r="C5" i="2"/>
  <c r="C11" i="4"/>
  <c r="C10" i="4"/>
  <c r="C7" i="4"/>
  <c r="C6" i="4"/>
  <c r="C13" i="4"/>
  <c r="C14" i="2"/>
  <c r="C11" i="2"/>
  <c r="E6" i="2"/>
  <c r="B13" i="2"/>
  <c r="B10" i="2"/>
  <c r="B7" i="2"/>
  <c r="D3" i="2"/>
  <c r="E6" i="4"/>
  <c r="E6" i="5"/>
  <c r="G6" i="3" l="1"/>
  <c r="C70" i="1"/>
  <c r="C69" i="1"/>
  <c r="C68" i="1"/>
  <c r="C67" i="1"/>
  <c r="B9" i="5"/>
  <c r="B13" i="4"/>
  <c r="B14" i="2"/>
  <c r="F71" i="1"/>
  <c r="E71" i="1"/>
  <c r="C63" i="1"/>
  <c r="E7" i="5"/>
  <c r="F7" i="5" s="1"/>
  <c r="F6" i="5"/>
  <c r="E10" i="6"/>
  <c r="F10" i="6" s="1"/>
  <c r="E9" i="6"/>
  <c r="F9" i="6" s="1"/>
  <c r="E6" i="6"/>
  <c r="F6" i="6" s="1"/>
  <c r="F7" i="6" s="1"/>
  <c r="E11" i="4"/>
  <c r="F11" i="4" s="1"/>
  <c r="E10" i="4"/>
  <c r="F10" i="4" s="1"/>
  <c r="E7" i="4"/>
  <c r="F7" i="4" s="1"/>
  <c r="F6" i="4"/>
  <c r="E18" i="3"/>
  <c r="F18" i="3" s="1"/>
  <c r="E17" i="3"/>
  <c r="F17" i="3" s="1"/>
  <c r="E14" i="3"/>
  <c r="F14" i="3" s="1"/>
  <c r="E11" i="3"/>
  <c r="F11" i="3" s="1"/>
  <c r="E10" i="3"/>
  <c r="F10" i="3" s="1"/>
  <c r="E9" i="3"/>
  <c r="F9" i="3" s="1"/>
  <c r="E8" i="3"/>
  <c r="F8" i="3" s="1"/>
  <c r="E7" i="3"/>
  <c r="F7" i="3" s="1"/>
  <c r="E6" i="3"/>
  <c r="E12" i="2"/>
  <c r="F12" i="2" s="1"/>
  <c r="E9" i="2"/>
  <c r="F9" i="2" s="1"/>
  <c r="F6" i="2"/>
  <c r="F7" i="2" s="1"/>
  <c r="B8" i="5"/>
  <c r="B12" i="6"/>
  <c r="B11" i="6"/>
  <c r="B7" i="6"/>
  <c r="B12" i="4"/>
  <c r="B8" i="4"/>
  <c r="B19" i="3"/>
  <c r="B15" i="3"/>
  <c r="B12" i="3"/>
  <c r="B14" i="1"/>
  <c r="C12" i="1" s="1"/>
  <c r="G71" i="1"/>
  <c r="H71" i="1"/>
  <c r="D3" i="6"/>
  <c r="C8" i="6" s="1"/>
  <c r="C5" i="6" l="1"/>
  <c r="C6" i="6" s="1"/>
  <c r="C7" i="6" s="1"/>
  <c r="C71" i="1"/>
  <c r="C11" i="1"/>
  <c r="D3" i="3" s="1"/>
  <c r="C13" i="3" s="1"/>
  <c r="B69" i="1"/>
  <c r="D3" i="4"/>
  <c r="B61" i="1"/>
  <c r="C12" i="6"/>
  <c r="C10" i="6"/>
  <c r="G10" i="6" s="1"/>
  <c r="C9" i="6"/>
  <c r="C11" i="6" s="1"/>
  <c r="C13" i="1"/>
  <c r="C10" i="1"/>
  <c r="F13" i="2"/>
  <c r="F11" i="6"/>
  <c r="F10" i="2"/>
  <c r="F8" i="4"/>
  <c r="F15" i="3"/>
  <c r="F12" i="4"/>
  <c r="F12" i="3"/>
  <c r="F19" i="3"/>
  <c r="F8" i="5"/>
  <c r="G6" i="6" l="1"/>
  <c r="G7" i="6" s="1"/>
  <c r="G9" i="6"/>
  <c r="G11" i="6" s="1"/>
  <c r="G12" i="6" s="1"/>
  <c r="B60" i="1"/>
  <c r="B68" i="1"/>
  <c r="C16" i="3"/>
  <c r="C18" i="3" s="1"/>
  <c r="G18" i="3" s="1"/>
  <c r="C15" i="3"/>
  <c r="G14" i="3"/>
  <c r="G15" i="3" s="1"/>
  <c r="C11" i="3"/>
  <c r="G11" i="3" s="1"/>
  <c r="C5" i="4"/>
  <c r="C9" i="4"/>
  <c r="B70" i="1"/>
  <c r="B62" i="1"/>
  <c r="D3" i="5"/>
  <c r="C5" i="5" s="1"/>
  <c r="B67" i="1"/>
  <c r="C14" i="1"/>
  <c r="B59" i="1"/>
  <c r="C10" i="3" l="1"/>
  <c r="G10" i="3" s="1"/>
  <c r="B63" i="1"/>
  <c r="C8" i="3"/>
  <c r="G8" i="3" s="1"/>
  <c r="C7" i="3"/>
  <c r="G7" i="3" s="1"/>
  <c r="C9" i="3"/>
  <c r="G9" i="3" s="1"/>
  <c r="B71" i="1"/>
  <c r="C20" i="3"/>
  <c r="C17" i="3"/>
  <c r="G17" i="3" s="1"/>
  <c r="G19" i="3" s="1"/>
  <c r="C7" i="5"/>
  <c r="G7" i="5" s="1"/>
  <c r="C6" i="5"/>
  <c r="C9" i="5"/>
  <c r="C8" i="2"/>
  <c r="C9" i="2" s="1"/>
  <c r="G11" i="4"/>
  <c r="G7" i="4"/>
  <c r="C12" i="3" l="1"/>
  <c r="C19" i="3"/>
  <c r="G12" i="3"/>
  <c r="G20" i="3" s="1"/>
  <c r="D11" i="1" s="1"/>
  <c r="C12" i="4"/>
  <c r="G10" i="4"/>
  <c r="G12" i="4" s="1"/>
  <c r="C8" i="5"/>
  <c r="G6" i="5"/>
  <c r="G8" i="5" s="1"/>
  <c r="C7" i="2"/>
  <c r="G7" i="2"/>
  <c r="C12" i="2"/>
  <c r="C8" i="4"/>
  <c r="G6" i="4"/>
  <c r="G8" i="4" s="1"/>
  <c r="C10" i="2"/>
  <c r="G9" i="2"/>
  <c r="G10" i="2" s="1"/>
  <c r="G13" i="4" l="1"/>
  <c r="D12" i="1" s="1"/>
  <c r="D69" i="1" s="1"/>
  <c r="G9" i="5"/>
  <c r="D13" i="1"/>
  <c r="D62" i="1" s="1"/>
  <c r="E62" i="1" s="1"/>
  <c r="F11" i="1"/>
  <c r="B31" i="1"/>
  <c r="C31" i="1" s="1"/>
  <c r="D60" i="1"/>
  <c r="E60" i="1" s="1"/>
  <c r="D68" i="1"/>
  <c r="E11" i="1"/>
  <c r="C13" i="2"/>
  <c r="G12" i="2"/>
  <c r="G13" i="2" s="1"/>
  <c r="G14" i="2" s="1"/>
  <c r="D10" i="1" s="1"/>
  <c r="F12" i="1" l="1"/>
  <c r="B32" i="1"/>
  <c r="C32" i="1" s="1"/>
  <c r="E12" i="1"/>
  <c r="D61" i="1"/>
  <c r="E61" i="1" s="1"/>
  <c r="B33" i="1"/>
  <c r="C33" i="1" s="1"/>
  <c r="D70" i="1"/>
  <c r="E13" i="1"/>
  <c r="F13" i="1"/>
  <c r="B30" i="1"/>
  <c r="C30" i="1" s="1"/>
  <c r="D59" i="1"/>
  <c r="E10" i="1"/>
  <c r="D67" i="1"/>
  <c r="F10" i="1"/>
  <c r="D14" i="1"/>
  <c r="D71" i="1" l="1"/>
  <c r="E14" i="1"/>
  <c r="E24" i="1"/>
  <c r="F14" i="1"/>
  <c r="A26" i="1"/>
  <c r="E59" i="1"/>
  <c r="D63" i="1"/>
  <c r="E6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Martín Quintanilla</author>
  </authors>
  <commentList>
    <comment ref="A25" authorId="0" shapeId="0" xr:uid="{00000000-0006-0000-0000-000001000000}">
      <text>
        <r>
          <rPr>
            <b/>
            <sz val="9"/>
            <color indexed="81"/>
            <rFont val="Tahoma"/>
            <family val="2"/>
          </rPr>
          <t>Martín Quintanilla:</t>
        </r>
        <r>
          <rPr>
            <sz val="9"/>
            <color indexed="81"/>
            <rFont val="Tahoma"/>
            <family val="2"/>
          </rPr>
          <t xml:space="preserve">
Escriba comentario sobre la escala de gestion obtenida.</t>
        </r>
      </text>
    </comment>
    <comment ref="C66" authorId="0" shapeId="0" xr:uid="{00000000-0006-0000-0000-000002000000}">
      <text>
        <r>
          <rPr>
            <b/>
            <sz val="9"/>
            <color indexed="81"/>
            <rFont val="Tahoma"/>
            <family val="2"/>
          </rPr>
          <t>Martín Quintanilla:</t>
        </r>
        <r>
          <rPr>
            <sz val="9"/>
            <color indexed="81"/>
            <rFont val="Tahoma"/>
            <family val="2"/>
          </rPr>
          <t xml:space="preserve">
Agregar los resultados obtenidos en la evaluación 2015</t>
        </r>
      </text>
    </comment>
    <comment ref="A76" authorId="0" shapeId="0" xr:uid="{00000000-0006-0000-0000-000003000000}">
      <text>
        <r>
          <rPr>
            <b/>
            <sz val="9"/>
            <color indexed="81"/>
            <rFont val="Tahoma"/>
            <family val="2"/>
          </rPr>
          <t>Martín Quintanilla:</t>
        </r>
        <r>
          <rPr>
            <sz val="9"/>
            <color indexed="81"/>
            <rFont val="Tahoma"/>
            <family val="2"/>
          </rPr>
          <t xml:space="preserve">
Escriba analisis sobre ambito social, incluye comparación por periodos, evidencias, puntuacion, compromisos,  entre otros.</t>
        </r>
      </text>
    </comment>
    <comment ref="A80" authorId="0" shapeId="0" xr:uid="{00000000-0006-0000-0000-000004000000}">
      <text>
        <r>
          <rPr>
            <b/>
            <sz val="9"/>
            <color indexed="81"/>
            <rFont val="Tahoma"/>
            <family val="2"/>
          </rPr>
          <t>Martín Quintanilla:</t>
        </r>
        <r>
          <rPr>
            <sz val="9"/>
            <color indexed="81"/>
            <rFont val="Tahoma"/>
            <family val="2"/>
          </rPr>
          <t xml:space="preserve">
Escriba analisis sobre ambito administrativo, incluye comparación por periodos, evidencias, puntuacion, compromisos,  entre otros.</t>
        </r>
      </text>
    </comment>
    <comment ref="A84" authorId="0" shapeId="0" xr:uid="{00000000-0006-0000-0000-000005000000}">
      <text>
        <r>
          <rPr>
            <b/>
            <sz val="9"/>
            <color indexed="81"/>
            <rFont val="Tahoma"/>
            <family val="2"/>
          </rPr>
          <t>Martín Quintanilla:</t>
        </r>
        <r>
          <rPr>
            <sz val="9"/>
            <color indexed="81"/>
            <rFont val="Tahoma"/>
            <family val="2"/>
          </rPr>
          <t xml:space="preserve">
Escriba analisis sobre ambito recursos naturales y culturales, incluye comparación por periodos, evidencias, puntuacion, compromisos,  entre otros.</t>
        </r>
      </text>
    </comment>
    <comment ref="A89" authorId="0" shapeId="0" xr:uid="{00000000-0006-0000-0000-000006000000}">
      <text>
        <r>
          <rPr>
            <b/>
            <sz val="9"/>
            <color indexed="81"/>
            <rFont val="Tahoma"/>
            <family val="2"/>
          </rPr>
          <t>Martín Quintanilla:</t>
        </r>
        <r>
          <rPr>
            <sz val="9"/>
            <color indexed="81"/>
            <rFont val="Tahoma"/>
            <family val="2"/>
          </rPr>
          <t xml:space="preserve">
Escriba analisis sobre ambito economico financiero, incluye comparación por periodos, evidencias, puntuacion, compromisos,  entre otros.</t>
        </r>
      </text>
    </comment>
  </commentList>
</comments>
</file>

<file path=xl/sharedStrings.xml><?xml version="1.0" encoding="utf-8"?>
<sst xmlns="http://schemas.openxmlformats.org/spreadsheetml/2006/main" count="312" uniqueCount="194">
  <si>
    <t>AMBITO</t>
  </si>
  <si>
    <t>PESO</t>
  </si>
  <si>
    <t>PUNTAJE</t>
  </si>
  <si>
    <t>Puntaje para el ANP</t>
  </si>
  <si>
    <t>Diferencia del Puntaje</t>
  </si>
  <si>
    <t>Porcentaje de Avance</t>
  </si>
  <si>
    <t>Social</t>
  </si>
  <si>
    <t>Administrativo</t>
  </si>
  <si>
    <t>Recursos Naturales y Culturales</t>
  </si>
  <si>
    <t>Económico - Financiero</t>
  </si>
  <si>
    <t>Fecha:</t>
  </si>
  <si>
    <t>Área Natural Protegida:</t>
  </si>
  <si>
    <t>FACTOR</t>
  </si>
  <si>
    <t>INDICADOR</t>
  </si>
  <si>
    <t>Comunicación</t>
  </si>
  <si>
    <t>Educación Ambiental</t>
  </si>
  <si>
    <t>Total</t>
  </si>
  <si>
    <t>CALIFICACION</t>
  </si>
  <si>
    <t>PESO ANP</t>
  </si>
  <si>
    <t>PUNTAJE ANP</t>
  </si>
  <si>
    <t>PUNTAJE (UCG)</t>
  </si>
  <si>
    <t>Asignación de Pesos y Puntajes para el Ámbito Social</t>
  </si>
  <si>
    <t>Asignación de Pesos y Puntajes para el Ámbito Administrativo</t>
  </si>
  <si>
    <t>Infraestructura</t>
  </si>
  <si>
    <t>Personal</t>
  </si>
  <si>
    <t>Planificación</t>
  </si>
  <si>
    <t>Asignación de Pesos y Puntajes para el Ámbito Recursos Naturales y Culturales</t>
  </si>
  <si>
    <t>Conocimiento</t>
  </si>
  <si>
    <t>Marco Legal</t>
  </si>
  <si>
    <t>Marco Institucional</t>
  </si>
  <si>
    <t>Unidades de Calidad de Gestión (UCG):</t>
  </si>
  <si>
    <t>Participación</t>
  </si>
  <si>
    <t>Autosuficiencia Económica</t>
  </si>
  <si>
    <t>Asignación de Pesos y Puntajes para el Ámbito Económico-Financiero</t>
  </si>
  <si>
    <t>Asignación de Pesos y Puntajes para el Ámbito Político-Legal</t>
  </si>
  <si>
    <t>Escala de Gestión de Manejo</t>
  </si>
  <si>
    <t>Gestión de Manejo</t>
  </si>
  <si>
    <t>Cuando UCG</t>
  </si>
  <si>
    <t>No Aceptable</t>
  </si>
  <si>
    <t>Poco Aceptable</t>
  </si>
  <si>
    <t>Regular</t>
  </si>
  <si>
    <t>Aceptable</t>
  </si>
  <si>
    <t>Satisfactorio</t>
  </si>
  <si>
    <t>Calidad de Gestión por Ambito</t>
  </si>
  <si>
    <t>Ambito</t>
  </si>
  <si>
    <t>UCG</t>
  </si>
  <si>
    <t>Económico-Financiero</t>
  </si>
  <si>
    <t>Calidad de Gestión</t>
  </si>
  <si>
    <r>
      <t xml:space="preserve">ARN05 </t>
    </r>
    <r>
      <rPr>
        <sz val="10"/>
        <rFont val="Arial"/>
        <family val="2"/>
      </rPr>
      <t>Plan de protección del ANP</t>
    </r>
  </si>
  <si>
    <r>
      <t>ARN07</t>
    </r>
    <r>
      <rPr>
        <sz val="10"/>
        <rFont val="Arial"/>
        <family val="2"/>
      </rPr>
      <t xml:space="preserve"> Límites del área legalmente definidos y demarcados</t>
    </r>
  </si>
  <si>
    <r>
      <t>ARN08</t>
    </r>
    <r>
      <rPr>
        <sz val="10"/>
        <rFont val="Arial"/>
        <family val="2"/>
      </rPr>
      <t xml:space="preserve"> Plan de investigación del área</t>
    </r>
  </si>
  <si>
    <r>
      <t>ARN09</t>
    </r>
    <r>
      <rPr>
        <sz val="10"/>
        <rFont val="Arial"/>
        <family val="2"/>
      </rPr>
      <t xml:space="preserve"> Organización de la información</t>
    </r>
  </si>
  <si>
    <r>
      <t>S01</t>
    </r>
    <r>
      <rPr>
        <sz val="10"/>
        <rFont val="Arial"/>
        <family val="2"/>
      </rPr>
      <t xml:space="preserve"> Plan de Comunicación</t>
    </r>
  </si>
  <si>
    <r>
      <t>S03</t>
    </r>
    <r>
      <rPr>
        <sz val="10"/>
        <rFont val="Arial"/>
        <family val="2"/>
      </rPr>
      <t xml:space="preserve"> Participación Local</t>
    </r>
  </si>
  <si>
    <r>
      <t>S04</t>
    </r>
    <r>
      <rPr>
        <sz val="10"/>
        <rFont val="Arial"/>
        <family val="2"/>
      </rPr>
      <t xml:space="preserve"> Plan de Educación Ambiental</t>
    </r>
  </si>
  <si>
    <r>
      <t>AD01</t>
    </r>
    <r>
      <rPr>
        <sz val="10"/>
        <rFont val="Arial"/>
        <family val="2"/>
      </rPr>
      <t xml:space="preserve"> Acceso interno para el manejo</t>
    </r>
  </si>
  <si>
    <r>
      <t>AD02</t>
    </r>
    <r>
      <rPr>
        <sz val="10"/>
        <rFont val="Arial"/>
        <family val="2"/>
      </rPr>
      <t xml:space="preserve"> Equipo y herramienta idóneo</t>
    </r>
  </si>
  <si>
    <r>
      <t>AD03</t>
    </r>
    <r>
      <rPr>
        <sz val="10"/>
        <rFont val="Arial"/>
        <family val="2"/>
      </rPr>
      <t xml:space="preserve"> Mantenimiento de Equipo y herramienta</t>
    </r>
  </si>
  <si>
    <r>
      <t>AD04</t>
    </r>
    <r>
      <rPr>
        <sz val="10"/>
        <rFont val="Arial"/>
        <family val="2"/>
      </rPr>
      <t xml:space="preserve"> Instalaciones para el manejo</t>
    </r>
  </si>
  <si>
    <r>
      <t>AD05</t>
    </r>
    <r>
      <rPr>
        <sz val="10"/>
        <rFont val="Arial"/>
        <family val="2"/>
      </rPr>
      <t xml:space="preserve"> Mantenimiento de Instalaciones</t>
    </r>
  </si>
  <si>
    <r>
      <t>AD06</t>
    </r>
    <r>
      <rPr>
        <sz val="10"/>
        <rFont val="Arial"/>
        <family val="2"/>
      </rPr>
      <t xml:space="preserve"> Rotulación del área</t>
    </r>
  </si>
  <si>
    <r>
      <t>AD11</t>
    </r>
    <r>
      <rPr>
        <sz val="10"/>
        <rFont val="Arial"/>
        <family val="2"/>
      </rPr>
      <t xml:space="preserve"> Voluntariado en el ANP</t>
    </r>
  </si>
  <si>
    <r>
      <t>AD12</t>
    </r>
    <r>
      <rPr>
        <sz val="10"/>
        <rFont val="Arial"/>
        <family val="2"/>
      </rPr>
      <t xml:space="preserve"> Plan de manejo vigente </t>
    </r>
  </si>
  <si>
    <r>
      <t>AD15</t>
    </r>
    <r>
      <rPr>
        <sz val="10"/>
        <rFont val="Arial"/>
        <family val="2"/>
      </rPr>
      <t xml:space="preserve"> Plan de Gestión de Riesgos</t>
    </r>
  </si>
  <si>
    <r>
      <t>APL05</t>
    </r>
    <r>
      <rPr>
        <sz val="10"/>
        <rFont val="Arial"/>
        <family val="2"/>
      </rPr>
      <t xml:space="preserve"> Relaciones interorganizacionales</t>
    </r>
  </si>
  <si>
    <r>
      <t>APL01</t>
    </r>
    <r>
      <rPr>
        <sz val="10"/>
        <rFont val="Arial"/>
        <family val="2"/>
      </rPr>
      <t xml:space="preserve"> Estatus legal del área</t>
    </r>
  </si>
  <si>
    <r>
      <t>AEF01</t>
    </r>
    <r>
      <rPr>
        <sz val="10"/>
        <rFont val="Arial"/>
        <family val="2"/>
      </rPr>
      <t xml:space="preserve"> Plan de financiamiento a largo plazo</t>
    </r>
  </si>
  <si>
    <r>
      <t>AEF02</t>
    </r>
    <r>
      <rPr>
        <sz val="10"/>
        <rFont val="Arial"/>
        <family val="2"/>
      </rPr>
      <t xml:space="preserve"> Disponibilidad de fondos generados</t>
    </r>
  </si>
  <si>
    <t>Protección</t>
  </si>
  <si>
    <r>
      <t>APL04</t>
    </r>
    <r>
      <rPr>
        <sz val="10"/>
        <rFont val="Arial"/>
        <family val="2"/>
      </rPr>
      <t xml:space="preserve"> Coordinación administrativa del área</t>
    </r>
  </si>
  <si>
    <t>Poco aceptable</t>
  </si>
  <si>
    <t>Cuadro Resumen por Ámbito relacionando Pesos Ideales con la Evaluación obtenida en campo</t>
  </si>
  <si>
    <t>Calificacion revisada</t>
  </si>
  <si>
    <t>Observaciones y compromisos</t>
  </si>
  <si>
    <t>Evidencia</t>
  </si>
  <si>
    <t>AMBITO SOCIAL</t>
  </si>
  <si>
    <t xml:space="preserve">Nombre del Area Natural Protegida: </t>
  </si>
  <si>
    <t xml:space="preserve">Fecha de la evaluacion: </t>
  </si>
  <si>
    <t>Evaluador(es):</t>
  </si>
  <si>
    <t>Calificación revisada</t>
  </si>
  <si>
    <t>S03 Participación Local</t>
  </si>
  <si>
    <t>Evidencia revisada</t>
  </si>
  <si>
    <t>AMBITO ADMINISTRATIVO</t>
  </si>
  <si>
    <t>AD01 Acceso Interno para el Manejo del Área Protegida</t>
  </si>
  <si>
    <t>AD02 Equipo y Herramienta Idóneo para el Manejo del Área Protegida</t>
  </si>
  <si>
    <t>5=  100% del equipo y herramienta idóneo para el manejo eficiente del AP ha sido adquirido.
4=  75% del equipo y herramienta para las actividades prioritarias de manejo ha sido adquirido.
3=  50% del equipo idóneo y herramienta  ha sido adquirido.
2=  25% del equipo y herramienta idóneo  ha sido adquirido.
1=  No existe equipo y herramienta.</t>
  </si>
  <si>
    <t>AD03 Mantenimiento del equipo y herramienta</t>
  </si>
  <si>
    <t>AD04 Instalaciones para el manejo</t>
  </si>
  <si>
    <t>5= 100% de las instalaciones básicas para el manejo del área ha sido construida
4=75% de las instalaciones básicas para el manejo del área ha sido construida
3= 50% de las instalaciones básicas han sido construida, 
2= 25% de las instalaciones básicas han sido construidas
1= No existen instalaciones físicas para el manejo básico del área</t>
  </si>
  <si>
    <t>AD05 Mantenimiento de Instalaciones</t>
  </si>
  <si>
    <t>5 = Existe mantenimiento de todas las instalaciones del área protegida. 
4=Existe mantenimiento en el 75% de las instalaciones del área protegida.
3=Existe mantenimiento en el 50% de las instalaciones del área protegida.
2=Existe mantenimiento en el 25% de las instalaciones del área protegida.
1=No existe mantenimiento de las instalaciones del área protegida.</t>
  </si>
  <si>
    <t>AD06 Rotulación del Área</t>
  </si>
  <si>
    <t>AD11 Voluntariado en el ANP</t>
  </si>
  <si>
    <t>5= Existe voluntariado implementado que responde a una planificación y a las necesidades de manejo del ANP.
4=  Existe planificación del voluntariado, pero no hay seguimiento ni evaluación.
3=  Se está planificando el voluntariado y se identifican mecanismos para su ejecución.
2=  Hay servicio de voluntariado esporádico sin planificación.
1=  Hay necesidad de voluntariado pero no hay iniciativas para la planificación</t>
  </si>
  <si>
    <t>AD12 Plan de Manejo vigente e implementándose.</t>
  </si>
  <si>
    <t>AD13 Plan Operativo del Área implementándose.</t>
  </si>
  <si>
    <t>5= Plan operativo implementándose de acuerdo al plan de manejo.
4=  Plan operativo implementándose de acuerdo a algunas actividades del plan de manejo.
3=  Plan operativo implementándose sin fundamento en el plan de manejo.
2=  Plan operativo en proceso de elaboración o actualizándose
1=  No existe plan operativo.</t>
  </si>
  <si>
    <t>AMBITO RECURSOS NATURALES Y CULTURALES</t>
  </si>
  <si>
    <t xml:space="preserve">ARN09 Organización de la Información </t>
  </si>
  <si>
    <t>AMBITO ECONOMICO FINANCIERO</t>
  </si>
  <si>
    <t xml:space="preserve">AEF01 Plan de financiamiento a largo plazo del área </t>
  </si>
  <si>
    <t xml:space="preserve">5= Hay un plan de financiamiento a largo plazo, hay mecanismos de financiamiento funcionando, los ingresos son suficientes para el manejo.
4= No hay plan de financiamiento a largo plazo, hay mecanismos de financiamiento funcionando, los ingresos son suficientes pero a corto plazo.
3= No hay plan de financiamiento a corto plazo, hay mecanismos de financiamiento funcionando, los ingresos son insuficientes
2= No hay plan de financiamiento a largo plazo, hay algunos mecanismos de financiamiento, los ingresos son insuficientes
1= No hay plan de financiamiento a largo plazo, hay acciones de financiamiento funcionando a corto plazo.
</t>
  </si>
  <si>
    <t>%CG</t>
  </si>
  <si>
    <t>REPORTE DE CAMPO DE MONITOREO DE AREAS PROTEGIDAS</t>
  </si>
  <si>
    <r>
      <t>GA</t>
    </r>
    <r>
      <rPr>
        <b/>
        <sz val="6"/>
        <rFont val="Arial"/>
        <family val="2"/>
      </rPr>
      <t>2015</t>
    </r>
  </si>
  <si>
    <t>5= Plan de manejo aprobado e implementándose en todos sus programas 
4= Plan de manejo aprobado e implementándose en algunos de sus programas.
3= Plan de manejo en aprobación con algunas acciones implementadas o actualizándose.
2= Plan de manejo en proceso de elaboración, pero se planifica en base a Plan Operativo
1= No existe plan de manejo, ni plan operativo, se realizan actividades esporadicas.</t>
  </si>
  <si>
    <r>
      <t>GAS</t>
    </r>
    <r>
      <rPr>
        <b/>
        <sz val="8"/>
        <rFont val="Arial"/>
        <family val="2"/>
      </rPr>
      <t>1</t>
    </r>
  </si>
  <si>
    <r>
      <t>GAS</t>
    </r>
    <r>
      <rPr>
        <b/>
        <sz val="8"/>
        <rFont val="Arial"/>
        <family val="2"/>
      </rPr>
      <t>2</t>
    </r>
  </si>
  <si>
    <r>
      <t>GA</t>
    </r>
    <r>
      <rPr>
        <b/>
        <sz val="6"/>
        <rFont val="Arial"/>
        <family val="2"/>
      </rPr>
      <t>2016</t>
    </r>
  </si>
  <si>
    <r>
      <t>GA</t>
    </r>
    <r>
      <rPr>
        <b/>
        <sz val="6"/>
        <rFont val="Arial"/>
        <family val="2"/>
      </rPr>
      <t>2017</t>
    </r>
  </si>
  <si>
    <r>
      <t>GA</t>
    </r>
    <r>
      <rPr>
        <b/>
        <sz val="6"/>
        <rFont val="Arial"/>
        <family val="2"/>
      </rPr>
      <t>2018</t>
    </r>
  </si>
  <si>
    <r>
      <t>GA</t>
    </r>
    <r>
      <rPr>
        <b/>
        <sz val="6"/>
        <rFont val="Arial"/>
        <family val="2"/>
      </rPr>
      <t>2019</t>
    </r>
  </si>
  <si>
    <r>
      <t>GA</t>
    </r>
    <r>
      <rPr>
        <b/>
        <sz val="6"/>
        <rFont val="Arial"/>
        <family val="2"/>
      </rPr>
      <t>2020</t>
    </r>
  </si>
  <si>
    <t>Escala de Gestión de Manejo del Area Natural Protegida</t>
  </si>
  <si>
    <t>Comentarios:</t>
  </si>
  <si>
    <t>Grafico 1. Calidad de gestion comparada por ambito</t>
  </si>
  <si>
    <t>Comparacion temporal sobre la Calidad de Gestión de Manejo año anterior y año actual</t>
  </si>
  <si>
    <t>Comparacion temporal sobre la Calidad de Gestión de Manejo periodo cinco años</t>
  </si>
  <si>
    <t>Comentarios ambito social:</t>
  </si>
  <si>
    <t>Grafico 2. Comparación del avance ambito social 2015-2020</t>
  </si>
  <si>
    <t>Grafico 3. Comparación del avance ambito administrativo 2015-2020</t>
  </si>
  <si>
    <t>Comentarios ambito administrativo:</t>
  </si>
  <si>
    <t>Grafico 4. Comparación del avance ambito Recursos naturales yculturales 2015-2020</t>
  </si>
  <si>
    <t>Comentarios ambito recursos naturales y culturales:</t>
  </si>
  <si>
    <t>Grafico 6. Comparación del avance ambito económico financiero 2015-2020</t>
  </si>
  <si>
    <t>Comentarios ambito económico financiero:</t>
  </si>
  <si>
    <t xml:space="preserve">5= El COAL funciona con planes de trabajo anuales y opera según su reglamento interno.
4= El COAL opera en coordinación con otras organizaciones locales y territoriales.  
3= Comité Asesor Local está legalmente constituido.
2= Existe participación local organizada (incluyendo relación con el COAL del AC) 
1= No existe la participación local organizada en el manejo del área protegida"
</t>
  </si>
  <si>
    <t>5 = Existe una evaluación del impacto del material de divulgación.
4= La distribución del material se realiza a diferentes públicos meta.
3= Existe material aprobado y disponible de forma impresa.
2= Existe identificadas las potenciales fuentes de materiales y los diseños.
1= No hay material de divulgación"</t>
  </si>
  <si>
    <t>S01 Materiales de divulgación elaborados y difundidos</t>
  </si>
  <si>
    <t xml:space="preserve">S04 Actividades de Educación Ambiental </t>
  </si>
  <si>
    <t xml:space="preserve">5= Se ejecutan actividades de educación ambiental y se evalúa su impacto
4= Se ejecutan algunas actividades de EA
3= Existe actividades previstas de EA, pero no se implementas por falta de recursos
2= Se está diseñando actividades de EA
1= No existen actividades de educación ambiental 
</t>
  </si>
  <si>
    <t>5= 100 % de las vías de acceso permite el manejo integral y eficiente del área
4= 75 % de las vías de acceso permite el manejo integral del área.
3= 50% de las vías de acceso permite el manejo integral del área.
2= 25 % de las vías de acceso permite el manejo integral del área.
1= No existen vías de acceso interno para el manejo del área protegida</t>
  </si>
  <si>
    <t>AD0XX Vias de Acceso Externo para el Manejo del Área Protegida</t>
  </si>
  <si>
    <t>5= Existe mantenimiento de todo el equipo y herramienta del área protegida.
4= Existe mantenimiento en 75% del equipo y herramienta del área protegida.
3= Existe mantenimiento en 50% del equipo y herramienta del área protegida.
2= Existe mantenimiento en 25% del equipo y herramienta del área protegida
1= No existe mantenimiento del equipo y herramienta del área protegida.</t>
  </si>
  <si>
    <t>AD15 Actividades de Gestión de Riesgos del AP elaborado</t>
  </si>
  <si>
    <t xml:space="preserve">5=  Existen actividades de Gestión de Riesgos elaborado y se implementa completamente
4=  Existen actividades de Gestión de Riesgos y se implementa parcialmente  
3=  Existen actividades de Gestión de Riesgos, no hay acciones para implementarlo 
2= Análisis de Riesgo iniciado y con acciones orientadas a mitigar el riesgo que se presenta.
1=  No existen actividades de Gestión de Riesgos ni acciones orientadas a su formulación
</t>
  </si>
  <si>
    <t>5= Existen acciones de protección y se aplica totalmente, y se evalua
4= Existen acciones de protección y aplica parcialmente.
3= Las acciones de protección se encuentra en proceso de formulación
2= No existen acciones de protección pero hay acciones sistemáticas.
1= No existen acciones de protección y no hay acciones ordenadas.</t>
  </si>
  <si>
    <t>ARN05 Acciones de Protección del ANP</t>
  </si>
  <si>
    <t>ARN07 Límites del área legalmente definidos</t>
  </si>
  <si>
    <t>5=  Existe acciones de investigación estructurado, adecuado a necesidades de manejo y en ejecución.
4=  Existen acciones de investigación estructurado y sólo algunas acciones implementadas.
3=  Algunas acciones de investigación están adecuadas a las necesidades de manejo.
2=  Existen acciones de investigación aislada.
1=  No existen acciones de investigación</t>
  </si>
  <si>
    <t>5= Límites del área natural protegida legalmente definidos .
4=  Límites del área natural protegida en proceso de legalización (75%)
3=  Límites del área natural protegida en proceso de legalización (50%)
2=  Límites del área natural protegida en proceso de legalización (25%)
1=  Límites del área natural protegida no definidos legalmente</t>
  </si>
  <si>
    <t xml:space="preserve">ARN08 Acciones de Investigación del Área </t>
  </si>
  <si>
    <t>5=  Hay registro de la información bastante funcional con amplia información útil y con recursos tecnológicos.
4= El registro de la información sencillo pero suficiente para proporcionar buen apoyo a la administración del AP
3=  El registro de información parcial, sin orden , con funcionabilidad mínima
2=  El registro de la información mal acondicionado, incompleto, sin orden
1=  No hay registro de información</t>
  </si>
  <si>
    <t>AEF01 Iniciativas de gestión de recursos</t>
  </si>
  <si>
    <t xml:space="preserve">5= Los recursos gestionados contribuyen con el manejo potencialmente del área.
4= Existen recursos disponibles que contribuyen limitadamente con el manejo del área.
3= Se inicia la gestión de los recursos para el manejo del área.
2= Algunos recursos se han identificado. 
1= No existen recursos disponibles para el manejo del área.
</t>
  </si>
  <si>
    <t>AEF02 Actividades de Autogestión de recursos para el manejo del área</t>
  </si>
  <si>
    <t xml:space="preserve">5=  El AP dispone diversas fuentes de ingresos y cubre la mayor parte de sus necesidades de manejo. 
4=  El AP cubre parte de sus necesidades mediante algunas fuentes de ingreso.
3=  El AP dispone de un pliego tarifario y otras condiciones para la generación de fondos
2=  El AP identifica la generación de recursos para su autogestión.  
1=  El AP no genera recursos para su manejo
</t>
  </si>
  <si>
    <t>Análisis del Monitoreo de los Ambitos, Factores, Criterios e Indicadores en la Eficiencia del Manejo de las Áreas Naturales Protegidas
PERIODO 2021</t>
  </si>
  <si>
    <t>Parque Nacional El Imposible</t>
  </si>
  <si>
    <t>24 de noviembre de 2021</t>
  </si>
  <si>
    <t xml:space="preserve">Solo se ha identificado los puntos de interes del parque, se han trabajo nuevos bocetos, material de divulgación pero no esta actualizado (hay que hacer un nuevo tiraje).  </t>
  </si>
  <si>
    <t>Gestionar recursos para el nuevo tiraje de materiales de comunicación y divulgación, dirigido a la comunidad y turistas.</t>
  </si>
  <si>
    <t>El COAL coordina con alcaldias, PNC, entes financiadores (FdA, PRISMA, FIAES, PNUD), OSC (Foro del Agua).
Se hace planificación del año y se revisa el plan.
Se cuenta con un reglamento interno.
No se ha operativizado los instrumentos.</t>
  </si>
  <si>
    <t>Que se requiere hacer la operatividad de los instrumentos (Planes, reglamento interno) y la dinamización de la junta directiva.</t>
  </si>
  <si>
    <t xml:space="preserve">No hay plan a largo plazo, pero hay mecanismo como la colecturia. </t>
  </si>
  <si>
    <t>Construcción de un plan de financiamiento a largo plazo.</t>
  </si>
  <si>
    <t>En los 9 proyectos ejecutados en el ANP se incluyen procesos de capacitación, talleres y giras educativas con beneficiarios productores/as (población adulta) sobre protección de bosques e implementación de acciones sostenibles.
No se realizan acciones de sensibilización/educación en centros escolares.
En el plan de adaptación a CC municipal que construye la alcaldia junto con UNES han incluido un programa de capacitación.
A traves de los guias se hacen procesos de sensibilización y demostración con estudiantes universitarios, turistas que visitan el parque. El centro de interpretación es un medio que permite hacer sensibilización.</t>
  </si>
  <si>
    <t xml:space="preserve">Ampliar el grupo meta de los procesos educativos a centros escolares.
Generar más información y material educativo, visual principalmente para apoyar los procesos educativos.
Aplicar metodologías efectiva para niñez (cines ambientales, titeres, tours, etc).
</t>
  </si>
  <si>
    <t>Hay sectores zonificados los cuales no se han intervenido.</t>
  </si>
  <si>
    <t>Es necesario ampliar los accesos principalmente para las amenazas como indicendios forestales.</t>
  </si>
  <si>
    <t>Hay dos vias de acceso pero que requieren mantenimiento.</t>
  </si>
  <si>
    <t>Gestionar ante instituciones como gobierno (MOP - FOVIAL) y alcaldías.</t>
  </si>
  <si>
    <t>Se cuenta con una computadora, impresora, camara y una tablet, GPS, cocina, equipamiento (Tacuba).
San benito tiene equipamiento contra incendio, oficinas, dos computadoras, dron, GPS, camara fotografica, camaras trampa, piochas, palas, equipamiento (San Benito).
Equipamiento contra incendio, oficina, GPS, piochas, palas (SFM)
Palas, piochas, asadones, motocierras, equipo dañado, equipo de alojamiento (La Fincona).</t>
  </si>
  <si>
    <t xml:space="preserve">Adquirir para Tacuba equipamiento contra incendio.
Capacitar brigadas contraincendios.
</t>
  </si>
  <si>
    <t>Hay una planta solar en La Fincona pero no hay bateria.
Hubo un mantenimiento a la base de comunicación.</t>
  </si>
  <si>
    <t>Compromiso por parte del Estado y co-administradores de darle mantenimiento al equipo utilizado para el manejo del área.</t>
  </si>
  <si>
    <t>Se debe mejorar las condiciones de La Fincona y Tacuba.</t>
  </si>
  <si>
    <t>En el sector de La Fincona las instalaciones no estan totalmente adecuadas, hay condiciones en mínimas. Falta personal de guardarecursos.
En San Benito cuentan con estructuras adecuadas.
En Tacuba, solo se encuentra la oficina donada por la Alcaldía. No se cuenta con caseta dado por condiciones de delincuencia. Este sector habia quedado abandonado despues de la co-administración de Salvanatura, logrando avances en los ultimos años. 
Hay senderos.
En San Francisco hay condiciones infraestructurales se encuentran bien.</t>
  </si>
  <si>
    <t xml:space="preserve">En San Benito hay reparaciones, hay una persona que se encarga en las reparaciones.
En San Francisco Menendez, hay reparaciones.
Tacuba en un 25%
</t>
  </si>
  <si>
    <t>Continuar los esfuerzos de mantenimiento.</t>
  </si>
  <si>
    <r>
      <t>5=Existen</t>
    </r>
    <r>
      <rPr>
        <sz val="10"/>
        <color indexed="17"/>
        <rFont val="Arial"/>
        <family val="2"/>
      </rPr>
      <t xml:space="preserve"> </t>
    </r>
    <r>
      <rPr>
        <sz val="10"/>
        <color indexed="10"/>
        <rFont val="Arial"/>
        <family val="2"/>
      </rPr>
      <t xml:space="preserve">acciones </t>
    </r>
    <r>
      <rPr>
        <sz val="10"/>
        <rFont val="Arial"/>
        <family val="2"/>
      </rPr>
      <t xml:space="preserve">de Rotulación formuladas e implementadas. 
4=Existen  </t>
    </r>
    <r>
      <rPr>
        <sz val="10"/>
        <color indexed="10"/>
        <rFont val="Arial"/>
        <family val="2"/>
      </rPr>
      <t>acciones</t>
    </r>
    <r>
      <rPr>
        <sz val="10"/>
        <rFont val="Arial"/>
        <family val="2"/>
      </rPr>
      <t xml:space="preserve"> de Rotulación formuladas pero no implementadas.
3=</t>
    </r>
    <r>
      <rPr>
        <sz val="10"/>
        <color indexed="10"/>
        <rFont val="Arial"/>
        <family val="2"/>
      </rPr>
      <t xml:space="preserve">No existe rotulacion edecuada en buen estado </t>
    </r>
    <r>
      <rPr>
        <sz val="10"/>
        <rFont val="Arial"/>
        <family val="2"/>
      </rPr>
      <t xml:space="preserve">
2=</t>
    </r>
    <r>
      <rPr>
        <sz val="10"/>
        <color indexed="10"/>
        <rFont val="Arial"/>
        <family val="2"/>
      </rPr>
      <t xml:space="preserve">Existe rotulación en mal estado
</t>
    </r>
    <r>
      <rPr>
        <sz val="10"/>
        <rFont val="Arial"/>
        <family val="2"/>
      </rPr>
      <t xml:space="preserve">
1= No existe rotulación en el área protegida.</t>
    </r>
  </si>
  <si>
    <t>En San Benito hay rotulación en todos los sectores.
En La Fincona la rotulación es reciente pero hay daños por personas que no estan de acuerdo con la rotulación.
En San Francisco Menendez hay rotulación pero se han dañado algunos, hay rotulación no instalada.
En Tacuba hay rotulación reciente pero dañada por vandalismo. En el sector de La Campana no hay rotulación.</t>
  </si>
  <si>
    <t>En La Fincona se necesita mayor rotulación, con mayor enfasis en los sectores externos.
Es necesario complementar los otros sectores.</t>
  </si>
  <si>
    <t>En San Benito, hay guías en el sector.
En SFM, hay un grupo de guías. 
Hay co-manejadoras: ACEPROS, Asociación Fuente de Vida, Alcaldia Tacuba.
En El Corozo, es minimo.
En Tacuba, hay guías.
Hay organización para algunas actividades como limpieza, respuesta de incendios.</t>
  </si>
  <si>
    <t>Reforzar el voluntariado en algunos sectores.</t>
  </si>
  <si>
    <t>Hay plan de manejo vigente a 2022.
Hay un plan operativo.</t>
  </si>
  <si>
    <t>Actualizar el plan de manejo 2022.
Actualizar POA.</t>
  </si>
  <si>
    <t>Cuentan con POA</t>
  </si>
  <si>
    <t>Actualizar POA 2022.</t>
  </si>
  <si>
    <t>Parte del equipo de guardarecursos son parte de las comisiones municipales de protección civil.
Hay un plan municipal de protección civil.
Hay coordinación y apoyo entre la municipalidad y los guardarecursos, dependiendo de la zona.
Se implementan acciones durante la epoca seca, se monitorean sectores.
Hay brigadas contraincendios conformadas entre guardarecursos y comunidad, se activan según emergencia.
Dentro del grupo de COAL se difunde información de la DGOA.</t>
  </si>
  <si>
    <t>Equipamiento para incendios.
Continuar con las brigadas contraincendios. Crear nuevas brigadas.
Fortalecimiento de capacidades como curso de bombero forestal.
Continuar la relacion con las CMPC.</t>
  </si>
  <si>
    <t>planes semanales de patrullaje, coordinacion con policia y fiscalia, vigilancia, realizan procedimiento de capturas y denuncias, inspecciones para autorizaciones o delitos ambientales, preventiva, hay rotulación normativa visible, monitoreo de fauna. Existe zonificación en el parque (uso público, protección) dentro del plan de manejo.
En el sector campana no hay acciones de protección.</t>
  </si>
  <si>
    <t>Fortalecer los procesos de vigilancia y protección en La Campana.</t>
  </si>
  <si>
    <t xml:space="preserve">El parque tiene 25 inmuebles.
El 90% esta delimitado. Los guardarecursos conocen sus limites. </t>
  </si>
  <si>
    <t>Continuar los procesos de delimitación y trasnferencia, por lo menos de Monte Hermoso.</t>
  </si>
  <si>
    <t>Se cuenta con herramientas como GPS, Tablets, camaras trampas que permiten monitorear mamiferos.
Se implementan acciones conforme a taxones para ver aumento o disminución de ciertas especies.
Se cuenta de manera digital y en el lado de San Benito se encuentran.
En La Fincona no hay monitoreo.
Hay estudios de flora, fauna.
Se he hecho un levantamiento donde realizar monitoreos de fauna.</t>
  </si>
  <si>
    <t>Sistematización de la información.
Continuar con estudios de especies de interes del parque.</t>
  </si>
  <si>
    <t>Avanzar en la documentación digital.</t>
  </si>
  <si>
    <t>La información esta ubicada en San Benito sin embargo no esta digitalziada.</t>
  </si>
  <si>
    <t>La Fincona: Hay un aporte del MARN, hay presupuesto y otro de proyectos.
Tacuba: Hay proyectos (Minimo).
San Francisco: Hay proyectos y recursos del MARN.
San Benito: hay proyectos y hay financiamiento del MARN.</t>
  </si>
  <si>
    <t>Gestionar más recursos para las inversiones dentro del parque.</t>
  </si>
  <si>
    <t>San Benito: Disponen de un pliego tarifario.
Tacuba: No tienen mecanismo de auto gestión de fondos.
SFM:  Disponen de un pliego tarifario.
La Fincona: No tienen mecanismo de auto financiamiento.</t>
  </si>
  <si>
    <t>Implementar los pliegos tarifarios en los sectores de Tacuba y La Fincona.
Invertir en infraestructura que promueva el turismo.</t>
  </si>
  <si>
    <t>Milena Berrocal (UICN)
Gregorio Ramirez (UICN)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</si>
</sst>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name val="Arial"/>
    </font>
    <font>
      <sz val="10"/>
      <name val="Arial"/>
      <family val="2"/>
    </font>
    <font>
      <b/>
      <sz val="10"/>
      <name val="Arial"/>
      <family val="2"/>
    </font>
    <font>
      <b/>
      <sz val="9"/>
      <name val="Arial"/>
      <family val="2"/>
    </font>
    <font>
      <sz val="10"/>
      <name val="Arial"/>
      <family val="2"/>
    </font>
    <font>
      <b/>
      <sz val="12"/>
      <name val="Arial"/>
      <family val="2"/>
    </font>
    <font>
      <b/>
      <sz val="8"/>
      <name val="Arial"/>
      <family val="2"/>
    </font>
    <font>
      <b/>
      <sz val="11"/>
      <name val="Arial"/>
      <family val="2"/>
    </font>
    <font>
      <b/>
      <sz val="12"/>
      <name val="Helvetica"/>
      <family val="2"/>
    </font>
    <font>
      <b/>
      <sz val="16"/>
      <name val="Courier New"/>
      <family val="3"/>
    </font>
    <font>
      <b/>
      <sz val="13"/>
      <name val="Arial"/>
      <family val="2"/>
    </font>
    <font>
      <b/>
      <sz val="14"/>
      <name val="Arial"/>
      <family val="2"/>
    </font>
    <font>
      <b/>
      <sz val="12"/>
      <name val="Times New Roman"/>
      <family val="1"/>
    </font>
    <font>
      <b/>
      <sz val="16"/>
      <name val="Times New Roman"/>
      <family val="1"/>
    </font>
    <font>
      <sz val="72"/>
      <name val="Arial"/>
      <family val="2"/>
    </font>
    <font>
      <sz val="10"/>
      <name val="Arial"/>
      <family val="2"/>
    </font>
    <font>
      <b/>
      <sz val="6"/>
      <name val="Arial"/>
      <family val="2"/>
    </font>
    <font>
      <sz val="9"/>
      <color indexed="81"/>
      <name val="Tahoma"/>
      <family val="2"/>
    </font>
    <font>
      <b/>
      <sz val="9"/>
      <color indexed="81"/>
      <name val="Tahoma"/>
      <family val="2"/>
    </font>
    <font>
      <b/>
      <sz val="8.5"/>
      <name val="Arial"/>
      <family val="2"/>
    </font>
    <font>
      <sz val="11"/>
      <name val="Arial"/>
      <family val="2"/>
    </font>
    <font>
      <sz val="10"/>
      <name val="Arial"/>
      <family val="2"/>
    </font>
    <font>
      <sz val="12"/>
      <name val="Times New Roman"/>
      <family val="1"/>
    </font>
    <font>
      <sz val="36"/>
      <name val="Times New Roman"/>
      <family val="1"/>
    </font>
    <font>
      <sz val="10"/>
      <name val="Times New Roman"/>
      <family val="1"/>
    </font>
    <font>
      <b/>
      <sz val="12"/>
      <color rgb="FFFF0000"/>
      <name val="Times New Roman"/>
      <family val="1"/>
    </font>
    <font>
      <sz val="10"/>
      <color rgb="FFFF0000"/>
      <name val="Arial"/>
      <family val="2"/>
    </font>
    <font>
      <sz val="10"/>
      <color indexed="17"/>
      <name val="Arial"/>
      <family val="2"/>
    </font>
    <font>
      <sz val="10"/>
      <color indexed="10"/>
      <name val="Arial"/>
      <family val="2"/>
    </font>
    <font>
      <sz val="8"/>
      <name val="Arial"/>
      <family val="2"/>
    </font>
  </fonts>
  <fills count="11">
    <fill>
      <patternFill patternType="none"/>
    </fill>
    <fill>
      <patternFill patternType="gray125"/>
    </fill>
    <fill>
      <patternFill patternType="solid">
        <fgColor indexed="26"/>
        <bgColor indexed="64"/>
      </patternFill>
    </fill>
    <fill>
      <patternFill patternType="solid">
        <fgColor indexed="44"/>
        <bgColor indexed="64"/>
      </patternFill>
    </fill>
    <fill>
      <patternFill patternType="solid">
        <fgColor theme="0" tint="-0.14999847407452621"/>
        <bgColor indexed="64"/>
      </patternFill>
    </fill>
    <fill>
      <patternFill patternType="solid">
        <fgColor rgb="FFE5DFEC"/>
        <bgColor indexed="64"/>
      </patternFill>
    </fill>
    <fill>
      <patternFill patternType="solid">
        <fgColor theme="2"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medium">
        <color indexed="8"/>
      </top>
      <bottom/>
      <diagonal/>
    </border>
    <border>
      <left/>
      <right style="thin">
        <color indexed="8"/>
      </right>
      <top style="thin">
        <color indexed="8"/>
      </top>
      <bottom/>
      <diagonal/>
    </border>
    <border>
      <left style="thin">
        <color indexed="8"/>
      </left>
      <right style="thin">
        <color indexed="8"/>
      </right>
      <top style="thin">
        <color indexed="64"/>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style="thin">
        <color indexed="64"/>
      </top>
      <bottom style="medium">
        <color indexed="64"/>
      </bottom>
      <diagonal/>
    </border>
    <border>
      <left/>
      <right style="thin">
        <color indexed="8"/>
      </right>
      <top style="thin">
        <color indexed="64"/>
      </top>
      <bottom style="medium">
        <color indexed="64"/>
      </bottom>
      <diagonal/>
    </border>
    <border>
      <left style="thin">
        <color indexed="8"/>
      </left>
      <right style="thin">
        <color indexed="8"/>
      </right>
      <top style="medium">
        <color indexed="64"/>
      </top>
      <bottom/>
      <diagonal/>
    </border>
    <border>
      <left style="thin">
        <color indexed="64"/>
      </left>
      <right style="thin">
        <color indexed="64"/>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8"/>
      </top>
      <bottom style="medium">
        <color indexed="8"/>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right/>
      <top/>
      <bottom style="thin">
        <color indexed="64"/>
      </bottom>
      <diagonal/>
    </border>
  </borders>
  <cellStyleXfs count="5">
    <xf numFmtId="0" fontId="0" fillId="0" borderId="0"/>
    <xf numFmtId="0" fontId="9" fillId="2" borderId="1">
      <alignment horizontal="center" vertical="center"/>
      <protection locked="0"/>
    </xf>
    <xf numFmtId="0" fontId="9" fillId="2" borderId="1">
      <alignment horizontal="center" vertical="center"/>
    </xf>
    <xf numFmtId="0" fontId="2" fillId="3" borderId="2" applyNumberFormat="0" applyFont="0" applyBorder="0" applyAlignment="0">
      <alignment vertical="center"/>
    </xf>
    <xf numFmtId="9" fontId="15" fillId="0" borderId="0" applyFont="0" applyFill="0" applyBorder="0" applyAlignment="0" applyProtection="0"/>
  </cellStyleXfs>
  <cellXfs count="170">
    <xf numFmtId="0" fontId="0" fillId="0" borderId="0" xfId="0"/>
    <xf numFmtId="0" fontId="4" fillId="0" borderId="0" xfId="0" applyFont="1" applyAlignment="1">
      <alignment vertical="center"/>
    </xf>
    <xf numFmtId="0" fontId="0" fillId="0" borderId="0" xfId="0" applyAlignment="1">
      <alignment vertical="center"/>
    </xf>
    <xf numFmtId="0" fontId="12" fillId="4" borderId="1" xfId="0" applyFont="1" applyFill="1" applyBorder="1" applyAlignment="1">
      <alignment horizontal="center" vertical="center" wrapText="1"/>
    </xf>
    <xf numFmtId="0" fontId="4" fillId="0" borderId="1" xfId="0" applyFont="1" applyBorder="1" applyAlignment="1">
      <alignment wrapText="1"/>
    </xf>
    <xf numFmtId="0" fontId="12" fillId="5" borderId="1" xfId="0" applyFont="1" applyFill="1" applyBorder="1" applyAlignment="1">
      <alignment horizontal="justify" vertical="center"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2" fillId="6" borderId="1" xfId="0" applyFont="1" applyFill="1" applyBorder="1" applyAlignment="1">
      <alignment horizontal="justify" vertical="center" wrapText="1"/>
    </xf>
    <xf numFmtId="0" fontId="0" fillId="0" borderId="0" xfId="0" applyAlignment="1">
      <alignment horizontal="center" vertical="center" wrapText="1"/>
    </xf>
    <xf numFmtId="0" fontId="0" fillId="0" borderId="0" xfId="0" applyProtection="1">
      <protection hidden="1"/>
    </xf>
    <xf numFmtId="0" fontId="5" fillId="0" borderId="0" xfId="0" applyFont="1" applyAlignment="1" applyProtection="1">
      <alignment horizontal="center"/>
      <protection hidden="1"/>
    </xf>
    <xf numFmtId="2" fontId="2" fillId="0" borderId="0" xfId="0" applyNumberFormat="1" applyFont="1" applyAlignment="1" applyProtection="1">
      <alignment horizontal="left"/>
      <protection hidden="1"/>
    </xf>
    <xf numFmtId="0" fontId="6" fillId="0" borderId="3" xfId="0" applyFont="1" applyBorder="1" applyAlignment="1" applyProtection="1">
      <alignment horizontal="center" vertical="center"/>
      <protection hidden="1"/>
    </xf>
    <xf numFmtId="0" fontId="2" fillId="3" borderId="4" xfId="3" applyFont="1" applyBorder="1" applyAlignment="1" applyProtection="1">
      <alignment vertical="center"/>
      <protection hidden="1"/>
    </xf>
    <xf numFmtId="2" fontId="2" fillId="3" borderId="4" xfId="3" applyNumberFormat="1" applyFont="1" applyBorder="1" applyAlignment="1" applyProtection="1">
      <alignment horizontal="center" vertical="center"/>
      <protection hidden="1"/>
    </xf>
    <xf numFmtId="0" fontId="8" fillId="3" borderId="4" xfId="3" applyFont="1" applyBorder="1" applyAlignment="1" applyProtection="1">
      <alignment vertical="center"/>
      <protection hidden="1"/>
    </xf>
    <xf numFmtId="0" fontId="8" fillId="3" borderId="4" xfId="3" applyFont="1" applyBorder="1" applyAlignment="1" applyProtection="1">
      <alignment horizontal="center" vertical="center"/>
      <protection hidden="1"/>
    </xf>
    <xf numFmtId="0" fontId="2" fillId="0" borderId="1" xfId="0" applyFont="1" applyBorder="1" applyAlignment="1" applyProtection="1">
      <alignment vertical="center"/>
      <protection hidden="1"/>
    </xf>
    <xf numFmtId="2" fontId="0" fillId="0" borderId="5" xfId="0" applyNumberFormat="1" applyBorder="1" applyAlignment="1" applyProtection="1">
      <alignment horizontal="center" vertical="center"/>
      <protection hidden="1"/>
    </xf>
    <xf numFmtId="2" fontId="0" fillId="0" borderId="3" xfId="0" applyNumberFormat="1" applyBorder="1" applyAlignment="1" applyProtection="1">
      <alignment horizontal="center" vertical="center"/>
      <protection hidden="1"/>
    </xf>
    <xf numFmtId="0" fontId="2" fillId="0" borderId="3" xfId="0" applyFont="1" applyBorder="1" applyAlignment="1" applyProtection="1">
      <alignment vertical="center" wrapText="1"/>
      <protection hidden="1"/>
    </xf>
    <xf numFmtId="0" fontId="9" fillId="2" borderId="1" xfId="1" applyProtection="1">
      <alignment horizontal="center" vertical="center"/>
      <protection hidden="1"/>
    </xf>
    <xf numFmtId="2" fontId="0" fillId="0" borderId="2" xfId="0" applyNumberFormat="1" applyBorder="1" applyAlignment="1" applyProtection="1">
      <alignment horizontal="center" vertical="center"/>
      <protection hidden="1"/>
    </xf>
    <xf numFmtId="2" fontId="0" fillId="0" borderId="1" xfId="0" applyNumberFormat="1" applyBorder="1" applyAlignment="1" applyProtection="1">
      <alignment horizontal="center" vertical="center"/>
      <protection hidden="1"/>
    </xf>
    <xf numFmtId="0" fontId="2" fillId="0" borderId="6" xfId="0" applyFont="1" applyBorder="1" applyAlignment="1" applyProtection="1">
      <alignment vertical="justify"/>
      <protection hidden="1"/>
    </xf>
    <xf numFmtId="2" fontId="2" fillId="0" borderId="6" xfId="0" applyNumberFormat="1" applyFont="1" applyBorder="1" applyAlignment="1" applyProtection="1">
      <alignment horizontal="center" vertical="center"/>
      <protection hidden="1"/>
    </xf>
    <xf numFmtId="0" fontId="2" fillId="0" borderId="6" xfId="0" applyFont="1" applyBorder="1" applyAlignment="1" applyProtection="1">
      <alignment vertical="top" wrapText="1"/>
      <protection hidden="1"/>
    </xf>
    <xf numFmtId="0" fontId="2" fillId="0" borderId="6" xfId="0" applyFont="1" applyBorder="1" applyAlignment="1" applyProtection="1">
      <alignment horizontal="center" vertical="center"/>
      <protection hidden="1"/>
    </xf>
    <xf numFmtId="0" fontId="2" fillId="3" borderId="7" xfId="3" applyFont="1" applyBorder="1" applyAlignment="1" applyProtection="1">
      <alignment vertical="center" wrapText="1"/>
      <protection hidden="1"/>
    </xf>
    <xf numFmtId="2" fontId="2" fillId="3" borderId="7" xfId="3" applyNumberFormat="1" applyFont="1" applyBorder="1" applyAlignment="1" applyProtection="1">
      <alignment horizontal="center" vertical="center"/>
      <protection hidden="1"/>
    </xf>
    <xf numFmtId="2" fontId="2" fillId="3" borderId="3" xfId="3" applyNumberFormat="1" applyFont="1" applyBorder="1" applyAlignment="1" applyProtection="1">
      <alignment horizontal="center" vertical="center"/>
      <protection hidden="1"/>
    </xf>
    <xf numFmtId="0" fontId="7" fillId="3" borderId="7" xfId="3" applyFont="1" applyBorder="1" applyAlignment="1" applyProtection="1">
      <alignment vertical="center"/>
      <protection hidden="1"/>
    </xf>
    <xf numFmtId="0" fontId="7" fillId="3" borderId="7" xfId="3" applyFont="1" applyBorder="1" applyAlignment="1" applyProtection="1">
      <alignment horizontal="center" vertical="center"/>
      <protection hidden="1"/>
    </xf>
    <xf numFmtId="0" fontId="0" fillId="0" borderId="8" xfId="0" applyBorder="1" applyAlignment="1" applyProtection="1">
      <alignment vertical="center" wrapText="1"/>
      <protection hidden="1"/>
    </xf>
    <xf numFmtId="0" fontId="0" fillId="0" borderId="6" xfId="0" applyBorder="1" applyAlignment="1" applyProtection="1">
      <alignment vertical="justify" wrapText="1"/>
      <protection hidden="1"/>
    </xf>
    <xf numFmtId="0" fontId="2" fillId="3" borderId="7" xfId="3" applyFont="1" applyBorder="1" applyAlignment="1" applyProtection="1">
      <alignment horizontal="left" vertical="center" wrapText="1"/>
      <protection hidden="1"/>
    </xf>
    <xf numFmtId="0" fontId="0" fillId="3" borderId="7" xfId="3" applyFont="1" applyBorder="1" applyAlignment="1" applyProtection="1">
      <alignment vertical="center"/>
      <protection hidden="1"/>
    </xf>
    <xf numFmtId="0" fontId="0" fillId="3" borderId="7" xfId="3" applyFont="1" applyBorder="1" applyAlignment="1" applyProtection="1">
      <alignment horizontal="center" vertical="center"/>
      <protection hidden="1"/>
    </xf>
    <xf numFmtId="0" fontId="2" fillId="0" borderId="8" xfId="0" applyFont="1" applyBorder="1" applyAlignment="1" applyProtection="1">
      <alignment horizontal="left" vertical="center" wrapText="1"/>
      <protection hidden="1"/>
    </xf>
    <xf numFmtId="2" fontId="0" fillId="0" borderId="9" xfId="0" applyNumberFormat="1" applyBorder="1" applyAlignment="1" applyProtection="1">
      <alignment horizontal="center" vertical="center"/>
      <protection hidden="1"/>
    </xf>
    <xf numFmtId="0" fontId="2" fillId="0" borderId="10" xfId="0" applyFont="1" applyBorder="1" applyAlignment="1" applyProtection="1">
      <alignment vertical="center" wrapText="1"/>
      <protection hidden="1"/>
    </xf>
    <xf numFmtId="0" fontId="2" fillId="0" borderId="6" xfId="0" applyFont="1" applyBorder="1" applyAlignment="1" applyProtection="1">
      <alignment horizontal="left" vertical="justify" wrapText="1"/>
      <protection hidden="1"/>
    </xf>
    <xf numFmtId="0" fontId="2" fillId="3" borderId="11" xfId="3" applyFont="1" applyBorder="1" applyAlignment="1" applyProtection="1">
      <alignment horizontal="right"/>
      <protection hidden="1"/>
    </xf>
    <xf numFmtId="2" fontId="2" fillId="3" borderId="11" xfId="3" applyNumberFormat="1" applyFont="1" applyBorder="1" applyAlignment="1" applyProtection="1">
      <alignment horizontal="center" vertical="center"/>
      <protection hidden="1"/>
    </xf>
    <xf numFmtId="0" fontId="2" fillId="3" borderId="12" xfId="3" applyFont="1" applyBorder="1" applyAlignment="1" applyProtection="1">
      <alignment vertical="center"/>
      <protection hidden="1"/>
    </xf>
    <xf numFmtId="0" fontId="2" fillId="0" borderId="0" xfId="0" applyFont="1" applyAlignment="1" applyProtection="1">
      <alignment vertical="center"/>
      <protection hidden="1"/>
    </xf>
    <xf numFmtId="0" fontId="2" fillId="0" borderId="1" xfId="0" applyFont="1" applyBorder="1" applyAlignment="1" applyProtection="1">
      <alignment vertical="center" wrapText="1"/>
      <protection hidden="1"/>
    </xf>
    <xf numFmtId="0" fontId="2" fillId="0" borderId="13" xfId="0" applyFont="1" applyBorder="1" applyAlignment="1" applyProtection="1">
      <alignment vertical="center"/>
      <protection hidden="1"/>
    </xf>
    <xf numFmtId="2" fontId="2" fillId="0" borderId="14" xfId="0" applyNumberFormat="1" applyFont="1" applyBorder="1" applyAlignment="1" applyProtection="1">
      <alignment horizontal="center" vertical="center"/>
      <protection hidden="1"/>
    </xf>
    <xf numFmtId="0" fontId="2" fillId="3" borderId="8" xfId="3" applyFont="1" applyBorder="1" applyAlignment="1" applyProtection="1">
      <alignment vertical="center" wrapText="1"/>
      <protection hidden="1"/>
    </xf>
    <xf numFmtId="2" fontId="2" fillId="3" borderId="15" xfId="3" applyNumberFormat="1" applyFont="1" applyBorder="1" applyAlignment="1" applyProtection="1">
      <alignment horizontal="center" vertical="center"/>
      <protection hidden="1"/>
    </xf>
    <xf numFmtId="0" fontId="7" fillId="3" borderId="15" xfId="3" applyFont="1" applyBorder="1" applyAlignment="1" applyProtection="1">
      <alignment vertical="center"/>
      <protection hidden="1"/>
    </xf>
    <xf numFmtId="0" fontId="7" fillId="3" borderId="15" xfId="3" applyFont="1" applyBorder="1" applyAlignment="1" applyProtection="1">
      <alignment horizontal="center" vertical="center"/>
      <protection hidden="1"/>
    </xf>
    <xf numFmtId="0" fontId="0" fillId="0" borderId="16" xfId="0" applyBorder="1" applyAlignment="1" applyProtection="1">
      <alignment vertical="center" wrapText="1"/>
      <protection hidden="1"/>
    </xf>
    <xf numFmtId="0" fontId="0" fillId="0" borderId="1" xfId="0" applyBorder="1" applyAlignment="1" applyProtection="1">
      <alignment vertical="center" wrapText="1"/>
      <protection hidden="1"/>
    </xf>
    <xf numFmtId="2" fontId="2" fillId="0" borderId="17" xfId="0" applyNumberFormat="1" applyFont="1" applyBorder="1" applyAlignment="1" applyProtection="1">
      <alignment horizontal="center" vertical="center"/>
      <protection hidden="1"/>
    </xf>
    <xf numFmtId="0" fontId="2" fillId="3" borderId="2" xfId="3" applyFont="1" applyBorder="1" applyAlignment="1" applyProtection="1">
      <alignment horizontal="left" vertical="center"/>
      <protection hidden="1"/>
    </xf>
    <xf numFmtId="0" fontId="0" fillId="3" borderId="3" xfId="3" applyFont="1" applyBorder="1" applyAlignment="1" applyProtection="1">
      <alignment vertical="center"/>
      <protection hidden="1"/>
    </xf>
    <xf numFmtId="0" fontId="0" fillId="3" borderId="3" xfId="3" applyFont="1" applyBorder="1" applyAlignment="1" applyProtection="1">
      <alignment horizontal="center" vertical="center"/>
      <protection hidden="1"/>
    </xf>
    <xf numFmtId="0" fontId="2" fillId="0" borderId="18" xfId="0" applyFont="1" applyBorder="1" applyAlignment="1" applyProtection="1">
      <alignment horizontal="left" vertical="center"/>
      <protection hidden="1"/>
    </xf>
    <xf numFmtId="0" fontId="2" fillId="0" borderId="9" xfId="0" applyFont="1" applyBorder="1" applyAlignment="1" applyProtection="1">
      <alignment horizontal="left" vertical="center"/>
      <protection hidden="1"/>
    </xf>
    <xf numFmtId="0" fontId="2" fillId="0" borderId="6" xfId="0" applyFont="1" applyBorder="1" applyAlignment="1" applyProtection="1">
      <alignment horizontal="left" vertical="center"/>
      <protection hidden="1"/>
    </xf>
    <xf numFmtId="0" fontId="2" fillId="3" borderId="11" xfId="3" applyFont="1" applyBorder="1" applyAlignment="1" applyProtection="1">
      <alignment horizontal="right" vertical="center"/>
      <protection hidden="1"/>
    </xf>
    <xf numFmtId="2" fontId="7" fillId="3" borderId="15" xfId="3" applyNumberFormat="1" applyFont="1" applyBorder="1" applyAlignment="1" applyProtection="1">
      <alignment horizontal="center" vertical="center"/>
      <protection hidden="1"/>
    </xf>
    <xf numFmtId="0" fontId="2" fillId="0" borderId="0" xfId="0" applyFont="1" applyAlignment="1" applyProtection="1">
      <alignment vertical="center" wrapText="1"/>
      <protection hidden="1"/>
    </xf>
    <xf numFmtId="0" fontId="2" fillId="0" borderId="2" xfId="0" applyFont="1" applyBorder="1" applyAlignment="1" applyProtection="1">
      <alignment vertical="center" wrapText="1"/>
      <protection hidden="1"/>
    </xf>
    <xf numFmtId="2" fontId="0" fillId="3" borderId="3" xfId="3" applyNumberFormat="1" applyFont="1" applyBorder="1" applyAlignment="1" applyProtection="1">
      <alignment horizontal="center" vertical="center"/>
      <protection hidden="1"/>
    </xf>
    <xf numFmtId="2" fontId="0" fillId="0" borderId="11" xfId="0" applyNumberFormat="1" applyBorder="1" applyAlignment="1" applyProtection="1">
      <alignment horizontal="center" vertical="center"/>
      <protection hidden="1"/>
    </xf>
    <xf numFmtId="0" fontId="2" fillId="0" borderId="11" xfId="0" applyFont="1" applyBorder="1" applyAlignment="1" applyProtection="1">
      <alignment vertical="center" wrapText="1"/>
      <protection hidden="1"/>
    </xf>
    <xf numFmtId="2" fontId="0" fillId="0" borderId="0" xfId="0" applyNumberFormat="1" applyProtection="1">
      <protection hidden="1"/>
    </xf>
    <xf numFmtId="0" fontId="6" fillId="0" borderId="2" xfId="0" applyFont="1" applyBorder="1" applyAlignment="1" applyProtection="1">
      <alignment horizontal="center" vertical="center"/>
      <protection hidden="1"/>
    </xf>
    <xf numFmtId="0" fontId="6" fillId="0" borderId="19" xfId="0" applyFont="1" applyBorder="1" applyAlignment="1" applyProtection="1">
      <alignment horizontal="center" vertical="center"/>
      <protection hidden="1"/>
    </xf>
    <xf numFmtId="2" fontId="2" fillId="3" borderId="8" xfId="3" applyNumberFormat="1" applyFont="1" applyBorder="1" applyAlignment="1" applyProtection="1">
      <alignment horizontal="center" vertical="center"/>
      <protection hidden="1"/>
    </xf>
    <xf numFmtId="0" fontId="0" fillId="0" borderId="13" xfId="0" applyBorder="1" applyAlignment="1" applyProtection="1">
      <alignment vertical="center" wrapText="1"/>
      <protection hidden="1"/>
    </xf>
    <xf numFmtId="0" fontId="2" fillId="3" borderId="11" xfId="3" applyFont="1" applyBorder="1" applyAlignment="1" applyProtection="1">
      <alignment horizontal="left" vertical="center"/>
      <protection hidden="1"/>
    </xf>
    <xf numFmtId="0" fontId="1" fillId="3" borderId="8" xfId="3" applyFont="1" applyBorder="1" applyAlignment="1" applyProtection="1">
      <alignment vertical="center"/>
      <protection hidden="1"/>
    </xf>
    <xf numFmtId="0" fontId="1" fillId="3" borderId="8" xfId="3" applyFont="1" applyBorder="1" applyAlignment="1" applyProtection="1">
      <alignment horizontal="center" vertical="center"/>
      <protection hidden="1"/>
    </xf>
    <xf numFmtId="2" fontId="1" fillId="3" borderId="8" xfId="3" applyNumberFormat="1" applyFont="1" applyBorder="1" applyAlignment="1" applyProtection="1">
      <alignment horizontal="center" vertical="center"/>
      <protection hidden="1"/>
    </xf>
    <xf numFmtId="2" fontId="8" fillId="3" borderId="4" xfId="3" applyNumberFormat="1" applyFont="1" applyBorder="1" applyAlignment="1" applyProtection="1">
      <alignment horizontal="center" vertical="center"/>
      <protection hidden="1"/>
    </xf>
    <xf numFmtId="0" fontId="0" fillId="7" borderId="0" xfId="0" applyFill="1" applyProtection="1">
      <protection hidden="1"/>
    </xf>
    <xf numFmtId="0" fontId="4" fillId="7" borderId="0" xfId="0" applyFont="1" applyFill="1" applyAlignment="1" applyProtection="1">
      <alignment horizontal="right" vertical="center" wrapText="1"/>
      <protection hidden="1"/>
    </xf>
    <xf numFmtId="0" fontId="0" fillId="7" borderId="0" xfId="0" applyFill="1" applyAlignment="1" applyProtection="1">
      <alignment horizontal="left" vertical="center" wrapText="1"/>
      <protection hidden="1"/>
    </xf>
    <xf numFmtId="0" fontId="0" fillId="7" borderId="0" xfId="0" applyFill="1" applyAlignment="1" applyProtection="1">
      <alignment vertical="center" wrapText="1"/>
      <protection hidden="1"/>
    </xf>
    <xf numFmtId="0" fontId="1" fillId="7" borderId="0" xfId="0" applyFont="1" applyFill="1" applyAlignment="1" applyProtection="1">
      <alignment horizontal="right" vertical="center" wrapText="1"/>
      <protection hidden="1"/>
    </xf>
    <xf numFmtId="0" fontId="19" fillId="7" borderId="0" xfId="0" applyFont="1" applyFill="1" applyAlignment="1" applyProtection="1">
      <alignment horizontal="center" vertical="center" wrapText="1"/>
      <protection hidden="1"/>
    </xf>
    <xf numFmtId="0" fontId="2" fillId="7" borderId="0" xfId="0" applyFont="1" applyFill="1" applyAlignment="1" applyProtection="1">
      <alignment horizontal="left" vertical="center"/>
      <protection hidden="1"/>
    </xf>
    <xf numFmtId="0" fontId="2" fillId="7" borderId="2" xfId="0" applyFont="1" applyFill="1" applyBorder="1" applyAlignment="1" applyProtection="1">
      <alignment horizontal="center" vertical="center"/>
      <protection hidden="1"/>
    </xf>
    <xf numFmtId="0" fontId="2" fillId="7" borderId="2" xfId="0"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7" borderId="2" xfId="0" applyFill="1" applyBorder="1" applyAlignment="1" applyProtection="1">
      <alignment vertical="center" wrapText="1"/>
      <protection hidden="1"/>
    </xf>
    <xf numFmtId="2" fontId="0" fillId="7" borderId="2" xfId="0" applyNumberFormat="1" applyFill="1" applyBorder="1" applyAlignment="1" applyProtection="1">
      <alignment horizontal="center" vertical="center" wrapText="1"/>
      <protection hidden="1"/>
    </xf>
    <xf numFmtId="164" fontId="0" fillId="7" borderId="2" xfId="0" applyNumberFormat="1" applyFill="1" applyBorder="1" applyAlignment="1" applyProtection="1">
      <alignment horizontal="center" vertical="center" wrapText="1"/>
      <protection hidden="1"/>
    </xf>
    <xf numFmtId="0" fontId="2" fillId="7" borderId="2" xfId="0" applyFont="1" applyFill="1" applyBorder="1" applyAlignment="1" applyProtection="1">
      <alignment horizontal="right" vertical="center" wrapText="1"/>
      <protection hidden="1"/>
    </xf>
    <xf numFmtId="164" fontId="2" fillId="7" borderId="2" xfId="0" applyNumberFormat="1" applyFont="1" applyFill="1" applyBorder="1" applyAlignment="1" applyProtection="1">
      <alignment horizontal="center" vertical="center" wrapText="1"/>
      <protection hidden="1"/>
    </xf>
    <xf numFmtId="2" fontId="2" fillId="7" borderId="2" xfId="0" applyNumberFormat="1" applyFont="1" applyFill="1" applyBorder="1" applyAlignment="1" applyProtection="1">
      <alignment horizontal="center" vertical="center" wrapText="1"/>
      <protection hidden="1"/>
    </xf>
    <xf numFmtId="0" fontId="7" fillId="7" borderId="0" xfId="0" applyFont="1" applyFill="1" applyAlignment="1" applyProtection="1">
      <alignment vertical="center" wrapText="1"/>
      <protection hidden="1"/>
    </xf>
    <xf numFmtId="0" fontId="2" fillId="7" borderId="1" xfId="0" applyFont="1" applyFill="1" applyBorder="1" applyAlignment="1" applyProtection="1">
      <alignment vertical="center" wrapText="1"/>
      <protection hidden="1"/>
    </xf>
    <xf numFmtId="0" fontId="0" fillId="7" borderId="1" xfId="0" applyFill="1" applyBorder="1" applyAlignment="1" applyProtection="1">
      <alignment vertical="center" wrapText="1"/>
      <protection hidden="1"/>
    </xf>
    <xf numFmtId="0" fontId="0" fillId="7" borderId="1" xfId="0" applyFill="1" applyBorder="1" applyAlignment="1" applyProtection="1">
      <alignment horizontal="center" vertical="center" wrapText="1"/>
      <protection hidden="1"/>
    </xf>
    <xf numFmtId="0" fontId="0" fillId="7" borderId="20" xfId="0" applyFill="1" applyBorder="1" applyProtection="1">
      <protection hidden="1"/>
    </xf>
    <xf numFmtId="0" fontId="0" fillId="7" borderId="0" xfId="0" applyFill="1" applyAlignment="1" applyProtection="1">
      <alignment vertical="center"/>
      <protection hidden="1"/>
    </xf>
    <xf numFmtId="0" fontId="11" fillId="7" borderId="0" xfId="0" applyFont="1" applyFill="1" applyAlignment="1" applyProtection="1">
      <alignment horizontal="center" vertical="center"/>
      <protection hidden="1"/>
    </xf>
    <xf numFmtId="0" fontId="2" fillId="7" borderId="1" xfId="0" applyFont="1" applyFill="1" applyBorder="1" applyAlignment="1" applyProtection="1">
      <alignment horizontal="center" vertical="center"/>
      <protection hidden="1"/>
    </xf>
    <xf numFmtId="0" fontId="2" fillId="7" borderId="1" xfId="0" applyFont="1" applyFill="1" applyBorder="1" applyAlignment="1" applyProtection="1">
      <alignment vertical="center"/>
      <protection hidden="1"/>
    </xf>
    <xf numFmtId="0" fontId="0" fillId="7" borderId="1" xfId="0" applyFill="1" applyBorder="1" applyAlignment="1" applyProtection="1">
      <alignment vertical="center"/>
      <protection hidden="1"/>
    </xf>
    <xf numFmtId="0" fontId="1" fillId="7" borderId="0" xfId="0" applyFont="1" applyFill="1" applyProtection="1">
      <protection hidden="1"/>
    </xf>
    <xf numFmtId="0" fontId="2" fillId="7" borderId="1" xfId="0" applyFont="1" applyFill="1" applyBorder="1" applyAlignment="1" applyProtection="1">
      <alignment horizontal="center" vertical="center" wrapText="1"/>
      <protection hidden="1"/>
    </xf>
    <xf numFmtId="0" fontId="2" fillId="7" borderId="0" xfId="0" applyFont="1" applyFill="1" applyAlignment="1" applyProtection="1">
      <alignment horizontal="center" vertical="center" wrapText="1"/>
      <protection hidden="1"/>
    </xf>
    <xf numFmtId="2" fontId="0" fillId="7" borderId="1" xfId="0" applyNumberFormat="1" applyFill="1" applyBorder="1" applyAlignment="1" applyProtection="1">
      <alignment horizontal="right" vertical="center" wrapText="1"/>
      <protection hidden="1"/>
    </xf>
    <xf numFmtId="2" fontId="1" fillId="7" borderId="1" xfId="0" applyNumberFormat="1" applyFont="1" applyFill="1" applyBorder="1" applyAlignment="1" applyProtection="1">
      <alignment vertical="center"/>
      <protection hidden="1"/>
    </xf>
    <xf numFmtId="10" fontId="21" fillId="7" borderId="1" xfId="4" applyNumberFormat="1" applyFont="1" applyFill="1" applyBorder="1" applyProtection="1">
      <protection hidden="1"/>
    </xf>
    <xf numFmtId="0" fontId="0" fillId="7" borderId="1" xfId="0" applyFill="1" applyBorder="1" applyProtection="1">
      <protection hidden="1"/>
    </xf>
    <xf numFmtId="2" fontId="2" fillId="7" borderId="1" xfId="0" applyNumberFormat="1" applyFont="1" applyFill="1" applyBorder="1" applyAlignment="1" applyProtection="1">
      <alignment horizontal="right"/>
      <protection hidden="1"/>
    </xf>
    <xf numFmtId="2" fontId="2" fillId="7" borderId="1" xfId="0" applyNumberFormat="1" applyFont="1" applyFill="1" applyBorder="1" applyProtection="1">
      <protection hidden="1"/>
    </xf>
    <xf numFmtId="0" fontId="2" fillId="7" borderId="0" xfId="0" applyFont="1" applyFill="1" applyProtection="1">
      <protection hidden="1"/>
    </xf>
    <xf numFmtId="164" fontId="0" fillId="7" borderId="1" xfId="0" applyNumberFormat="1" applyFill="1" applyBorder="1" applyAlignment="1" applyProtection="1">
      <alignment horizontal="center" vertical="center" wrapText="1"/>
      <protection hidden="1"/>
    </xf>
    <xf numFmtId="2" fontId="1" fillId="0" borderId="1" xfId="0" applyNumberFormat="1" applyFont="1" applyBorder="1" applyAlignment="1" applyProtection="1">
      <alignment vertical="center"/>
      <protection hidden="1"/>
    </xf>
    <xf numFmtId="164" fontId="2" fillId="7" borderId="1" xfId="0" applyNumberFormat="1" applyFont="1" applyFill="1" applyBorder="1" applyProtection="1">
      <protection hidden="1"/>
    </xf>
    <xf numFmtId="2" fontId="0" fillId="7" borderId="2" xfId="0" applyNumberFormat="1" applyFill="1" applyBorder="1" applyAlignment="1" applyProtection="1">
      <alignment horizontal="center" vertical="center" wrapText="1"/>
      <protection locked="0"/>
    </xf>
    <xf numFmtId="2" fontId="1" fillId="7" borderId="1" xfId="0" applyNumberFormat="1" applyFont="1" applyFill="1" applyBorder="1" applyAlignment="1" applyProtection="1">
      <alignment vertical="center"/>
      <protection locked="0"/>
    </xf>
    <xf numFmtId="0" fontId="22" fillId="0" borderId="21" xfId="0" applyFont="1" applyBorder="1" applyAlignment="1">
      <alignment horizontal="justify" vertical="top" wrapText="1"/>
    </xf>
    <xf numFmtId="0" fontId="23" fillId="0" borderId="22" xfId="0" applyFont="1" applyBorder="1" applyAlignment="1">
      <alignment horizontal="center" wrapText="1"/>
    </xf>
    <xf numFmtId="0" fontId="22" fillId="0" borderId="22" xfId="0" applyFont="1" applyBorder="1" applyAlignment="1">
      <alignment horizontal="justify"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4" fillId="0" borderId="22" xfId="0" applyFont="1" applyBorder="1" applyAlignment="1">
      <alignment horizontal="justify" vertical="top" wrapText="1"/>
    </xf>
    <xf numFmtId="0" fontId="24" fillId="0" borderId="21" xfId="0" applyFont="1" applyBorder="1" applyAlignment="1">
      <alignment horizontal="justify" vertical="top" wrapText="1"/>
    </xf>
    <xf numFmtId="0" fontId="4" fillId="0" borderId="0" xfId="0" applyFont="1" applyAlignment="1">
      <alignment horizontal="justify" vertical="center" wrapText="1"/>
    </xf>
    <xf numFmtId="0" fontId="4" fillId="0" borderId="0" xfId="0" applyFont="1" applyAlignment="1">
      <alignment wrapText="1"/>
    </xf>
    <xf numFmtId="0" fontId="1" fillId="0" borderId="0" xfId="0" applyFont="1" applyAlignment="1">
      <alignment wrapText="1"/>
    </xf>
    <xf numFmtId="0" fontId="1" fillId="0" borderId="1" xfId="0" applyFont="1" applyBorder="1" applyAlignment="1">
      <alignment horizontal="justify" vertical="center" wrapText="1"/>
    </xf>
    <xf numFmtId="0" fontId="25" fillId="5" borderId="1" xfId="0" applyFont="1" applyFill="1" applyBorder="1" applyAlignment="1">
      <alignment vertical="center" wrapText="1"/>
    </xf>
    <xf numFmtId="0" fontId="26" fillId="7" borderId="0" xfId="0" applyFont="1" applyFill="1" applyAlignment="1" applyProtection="1">
      <alignment vertical="center" wrapText="1"/>
      <protection hidden="1"/>
    </xf>
    <xf numFmtId="0" fontId="29" fillId="0" borderId="1" xfId="0" applyFont="1" applyBorder="1" applyAlignment="1">
      <alignment horizontal="center" vertical="center" wrapText="1"/>
    </xf>
    <xf numFmtId="0" fontId="1" fillId="10" borderId="1" xfId="0" applyFont="1" applyFill="1" applyBorder="1" applyAlignment="1">
      <alignment wrapText="1"/>
    </xf>
    <xf numFmtId="0" fontId="4" fillId="10" borderId="0" xfId="0" applyFont="1" applyFill="1" applyAlignment="1">
      <alignment wrapText="1"/>
    </xf>
    <xf numFmtId="0" fontId="22" fillId="10" borderId="21" xfId="0" applyFont="1" applyFill="1" applyBorder="1" applyAlignment="1">
      <alignment horizontal="justify" vertical="top" wrapText="1"/>
    </xf>
    <xf numFmtId="0" fontId="23" fillId="10" borderId="22" xfId="0" applyFont="1" applyFill="1" applyBorder="1" applyAlignment="1">
      <alignment horizontal="center" wrapText="1"/>
    </xf>
    <xf numFmtId="0" fontId="22" fillId="10" borderId="22" xfId="0" applyFont="1" applyFill="1" applyBorder="1" applyAlignment="1">
      <alignment horizontal="justify" vertical="top" wrapText="1"/>
    </xf>
    <xf numFmtId="0" fontId="26" fillId="10" borderId="1" xfId="0" applyFont="1" applyFill="1" applyBorder="1" applyAlignment="1">
      <alignment wrapText="1"/>
    </xf>
    <xf numFmtId="0" fontId="24" fillId="10" borderId="21" xfId="0" applyFont="1" applyFill="1" applyBorder="1" applyAlignment="1">
      <alignment horizontal="justify" vertical="top" wrapText="1"/>
    </xf>
    <xf numFmtId="0" fontId="1" fillId="10" borderId="0" xfId="0" applyFont="1" applyFill="1" applyAlignment="1">
      <alignment wrapText="1"/>
    </xf>
    <xf numFmtId="0" fontId="20" fillId="7" borderId="23" xfId="0" applyFont="1" applyFill="1" applyBorder="1" applyAlignment="1" applyProtection="1">
      <alignment horizontal="left" vertical="top"/>
      <protection locked="0"/>
    </xf>
    <xf numFmtId="0" fontId="20" fillId="7" borderId="24" xfId="0" applyFont="1" applyFill="1" applyBorder="1" applyAlignment="1" applyProtection="1">
      <alignment horizontal="left" vertical="top"/>
      <protection locked="0"/>
    </xf>
    <xf numFmtId="0" fontId="20" fillId="7" borderId="22" xfId="0" applyFont="1" applyFill="1" applyBorder="1" applyAlignment="1" applyProtection="1">
      <alignment horizontal="left" vertical="top"/>
      <protection locked="0"/>
    </xf>
    <xf numFmtId="0" fontId="2" fillId="7" borderId="1" xfId="0" applyFont="1" applyFill="1" applyBorder="1" applyAlignment="1" applyProtection="1">
      <alignment horizontal="center" vertical="center"/>
      <protection hidden="1"/>
    </xf>
    <xf numFmtId="0" fontId="7" fillId="7" borderId="1" xfId="0" applyFont="1" applyFill="1" applyBorder="1" applyAlignment="1" applyProtection="1">
      <alignment horizontal="left" vertical="center"/>
      <protection hidden="1"/>
    </xf>
    <xf numFmtId="0" fontId="2" fillId="7" borderId="1" xfId="0" applyFont="1" applyFill="1" applyBorder="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7" fillId="7" borderId="0" xfId="0" applyFont="1" applyFill="1" applyAlignment="1" applyProtection="1">
      <alignment horizontal="left" vertical="center" wrapText="1"/>
      <protection hidden="1"/>
    </xf>
    <xf numFmtId="0" fontId="1" fillId="4" borderId="26" xfId="0" applyFont="1" applyFill="1" applyBorder="1" applyAlignment="1" applyProtection="1">
      <alignment horizontal="left" vertical="center" wrapText="1"/>
      <protection locked="0"/>
    </xf>
    <xf numFmtId="0" fontId="0" fillId="4" borderId="27" xfId="0" applyFill="1" applyBorder="1" applyAlignment="1" applyProtection="1">
      <alignment horizontal="left" vertical="center" wrapText="1"/>
      <protection locked="0"/>
    </xf>
    <xf numFmtId="0" fontId="0" fillId="4" borderId="28" xfId="0" applyFill="1" applyBorder="1" applyAlignment="1" applyProtection="1">
      <alignment horizontal="left" vertical="center" wrapText="1"/>
      <protection locked="0"/>
    </xf>
    <xf numFmtId="0" fontId="2" fillId="7" borderId="26" xfId="0" applyFont="1" applyFill="1" applyBorder="1" applyAlignment="1" applyProtection="1">
      <alignment horizontal="center" vertical="center" wrapText="1"/>
      <protection hidden="1"/>
    </xf>
    <xf numFmtId="0" fontId="2" fillId="7" borderId="28" xfId="0" applyFont="1" applyFill="1" applyBorder="1" applyAlignment="1" applyProtection="1">
      <alignment horizontal="center" vertical="center" wrapText="1"/>
      <protection hidden="1"/>
    </xf>
    <xf numFmtId="0" fontId="11" fillId="0" borderId="25" xfId="0" applyFont="1" applyBorder="1" applyAlignment="1" applyProtection="1">
      <alignment horizontal="center" vertical="center"/>
      <protection hidden="1"/>
    </xf>
    <xf numFmtId="0" fontId="7" fillId="7" borderId="25" xfId="0" applyFont="1" applyFill="1" applyBorder="1" applyAlignment="1" applyProtection="1">
      <alignment horizontal="left" vertical="center"/>
      <protection hidden="1"/>
    </xf>
    <xf numFmtId="0" fontId="5" fillId="0" borderId="0" xfId="0" applyFont="1" applyAlignment="1" applyProtection="1">
      <alignment horizontal="center"/>
      <protection hidden="1"/>
    </xf>
    <xf numFmtId="0" fontId="4" fillId="0" borderId="29" xfId="0" applyFont="1" applyBorder="1" applyAlignment="1" applyProtection="1">
      <alignment horizontal="right"/>
      <protection hidden="1"/>
    </xf>
    <xf numFmtId="0" fontId="11" fillId="9" borderId="1" xfId="0" applyFont="1" applyFill="1" applyBorder="1" applyAlignment="1">
      <alignment horizontal="center"/>
    </xf>
    <xf numFmtId="0" fontId="13" fillId="0" borderId="0" xfId="0" applyFont="1" applyAlignment="1">
      <alignment horizontal="center" vertical="center"/>
    </xf>
    <xf numFmtId="0" fontId="1" fillId="0" borderId="30" xfId="0" applyFont="1" applyBorder="1" applyAlignment="1">
      <alignment horizontal="left" vertical="center" wrapText="1"/>
    </xf>
    <xf numFmtId="0" fontId="0" fillId="0" borderId="30" xfId="0" applyBorder="1" applyAlignment="1">
      <alignment horizontal="left" vertical="center" wrapText="1"/>
    </xf>
    <xf numFmtId="0" fontId="1" fillId="0" borderId="27" xfId="0" applyFont="1" applyBorder="1" applyAlignment="1">
      <alignment horizontal="left" vertical="center" wrapText="1"/>
    </xf>
    <xf numFmtId="0" fontId="0" fillId="0" borderId="27" xfId="0" applyBorder="1" applyAlignment="1">
      <alignment horizontal="left" vertical="center" wrapText="1"/>
    </xf>
    <xf numFmtId="2" fontId="0" fillId="7" borderId="1" xfId="0" applyNumberFormat="1" applyFill="1" applyBorder="1" applyAlignment="1" applyProtection="1">
      <alignment vertical="center"/>
      <protection hidden="1"/>
    </xf>
  </cellXfs>
  <cellStyles count="5">
    <cellStyle name="Entrada de Calificaciones" xfId="1" xr:uid="{00000000-0005-0000-0000-000000000000}"/>
    <cellStyle name="Entrada de Datos" xfId="2" xr:uid="{00000000-0005-0000-0000-000001000000}"/>
    <cellStyle name="Factores" xfId="3" xr:uid="{00000000-0005-0000-0000-000002000000}"/>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10934393638199E-2"/>
          <c:y val="7.6923208252308695E-2"/>
          <c:w val="0.89065606361829053"/>
          <c:h val="0.76923208252308695"/>
        </c:manualLayout>
      </c:layout>
      <c:barChart>
        <c:barDir val="col"/>
        <c:grouping val="clustered"/>
        <c:varyColors val="1"/>
        <c:ser>
          <c:idx val="0"/>
          <c:order val="0"/>
          <c:tx>
            <c:strRef>
              <c:f>'General Resultados Analisis'!$B$29</c:f>
              <c:strCache>
                <c:ptCount val="1"/>
                <c:pt idx="0">
                  <c:v>UCG</c:v>
                </c:pt>
              </c:strCache>
            </c:strRef>
          </c:tx>
          <c:invertIfNegative val="0"/>
          <c:dPt>
            <c:idx val="0"/>
            <c:invertIfNegative val="0"/>
            <c:bubble3D val="0"/>
            <c:spPr>
              <a:solidFill>
                <a:srgbClr val="C0504D"/>
              </a:solidFill>
              <a:ln w="25400">
                <a:noFill/>
              </a:ln>
            </c:spPr>
            <c:extLst>
              <c:ext xmlns:c16="http://schemas.microsoft.com/office/drawing/2014/chart" uri="{C3380CC4-5D6E-409C-BE32-E72D297353CC}">
                <c16:uniqueId val="{00000000-CD37-484C-B815-F374839BF5FC}"/>
              </c:ext>
            </c:extLst>
          </c:dPt>
          <c:dPt>
            <c:idx val="1"/>
            <c:invertIfNegative val="0"/>
            <c:bubble3D val="0"/>
            <c:spPr>
              <a:solidFill>
                <a:srgbClr val="8064A2"/>
              </a:solidFill>
              <a:ln w="25400">
                <a:noFill/>
              </a:ln>
            </c:spPr>
            <c:extLst>
              <c:ext xmlns:c16="http://schemas.microsoft.com/office/drawing/2014/chart" uri="{C3380CC4-5D6E-409C-BE32-E72D297353CC}">
                <c16:uniqueId val="{00000001-CD37-484C-B815-F374839BF5FC}"/>
              </c:ext>
            </c:extLst>
          </c:dPt>
          <c:dPt>
            <c:idx val="2"/>
            <c:invertIfNegative val="0"/>
            <c:bubble3D val="0"/>
            <c:spPr>
              <a:solidFill>
                <a:srgbClr val="F79646"/>
              </a:solidFill>
              <a:ln w="25400">
                <a:noFill/>
              </a:ln>
            </c:spPr>
            <c:extLst>
              <c:ext xmlns:c16="http://schemas.microsoft.com/office/drawing/2014/chart" uri="{C3380CC4-5D6E-409C-BE32-E72D297353CC}">
                <c16:uniqueId val="{00000002-CD37-484C-B815-F374839BF5FC}"/>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3-CD37-484C-B815-F374839BF5FC}"/>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4-CD37-484C-B815-F374839BF5FC}"/>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Resultados Analisis'!$A$30:$A$33</c:f>
              <c:strCache>
                <c:ptCount val="4"/>
                <c:pt idx="0">
                  <c:v>Social</c:v>
                </c:pt>
                <c:pt idx="1">
                  <c:v>Administrativo</c:v>
                </c:pt>
                <c:pt idx="2">
                  <c:v>Recursos Naturales y Culturales</c:v>
                </c:pt>
                <c:pt idx="3">
                  <c:v>Económico-Financiero</c:v>
                </c:pt>
              </c:strCache>
            </c:strRef>
          </c:cat>
          <c:val>
            <c:numRef>
              <c:f>'General Resultados Analisis'!$B$30:$B$33</c:f>
              <c:numCache>
                <c:formatCode>0.00</c:formatCode>
                <c:ptCount val="4"/>
                <c:pt idx="0">
                  <c:v>607.14285714285722</c:v>
                </c:pt>
                <c:pt idx="1">
                  <c:v>640.69690992767914</c:v>
                </c:pt>
                <c:pt idx="2">
                  <c:v>633.04093567251459</c:v>
                </c:pt>
                <c:pt idx="3">
                  <c:v>625.00000000000011</c:v>
                </c:pt>
              </c:numCache>
            </c:numRef>
          </c:val>
          <c:extLst>
            <c:ext xmlns:c16="http://schemas.microsoft.com/office/drawing/2014/chart" uri="{C3380CC4-5D6E-409C-BE32-E72D297353CC}">
              <c16:uniqueId val="{00000005-CD37-484C-B815-F374839BF5FC}"/>
            </c:ext>
          </c:extLst>
        </c:ser>
        <c:dLbls>
          <c:showLegendKey val="0"/>
          <c:showVal val="0"/>
          <c:showCatName val="0"/>
          <c:showSerName val="0"/>
          <c:showPercent val="0"/>
          <c:showBubbleSize val="0"/>
        </c:dLbls>
        <c:gapWidth val="199"/>
        <c:axId val="1116355856"/>
        <c:axId val="1"/>
      </c:barChart>
      <c:catAx>
        <c:axId val="111635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
        <c:crosses val="autoZero"/>
        <c:auto val="1"/>
        <c:lblAlgn val="ctr"/>
        <c:lblOffset val="100"/>
        <c:tickLblSkip val="1"/>
        <c:tickMarkSkip val="1"/>
        <c:noMultiLvlLbl val="0"/>
      </c:catAx>
      <c:valAx>
        <c:axId val="1"/>
        <c:scaling>
          <c:orientation val="minMax"/>
          <c:max val="10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ln w="9525">
            <a:noFill/>
          </a:ln>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6355856"/>
        <c:crosses val="autoZero"/>
        <c:crossBetween val="between"/>
        <c:majorUnit val="200"/>
      </c:valAx>
      <c:spPr>
        <a:noFill/>
        <a:ln w="25400">
          <a:noFill/>
        </a:ln>
      </c:spPr>
    </c:plotArea>
    <c:plotVisOnly val="1"/>
    <c:dispBlanksAs val="gap"/>
    <c:showDLblsOverMax val="0"/>
  </c:chart>
  <c:spPr>
    <a:noFill/>
    <a:ln w="9525">
      <a:noFill/>
    </a:ln>
  </c:spPr>
  <c:txPr>
    <a:bodyPr/>
    <a:lstStyle/>
    <a:p>
      <a:pPr>
        <a:defRPr/>
      </a:pPr>
      <a:endParaRPr lang="es-ES"/>
    </a:p>
  </c:txPr>
  <c:printSettings>
    <c:headerFooter alignWithMargins="0"/>
    <c:pageMargins b="1" l="0.75000000000000022" r="0.75000000000000022" t="1" header="0" footer="0"/>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Ambito</a:t>
            </a:r>
            <a:r>
              <a:rPr lang="en-US" baseline="0"/>
              <a:t> </a:t>
            </a:r>
            <a:r>
              <a:rPr lang="en-US"/>
              <a:t>Social</a:t>
            </a:r>
          </a:p>
        </c:rich>
      </c:tx>
      <c:overlay val="0"/>
      <c:spPr>
        <a:noFill/>
        <a:ln w="25400">
          <a:noFill/>
        </a:ln>
      </c:spPr>
    </c:title>
    <c:autoTitleDeleted val="0"/>
    <c:plotArea>
      <c:layout/>
      <c:lineChart>
        <c:grouping val="standard"/>
        <c:varyColors val="0"/>
        <c:ser>
          <c:idx val="0"/>
          <c:order val="0"/>
          <c:tx>
            <c:strRef>
              <c:f>'General Resultados Analisis'!$A$67</c:f>
              <c:strCache>
                <c:ptCount val="1"/>
                <c:pt idx="0">
                  <c:v>Social</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Resultados Analisis'!$B$66:$H$66</c:f>
              <c:strCache>
                <c:ptCount val="7"/>
                <c:pt idx="0">
                  <c:v>UCG</c:v>
                </c:pt>
                <c:pt idx="1">
                  <c:v>GA2015</c:v>
                </c:pt>
                <c:pt idx="2">
                  <c:v>GA2016</c:v>
                </c:pt>
                <c:pt idx="3">
                  <c:v>GA2017</c:v>
                </c:pt>
                <c:pt idx="4">
                  <c:v>GA2018</c:v>
                </c:pt>
                <c:pt idx="5">
                  <c:v>GA2019</c:v>
                </c:pt>
                <c:pt idx="6">
                  <c:v>GA2020</c:v>
                </c:pt>
              </c:strCache>
            </c:strRef>
          </c:cat>
          <c:val>
            <c:numRef>
              <c:f>'General Resultados Analisis'!$B$67:$H$67</c:f>
              <c:numCache>
                <c:formatCode>0.00</c:formatCode>
                <c:ptCount val="7"/>
                <c:pt idx="0" formatCode="0.0">
                  <c:v>240</c:v>
                </c:pt>
                <c:pt idx="1">
                  <c:v>103.06263858093128</c:v>
                </c:pt>
                <c:pt idx="2">
                  <c:v>145.71428571428572</c:v>
                </c:pt>
              </c:numCache>
            </c:numRef>
          </c:val>
          <c:smooth val="0"/>
          <c:extLst>
            <c:ext xmlns:c16="http://schemas.microsoft.com/office/drawing/2014/chart" uri="{C3380CC4-5D6E-409C-BE32-E72D297353CC}">
              <c16:uniqueId val="{00000000-1F91-404E-A7F9-242E9EF0E91F}"/>
            </c:ext>
          </c:extLst>
        </c:ser>
        <c:dLbls>
          <c:showLegendKey val="0"/>
          <c:showVal val="0"/>
          <c:showCatName val="0"/>
          <c:showSerName val="0"/>
          <c:showPercent val="0"/>
          <c:showBubbleSize val="0"/>
        </c:dLbls>
        <c:smooth val="0"/>
        <c:axId val="1116431648"/>
        <c:axId val="1"/>
      </c:lineChart>
      <c:catAx>
        <c:axId val="1116431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643164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Ambito Administrativo</a:t>
            </a:r>
          </a:p>
        </c:rich>
      </c:tx>
      <c:overlay val="0"/>
      <c:spPr>
        <a:noFill/>
        <a:ln w="25400">
          <a:noFill/>
        </a:ln>
      </c:spPr>
    </c:title>
    <c:autoTitleDeleted val="0"/>
    <c:plotArea>
      <c:layout/>
      <c:lineChart>
        <c:grouping val="standard"/>
        <c:varyColors val="0"/>
        <c:ser>
          <c:idx val="0"/>
          <c:order val="0"/>
          <c:tx>
            <c:strRef>
              <c:f>'General Resultados Analisis'!$A$68</c:f>
              <c:strCache>
                <c:ptCount val="1"/>
                <c:pt idx="0">
                  <c:v>Administrativo</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Resultados Analisis'!$B$66:$H$66</c:f>
              <c:strCache>
                <c:ptCount val="7"/>
                <c:pt idx="0">
                  <c:v>UCG</c:v>
                </c:pt>
                <c:pt idx="1">
                  <c:v>GA2015</c:v>
                </c:pt>
                <c:pt idx="2">
                  <c:v>GA2016</c:v>
                </c:pt>
                <c:pt idx="3">
                  <c:v>GA2017</c:v>
                </c:pt>
                <c:pt idx="4">
                  <c:v>GA2018</c:v>
                </c:pt>
                <c:pt idx="5">
                  <c:v>GA2019</c:v>
                </c:pt>
                <c:pt idx="6">
                  <c:v>GA2020</c:v>
                </c:pt>
              </c:strCache>
            </c:strRef>
          </c:cat>
          <c:val>
            <c:numRef>
              <c:f>'General Resultados Analisis'!$B$68:$H$68</c:f>
              <c:numCache>
                <c:formatCode>0.00</c:formatCode>
                <c:ptCount val="7"/>
                <c:pt idx="0" formatCode="0.0">
                  <c:v>320</c:v>
                </c:pt>
                <c:pt idx="1">
                  <c:v>154.85987126665225</c:v>
                </c:pt>
                <c:pt idx="2">
                  <c:v>205.02301117685732</c:v>
                </c:pt>
              </c:numCache>
            </c:numRef>
          </c:val>
          <c:smooth val="0"/>
          <c:extLst>
            <c:ext xmlns:c16="http://schemas.microsoft.com/office/drawing/2014/chart" uri="{C3380CC4-5D6E-409C-BE32-E72D297353CC}">
              <c16:uniqueId val="{00000000-F27C-44F0-9279-87DA7B690BFA}"/>
            </c:ext>
          </c:extLst>
        </c:ser>
        <c:dLbls>
          <c:showLegendKey val="0"/>
          <c:showVal val="0"/>
          <c:showCatName val="0"/>
          <c:showSerName val="0"/>
          <c:showPercent val="0"/>
          <c:showBubbleSize val="0"/>
        </c:dLbls>
        <c:smooth val="0"/>
        <c:axId val="1116434144"/>
        <c:axId val="1"/>
      </c:lineChart>
      <c:catAx>
        <c:axId val="11164341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1164341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Ambito Recursos Naturales y Culturales</a:t>
            </a:r>
          </a:p>
        </c:rich>
      </c:tx>
      <c:overlay val="0"/>
      <c:spPr>
        <a:noFill/>
        <a:ln w="25400">
          <a:noFill/>
        </a:ln>
      </c:spPr>
    </c:title>
    <c:autoTitleDeleted val="0"/>
    <c:plotArea>
      <c:layout/>
      <c:lineChart>
        <c:grouping val="standard"/>
        <c:varyColors val="0"/>
        <c:ser>
          <c:idx val="0"/>
          <c:order val="0"/>
          <c:tx>
            <c:strRef>
              <c:f>'General Resultados Analisis'!$A$69</c:f>
              <c:strCache>
                <c:ptCount val="1"/>
                <c:pt idx="0">
                  <c:v>Recursos Naturales y Culturales</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Resultados Analisis'!$B$66:$H$66</c:f>
              <c:strCache>
                <c:ptCount val="7"/>
                <c:pt idx="0">
                  <c:v>UCG</c:v>
                </c:pt>
                <c:pt idx="1">
                  <c:v>GA2015</c:v>
                </c:pt>
                <c:pt idx="2">
                  <c:v>GA2016</c:v>
                </c:pt>
                <c:pt idx="3">
                  <c:v>GA2017</c:v>
                </c:pt>
                <c:pt idx="4">
                  <c:v>GA2018</c:v>
                </c:pt>
                <c:pt idx="5">
                  <c:v>GA2019</c:v>
                </c:pt>
                <c:pt idx="6">
                  <c:v>GA2020</c:v>
                </c:pt>
              </c:strCache>
            </c:strRef>
          </c:cat>
          <c:val>
            <c:numRef>
              <c:f>'General Resultados Analisis'!$B$69:$H$69</c:f>
              <c:numCache>
                <c:formatCode>0.00</c:formatCode>
                <c:ptCount val="7"/>
                <c:pt idx="0" formatCode="0.0">
                  <c:v>262.85714285714283</c:v>
                </c:pt>
                <c:pt idx="1">
                  <c:v>158.41324862122747</c:v>
                </c:pt>
                <c:pt idx="2">
                  <c:v>166.39933166248954</c:v>
                </c:pt>
              </c:numCache>
            </c:numRef>
          </c:val>
          <c:smooth val="0"/>
          <c:extLst>
            <c:ext xmlns:c16="http://schemas.microsoft.com/office/drawing/2014/chart" uri="{C3380CC4-5D6E-409C-BE32-E72D297353CC}">
              <c16:uniqueId val="{00000000-51C7-41D1-86C3-B75C0F189BC9}"/>
            </c:ext>
          </c:extLst>
        </c:ser>
        <c:dLbls>
          <c:showLegendKey val="0"/>
          <c:showVal val="0"/>
          <c:showCatName val="0"/>
          <c:showSerName val="0"/>
          <c:showPercent val="0"/>
          <c:showBubbleSize val="0"/>
        </c:dLbls>
        <c:smooth val="0"/>
        <c:axId val="1116433728"/>
        <c:axId val="1"/>
      </c:lineChart>
      <c:catAx>
        <c:axId val="1116433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64337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Ambito Económico-Financiero</a:t>
            </a:r>
          </a:p>
        </c:rich>
      </c:tx>
      <c:overlay val="0"/>
      <c:spPr>
        <a:noFill/>
        <a:ln w="25400">
          <a:noFill/>
        </a:ln>
      </c:spPr>
    </c:title>
    <c:autoTitleDeleted val="0"/>
    <c:plotArea>
      <c:layout/>
      <c:lineChart>
        <c:grouping val="standard"/>
        <c:varyColors val="0"/>
        <c:ser>
          <c:idx val="0"/>
          <c:order val="0"/>
          <c:tx>
            <c:strRef>
              <c:f>'General Resultados Analisis'!$A$70</c:f>
              <c:strCache>
                <c:ptCount val="1"/>
                <c:pt idx="0">
                  <c:v>Económico-Financiero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Resultados Analisis'!$B$66:$H$66</c:f>
              <c:strCache>
                <c:ptCount val="7"/>
                <c:pt idx="0">
                  <c:v>UCG</c:v>
                </c:pt>
                <c:pt idx="1">
                  <c:v>GA2015</c:v>
                </c:pt>
                <c:pt idx="2">
                  <c:v>GA2016</c:v>
                </c:pt>
                <c:pt idx="3">
                  <c:v>GA2017</c:v>
                </c:pt>
                <c:pt idx="4">
                  <c:v>GA2018</c:v>
                </c:pt>
                <c:pt idx="5">
                  <c:v>GA2019</c:v>
                </c:pt>
                <c:pt idx="6">
                  <c:v>GA2020</c:v>
                </c:pt>
              </c:strCache>
            </c:strRef>
          </c:cat>
          <c:val>
            <c:numRef>
              <c:f>'General Resultados Analisis'!$B$70:$H$70</c:f>
              <c:numCache>
                <c:formatCode>0.00</c:formatCode>
                <c:ptCount val="7"/>
                <c:pt idx="0" formatCode="0.0">
                  <c:v>177.14285714285714</c:v>
                </c:pt>
                <c:pt idx="1">
                  <c:v>74.482955355869393</c:v>
                </c:pt>
                <c:pt idx="2">
                  <c:v>110.71428571428572</c:v>
                </c:pt>
              </c:numCache>
            </c:numRef>
          </c:val>
          <c:smooth val="0"/>
          <c:extLst>
            <c:ext xmlns:c16="http://schemas.microsoft.com/office/drawing/2014/chart" uri="{C3380CC4-5D6E-409C-BE32-E72D297353CC}">
              <c16:uniqueId val="{00000000-6F2E-4D8E-B972-1A5EBA3BE418}"/>
            </c:ext>
          </c:extLst>
        </c:ser>
        <c:dLbls>
          <c:showLegendKey val="0"/>
          <c:showVal val="0"/>
          <c:showCatName val="0"/>
          <c:showSerName val="0"/>
          <c:showPercent val="0"/>
          <c:showBubbleSize val="0"/>
        </c:dLbls>
        <c:marker val="1"/>
        <c:smooth val="0"/>
        <c:axId val="1118214832"/>
        <c:axId val="1"/>
      </c:lineChart>
      <c:catAx>
        <c:axId val="11182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821483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22" l="0.70000000000000018" r="0.70000000000000018" t="0.75000000000000022" header="0.3000000000000001" footer="0.3000000000000001"/>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279400</xdr:colOff>
      <xdr:row>35</xdr:row>
      <xdr:rowOff>152400</xdr:rowOff>
    </xdr:from>
    <xdr:to>
      <xdr:col>5</xdr:col>
      <xdr:colOff>666750</xdr:colOff>
      <xdr:row>54</xdr:row>
      <xdr:rowOff>76200</xdr:rowOff>
    </xdr:to>
    <xdr:graphicFrame macro="">
      <xdr:nvGraphicFramePr>
        <xdr:cNvPr id="1268" name="Chart 1">
          <a:extLst>
            <a:ext uri="{FF2B5EF4-FFF2-40B4-BE49-F238E27FC236}">
              <a16:creationId xmlns:a16="http://schemas.microsoft.com/office/drawing/2014/main" id="{00000000-0008-0000-0000-0000F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73</xdr:row>
      <xdr:rowOff>31750</xdr:rowOff>
    </xdr:from>
    <xdr:to>
      <xdr:col>7</xdr:col>
      <xdr:colOff>368300</xdr:colOff>
      <xdr:row>73</xdr:row>
      <xdr:rowOff>2825750</xdr:rowOff>
    </xdr:to>
    <xdr:graphicFrame macro="">
      <xdr:nvGraphicFramePr>
        <xdr:cNvPr id="1269" name="Gráfico 3">
          <a:extLst>
            <a:ext uri="{FF2B5EF4-FFF2-40B4-BE49-F238E27FC236}">
              <a16:creationId xmlns:a16="http://schemas.microsoft.com/office/drawing/2014/main" id="{00000000-0008-0000-0000-0000F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xdr:colOff>
      <xdr:row>78</xdr:row>
      <xdr:rowOff>57150</xdr:rowOff>
    </xdr:from>
    <xdr:to>
      <xdr:col>7</xdr:col>
      <xdr:colOff>298450</xdr:colOff>
      <xdr:row>78</xdr:row>
      <xdr:rowOff>2768600</xdr:rowOff>
    </xdr:to>
    <xdr:graphicFrame macro="">
      <xdr:nvGraphicFramePr>
        <xdr:cNvPr id="1270" name="Gráfico 4">
          <a:extLst>
            <a:ext uri="{FF2B5EF4-FFF2-40B4-BE49-F238E27FC236}">
              <a16:creationId xmlns:a16="http://schemas.microsoft.com/office/drawing/2014/main" id="{00000000-0008-0000-0000-0000F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171450</xdr:colOff>
      <xdr:row>82</xdr:row>
      <xdr:rowOff>69850</xdr:rowOff>
    </xdr:from>
    <xdr:to>
      <xdr:col>7</xdr:col>
      <xdr:colOff>311150</xdr:colOff>
      <xdr:row>82</xdr:row>
      <xdr:rowOff>2743200</xdr:rowOff>
    </xdr:to>
    <xdr:graphicFrame macro="">
      <xdr:nvGraphicFramePr>
        <xdr:cNvPr id="1271" name="Gráfico 6">
          <a:extLst>
            <a:ext uri="{FF2B5EF4-FFF2-40B4-BE49-F238E27FC236}">
              <a16:creationId xmlns:a16="http://schemas.microsoft.com/office/drawing/2014/main" id="{00000000-0008-0000-0000-0000F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177800</xdr:colOff>
      <xdr:row>87</xdr:row>
      <xdr:rowOff>57150</xdr:rowOff>
    </xdr:from>
    <xdr:to>
      <xdr:col>7</xdr:col>
      <xdr:colOff>355600</xdr:colOff>
      <xdr:row>87</xdr:row>
      <xdr:rowOff>2768600</xdr:rowOff>
    </xdr:to>
    <xdr:graphicFrame macro="">
      <xdr:nvGraphicFramePr>
        <xdr:cNvPr id="1273" name="Gráfico 8">
          <a:extLst>
            <a:ext uri="{FF2B5EF4-FFF2-40B4-BE49-F238E27FC236}">
              <a16:creationId xmlns:a16="http://schemas.microsoft.com/office/drawing/2014/main" id="{00000000-0008-0000-0000-0000F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89"/>
  <sheetViews>
    <sheetView tabSelected="1" view="pageBreakPreview" topLeftCell="A51" zoomScale="110" zoomScaleNormal="110" zoomScaleSheetLayoutView="110" zoomScalePageLayoutView="40" workbookViewId="0">
      <selection activeCell="C31" sqref="C31:D31"/>
    </sheetView>
  </sheetViews>
  <sheetFormatPr baseColWidth="10" defaultColWidth="8.85546875" defaultRowHeight="12.75" x14ac:dyDescent="0.2"/>
  <cols>
    <col min="1" max="1" width="30.7109375" style="83" customWidth="1"/>
    <col min="2" max="2" width="8.85546875" style="83" customWidth="1"/>
    <col min="3" max="3" width="9.5703125" style="83" customWidth="1"/>
    <col min="4" max="4" width="9.7109375" style="83" customWidth="1"/>
    <col min="5" max="5" width="9.42578125" style="83" customWidth="1"/>
    <col min="6" max="6" width="9.85546875" style="83" customWidth="1"/>
    <col min="7" max="7" width="11.85546875" style="83" bestFit="1" customWidth="1"/>
    <col min="8" max="8" width="11.42578125" style="83" bestFit="1" customWidth="1"/>
    <col min="9" max="16384" width="8.85546875" style="83"/>
  </cols>
  <sheetData>
    <row r="1" spans="1:8" ht="48.75" customHeight="1" x14ac:dyDescent="0.2">
      <c r="A1" s="152" t="s">
        <v>147</v>
      </c>
      <c r="B1" s="152"/>
      <c r="C1" s="152"/>
      <c r="D1" s="152"/>
      <c r="E1" s="152"/>
      <c r="F1" s="152"/>
      <c r="G1" s="152"/>
      <c r="H1" s="152"/>
    </row>
    <row r="2" spans="1:8" ht="7.5" customHeight="1" x14ac:dyDescent="0.2"/>
    <row r="3" spans="1:8" s="85" customFormat="1" ht="23.25" customHeight="1" x14ac:dyDescent="0.2">
      <c r="A3" s="84" t="s">
        <v>11</v>
      </c>
      <c r="B3" s="154"/>
      <c r="C3" s="155"/>
      <c r="D3" s="155"/>
      <c r="E3" s="155"/>
      <c r="F3" s="156"/>
    </row>
    <row r="4" spans="1:8" s="86" customFormat="1" ht="23.25" customHeight="1" x14ac:dyDescent="0.2">
      <c r="A4" s="84" t="s">
        <v>10</v>
      </c>
      <c r="B4" s="154"/>
      <c r="C4" s="155"/>
      <c r="D4" s="155"/>
      <c r="E4" s="155"/>
      <c r="F4" s="156"/>
    </row>
    <row r="5" spans="1:8" s="86" customFormat="1" ht="23.25" customHeight="1" x14ac:dyDescent="0.2">
      <c r="A5" s="87" t="s">
        <v>78</v>
      </c>
      <c r="B5" s="154"/>
      <c r="C5" s="155"/>
      <c r="D5" s="155"/>
      <c r="E5" s="155"/>
      <c r="F5" s="156"/>
    </row>
    <row r="6" spans="1:8" ht="6" customHeight="1" x14ac:dyDescent="0.2"/>
    <row r="7" spans="1:8" ht="32.25" customHeight="1" x14ac:dyDescent="0.2">
      <c r="A7" s="153" t="s">
        <v>71</v>
      </c>
      <c r="B7" s="153"/>
      <c r="C7" s="153"/>
      <c r="D7" s="153"/>
      <c r="E7" s="153"/>
      <c r="F7" s="153"/>
      <c r="G7" s="153"/>
      <c r="H7" s="153"/>
    </row>
    <row r="8" spans="1:8" ht="22.5" x14ac:dyDescent="0.2">
      <c r="A8" s="88" t="s">
        <v>30</v>
      </c>
      <c r="B8" s="89">
        <v>1000</v>
      </c>
    </row>
    <row r="9" spans="1:8" ht="36" x14ac:dyDescent="0.2">
      <c r="A9" s="90" t="s">
        <v>0</v>
      </c>
      <c r="B9" s="91" t="s">
        <v>1</v>
      </c>
      <c r="C9" s="91" t="s">
        <v>20</v>
      </c>
      <c r="D9" s="92" t="s">
        <v>3</v>
      </c>
      <c r="E9" s="92" t="s">
        <v>4</v>
      </c>
      <c r="F9" s="92" t="s">
        <v>5</v>
      </c>
    </row>
    <row r="10" spans="1:8" s="86" customFormat="1" ht="18.75" customHeight="1" x14ac:dyDescent="0.2">
      <c r="A10" s="93" t="s">
        <v>6</v>
      </c>
      <c r="B10" s="122">
        <v>0.84</v>
      </c>
      <c r="C10" s="94">
        <f>B10*B$8/B$14</f>
        <v>240</v>
      </c>
      <c r="D10" s="98">
        <f>Social!G14</f>
        <v>145.71428571428572</v>
      </c>
      <c r="E10" s="95">
        <f>C10-D10</f>
        <v>94.285714285714278</v>
      </c>
      <c r="F10" s="94">
        <f>D10*100/C10</f>
        <v>60.714285714285715</v>
      </c>
      <c r="G10" s="136"/>
    </row>
    <row r="11" spans="1:8" s="86" customFormat="1" ht="18.75" customHeight="1" x14ac:dyDescent="0.2">
      <c r="A11" s="93" t="s">
        <v>7</v>
      </c>
      <c r="B11" s="122">
        <v>1.1200000000000001</v>
      </c>
      <c r="C11" s="94">
        <f>B11*B$8/B$14</f>
        <v>320</v>
      </c>
      <c r="D11" s="98">
        <f>Administrativo!G20</f>
        <v>205.02301117685732</v>
      </c>
      <c r="E11" s="95">
        <f>C11-D11</f>
        <v>114.97698882314268</v>
      </c>
      <c r="F11" s="94">
        <f>D11*100/C11</f>
        <v>64.069690992767917</v>
      </c>
    </row>
    <row r="12" spans="1:8" s="86" customFormat="1" ht="18.75" customHeight="1" x14ac:dyDescent="0.2">
      <c r="A12" s="93" t="s">
        <v>8</v>
      </c>
      <c r="B12" s="122">
        <v>0.92</v>
      </c>
      <c r="C12" s="94">
        <f>B12*B$8/B$14</f>
        <v>262.85714285714283</v>
      </c>
      <c r="D12" s="98">
        <f>'Recursos Naturales y Culturales'!G13</f>
        <v>166.39933166248954</v>
      </c>
      <c r="E12" s="95">
        <f>C12-D12</f>
        <v>96.457811194653289</v>
      </c>
      <c r="F12" s="94">
        <f>D12*100/C12</f>
        <v>63.304093567251456</v>
      </c>
    </row>
    <row r="13" spans="1:8" s="86" customFormat="1" ht="18.75" customHeight="1" x14ac:dyDescent="0.2">
      <c r="A13" s="93" t="s">
        <v>9</v>
      </c>
      <c r="B13" s="122">
        <v>0.62</v>
      </c>
      <c r="C13" s="94">
        <f>B13*B$8/B$14</f>
        <v>177.14285714285714</v>
      </c>
      <c r="D13" s="94">
        <f>'Económico-Financiero'!G8</f>
        <v>110.71428571428572</v>
      </c>
      <c r="E13" s="95">
        <f>C13-D13</f>
        <v>66.428571428571416</v>
      </c>
      <c r="F13" s="94">
        <f>D13*100/C13</f>
        <v>62.500000000000007</v>
      </c>
    </row>
    <row r="14" spans="1:8" s="86" customFormat="1" ht="18.75" customHeight="1" x14ac:dyDescent="0.2">
      <c r="A14" s="96" t="s">
        <v>16</v>
      </c>
      <c r="B14" s="91">
        <f>SUM(B10:B13)</f>
        <v>3.5</v>
      </c>
      <c r="C14" s="97">
        <f>SUM(C10:C13)</f>
        <v>1000</v>
      </c>
      <c r="D14" s="98">
        <f>SUM(D10:D13)</f>
        <v>627.85091426791837</v>
      </c>
      <c r="E14" s="97">
        <f>SUM(E10:E13)</f>
        <v>372.14908573208163</v>
      </c>
      <c r="F14" s="98">
        <f>$D$14/C14*100</f>
        <v>62.785091426791837</v>
      </c>
    </row>
    <row r="15" spans="1:8" ht="12" customHeight="1" x14ac:dyDescent="0.2"/>
    <row r="16" spans="1:8" s="86" customFormat="1" ht="20.25" hidden="1" customHeight="1" x14ac:dyDescent="0.2">
      <c r="A16" s="99" t="s">
        <v>35</v>
      </c>
    </row>
    <row r="17" spans="1:8" s="86" customFormat="1" ht="20.25" hidden="1" customHeight="1" x14ac:dyDescent="0.2">
      <c r="A17" s="100" t="s">
        <v>36</v>
      </c>
      <c r="B17" s="157" t="s">
        <v>37</v>
      </c>
      <c r="C17" s="158"/>
    </row>
    <row r="18" spans="1:8" s="86" customFormat="1" ht="20.25" hidden="1" customHeight="1" x14ac:dyDescent="0.2">
      <c r="A18" s="101" t="s">
        <v>38</v>
      </c>
      <c r="B18" s="102">
        <v>0</v>
      </c>
      <c r="C18" s="101">
        <v>200</v>
      </c>
    </row>
    <row r="19" spans="1:8" s="86" customFormat="1" ht="20.25" hidden="1" customHeight="1" x14ac:dyDescent="0.2">
      <c r="A19" s="101" t="s">
        <v>39</v>
      </c>
      <c r="B19" s="102">
        <v>201</v>
      </c>
      <c r="C19" s="101">
        <v>400</v>
      </c>
    </row>
    <row r="20" spans="1:8" s="86" customFormat="1" ht="20.25" hidden="1" customHeight="1" x14ac:dyDescent="0.2">
      <c r="A20" s="101" t="s">
        <v>40</v>
      </c>
      <c r="B20" s="102">
        <v>401</v>
      </c>
      <c r="C20" s="101">
        <v>600</v>
      </c>
    </row>
    <row r="21" spans="1:8" s="86" customFormat="1" ht="20.25" hidden="1" customHeight="1" x14ac:dyDescent="0.2">
      <c r="A21" s="101" t="s">
        <v>41</v>
      </c>
      <c r="B21" s="102">
        <v>601</v>
      </c>
      <c r="C21" s="101">
        <v>800</v>
      </c>
    </row>
    <row r="22" spans="1:8" s="86" customFormat="1" ht="20.25" hidden="1" customHeight="1" x14ac:dyDescent="0.2">
      <c r="A22" s="101" t="s">
        <v>42</v>
      </c>
      <c r="B22" s="102">
        <v>801</v>
      </c>
      <c r="C22" s="101">
        <v>1000</v>
      </c>
    </row>
    <row r="23" spans="1:8" hidden="1" x14ac:dyDescent="0.2">
      <c r="A23" s="103"/>
      <c r="B23" s="103"/>
      <c r="C23" s="103"/>
    </row>
    <row r="24" spans="1:8" s="104" customFormat="1" ht="20.25" customHeight="1" thickBot="1" x14ac:dyDescent="0.25">
      <c r="A24" s="160" t="s">
        <v>113</v>
      </c>
      <c r="B24" s="160"/>
      <c r="C24" s="160"/>
      <c r="D24" s="160"/>
      <c r="E24" s="159" t="str">
        <f>IF($D$14&lt;=$C$18,$A$18, IF($D$14&lt;=$C$19,$A$19,IF($D$14&lt;=$C$20,$A$20,IF($D$14&lt;=$C$21,$A$21, IF($D$14&lt;=$C$22,$A$22)))))</f>
        <v>Aceptable</v>
      </c>
      <c r="F24" s="159"/>
      <c r="G24" s="159"/>
      <c r="H24" s="159"/>
    </row>
    <row r="25" spans="1:8" s="104" customFormat="1" ht="171.75" customHeight="1" thickBot="1" x14ac:dyDescent="0.25">
      <c r="A25" s="146" t="s">
        <v>114</v>
      </c>
      <c r="B25" s="147"/>
      <c r="C25" s="147"/>
      <c r="D25" s="147"/>
      <c r="E25" s="147"/>
      <c r="F25" s="147"/>
      <c r="G25" s="147"/>
      <c r="H25" s="148"/>
    </row>
    <row r="26" spans="1:8" s="104" customFormat="1" ht="32.25" customHeight="1" x14ac:dyDescent="0.2">
      <c r="A26" s="105" t="str">
        <f>IF($D$14&lt;=$C$18,$A$18, IF($D$14&lt;=$C$19,$A$19,IF($D$14&lt;=$C$20,$A$20,IF($D$14&lt;=$C$21,$A$21, IF($D$14&lt;=$C$22,$A$22)))))</f>
        <v>Aceptable</v>
      </c>
    </row>
    <row r="27" spans="1:8" s="104" customFormat="1" ht="20.25" customHeight="1" x14ac:dyDescent="0.2"/>
    <row r="28" spans="1:8" s="104" customFormat="1" ht="20.25" customHeight="1" x14ac:dyDescent="0.2">
      <c r="A28" s="150" t="s">
        <v>43</v>
      </c>
      <c r="B28" s="150"/>
      <c r="C28" s="150"/>
      <c r="D28" s="150"/>
    </row>
    <row r="29" spans="1:8" s="104" customFormat="1" ht="20.25" customHeight="1" x14ac:dyDescent="0.2">
      <c r="A29" s="106" t="s">
        <v>44</v>
      </c>
      <c r="B29" s="106" t="s">
        <v>45</v>
      </c>
      <c r="C29" s="107" t="s">
        <v>47</v>
      </c>
      <c r="D29" s="108"/>
    </row>
    <row r="30" spans="1:8" s="104" customFormat="1" ht="20.25" customHeight="1" x14ac:dyDescent="0.2">
      <c r="A30" s="108" t="s">
        <v>6</v>
      </c>
      <c r="B30" s="169">
        <f>D10/C10*1000</f>
        <v>607.14285714285722</v>
      </c>
      <c r="C30" s="149" t="str">
        <f>IF(B30&lt;=$C$18,$A$18, IF(B30&lt;=$C$19,$A$19,IF(B30&lt;=$C$20,$A$20,IF(B30&lt;=$C$21,$A$21, IF(B30&lt;=$C$22,$A$22)))))</f>
        <v>Aceptable</v>
      </c>
      <c r="D30" s="149"/>
    </row>
    <row r="31" spans="1:8" s="104" customFormat="1" ht="20.25" customHeight="1" x14ac:dyDescent="0.2">
      <c r="A31" s="108" t="s">
        <v>7</v>
      </c>
      <c r="B31" s="169">
        <f>D11/C11*1000</f>
        <v>640.69690992767914</v>
      </c>
      <c r="C31" s="149" t="str">
        <f>IF(B31&lt;=$C$18,$A$18, IF(B31&lt;=$C$19,$A$19,IF(B31&lt;=$C$20,$A$20,IF(B31&lt;=$C$21,$A$21, IF(B31&lt;=$C$22,$A$22)))))</f>
        <v>Aceptable</v>
      </c>
      <c r="D31" s="149"/>
    </row>
    <row r="32" spans="1:8" s="104" customFormat="1" ht="20.25" customHeight="1" x14ac:dyDescent="0.2">
      <c r="A32" s="108" t="s">
        <v>8</v>
      </c>
      <c r="B32" s="169">
        <f>D12/C12*1000</f>
        <v>633.04093567251459</v>
      </c>
      <c r="C32" s="149" t="str">
        <f>IF(B32&lt;=$C$18,$A$18, IF(B32&lt;=$C$19,$A$19,IF(B32&lt;=$C$20,$A$20,IF(B32&lt;=$C$21,$A$21, IF(B32&lt;=$C$22,$A$22)))))</f>
        <v>Aceptable</v>
      </c>
      <c r="D32" s="149"/>
    </row>
    <row r="33" spans="1:7" s="104" customFormat="1" ht="20.25" customHeight="1" x14ac:dyDescent="0.2">
      <c r="A33" s="108" t="s">
        <v>46</v>
      </c>
      <c r="B33" s="169">
        <f>D13/C13*1000</f>
        <v>625.00000000000011</v>
      </c>
      <c r="C33" s="149" t="str">
        <f>IF(B33&lt;=$C$18,$A$18, IF(B33&lt;=$C$19,$A$19,IF(B33&lt;=$C$20,$A$20,IF(B33&lt;=$C$21,$A$21, IF(B33&lt;=$C$22,$A$22)))))</f>
        <v>Aceptable</v>
      </c>
      <c r="D33" s="149"/>
    </row>
    <row r="35" spans="1:7" x14ac:dyDescent="0.2">
      <c r="A35" s="109" t="s">
        <v>115</v>
      </c>
    </row>
    <row r="39" spans="1:7" x14ac:dyDescent="0.2">
      <c r="G39" s="83" t="s">
        <v>42</v>
      </c>
    </row>
    <row r="42" spans="1:7" x14ac:dyDescent="0.2">
      <c r="G42" s="83" t="s">
        <v>41</v>
      </c>
    </row>
    <row r="44" spans="1:7" x14ac:dyDescent="0.2">
      <c r="G44" s="83" t="s">
        <v>40</v>
      </c>
    </row>
    <row r="47" spans="1:7" x14ac:dyDescent="0.2">
      <c r="G47" s="83" t="s">
        <v>70</v>
      </c>
    </row>
    <row r="49" spans="1:7" x14ac:dyDescent="0.2">
      <c r="G49" s="83" t="s">
        <v>38</v>
      </c>
    </row>
    <row r="56" spans="1:7" ht="25.5" customHeight="1" x14ac:dyDescent="0.2">
      <c r="A56" s="151" t="s">
        <v>116</v>
      </c>
      <c r="B56" s="151"/>
      <c r="C56" s="151"/>
      <c r="D56" s="151"/>
      <c r="E56" s="151"/>
    </row>
    <row r="57" spans="1:7" x14ac:dyDescent="0.2">
      <c r="A57" s="151"/>
      <c r="B57" s="151"/>
      <c r="C57" s="151"/>
      <c r="D57" s="151"/>
      <c r="E57" s="151"/>
    </row>
    <row r="58" spans="1:7" ht="23.25" customHeight="1" x14ac:dyDescent="0.2">
      <c r="A58" s="110" t="s">
        <v>44</v>
      </c>
      <c r="B58" s="110" t="s">
        <v>45</v>
      </c>
      <c r="C58" s="110" t="s">
        <v>106</v>
      </c>
      <c r="D58" s="110" t="s">
        <v>107</v>
      </c>
      <c r="E58" s="110" t="s">
        <v>102</v>
      </c>
      <c r="F58" s="111"/>
    </row>
    <row r="59" spans="1:7" ht="23.25" customHeight="1" x14ac:dyDescent="0.2">
      <c r="A59" s="107" t="s">
        <v>6</v>
      </c>
      <c r="B59" s="112">
        <f>+C10</f>
        <v>240</v>
      </c>
      <c r="C59" s="123">
        <v>103.06263858093128</v>
      </c>
      <c r="D59" s="113">
        <f>D10</f>
        <v>145.71428571428572</v>
      </c>
      <c r="E59" s="114">
        <f>((D59/B59)-(C59/B59))</f>
        <v>0.17771519638897687</v>
      </c>
    </row>
    <row r="60" spans="1:7" ht="23.25" customHeight="1" x14ac:dyDescent="0.2">
      <c r="A60" s="107" t="s">
        <v>7</v>
      </c>
      <c r="B60" s="112">
        <f>+C11</f>
        <v>320</v>
      </c>
      <c r="C60" s="123">
        <v>154.85987126665225</v>
      </c>
      <c r="D60" s="113">
        <f>D11</f>
        <v>205.02301117685732</v>
      </c>
      <c r="E60" s="114">
        <f>((D60/B60)-(C60/B60))</f>
        <v>0.15675981221939084</v>
      </c>
    </row>
    <row r="61" spans="1:7" ht="23.25" customHeight="1" x14ac:dyDescent="0.2">
      <c r="A61" s="107" t="s">
        <v>8</v>
      </c>
      <c r="B61" s="112">
        <f>+C12</f>
        <v>262.85714285714283</v>
      </c>
      <c r="C61" s="123">
        <v>158.41324862122747</v>
      </c>
      <c r="D61" s="113">
        <f>D12</f>
        <v>166.39933166248954</v>
      </c>
      <c r="E61" s="114">
        <f>((D61/B61)-(C61/B61))</f>
        <v>3.038183765697533E-2</v>
      </c>
    </row>
    <row r="62" spans="1:7" ht="23.25" customHeight="1" x14ac:dyDescent="0.2">
      <c r="A62" s="107" t="s">
        <v>46</v>
      </c>
      <c r="B62" s="112">
        <f>+C13</f>
        <v>177.14285714285714</v>
      </c>
      <c r="C62" s="123">
        <v>74.482955355869393</v>
      </c>
      <c r="D62" s="113">
        <f>D13</f>
        <v>110.71428571428572</v>
      </c>
      <c r="E62" s="114">
        <f>((D62/B62)-(C62/B62))</f>
        <v>0.20453170363622125</v>
      </c>
    </row>
    <row r="63" spans="1:7" ht="23.25" customHeight="1" x14ac:dyDescent="0.2">
      <c r="A63" s="115"/>
      <c r="B63" s="116">
        <f>SUM(B59:B62)</f>
        <v>1000</v>
      </c>
      <c r="C63" s="117">
        <f>SUM(C59:C62)</f>
        <v>490.81871382468034</v>
      </c>
      <c r="D63" s="117">
        <f>SUM(D59:D62)</f>
        <v>627.85091426791837</v>
      </c>
      <c r="E63" s="117">
        <f>((D63/B63)-(C63/B63))*100</f>
        <v>13.703220044323805</v>
      </c>
    </row>
    <row r="65" spans="1:8" ht="21.75" customHeight="1" x14ac:dyDescent="0.2">
      <c r="A65" s="118" t="s">
        <v>117</v>
      </c>
    </row>
    <row r="66" spans="1:8" ht="21.75" customHeight="1" x14ac:dyDescent="0.2">
      <c r="A66" s="110" t="s">
        <v>44</v>
      </c>
      <c r="B66" s="110" t="s">
        <v>45</v>
      </c>
      <c r="C66" s="110" t="s">
        <v>104</v>
      </c>
      <c r="D66" s="110" t="s">
        <v>108</v>
      </c>
      <c r="E66" s="110" t="s">
        <v>109</v>
      </c>
      <c r="F66" s="110" t="s">
        <v>110</v>
      </c>
      <c r="G66" s="110" t="s">
        <v>111</v>
      </c>
      <c r="H66" s="110" t="s">
        <v>112</v>
      </c>
    </row>
    <row r="67" spans="1:8" ht="21.75" customHeight="1" x14ac:dyDescent="0.2">
      <c r="A67" s="108" t="s">
        <v>6</v>
      </c>
      <c r="B67" s="119">
        <f>C10</f>
        <v>240</v>
      </c>
      <c r="C67" s="120">
        <f>C59</f>
        <v>103.06263858093128</v>
      </c>
      <c r="D67" s="120">
        <f>D10</f>
        <v>145.71428571428572</v>
      </c>
      <c r="E67" s="120"/>
      <c r="F67" s="120"/>
      <c r="G67" s="120"/>
      <c r="H67" s="120"/>
    </row>
    <row r="68" spans="1:8" ht="21.75" customHeight="1" x14ac:dyDescent="0.2">
      <c r="A68" s="108" t="s">
        <v>7</v>
      </c>
      <c r="B68" s="119">
        <f>C11</f>
        <v>320</v>
      </c>
      <c r="C68" s="120">
        <f>C60</f>
        <v>154.85987126665225</v>
      </c>
      <c r="D68" s="120">
        <f>D11</f>
        <v>205.02301117685732</v>
      </c>
      <c r="E68" s="120"/>
      <c r="F68" s="120"/>
      <c r="G68" s="120"/>
      <c r="H68" s="120"/>
    </row>
    <row r="69" spans="1:8" ht="21.75" customHeight="1" x14ac:dyDescent="0.2">
      <c r="A69" s="108" t="s">
        <v>8</v>
      </c>
      <c r="B69" s="119">
        <f>C12</f>
        <v>262.85714285714283</v>
      </c>
      <c r="C69" s="120">
        <f>C61</f>
        <v>158.41324862122747</v>
      </c>
      <c r="D69" s="120">
        <f>D12</f>
        <v>166.39933166248954</v>
      </c>
      <c r="E69" s="120"/>
      <c r="F69" s="120"/>
      <c r="G69" s="120"/>
      <c r="H69" s="120"/>
    </row>
    <row r="70" spans="1:8" ht="21.75" customHeight="1" x14ac:dyDescent="0.2">
      <c r="A70" s="108" t="s">
        <v>46</v>
      </c>
      <c r="B70" s="119">
        <f>C13</f>
        <v>177.14285714285714</v>
      </c>
      <c r="C70" s="120">
        <f>C62</f>
        <v>74.482955355869393</v>
      </c>
      <c r="D70" s="120">
        <f>D13</f>
        <v>110.71428571428572</v>
      </c>
      <c r="E70" s="120"/>
      <c r="F70" s="120"/>
      <c r="G70" s="120"/>
      <c r="H70" s="120"/>
    </row>
    <row r="71" spans="1:8" ht="21.75" customHeight="1" x14ac:dyDescent="0.2">
      <c r="B71" s="121">
        <f t="shared" ref="B71:H71" si="0">SUM(B67:B70)</f>
        <v>1000</v>
      </c>
      <c r="C71" s="117">
        <f t="shared" si="0"/>
        <v>490.81871382468034</v>
      </c>
      <c r="D71" s="117">
        <f t="shared" si="0"/>
        <v>627.85091426791837</v>
      </c>
      <c r="E71" s="117">
        <f t="shared" si="0"/>
        <v>0</v>
      </c>
      <c r="F71" s="117">
        <f t="shared" si="0"/>
        <v>0</v>
      </c>
      <c r="G71" s="117">
        <f t="shared" si="0"/>
        <v>0</v>
      </c>
      <c r="H71" s="117">
        <f t="shared" si="0"/>
        <v>0</v>
      </c>
    </row>
    <row r="73" spans="1:8" x14ac:dyDescent="0.2">
      <c r="A73" s="109" t="s">
        <v>119</v>
      </c>
    </row>
    <row r="74" spans="1:8" ht="224.25" customHeight="1" x14ac:dyDescent="0.2"/>
    <row r="75" spans="1:8" ht="13.5" thickBot="1" x14ac:dyDescent="0.25"/>
    <row r="76" spans="1:8" s="104" customFormat="1" ht="171.75" customHeight="1" thickBot="1" x14ac:dyDescent="0.25">
      <c r="A76" s="146" t="s">
        <v>118</v>
      </c>
      <c r="B76" s="147"/>
      <c r="C76" s="147"/>
      <c r="D76" s="147"/>
      <c r="E76" s="147"/>
      <c r="F76" s="147"/>
      <c r="G76" s="147"/>
      <c r="H76" s="148"/>
    </row>
    <row r="78" spans="1:8" x14ac:dyDescent="0.2">
      <c r="A78" s="109" t="s">
        <v>120</v>
      </c>
    </row>
    <row r="79" spans="1:8" ht="225.75" customHeight="1" thickBot="1" x14ac:dyDescent="0.25"/>
    <row r="80" spans="1:8" s="104" customFormat="1" ht="171.75" customHeight="1" thickBot="1" x14ac:dyDescent="0.25">
      <c r="A80" s="146" t="s">
        <v>121</v>
      </c>
      <c r="B80" s="147"/>
      <c r="C80" s="147"/>
      <c r="D80" s="147"/>
      <c r="E80" s="147"/>
      <c r="F80" s="147"/>
      <c r="G80" s="147"/>
      <c r="H80" s="148"/>
    </row>
    <row r="82" spans="1:8" x14ac:dyDescent="0.2">
      <c r="A82" s="109" t="s">
        <v>122</v>
      </c>
    </row>
    <row r="83" spans="1:8" ht="225" customHeight="1" thickBot="1" x14ac:dyDescent="0.25"/>
    <row r="84" spans="1:8" s="104" customFormat="1" ht="171.75" customHeight="1" thickBot="1" x14ac:dyDescent="0.25">
      <c r="A84" s="146" t="s">
        <v>123</v>
      </c>
      <c r="B84" s="147"/>
      <c r="C84" s="147"/>
      <c r="D84" s="147"/>
      <c r="E84" s="147"/>
      <c r="F84" s="147"/>
      <c r="G84" s="147"/>
      <c r="H84" s="148"/>
    </row>
    <row r="87" spans="1:8" x14ac:dyDescent="0.2">
      <c r="A87" s="109" t="s">
        <v>124</v>
      </c>
    </row>
    <row r="88" spans="1:8" ht="225" customHeight="1" thickBot="1" x14ac:dyDescent="0.25"/>
    <row r="89" spans="1:8" s="104" customFormat="1" ht="171.75" customHeight="1" thickBot="1" x14ac:dyDescent="0.25">
      <c r="A89" s="146" t="s">
        <v>125</v>
      </c>
      <c r="B89" s="147"/>
      <c r="C89" s="147"/>
      <c r="D89" s="147"/>
      <c r="E89" s="147"/>
      <c r="F89" s="147"/>
      <c r="G89" s="147"/>
      <c r="H89" s="148"/>
    </row>
  </sheetData>
  <dataConsolidate link="1"/>
  <mergeCells count="19">
    <mergeCell ref="A1:H1"/>
    <mergeCell ref="A7:H7"/>
    <mergeCell ref="A25:H25"/>
    <mergeCell ref="B3:F3"/>
    <mergeCell ref="B4:F4"/>
    <mergeCell ref="B17:C17"/>
    <mergeCell ref="E24:H24"/>
    <mergeCell ref="A24:D24"/>
    <mergeCell ref="B5:F5"/>
    <mergeCell ref="A89:H89"/>
    <mergeCell ref="A76:H76"/>
    <mergeCell ref="A80:H80"/>
    <mergeCell ref="C31:D31"/>
    <mergeCell ref="A28:D28"/>
    <mergeCell ref="C32:D32"/>
    <mergeCell ref="C33:D33"/>
    <mergeCell ref="A84:H84"/>
    <mergeCell ref="C30:D30"/>
    <mergeCell ref="A56:E57"/>
  </mergeCells>
  <phoneticPr fontId="0" type="noConversion"/>
  <printOptions horizontalCentered="1"/>
  <pageMargins left="0.78740157480314965" right="0.78740157480314965" top="0.78740157480314965" bottom="0.78740157480314965" header="0.23622047244094491" footer="0.35433070866141736"/>
  <pageSetup scale="81" orientation="portrait" horizontalDpi="4294967294" r:id="rId1"/>
  <headerFooter alignWithMargins="0"/>
  <rowBreaks count="4" manualBreakCount="4">
    <brk id="34" max="16383" man="1"/>
    <brk id="72" max="7" man="1"/>
    <brk id="80" max="7" man="1"/>
    <brk id="85" max="7"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G14"/>
  <sheetViews>
    <sheetView showGridLines="0" view="pageBreakPreview" topLeftCell="C1" zoomScale="124" zoomScaleNormal="90" zoomScaleSheetLayoutView="124" workbookViewId="0">
      <selection activeCell="G6" sqref="G6"/>
    </sheetView>
  </sheetViews>
  <sheetFormatPr baseColWidth="10" defaultColWidth="8.85546875" defaultRowHeight="12.75" x14ac:dyDescent="0.2"/>
  <cols>
    <col min="1" max="1" width="26.5703125" style="13" customWidth="1"/>
    <col min="2" max="3" width="8.85546875" style="13" customWidth="1"/>
    <col min="4" max="4" width="35.42578125" style="13" customWidth="1"/>
    <col min="5" max="5" width="12" style="13" bestFit="1" customWidth="1"/>
    <col min="6" max="6" width="8.5703125" style="13" bestFit="1" customWidth="1"/>
    <col min="7" max="7" width="11.42578125" style="13" customWidth="1"/>
    <col min="8" max="16384" width="8.85546875" style="13"/>
  </cols>
  <sheetData>
    <row r="1" spans="1:7" ht="15.75" x14ac:dyDescent="0.25">
      <c r="A1" s="161" t="s">
        <v>21</v>
      </c>
      <c r="B1" s="161"/>
      <c r="C1" s="161"/>
      <c r="D1" s="161"/>
      <c r="E1" s="161"/>
      <c r="F1" s="161"/>
      <c r="G1" s="161"/>
    </row>
    <row r="2" spans="1:7" ht="15.75" x14ac:dyDescent="0.25">
      <c r="A2" s="14"/>
      <c r="B2" s="14"/>
      <c r="C2" s="14"/>
      <c r="D2" s="14"/>
      <c r="E2" s="14"/>
      <c r="F2" s="14"/>
      <c r="G2" s="14"/>
    </row>
    <row r="3" spans="1:7" x14ac:dyDescent="0.2">
      <c r="A3" s="162" t="s">
        <v>30</v>
      </c>
      <c r="B3" s="162"/>
      <c r="C3" s="162"/>
      <c r="D3" s="15">
        <f>'General Resultados Analisis'!C10</f>
        <v>240</v>
      </c>
    </row>
    <row r="4" spans="1:7" ht="13.5" thickBot="1" x14ac:dyDescent="0.25">
      <c r="A4" s="16" t="s">
        <v>12</v>
      </c>
      <c r="B4" s="16" t="s">
        <v>1</v>
      </c>
      <c r="C4" s="16" t="s">
        <v>2</v>
      </c>
      <c r="D4" s="16" t="s">
        <v>13</v>
      </c>
      <c r="E4" s="16" t="s">
        <v>17</v>
      </c>
      <c r="F4" s="16" t="s">
        <v>18</v>
      </c>
      <c r="G4" s="16" t="s">
        <v>19</v>
      </c>
    </row>
    <row r="5" spans="1:7" ht="15.95" customHeight="1" x14ac:dyDescent="0.2">
      <c r="A5" s="17" t="s">
        <v>14</v>
      </c>
      <c r="B5" s="18">
        <v>0.8</v>
      </c>
      <c r="C5" s="18">
        <f>B5*D$3/B$14</f>
        <v>68.571428571428569</v>
      </c>
      <c r="D5" s="19"/>
      <c r="E5" s="19"/>
      <c r="F5" s="20"/>
      <c r="G5" s="20"/>
    </row>
    <row r="6" spans="1:7" ht="30" customHeight="1" x14ac:dyDescent="0.2">
      <c r="A6" s="21"/>
      <c r="B6" s="22">
        <v>1</v>
      </c>
      <c r="C6" s="23">
        <f>B6*C$5/B$7</f>
        <v>68.571428571428569</v>
      </c>
      <c r="D6" s="24" t="s">
        <v>52</v>
      </c>
      <c r="E6" s="25">
        <f>'Formulario de evaluación'!D8</f>
        <v>2</v>
      </c>
      <c r="F6" s="26">
        <f>IF((E6-1)*0.25*B6 &lt; 0, 0, (E6-1)*0.25*B6)</f>
        <v>0.25</v>
      </c>
      <c r="G6" s="27">
        <f>F6*C6/B6</f>
        <v>17.142857142857142</v>
      </c>
    </row>
    <row r="7" spans="1:7" ht="13.5" thickBot="1" x14ac:dyDescent="0.25">
      <c r="A7" s="28"/>
      <c r="B7" s="29">
        <f>SUM(B6)</f>
        <v>1</v>
      </c>
      <c r="C7" s="29">
        <f>SUM(C6)</f>
        <v>68.571428571428569</v>
      </c>
      <c r="D7" s="30"/>
      <c r="E7" s="31"/>
      <c r="F7" s="29">
        <f>SUM(F6)</f>
        <v>0.25</v>
      </c>
      <c r="G7" s="29">
        <f>SUM(G6)</f>
        <v>17.142857142857142</v>
      </c>
    </row>
    <row r="8" spans="1:7" ht="15.95" customHeight="1" x14ac:dyDescent="0.2">
      <c r="A8" s="32" t="s">
        <v>31</v>
      </c>
      <c r="B8" s="33">
        <v>1</v>
      </c>
      <c r="C8" s="34">
        <f>B8*D$3/B$14</f>
        <v>85.714285714285722</v>
      </c>
      <c r="D8" s="35"/>
      <c r="E8" s="36"/>
      <c r="F8" s="36"/>
      <c r="G8" s="36"/>
    </row>
    <row r="9" spans="1:7" ht="30" customHeight="1" x14ac:dyDescent="0.2">
      <c r="A9" s="37"/>
      <c r="B9" s="23">
        <v>1</v>
      </c>
      <c r="C9" s="27">
        <f>B9*C$8/B$10</f>
        <v>85.714285714285722</v>
      </c>
      <c r="D9" s="24" t="s">
        <v>53</v>
      </c>
      <c r="E9" s="25">
        <f>'Formulario de evaluación'!D10</f>
        <v>4</v>
      </c>
      <c r="F9" s="26">
        <f>IF((E9-1)*0.25*B9 &lt; 0, 0, (E9-1)*0.25*B9)</f>
        <v>0.75</v>
      </c>
      <c r="G9" s="27">
        <f>F9*C9/B9</f>
        <v>64.285714285714292</v>
      </c>
    </row>
    <row r="10" spans="1:7" ht="13.5" thickBot="1" x14ac:dyDescent="0.25">
      <c r="A10" s="38"/>
      <c r="B10" s="29">
        <f>SUM(B9:B9)</f>
        <v>1</v>
      </c>
      <c r="C10" s="29">
        <f>SUM(C9:C9)</f>
        <v>85.714285714285722</v>
      </c>
      <c r="D10" s="30"/>
      <c r="E10" s="31"/>
      <c r="F10" s="29">
        <f>SUM(F9:F9)</f>
        <v>0.75</v>
      </c>
      <c r="G10" s="29">
        <f>SUM(G9:G9)</f>
        <v>64.285714285714292</v>
      </c>
    </row>
    <row r="11" spans="1:7" ht="15.95" customHeight="1" x14ac:dyDescent="0.2">
      <c r="A11" s="39" t="s">
        <v>15</v>
      </c>
      <c r="B11" s="33">
        <v>1</v>
      </c>
      <c r="C11" s="34">
        <f>B11*D$3/B$14</f>
        <v>85.714285714285722</v>
      </c>
      <c r="D11" s="40"/>
      <c r="E11" s="41"/>
      <c r="F11" s="41"/>
      <c r="G11" s="41"/>
    </row>
    <row r="12" spans="1:7" ht="30" customHeight="1" x14ac:dyDescent="0.2">
      <c r="A12" s="42"/>
      <c r="B12" s="43">
        <v>1</v>
      </c>
      <c r="C12" s="27">
        <f>B12*C$11/B$13</f>
        <v>85.714285714285722</v>
      </c>
      <c r="D12" s="44" t="s">
        <v>54</v>
      </c>
      <c r="E12" s="25">
        <f>'Formulario de evaluación'!D14</f>
        <v>4</v>
      </c>
      <c r="F12" s="26">
        <f>IF((E12-1)*0.25*B12 &lt; 0, 0, (E12-1)*0.25*B12)</f>
        <v>0.75</v>
      </c>
      <c r="G12" s="27">
        <f>F12*C12/B12</f>
        <v>64.285714285714292</v>
      </c>
    </row>
    <row r="13" spans="1:7" ht="13.5" thickBot="1" x14ac:dyDescent="0.25">
      <c r="A13" s="45"/>
      <c r="B13" s="29">
        <f>SUM(B12)</f>
        <v>1</v>
      </c>
      <c r="C13" s="29">
        <f>SUM(C12)</f>
        <v>85.714285714285722</v>
      </c>
      <c r="D13" s="30"/>
      <c r="E13" s="31"/>
      <c r="F13" s="29">
        <f>SUM(F12)</f>
        <v>0.75</v>
      </c>
      <c r="G13" s="29">
        <f>SUM(G12)</f>
        <v>64.285714285714292</v>
      </c>
    </row>
    <row r="14" spans="1:7" x14ac:dyDescent="0.2">
      <c r="A14" s="46" t="s">
        <v>16</v>
      </c>
      <c r="B14" s="47">
        <f>SUM(B11,B8,B5)</f>
        <v>2.8</v>
      </c>
      <c r="C14" s="47">
        <f>SUM(C11,C8,C5)</f>
        <v>240</v>
      </c>
      <c r="D14" s="47"/>
      <c r="E14" s="47"/>
      <c r="F14" s="47"/>
      <c r="G14" s="47">
        <f>SUM(G13,G10,G7)</f>
        <v>145.71428571428572</v>
      </c>
    </row>
  </sheetData>
  <mergeCells count="2">
    <mergeCell ref="A1:G1"/>
    <mergeCell ref="A3:C3"/>
  </mergeCells>
  <phoneticPr fontId="0" type="noConversion"/>
  <dataValidations count="1">
    <dataValidation type="whole" allowBlank="1" showInputMessage="1" showErrorMessage="1" errorTitle="Error!" error="Ha ingresado una calificación inválida" sqref="E6 E12 E9" xr:uid="{00000000-0002-0000-0100-000000000000}">
      <formula1>1</formula1>
      <formula2>5</formula2>
    </dataValidation>
  </dataValidations>
  <pageMargins left="0.75" right="0.75" top="1" bottom="1" header="0.5" footer="0.5"/>
  <pageSetup orientation="landscape" horizontalDpi="4294967294"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H20"/>
  <sheetViews>
    <sheetView showGridLines="0" view="pageBreakPreview" topLeftCell="A2" zoomScale="130" zoomScaleNormal="100" zoomScaleSheetLayoutView="130" workbookViewId="0">
      <selection activeCell="E8" sqref="E8"/>
    </sheetView>
  </sheetViews>
  <sheetFormatPr baseColWidth="10" defaultColWidth="8.85546875" defaultRowHeight="12.75" x14ac:dyDescent="0.2"/>
  <cols>
    <col min="1" max="1" width="26.5703125" style="13" customWidth="1"/>
    <col min="2" max="3" width="8.85546875" style="13" customWidth="1"/>
    <col min="4" max="4" width="35.42578125" style="13" customWidth="1"/>
    <col min="5" max="5" width="12" style="13" bestFit="1" customWidth="1"/>
    <col min="6" max="6" width="8.5703125" style="13" bestFit="1" customWidth="1"/>
    <col min="7" max="7" width="11.42578125" style="13" customWidth="1"/>
    <col min="8" max="16384" width="8.85546875" style="13"/>
  </cols>
  <sheetData>
    <row r="1" spans="1:8" ht="15.75" x14ac:dyDescent="0.25">
      <c r="A1" s="161" t="s">
        <v>22</v>
      </c>
      <c r="B1" s="161"/>
      <c r="C1" s="161"/>
      <c r="D1" s="161"/>
      <c r="E1" s="161"/>
      <c r="F1" s="161"/>
      <c r="G1" s="161"/>
    </row>
    <row r="2" spans="1:8" ht="15.75" x14ac:dyDescent="0.25">
      <c r="A2" s="14"/>
      <c r="B2" s="14"/>
      <c r="C2" s="14"/>
      <c r="D2" s="14"/>
      <c r="E2" s="14"/>
      <c r="F2" s="14"/>
      <c r="G2" s="14"/>
    </row>
    <row r="3" spans="1:8" x14ac:dyDescent="0.2">
      <c r="A3" s="162" t="s">
        <v>30</v>
      </c>
      <c r="B3" s="162"/>
      <c r="C3" s="162"/>
      <c r="D3" s="15">
        <f>'General Resultados Analisis'!C11</f>
        <v>320</v>
      </c>
    </row>
    <row r="4" spans="1:8" ht="13.5" thickBot="1" x14ac:dyDescent="0.25">
      <c r="A4" s="16" t="s">
        <v>12</v>
      </c>
      <c r="B4" s="16" t="s">
        <v>1</v>
      </c>
      <c r="C4" s="16" t="s">
        <v>2</v>
      </c>
      <c r="D4" s="16" t="s">
        <v>13</v>
      </c>
      <c r="E4" s="16" t="s">
        <v>17</v>
      </c>
      <c r="F4" s="16" t="s">
        <v>18</v>
      </c>
      <c r="G4" s="16" t="s">
        <v>19</v>
      </c>
    </row>
    <row r="5" spans="1:8" ht="15.95" customHeight="1" x14ac:dyDescent="0.2">
      <c r="A5" s="48" t="s">
        <v>23</v>
      </c>
      <c r="B5" s="18">
        <v>0.9</v>
      </c>
      <c r="C5" s="18">
        <f>B5*D$3/B$20</f>
        <v>110.76923076923076</v>
      </c>
      <c r="D5" s="19"/>
      <c r="E5" s="19"/>
      <c r="F5" s="20"/>
      <c r="G5" s="20"/>
    </row>
    <row r="6" spans="1:8" ht="30" customHeight="1" x14ac:dyDescent="0.2">
      <c r="A6" s="49"/>
      <c r="B6" s="27">
        <v>0.9</v>
      </c>
      <c r="C6" s="27">
        <f>B6*C$5/B$12</f>
        <v>19.171597633136088</v>
      </c>
      <c r="D6" s="50" t="s">
        <v>55</v>
      </c>
      <c r="E6" s="25">
        <f>'Formulario de evaluación'!D17</f>
        <v>3</v>
      </c>
      <c r="F6" s="26">
        <f>IF((E6-1)*0.25*B6 &lt; 0, 0, (E6-1)*0.25*B6)</f>
        <v>0.45</v>
      </c>
      <c r="G6" s="27">
        <f>F6*C6/B6</f>
        <v>9.5857988165680439</v>
      </c>
    </row>
    <row r="7" spans="1:8" ht="30" customHeight="1" x14ac:dyDescent="0.2">
      <c r="A7" s="49"/>
      <c r="B7" s="27">
        <v>0.8</v>
      </c>
      <c r="C7" s="27">
        <f t="shared" ref="C7:C11" si="0">B7*C$5/B$12</f>
        <v>17.04142011834319</v>
      </c>
      <c r="D7" s="50" t="s">
        <v>56</v>
      </c>
      <c r="E7" s="25">
        <f>'Formulario de evaluación'!D21</f>
        <v>3</v>
      </c>
      <c r="F7" s="26">
        <f t="shared" ref="F6:F11" si="1">IF((E7-1)*0.25*B7 &lt; 0, 0, (E7-1)*0.25*B7)</f>
        <v>0.4</v>
      </c>
      <c r="G7" s="27">
        <f t="shared" ref="G7:G11" si="2">F7*C7/B7</f>
        <v>8.520710059171595</v>
      </c>
    </row>
    <row r="8" spans="1:8" ht="30" customHeight="1" x14ac:dyDescent="0.2">
      <c r="A8" s="49"/>
      <c r="B8" s="27">
        <v>0.7</v>
      </c>
      <c r="C8" s="27">
        <f t="shared" si="0"/>
        <v>14.911242603550292</v>
      </c>
      <c r="D8" s="50" t="s">
        <v>57</v>
      </c>
      <c r="E8" s="25">
        <f>'Formulario de evaluación'!D23</f>
        <v>2</v>
      </c>
      <c r="F8" s="26">
        <f t="shared" si="1"/>
        <v>0.17499999999999999</v>
      </c>
      <c r="G8" s="27">
        <f t="shared" si="2"/>
        <v>3.7278106508875735</v>
      </c>
    </row>
    <row r="9" spans="1:8" ht="30" customHeight="1" x14ac:dyDescent="0.2">
      <c r="A9" s="49"/>
      <c r="B9" s="27">
        <v>1</v>
      </c>
      <c r="C9" s="27">
        <f t="shared" si="0"/>
        <v>21.301775147928989</v>
      </c>
      <c r="D9" s="50" t="s">
        <v>58</v>
      </c>
      <c r="E9" s="25">
        <f>'Formulario de evaluación'!D25</f>
        <v>4</v>
      </c>
      <c r="F9" s="26">
        <f t="shared" si="1"/>
        <v>0.75</v>
      </c>
      <c r="G9" s="27">
        <f t="shared" si="2"/>
        <v>15.976331360946741</v>
      </c>
    </row>
    <row r="10" spans="1:8" ht="30" customHeight="1" x14ac:dyDescent="0.2">
      <c r="A10" s="49"/>
      <c r="B10" s="27">
        <v>0.9</v>
      </c>
      <c r="C10" s="27">
        <f t="shared" si="0"/>
        <v>19.171597633136088</v>
      </c>
      <c r="D10" s="50" t="s">
        <v>59</v>
      </c>
      <c r="E10" s="25">
        <f>'Formulario de evaluación'!D27</f>
        <v>3</v>
      </c>
      <c r="F10" s="26">
        <f t="shared" si="1"/>
        <v>0.45</v>
      </c>
      <c r="G10" s="27">
        <f t="shared" si="2"/>
        <v>9.5857988165680439</v>
      </c>
    </row>
    <row r="11" spans="1:8" ht="30" customHeight="1" x14ac:dyDescent="0.2">
      <c r="A11" s="49"/>
      <c r="B11" s="27">
        <v>0.9</v>
      </c>
      <c r="C11" s="27">
        <f t="shared" si="0"/>
        <v>19.171597633136088</v>
      </c>
      <c r="D11" s="50" t="s">
        <v>60</v>
      </c>
      <c r="E11" s="25">
        <f>'Formulario de evaluación'!D29</f>
        <v>4</v>
      </c>
      <c r="F11" s="26">
        <f t="shared" si="1"/>
        <v>0.67500000000000004</v>
      </c>
      <c r="G11" s="27">
        <f t="shared" si="2"/>
        <v>14.378698224852066</v>
      </c>
    </row>
    <row r="12" spans="1:8" ht="13.5" thickBot="1" x14ac:dyDescent="0.25">
      <c r="A12" s="51"/>
      <c r="B12" s="52">
        <f>SUM(B6:B11)</f>
        <v>5.2000000000000011</v>
      </c>
      <c r="C12" s="52">
        <f>SUM(C6:C11)</f>
        <v>110.76923076923073</v>
      </c>
      <c r="D12" s="52"/>
      <c r="E12" s="52"/>
      <c r="F12" s="52">
        <f>SUM(F6:F11)</f>
        <v>2.9000000000000004</v>
      </c>
      <c r="G12" s="52">
        <f>SUM(G6:G11)</f>
        <v>61.775147928994066</v>
      </c>
      <c r="H12" s="73"/>
    </row>
    <row r="13" spans="1:8" ht="15.95" customHeight="1" x14ac:dyDescent="0.2">
      <c r="A13" s="53" t="s">
        <v>24</v>
      </c>
      <c r="B13" s="54">
        <v>0.7</v>
      </c>
      <c r="C13" s="34">
        <f>B13*D$3/B$20</f>
        <v>86.153846153846146</v>
      </c>
      <c r="D13" s="55"/>
      <c r="E13" s="56"/>
      <c r="F13" s="56"/>
      <c r="G13" s="56"/>
    </row>
    <row r="14" spans="1:8" ht="30" customHeight="1" x14ac:dyDescent="0.2">
      <c r="A14" s="57"/>
      <c r="B14" s="27">
        <v>1</v>
      </c>
      <c r="C14" s="27">
        <f>B14*C$13/B$15</f>
        <v>86.153846153846146</v>
      </c>
      <c r="D14" s="50" t="s">
        <v>61</v>
      </c>
      <c r="E14" s="25">
        <f>'Formulario de evaluación'!D31</f>
        <v>4</v>
      </c>
      <c r="F14" s="26">
        <f>IF((E14-1)*0.25*B14 &lt; 0, 0, (E14-1)*0.25*B14)</f>
        <v>0.75</v>
      </c>
      <c r="G14" s="27">
        <f>F14*C14/B14</f>
        <v>64.615384615384613</v>
      </c>
    </row>
    <row r="15" spans="1:8" x14ac:dyDescent="0.2">
      <c r="A15" s="58"/>
      <c r="B15" s="59">
        <f>SUM(B14:B14)</f>
        <v>1</v>
      </c>
      <c r="C15" s="59">
        <f>SUM(C14:C14)</f>
        <v>86.153846153846146</v>
      </c>
      <c r="D15" s="59"/>
      <c r="E15" s="59"/>
      <c r="F15" s="59">
        <f>SUM(F14:F14)</f>
        <v>0.75</v>
      </c>
      <c r="G15" s="59">
        <f>SUM(G14:G14)</f>
        <v>64.615384615384613</v>
      </c>
    </row>
    <row r="16" spans="1:8" ht="15.95" customHeight="1" x14ac:dyDescent="0.2">
      <c r="A16" s="60" t="s">
        <v>25</v>
      </c>
      <c r="B16" s="34">
        <v>1</v>
      </c>
      <c r="C16" s="34">
        <f>B16*D$3/B$20</f>
        <v>123.07692307692307</v>
      </c>
      <c r="D16" s="61"/>
      <c r="E16" s="62"/>
      <c r="F16" s="62"/>
      <c r="G16" s="62"/>
    </row>
    <row r="17" spans="1:7" ht="30" customHeight="1" x14ac:dyDescent="0.2">
      <c r="A17" s="63"/>
      <c r="B17" s="27">
        <v>1</v>
      </c>
      <c r="C17" s="27">
        <f>B17*C$16/B$19</f>
        <v>68.376068376068375</v>
      </c>
      <c r="D17" s="50" t="s">
        <v>62</v>
      </c>
      <c r="E17" s="25">
        <f>'Formulario de evaluación'!D33</f>
        <v>4</v>
      </c>
      <c r="F17" s="26">
        <f>IF((E17-1)*0.25*B17 &lt; 0, 0, (E17-1)*0.25*B17)</f>
        <v>0.75</v>
      </c>
      <c r="G17" s="27">
        <f>F17*C17/B17</f>
        <v>51.282051282051285</v>
      </c>
    </row>
    <row r="18" spans="1:7" ht="30" customHeight="1" x14ac:dyDescent="0.2">
      <c r="A18" s="64"/>
      <c r="B18" s="27">
        <v>0.8</v>
      </c>
      <c r="C18" s="27">
        <f>B18*C$16/B$19</f>
        <v>54.700854700854691</v>
      </c>
      <c r="D18" s="50" t="s">
        <v>63</v>
      </c>
      <c r="E18" s="25">
        <f>'Formulario de evaluación'!D37</f>
        <v>3</v>
      </c>
      <c r="F18" s="26">
        <f>IF((E18-1)*0.25*B18 &lt; 0, 0, (E18-1)*0.25*B18)</f>
        <v>0.4</v>
      </c>
      <c r="G18" s="27">
        <f>F18*C18/B18</f>
        <v>27.350427350427346</v>
      </c>
    </row>
    <row r="19" spans="1:7" ht="13.5" thickBot="1" x14ac:dyDescent="0.25">
      <c r="A19" s="65"/>
      <c r="B19" s="29">
        <f>SUM(B17:B18)</f>
        <v>1.8</v>
      </c>
      <c r="C19" s="29">
        <f>SUM(C17:C18)</f>
        <v>123.07692307692307</v>
      </c>
      <c r="D19" s="29"/>
      <c r="E19" s="29"/>
      <c r="F19" s="29">
        <f>SUM(F17:F18)</f>
        <v>1.1499999999999999</v>
      </c>
      <c r="G19" s="29">
        <f>SUM(G17:G18)</f>
        <v>78.632478632478637</v>
      </c>
    </row>
    <row r="20" spans="1:7" ht="15.95" customHeight="1" x14ac:dyDescent="0.2">
      <c r="A20" s="66" t="s">
        <v>16</v>
      </c>
      <c r="B20" s="47">
        <f>SUM(B16,B13,B5)</f>
        <v>2.6</v>
      </c>
      <c r="C20" s="47">
        <f>SUM(C16,C13,C5)</f>
        <v>320</v>
      </c>
      <c r="D20" s="47"/>
      <c r="E20" s="47"/>
      <c r="F20" s="47"/>
      <c r="G20" s="47">
        <f>SUM(G19,G15,G12)</f>
        <v>205.02301117685732</v>
      </c>
    </row>
  </sheetData>
  <mergeCells count="2">
    <mergeCell ref="A1:G1"/>
    <mergeCell ref="A3:C3"/>
  </mergeCells>
  <phoneticPr fontId="0" type="noConversion"/>
  <dataValidations count="1">
    <dataValidation type="whole" allowBlank="1" showInputMessage="1" showErrorMessage="1" errorTitle="Error!" error="Ha ingresado una calificación inválida" sqref="E6:E11 E14 E17:E18" xr:uid="{00000000-0002-0000-0200-000000000000}">
      <formula1>1</formula1>
      <formula2>5</formula2>
    </dataValidation>
  </dataValidations>
  <pageMargins left="0.34" right="0.49" top="0.98425196850393704" bottom="0.98425196850393704" header="0.51181102362204722" footer="0.51181102362204722"/>
  <pageSetup scale="85" orientation="portrait" horizontalDpi="4294967294"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G15"/>
  <sheetViews>
    <sheetView showGridLines="0" view="pageBreakPreview" topLeftCell="A3" zoomScale="145" zoomScaleNormal="100" zoomScaleSheetLayoutView="145" workbookViewId="0">
      <selection activeCell="G13" sqref="G13"/>
    </sheetView>
  </sheetViews>
  <sheetFormatPr baseColWidth="10" defaultColWidth="8.85546875" defaultRowHeight="12.75" x14ac:dyDescent="0.2"/>
  <cols>
    <col min="1" max="1" width="26.5703125" style="13" customWidth="1"/>
    <col min="2" max="3" width="8.85546875" style="13" customWidth="1"/>
    <col min="4" max="4" width="35.42578125" style="13" customWidth="1"/>
    <col min="5" max="5" width="12.7109375" style="13" bestFit="1" customWidth="1"/>
    <col min="6" max="6" width="8.5703125" style="13" bestFit="1" customWidth="1"/>
    <col min="7" max="7" width="11.42578125" style="13" customWidth="1"/>
    <col min="8" max="16384" width="8.85546875" style="13"/>
  </cols>
  <sheetData>
    <row r="1" spans="1:7" ht="15.75" x14ac:dyDescent="0.25">
      <c r="A1" s="161" t="s">
        <v>26</v>
      </c>
      <c r="B1" s="161"/>
      <c r="C1" s="161"/>
      <c r="D1" s="161"/>
      <c r="E1" s="161"/>
      <c r="F1" s="161"/>
      <c r="G1" s="161"/>
    </row>
    <row r="2" spans="1:7" ht="15.75" x14ac:dyDescent="0.25">
      <c r="A2" s="14"/>
      <c r="B2" s="14"/>
      <c r="C2" s="14"/>
      <c r="D2" s="14"/>
      <c r="E2" s="14"/>
      <c r="F2" s="14"/>
      <c r="G2" s="14"/>
    </row>
    <row r="3" spans="1:7" x14ac:dyDescent="0.2">
      <c r="A3" s="162" t="s">
        <v>30</v>
      </c>
      <c r="B3" s="162"/>
      <c r="C3" s="162"/>
      <c r="D3" s="15">
        <f>'General Resultados Analisis'!C12</f>
        <v>262.85714285714283</v>
      </c>
    </row>
    <row r="4" spans="1:7" ht="13.5" thickBot="1" x14ac:dyDescent="0.25">
      <c r="A4" s="16" t="s">
        <v>12</v>
      </c>
      <c r="B4" s="16" t="s">
        <v>1</v>
      </c>
      <c r="C4" s="16" t="s">
        <v>2</v>
      </c>
      <c r="D4" s="16" t="s">
        <v>13</v>
      </c>
      <c r="E4" s="16" t="s">
        <v>17</v>
      </c>
      <c r="F4" s="16" t="s">
        <v>18</v>
      </c>
      <c r="G4" s="16" t="s">
        <v>19</v>
      </c>
    </row>
    <row r="5" spans="1:7" ht="15.95" customHeight="1" x14ac:dyDescent="0.2">
      <c r="A5" s="32" t="s">
        <v>68</v>
      </c>
      <c r="B5" s="54">
        <v>0.9</v>
      </c>
      <c r="C5" s="34">
        <f>D$3*B5/B$13</f>
        <v>124.51127819548871</v>
      </c>
      <c r="D5" s="55"/>
      <c r="E5" s="56"/>
      <c r="F5" s="56"/>
      <c r="G5" s="67"/>
    </row>
    <row r="6" spans="1:7" ht="30" customHeight="1" x14ac:dyDescent="0.2">
      <c r="A6" s="68"/>
      <c r="B6" s="27">
        <v>0.9</v>
      </c>
      <c r="C6" s="27">
        <f>B6*C$5/B$8</f>
        <v>58.979026513652549</v>
      </c>
      <c r="D6" s="50" t="s">
        <v>48</v>
      </c>
      <c r="E6" s="25">
        <f>'Formulario de evaluación'!D40</f>
        <v>4</v>
      </c>
      <c r="F6" s="26">
        <f>IF((E6-1)*0.25*B6 &lt; 0, 0, (E6-1)*0.25*B6)</f>
        <v>0.67500000000000004</v>
      </c>
      <c r="G6" s="27">
        <f>F6*C6/B6</f>
        <v>44.234269885239414</v>
      </c>
    </row>
    <row r="7" spans="1:7" ht="30" customHeight="1" x14ac:dyDescent="0.2">
      <c r="A7" s="68"/>
      <c r="B7" s="26">
        <v>1</v>
      </c>
      <c r="C7" s="27">
        <f>B7*C$5/B$8</f>
        <v>65.532251681836172</v>
      </c>
      <c r="D7" s="69" t="s">
        <v>49</v>
      </c>
      <c r="E7" s="25">
        <f>'Formulario de evaluación'!D42</f>
        <v>4</v>
      </c>
      <c r="F7" s="26">
        <f>IF((E7-1)*0.25*B7 &lt; 0, 0, (E7-1)*0.25*B7)</f>
        <v>0.75</v>
      </c>
      <c r="G7" s="27">
        <f>F7*C7/B7</f>
        <v>49.149188761377133</v>
      </c>
    </row>
    <row r="8" spans="1:7" x14ac:dyDescent="0.2">
      <c r="A8" s="58"/>
      <c r="B8" s="59">
        <f>SUM(B6:B7)</f>
        <v>1.9</v>
      </c>
      <c r="C8" s="59">
        <f>SUM(C6:C7)</f>
        <v>124.51127819548873</v>
      </c>
      <c r="D8" s="59"/>
      <c r="E8" s="59"/>
      <c r="F8" s="59">
        <f>SUM(F6:F7)</f>
        <v>1.425</v>
      </c>
      <c r="G8" s="59">
        <f>SUM(G6:G7)</f>
        <v>93.383458646616546</v>
      </c>
    </row>
    <row r="9" spans="1:7" ht="15.95" customHeight="1" x14ac:dyDescent="0.2">
      <c r="A9" s="60" t="s">
        <v>27</v>
      </c>
      <c r="B9" s="34">
        <v>1</v>
      </c>
      <c r="C9" s="34">
        <f>D$3*B9/B$13</f>
        <v>138.34586466165413</v>
      </c>
      <c r="D9" s="61"/>
      <c r="E9" s="62"/>
      <c r="F9" s="62"/>
      <c r="G9" s="70"/>
    </row>
    <row r="10" spans="1:7" ht="30" customHeight="1" x14ac:dyDescent="0.2">
      <c r="A10" s="63"/>
      <c r="B10" s="27">
        <v>1</v>
      </c>
      <c r="C10" s="27">
        <f>B10*C$9/B$12</f>
        <v>76.858813700918958</v>
      </c>
      <c r="D10" s="50" t="s">
        <v>50</v>
      </c>
      <c r="E10" s="25">
        <f>'Formulario de evaluación'!D44</f>
        <v>4</v>
      </c>
      <c r="F10" s="26">
        <f>IF((E10-1)*0.25*B10 &lt; 0, 0, (E10-1)*0.25*B10)</f>
        <v>0.75</v>
      </c>
      <c r="G10" s="27">
        <f>F10*C10/B10</f>
        <v>57.644110275689215</v>
      </c>
    </row>
    <row r="11" spans="1:7" ht="30" customHeight="1" x14ac:dyDescent="0.2">
      <c r="A11" s="64"/>
      <c r="B11" s="71">
        <v>0.8</v>
      </c>
      <c r="C11" s="27">
        <f>B11*C$9/B$12</f>
        <v>61.487050960735168</v>
      </c>
      <c r="D11" s="72" t="s">
        <v>51</v>
      </c>
      <c r="E11" s="25">
        <f>'Formulario de evaluación'!D46</f>
        <v>2</v>
      </c>
      <c r="F11" s="26">
        <f>IF((E11-1)*0.25*B11 &lt; 0, 0, (E11-1)*0.25*B11)</f>
        <v>0.2</v>
      </c>
      <c r="G11" s="27">
        <f>F11*C11/B11</f>
        <v>15.371762740183792</v>
      </c>
    </row>
    <row r="12" spans="1:7" ht="13.5" thickBot="1" x14ac:dyDescent="0.25">
      <c r="A12" s="65"/>
      <c r="B12" s="29">
        <f>SUM(B10:B11)</f>
        <v>1.8</v>
      </c>
      <c r="C12" s="29">
        <f>SUM(C10:C11)</f>
        <v>138.34586466165413</v>
      </c>
      <c r="D12" s="29"/>
      <c r="E12" s="29"/>
      <c r="F12" s="29">
        <f>SUM(F10:F11)</f>
        <v>0.95</v>
      </c>
      <c r="G12" s="29">
        <f>SUM(G10:G11)</f>
        <v>73.015873015873012</v>
      </c>
    </row>
    <row r="13" spans="1:7" ht="15.95" customHeight="1" x14ac:dyDescent="0.2">
      <c r="A13" s="66" t="s">
        <v>16</v>
      </c>
      <c r="B13" s="47">
        <f>SUM(B9,B5)</f>
        <v>1.9</v>
      </c>
      <c r="C13" s="47">
        <f>SUM(C9,C5)</f>
        <v>262.85714285714283</v>
      </c>
      <c r="D13" s="47"/>
      <c r="E13" s="47"/>
      <c r="F13" s="47"/>
      <c r="G13" s="47">
        <f>SUM(G12,G8)</f>
        <v>166.39933166248954</v>
      </c>
    </row>
    <row r="14" spans="1:7" x14ac:dyDescent="0.2">
      <c r="B14" s="73"/>
    </row>
    <row r="15" spans="1:7" x14ac:dyDescent="0.2">
      <c r="B15" s="73"/>
    </row>
  </sheetData>
  <mergeCells count="2">
    <mergeCell ref="A1:G1"/>
    <mergeCell ref="A3:C3"/>
  </mergeCells>
  <phoneticPr fontId="0" type="noConversion"/>
  <dataValidations count="1">
    <dataValidation type="whole" allowBlank="1" showInputMessage="1" showErrorMessage="1" errorTitle="Error!" error="Ha ingresado una calificación inválida" sqref="E10:E11 E6:E7" xr:uid="{00000000-0002-0000-0300-000000000000}">
      <formula1>1</formula1>
      <formula2>5</formula2>
    </dataValidation>
  </dataValidations>
  <pageMargins left="0.27" right="0.38" top="0.98425196850393704" bottom="0.98425196850393704" header="0.51181102362204722" footer="0.51181102362204722"/>
  <pageSetup scale="85" orientation="portrait" horizontalDpi="4294967294"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12"/>
  <sheetViews>
    <sheetView showGridLines="0" view="pageBreakPreview" topLeftCell="A3" zoomScale="166" zoomScaleNormal="166" zoomScaleSheetLayoutView="166" workbookViewId="0">
      <selection activeCell="A4" sqref="A4"/>
    </sheetView>
  </sheetViews>
  <sheetFormatPr baseColWidth="10" defaultColWidth="8.85546875" defaultRowHeight="12.75" x14ac:dyDescent="0.2"/>
  <cols>
    <col min="1" max="1" width="26.5703125" style="13" customWidth="1"/>
    <col min="2" max="3" width="8.85546875" style="13" customWidth="1"/>
    <col min="4" max="4" width="35.42578125" style="13" customWidth="1"/>
    <col min="5" max="5" width="12" style="13" bestFit="1" customWidth="1"/>
    <col min="6" max="6" width="8.5703125" style="13" bestFit="1" customWidth="1"/>
    <col min="7" max="7" width="11.42578125" style="13" customWidth="1"/>
    <col min="8" max="16384" width="8.85546875" style="13"/>
  </cols>
  <sheetData>
    <row r="1" spans="1:7" ht="15.75" x14ac:dyDescent="0.25">
      <c r="A1" s="161" t="s">
        <v>34</v>
      </c>
      <c r="B1" s="161"/>
      <c r="C1" s="161"/>
      <c r="D1" s="161"/>
      <c r="E1" s="161"/>
      <c r="F1" s="161"/>
      <c r="G1" s="161"/>
    </row>
    <row r="2" spans="1:7" ht="15.75" x14ac:dyDescent="0.25">
      <c r="A2" s="14"/>
      <c r="B2" s="14"/>
      <c r="C2" s="14"/>
      <c r="D2" s="14"/>
      <c r="E2" s="14"/>
      <c r="F2" s="14"/>
      <c r="G2" s="14"/>
    </row>
    <row r="3" spans="1:7" x14ac:dyDescent="0.2">
      <c r="A3" s="162" t="s">
        <v>30</v>
      </c>
      <c r="B3" s="162"/>
      <c r="C3" s="162"/>
      <c r="D3" s="15" t="e">
        <f>'General Resultados Analisis'!#REF!</f>
        <v>#REF!</v>
      </c>
    </row>
    <row r="4" spans="1:7" ht="13.5" thickBot="1" x14ac:dyDescent="0.25">
      <c r="A4" s="74" t="s">
        <v>12</v>
      </c>
      <c r="B4" s="74" t="s">
        <v>1</v>
      </c>
      <c r="C4" s="75" t="s">
        <v>2</v>
      </c>
      <c r="D4" s="74" t="s">
        <v>13</v>
      </c>
      <c r="E4" s="74" t="s">
        <v>17</v>
      </c>
      <c r="F4" s="74" t="s">
        <v>18</v>
      </c>
      <c r="G4" s="74" t="s">
        <v>19</v>
      </c>
    </row>
    <row r="5" spans="1:7" ht="15.95" customHeight="1" x14ac:dyDescent="0.2">
      <c r="A5" s="32" t="s">
        <v>28</v>
      </c>
      <c r="B5" s="54">
        <v>1</v>
      </c>
      <c r="C5" s="76" t="e">
        <f>D$3*B5/B$12</f>
        <v>#REF!</v>
      </c>
      <c r="D5" s="55"/>
      <c r="E5" s="56"/>
      <c r="F5" s="56"/>
      <c r="G5" s="67"/>
    </row>
    <row r="6" spans="1:7" ht="30" customHeight="1" x14ac:dyDescent="0.2">
      <c r="A6" s="68"/>
      <c r="B6" s="27">
        <v>1</v>
      </c>
      <c r="C6" s="27" t="e">
        <f>B6*C$5/B$7</f>
        <v>#REF!</v>
      </c>
      <c r="D6" s="69" t="s">
        <v>65</v>
      </c>
      <c r="E6" s="25" t="e">
        <f>'Formulario de evaluación'!#REF!</f>
        <v>#REF!</v>
      </c>
      <c r="F6" s="26" t="e">
        <f>IF((E6-1)*0.25*B6 &lt; 0, 0, (E6-1)*0.25*B6)</f>
        <v>#REF!</v>
      </c>
      <c r="G6" s="27" t="e">
        <f>F6*C6/B6</f>
        <v>#REF!</v>
      </c>
    </row>
    <row r="7" spans="1:7" ht="13.5" thickBot="1" x14ac:dyDescent="0.25">
      <c r="A7" s="77"/>
      <c r="B7" s="52">
        <f>SUM(B6:B6)</f>
        <v>1</v>
      </c>
      <c r="C7" s="52" t="e">
        <f>SUM(C6:C6)</f>
        <v>#REF!</v>
      </c>
      <c r="D7" s="52"/>
      <c r="E7" s="52"/>
      <c r="F7" s="52" t="e">
        <f>SUM(F6:F6)</f>
        <v>#REF!</v>
      </c>
      <c r="G7" s="52" t="e">
        <f>SUM(G6:G6)</f>
        <v>#REF!</v>
      </c>
    </row>
    <row r="8" spans="1:7" ht="15.95" customHeight="1" x14ac:dyDescent="0.2">
      <c r="A8" s="78" t="s">
        <v>29</v>
      </c>
      <c r="B8" s="76">
        <v>1</v>
      </c>
      <c r="C8" s="34" t="e">
        <f>D$3*B8/B$12</f>
        <v>#REF!</v>
      </c>
      <c r="D8" s="79"/>
      <c r="E8" s="80"/>
      <c r="F8" s="80"/>
      <c r="G8" s="81"/>
    </row>
    <row r="9" spans="1:7" ht="30" customHeight="1" x14ac:dyDescent="0.2">
      <c r="A9" s="63"/>
      <c r="B9" s="27">
        <v>1</v>
      </c>
      <c r="C9" s="27" t="e">
        <f>B9*C$8/B$11</f>
        <v>#REF!</v>
      </c>
      <c r="D9" s="50" t="s">
        <v>69</v>
      </c>
      <c r="E9" s="25" t="e">
        <f>'Formulario de evaluación'!#REF!</f>
        <v>#REF!</v>
      </c>
      <c r="F9" s="26" t="e">
        <f>IF((E9-1)*0.25*B9 &lt; 0, 0, (E9-1)*0.25*B9)</f>
        <v>#REF!</v>
      </c>
      <c r="G9" s="27" t="e">
        <f>F9*C9/B9</f>
        <v>#REF!</v>
      </c>
    </row>
    <row r="10" spans="1:7" ht="30" customHeight="1" x14ac:dyDescent="0.2">
      <c r="A10" s="64"/>
      <c r="B10" s="23">
        <v>1</v>
      </c>
      <c r="C10" s="27" t="e">
        <f>B10*C$8/B$11</f>
        <v>#REF!</v>
      </c>
      <c r="D10" s="72" t="s">
        <v>64</v>
      </c>
      <c r="E10" s="25" t="e">
        <f>'Formulario de evaluación'!#REF!</f>
        <v>#REF!</v>
      </c>
      <c r="F10" s="26" t="e">
        <f>IF((E10-1)*0.25*B10 &lt; 0, 0, (E10-1)*0.25*B10)</f>
        <v>#REF!</v>
      </c>
      <c r="G10" s="27" t="e">
        <f>F10*C10/B10</f>
        <v>#REF!</v>
      </c>
    </row>
    <row r="11" spans="1:7" ht="13.5" thickBot="1" x14ac:dyDescent="0.25">
      <c r="A11" s="65"/>
      <c r="B11" s="29">
        <f>SUM(B9:B10)</f>
        <v>2</v>
      </c>
      <c r="C11" s="29" t="e">
        <f>SUM(C9:C10)</f>
        <v>#REF!</v>
      </c>
      <c r="D11" s="29"/>
      <c r="E11" s="29"/>
      <c r="F11" s="29" t="e">
        <f>SUM(F9:F10)</f>
        <v>#REF!</v>
      </c>
      <c r="G11" s="29" t="e">
        <f>SUM(G9:G10)</f>
        <v>#REF!</v>
      </c>
    </row>
    <row r="12" spans="1:7" ht="15.95" customHeight="1" x14ac:dyDescent="0.2">
      <c r="A12" s="66" t="s">
        <v>16</v>
      </c>
      <c r="B12" s="47">
        <f>SUM(B8,B5)</f>
        <v>2</v>
      </c>
      <c r="C12" s="47" t="e">
        <f>SUM(C8,C5)</f>
        <v>#REF!</v>
      </c>
      <c r="D12" s="47"/>
      <c r="E12" s="47"/>
      <c r="F12" s="47"/>
      <c r="G12" s="47" t="e">
        <f>SUM(G11,G7)</f>
        <v>#REF!</v>
      </c>
    </row>
  </sheetData>
  <mergeCells count="2">
    <mergeCell ref="A1:G1"/>
    <mergeCell ref="A3:C3"/>
  </mergeCells>
  <phoneticPr fontId="0" type="noConversion"/>
  <dataValidations disablePrompts="1" count="1">
    <dataValidation type="whole" allowBlank="1" showInputMessage="1" showErrorMessage="1" errorTitle="Error!" error="Ha ingresado una calificación inválida" sqref="E6 E9:E10" xr:uid="{00000000-0002-0000-0400-000000000000}">
      <formula1>1</formula1>
      <formula2>5</formula2>
    </dataValidation>
  </dataValidations>
  <pageMargins left="0.75" right="0.75" top="1" bottom="1" header="0.5" footer="0.5"/>
  <pageSetup orientation="landscape" horizontalDpi="4294967294"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G9"/>
  <sheetViews>
    <sheetView showGridLines="0" view="pageBreakPreview" zoomScaleNormal="100" zoomScaleSheetLayoutView="100" workbookViewId="0">
      <selection activeCell="C9" sqref="C9"/>
    </sheetView>
  </sheetViews>
  <sheetFormatPr baseColWidth="10" defaultColWidth="8.85546875" defaultRowHeight="12.75" x14ac:dyDescent="0.2"/>
  <cols>
    <col min="1" max="1" width="32" style="13" customWidth="1"/>
    <col min="2" max="3" width="8.85546875" style="13" customWidth="1"/>
    <col min="4" max="4" width="35.42578125" style="13" customWidth="1"/>
    <col min="5" max="5" width="12" style="13" bestFit="1" customWidth="1"/>
    <col min="6" max="6" width="8.5703125" style="13" bestFit="1" customWidth="1"/>
    <col min="7" max="7" width="11.42578125" style="13" customWidth="1"/>
    <col min="8" max="16384" width="8.85546875" style="13"/>
  </cols>
  <sheetData>
    <row r="1" spans="1:7" ht="15.75" x14ac:dyDescent="0.25">
      <c r="A1" s="161" t="s">
        <v>33</v>
      </c>
      <c r="B1" s="161"/>
      <c r="C1" s="161"/>
      <c r="D1" s="161"/>
      <c r="E1" s="161"/>
      <c r="F1" s="161"/>
      <c r="G1" s="161"/>
    </row>
    <row r="2" spans="1:7" ht="15.75" x14ac:dyDescent="0.25">
      <c r="A2" s="14"/>
      <c r="B2" s="14"/>
      <c r="C2" s="14"/>
      <c r="D2" s="14"/>
      <c r="E2" s="14"/>
      <c r="F2" s="14"/>
      <c r="G2" s="14"/>
    </row>
    <row r="3" spans="1:7" x14ac:dyDescent="0.2">
      <c r="A3" s="162" t="s">
        <v>30</v>
      </c>
      <c r="B3" s="162"/>
      <c r="C3" s="162"/>
      <c r="D3" s="15">
        <f>'General Resultados Analisis'!C13</f>
        <v>177.14285714285714</v>
      </c>
    </row>
    <row r="4" spans="1:7" ht="13.5" thickBot="1" x14ac:dyDescent="0.25">
      <c r="A4" s="16" t="s">
        <v>12</v>
      </c>
      <c r="B4" s="16" t="s">
        <v>1</v>
      </c>
      <c r="C4" s="16" t="s">
        <v>2</v>
      </c>
      <c r="D4" s="16" t="s">
        <v>13</v>
      </c>
      <c r="E4" s="16" t="s">
        <v>17</v>
      </c>
      <c r="F4" s="16" t="s">
        <v>18</v>
      </c>
      <c r="G4" s="16" t="s">
        <v>19</v>
      </c>
    </row>
    <row r="5" spans="1:7" ht="15.95" customHeight="1" x14ac:dyDescent="0.2">
      <c r="A5" s="48" t="s">
        <v>32</v>
      </c>
      <c r="B5" s="18">
        <v>1</v>
      </c>
      <c r="C5" s="18">
        <f>D$3*B5/B$9</f>
        <v>177.14285714285714</v>
      </c>
      <c r="D5" s="19"/>
      <c r="E5" s="19"/>
      <c r="F5" s="20"/>
      <c r="G5" s="82"/>
    </row>
    <row r="6" spans="1:7" ht="30" customHeight="1" x14ac:dyDescent="0.2">
      <c r="A6" s="49"/>
      <c r="B6" s="26">
        <v>1</v>
      </c>
      <c r="C6" s="27">
        <f>B6*C$5/B$8</f>
        <v>88.571428571428569</v>
      </c>
      <c r="D6" s="69" t="s">
        <v>66</v>
      </c>
      <c r="E6" s="25">
        <f>'Formulario de evaluación'!D49</f>
        <v>4</v>
      </c>
      <c r="F6" s="26">
        <f>IF((E6-1)*0.25*B6 &lt; 0, 0, (E6-1)*0.25*B6)</f>
        <v>0.75</v>
      </c>
      <c r="G6" s="27">
        <f>F6*C6/B6</f>
        <v>66.428571428571431</v>
      </c>
    </row>
    <row r="7" spans="1:7" ht="30" customHeight="1" x14ac:dyDescent="0.2">
      <c r="A7" s="49"/>
      <c r="B7" s="26">
        <v>1</v>
      </c>
      <c r="C7" s="27">
        <f>B7*C$5/B$8</f>
        <v>88.571428571428569</v>
      </c>
      <c r="D7" s="69" t="s">
        <v>67</v>
      </c>
      <c r="E7" s="25">
        <f>'Formulario de evaluación'!D51</f>
        <v>3</v>
      </c>
      <c r="F7" s="26">
        <f>IF((E7-1)*0.25*B7 &lt; 0, 0, (E7-1)*0.25*B7)</f>
        <v>0.5</v>
      </c>
      <c r="G7" s="27">
        <f>F7*C7/B7</f>
        <v>44.285714285714285</v>
      </c>
    </row>
    <row r="8" spans="1:7" ht="13.5" thickBot="1" x14ac:dyDescent="0.25">
      <c r="A8" s="51"/>
      <c r="B8" s="52">
        <f>SUM(B6:B7)</f>
        <v>2</v>
      </c>
      <c r="C8" s="52">
        <f>SUM(C6:C7)</f>
        <v>177.14285714285714</v>
      </c>
      <c r="D8" s="52"/>
      <c r="E8" s="52"/>
      <c r="F8" s="52">
        <f>SUM(F6:F7)</f>
        <v>1.25</v>
      </c>
      <c r="G8" s="52">
        <f>SUM(G6:G7)</f>
        <v>110.71428571428572</v>
      </c>
    </row>
    <row r="9" spans="1:7" ht="15.95" customHeight="1" x14ac:dyDescent="0.2">
      <c r="A9" s="66" t="s">
        <v>16</v>
      </c>
      <c r="B9" s="47">
        <f>SUM(B5)</f>
        <v>1</v>
      </c>
      <c r="C9" s="47">
        <f>SUM(C5)</f>
        <v>177.14285714285714</v>
      </c>
      <c r="D9" s="47"/>
      <c r="E9" s="47"/>
      <c r="F9" s="47"/>
      <c r="G9" s="47">
        <f>SUM(G8)</f>
        <v>110.71428571428572</v>
      </c>
    </row>
  </sheetData>
  <mergeCells count="2">
    <mergeCell ref="A1:G1"/>
    <mergeCell ref="A3:C3"/>
  </mergeCells>
  <phoneticPr fontId="0" type="noConversion"/>
  <dataValidations count="1">
    <dataValidation type="whole" allowBlank="1" showInputMessage="1" showErrorMessage="1" errorTitle="Error!" error="Ha ingresado una calificación inválida" sqref="E6:E7" xr:uid="{00000000-0002-0000-0500-000000000000}">
      <formula1>1</formula1>
      <formula2>5</formula2>
    </dataValidation>
  </dataValidations>
  <pageMargins left="0.75" right="0.75" top="1" bottom="1" header="0.5" footer="0.5"/>
  <pageSetup orientation="landscape" horizontalDpi="4294967294"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FF0000"/>
    <pageSetUpPr fitToPage="1"/>
  </sheetPr>
  <dimension ref="A1:E51"/>
  <sheetViews>
    <sheetView view="pageBreakPreview" topLeftCell="A23" zoomScaleNormal="140" zoomScaleSheetLayoutView="100" zoomScalePageLayoutView="30" workbookViewId="0">
      <selection activeCell="C42" sqref="C42"/>
    </sheetView>
  </sheetViews>
  <sheetFormatPr baseColWidth="10" defaultRowHeight="12.75" x14ac:dyDescent="0.2"/>
  <cols>
    <col min="1" max="1" width="45.7109375" customWidth="1"/>
    <col min="2" max="2" width="45.7109375" hidden="1" customWidth="1"/>
    <col min="3" max="3" width="31.85546875" style="12" customWidth="1"/>
    <col min="4" max="4" width="16.42578125" style="12" customWidth="1"/>
    <col min="5" max="5" width="43.28515625" style="12" customWidth="1"/>
  </cols>
  <sheetData>
    <row r="1" spans="1:5" ht="28.5" customHeight="1" x14ac:dyDescent="0.2">
      <c r="A1" s="164" t="s">
        <v>103</v>
      </c>
      <c r="B1" s="164"/>
      <c r="C1" s="164"/>
      <c r="D1" s="164"/>
      <c r="E1" s="164"/>
    </row>
    <row r="2" spans="1:5" s="2" customFormat="1" ht="20.25" customHeight="1" x14ac:dyDescent="0.2">
      <c r="A2" s="1" t="s">
        <v>76</v>
      </c>
      <c r="B2" s="1"/>
      <c r="C2" s="165" t="s">
        <v>148</v>
      </c>
      <c r="D2" s="166"/>
      <c r="E2" s="166"/>
    </row>
    <row r="3" spans="1:5" s="2" customFormat="1" ht="20.25" customHeight="1" x14ac:dyDescent="0.2">
      <c r="A3" s="1" t="s">
        <v>77</v>
      </c>
      <c r="B3" s="1"/>
      <c r="C3" s="167" t="s">
        <v>149</v>
      </c>
      <c r="D3" s="168"/>
      <c r="E3" s="168"/>
    </row>
    <row r="4" spans="1:5" s="2" customFormat="1" ht="26.25" customHeight="1" x14ac:dyDescent="0.2">
      <c r="A4" s="1" t="s">
        <v>78</v>
      </c>
      <c r="B4" s="1"/>
      <c r="C4" s="167" t="s">
        <v>193</v>
      </c>
      <c r="D4" s="168"/>
      <c r="E4" s="168"/>
    </row>
    <row r="5" spans="1:5" ht="6.75" customHeight="1" x14ac:dyDescent="0.2"/>
    <row r="6" spans="1:5" ht="18" x14ac:dyDescent="0.25">
      <c r="A6" s="163" t="s">
        <v>75</v>
      </c>
      <c r="B6" s="163"/>
      <c r="C6" s="163"/>
      <c r="D6" s="163"/>
      <c r="E6" s="163"/>
    </row>
    <row r="7" spans="1:5" ht="32.25" thickBot="1" x14ac:dyDescent="0.25">
      <c r="A7" s="3" t="s">
        <v>128</v>
      </c>
      <c r="B7" s="3"/>
      <c r="C7" s="3" t="s">
        <v>74</v>
      </c>
      <c r="D7" s="3" t="s">
        <v>72</v>
      </c>
      <c r="E7" s="3" t="s">
        <v>73</v>
      </c>
    </row>
    <row r="8" spans="1:5" ht="166.5" thickBot="1" x14ac:dyDescent="0.7">
      <c r="A8" s="134" t="s">
        <v>127</v>
      </c>
      <c r="B8" s="131"/>
      <c r="C8" s="124" t="s">
        <v>150</v>
      </c>
      <c r="D8" s="125">
        <v>2</v>
      </c>
      <c r="E8" s="126" t="s">
        <v>151</v>
      </c>
    </row>
    <row r="9" spans="1:5" ht="32.25" customHeight="1" thickBot="1" x14ac:dyDescent="0.25">
      <c r="A9" s="3" t="s">
        <v>80</v>
      </c>
      <c r="B9" s="3"/>
      <c r="C9" s="3" t="s">
        <v>81</v>
      </c>
      <c r="D9" s="3" t="s">
        <v>79</v>
      </c>
      <c r="E9" s="3" t="s">
        <v>73</v>
      </c>
    </row>
    <row r="10" spans="1:5" ht="191.45" customHeight="1" thickBot="1" x14ac:dyDescent="0.7">
      <c r="A10" s="8" t="s">
        <v>126</v>
      </c>
      <c r="B10" s="132"/>
      <c r="C10" s="127" t="s">
        <v>152</v>
      </c>
      <c r="D10" s="125">
        <v>4</v>
      </c>
      <c r="E10" s="128" t="s">
        <v>153</v>
      </c>
    </row>
    <row r="11" spans="1:5" ht="31.5" x14ac:dyDescent="0.2">
      <c r="A11" s="3" t="s">
        <v>100</v>
      </c>
      <c r="B11" s="3"/>
      <c r="C11" s="3" t="s">
        <v>81</v>
      </c>
      <c r="D11" s="3" t="s">
        <v>79</v>
      </c>
      <c r="E11" s="3" t="s">
        <v>73</v>
      </c>
    </row>
    <row r="12" spans="1:5" ht="249.95" customHeight="1" x14ac:dyDescent="0.2">
      <c r="A12" s="4" t="s">
        <v>101</v>
      </c>
      <c r="B12" s="4"/>
      <c r="C12" s="9" t="s">
        <v>154</v>
      </c>
      <c r="D12" s="10">
        <v>3</v>
      </c>
      <c r="E12" s="9" t="s">
        <v>155</v>
      </c>
    </row>
    <row r="13" spans="1:5" ht="31.5" x14ac:dyDescent="0.2">
      <c r="A13" s="5" t="s">
        <v>129</v>
      </c>
      <c r="B13" s="5"/>
      <c r="C13" s="6" t="s">
        <v>81</v>
      </c>
      <c r="D13" s="6" t="s">
        <v>79</v>
      </c>
      <c r="E13" s="6" t="s">
        <v>73</v>
      </c>
    </row>
    <row r="14" spans="1:5" ht="165" customHeight="1" x14ac:dyDescent="0.2">
      <c r="A14" s="8" t="s">
        <v>130</v>
      </c>
      <c r="B14" s="4"/>
      <c r="C14" s="137" t="s">
        <v>156</v>
      </c>
      <c r="D14" s="10">
        <v>4</v>
      </c>
      <c r="E14" s="9" t="s">
        <v>157</v>
      </c>
    </row>
    <row r="15" spans="1:5" ht="18" x14ac:dyDescent="0.25">
      <c r="A15" s="163" t="s">
        <v>82</v>
      </c>
      <c r="B15" s="163"/>
      <c r="C15" s="163"/>
      <c r="D15" s="163"/>
      <c r="E15" s="163"/>
    </row>
    <row r="16" spans="1:5" ht="27.95" customHeight="1" thickBot="1" x14ac:dyDescent="0.25">
      <c r="A16" s="7" t="s">
        <v>83</v>
      </c>
      <c r="B16" s="7"/>
      <c r="C16" s="6" t="s">
        <v>81</v>
      </c>
      <c r="D16" s="6" t="s">
        <v>79</v>
      </c>
      <c r="E16" s="6" t="s">
        <v>73</v>
      </c>
    </row>
    <row r="17" spans="1:5" ht="197.1" customHeight="1" thickBot="1" x14ac:dyDescent="0.7">
      <c r="A17" s="138" t="s">
        <v>131</v>
      </c>
      <c r="B17" s="139"/>
      <c r="C17" s="140" t="s">
        <v>158</v>
      </c>
      <c r="D17" s="141">
        <v>3</v>
      </c>
      <c r="E17" s="142" t="s">
        <v>159</v>
      </c>
    </row>
    <row r="18" spans="1:5" ht="32.25" thickBot="1" x14ac:dyDescent="0.25">
      <c r="A18" s="135" t="s">
        <v>132</v>
      </c>
      <c r="B18" s="7"/>
      <c r="C18" s="6" t="s">
        <v>81</v>
      </c>
      <c r="D18" s="6" t="s">
        <v>79</v>
      </c>
      <c r="E18" s="6" t="s">
        <v>73</v>
      </c>
    </row>
    <row r="19" spans="1:5" ht="192" customHeight="1" thickBot="1" x14ac:dyDescent="0.7">
      <c r="A19" s="143" t="s">
        <v>131</v>
      </c>
      <c r="B19" s="139"/>
      <c r="C19" s="140" t="s">
        <v>160</v>
      </c>
      <c r="D19" s="141">
        <v>2</v>
      </c>
      <c r="E19" s="142" t="s">
        <v>161</v>
      </c>
    </row>
    <row r="20" spans="1:5" ht="32.25" thickBot="1" x14ac:dyDescent="0.25">
      <c r="A20" s="7" t="s">
        <v>84</v>
      </c>
      <c r="B20" s="7"/>
      <c r="C20" s="6" t="s">
        <v>81</v>
      </c>
      <c r="D20" s="6" t="s">
        <v>79</v>
      </c>
      <c r="E20" s="6" t="s">
        <v>73</v>
      </c>
    </row>
    <row r="21" spans="1:5" ht="180.95" customHeight="1" thickBot="1" x14ac:dyDescent="0.7">
      <c r="A21" s="138" t="s">
        <v>85</v>
      </c>
      <c r="B21" s="139"/>
      <c r="C21" s="140" t="s">
        <v>162</v>
      </c>
      <c r="D21" s="141">
        <v>3</v>
      </c>
      <c r="E21" s="142" t="s">
        <v>163</v>
      </c>
    </row>
    <row r="22" spans="1:5" ht="32.25" thickBot="1" x14ac:dyDescent="0.25">
      <c r="A22" s="7" t="s">
        <v>86</v>
      </c>
      <c r="B22" s="7"/>
      <c r="C22" s="6" t="s">
        <v>81</v>
      </c>
      <c r="D22" s="6" t="s">
        <v>79</v>
      </c>
      <c r="E22" s="6" t="s">
        <v>73</v>
      </c>
    </row>
    <row r="23" spans="1:5" ht="192.95" customHeight="1" thickBot="1" x14ac:dyDescent="0.7">
      <c r="A23" s="138" t="s">
        <v>133</v>
      </c>
      <c r="B23" s="139"/>
      <c r="C23" s="140" t="s">
        <v>164</v>
      </c>
      <c r="D23" s="141">
        <v>2</v>
      </c>
      <c r="E23" s="142" t="s">
        <v>165</v>
      </c>
    </row>
    <row r="24" spans="1:5" ht="32.25" thickBot="1" x14ac:dyDescent="0.25">
      <c r="A24" s="7" t="s">
        <v>87</v>
      </c>
      <c r="B24" s="7"/>
      <c r="C24" s="6" t="s">
        <v>81</v>
      </c>
      <c r="D24" s="6" t="s">
        <v>79</v>
      </c>
      <c r="E24" s="6" t="s">
        <v>73</v>
      </c>
    </row>
    <row r="25" spans="1:5" ht="200.1" customHeight="1" thickBot="1" x14ac:dyDescent="0.7">
      <c r="A25" s="138" t="s">
        <v>88</v>
      </c>
      <c r="B25" s="139"/>
      <c r="C25" s="144" t="s">
        <v>167</v>
      </c>
      <c r="D25" s="141">
        <v>4</v>
      </c>
      <c r="E25" s="142" t="s">
        <v>166</v>
      </c>
    </row>
    <row r="26" spans="1:5" ht="32.25" thickBot="1" x14ac:dyDescent="0.25">
      <c r="A26" s="7" t="s">
        <v>89</v>
      </c>
      <c r="B26" s="7"/>
      <c r="C26" s="6" t="s">
        <v>81</v>
      </c>
      <c r="D26" s="6" t="s">
        <v>79</v>
      </c>
      <c r="E26" s="6" t="s">
        <v>73</v>
      </c>
    </row>
    <row r="27" spans="1:5" ht="201.95" customHeight="1" thickBot="1" x14ac:dyDescent="0.7">
      <c r="A27" s="138" t="s">
        <v>90</v>
      </c>
      <c r="B27" s="145"/>
      <c r="C27" s="140" t="s">
        <v>168</v>
      </c>
      <c r="D27" s="141">
        <v>3</v>
      </c>
      <c r="E27" s="142" t="s">
        <v>169</v>
      </c>
    </row>
    <row r="28" spans="1:5" ht="32.25" thickBot="1" x14ac:dyDescent="0.25">
      <c r="A28" s="7" t="s">
        <v>91</v>
      </c>
      <c r="B28" s="7"/>
      <c r="C28" s="6" t="s">
        <v>81</v>
      </c>
      <c r="D28" s="6" t="s">
        <v>79</v>
      </c>
      <c r="E28" s="6" t="s">
        <v>73</v>
      </c>
    </row>
    <row r="29" spans="1:5" ht="159.6" customHeight="1" thickBot="1" x14ac:dyDescent="0.7">
      <c r="A29" s="138" t="s">
        <v>170</v>
      </c>
      <c r="B29" s="145"/>
      <c r="C29" s="144" t="s">
        <v>171</v>
      </c>
      <c r="D29" s="141">
        <v>4</v>
      </c>
      <c r="E29" s="142" t="s">
        <v>172</v>
      </c>
    </row>
    <row r="30" spans="1:5" ht="32.25" thickBot="1" x14ac:dyDescent="0.25">
      <c r="A30" s="7" t="s">
        <v>92</v>
      </c>
      <c r="B30" s="7"/>
      <c r="C30" s="6" t="s">
        <v>81</v>
      </c>
      <c r="D30" s="6" t="s">
        <v>79</v>
      </c>
      <c r="E30" s="6" t="s">
        <v>73</v>
      </c>
    </row>
    <row r="31" spans="1:5" ht="216.95" customHeight="1" thickBot="1" x14ac:dyDescent="0.7">
      <c r="A31" s="138" t="s">
        <v>93</v>
      </c>
      <c r="B31" s="139"/>
      <c r="C31" s="140" t="s">
        <v>173</v>
      </c>
      <c r="D31" s="141">
        <v>4</v>
      </c>
      <c r="E31" s="142" t="s">
        <v>174</v>
      </c>
    </row>
    <row r="32" spans="1:5" ht="32.25" thickBot="1" x14ac:dyDescent="0.25">
      <c r="A32" s="7" t="s">
        <v>94</v>
      </c>
      <c r="B32" s="7"/>
      <c r="C32" s="6" t="s">
        <v>81</v>
      </c>
      <c r="D32" s="6" t="s">
        <v>79</v>
      </c>
      <c r="E32" s="6" t="s">
        <v>73</v>
      </c>
    </row>
    <row r="33" spans="1:5" ht="202.5" customHeight="1" thickBot="1" x14ac:dyDescent="0.7">
      <c r="A33" s="138" t="s">
        <v>105</v>
      </c>
      <c r="B33" s="145"/>
      <c r="C33" s="140" t="s">
        <v>175</v>
      </c>
      <c r="D33" s="141">
        <v>4</v>
      </c>
      <c r="E33" s="142" t="s">
        <v>176</v>
      </c>
    </row>
    <row r="34" spans="1:5" ht="32.25" thickBot="1" x14ac:dyDescent="0.25">
      <c r="A34" s="7" t="s">
        <v>95</v>
      </c>
      <c r="B34" s="7"/>
      <c r="C34" s="6" t="s">
        <v>81</v>
      </c>
      <c r="D34" s="6" t="s">
        <v>79</v>
      </c>
      <c r="E34" s="6" t="s">
        <v>73</v>
      </c>
    </row>
    <row r="35" spans="1:5" ht="188.45" customHeight="1" thickBot="1" x14ac:dyDescent="0.7">
      <c r="A35" s="138" t="s">
        <v>96</v>
      </c>
      <c r="B35" s="145"/>
      <c r="C35" s="140" t="s">
        <v>177</v>
      </c>
      <c r="D35" s="141">
        <v>4</v>
      </c>
      <c r="E35" s="142" t="s">
        <v>178</v>
      </c>
    </row>
    <row r="36" spans="1:5" ht="31.5" x14ac:dyDescent="0.2">
      <c r="A36" s="7" t="s">
        <v>134</v>
      </c>
      <c r="B36" s="7"/>
      <c r="C36" s="6" t="s">
        <v>81</v>
      </c>
      <c r="D36" s="6" t="s">
        <v>79</v>
      </c>
      <c r="E36" s="6" t="s">
        <v>73</v>
      </c>
    </row>
    <row r="37" spans="1:5" ht="204.6" customHeight="1" x14ac:dyDescent="0.2">
      <c r="A37" s="8" t="s">
        <v>135</v>
      </c>
      <c r="B37" s="4"/>
      <c r="C37" s="9" t="s">
        <v>179</v>
      </c>
      <c r="D37" s="10">
        <v>3</v>
      </c>
      <c r="E37" s="9" t="s">
        <v>180</v>
      </c>
    </row>
    <row r="38" spans="1:5" ht="18" x14ac:dyDescent="0.25">
      <c r="A38" s="163" t="s">
        <v>97</v>
      </c>
      <c r="B38" s="163"/>
      <c r="C38" s="163"/>
      <c r="D38" s="163"/>
      <c r="E38" s="163"/>
    </row>
    <row r="39" spans="1:5" ht="32.25" thickBot="1" x14ac:dyDescent="0.25">
      <c r="A39" s="11" t="s">
        <v>137</v>
      </c>
      <c r="B39" s="11"/>
      <c r="C39" s="6" t="s">
        <v>81</v>
      </c>
      <c r="D39" s="6" t="s">
        <v>79</v>
      </c>
      <c r="E39" s="6" t="s">
        <v>73</v>
      </c>
    </row>
    <row r="40" spans="1:5" ht="201" customHeight="1" thickBot="1" x14ac:dyDescent="0.7">
      <c r="A40" s="8" t="s">
        <v>136</v>
      </c>
      <c r="B40" s="133"/>
      <c r="C40" s="124" t="s">
        <v>181</v>
      </c>
      <c r="D40" s="125">
        <v>4</v>
      </c>
      <c r="E40" s="129" t="s">
        <v>182</v>
      </c>
    </row>
    <row r="41" spans="1:5" ht="32.25" thickBot="1" x14ac:dyDescent="0.25">
      <c r="A41" s="5" t="s">
        <v>138</v>
      </c>
      <c r="B41" s="5"/>
      <c r="C41" s="6" t="s">
        <v>81</v>
      </c>
      <c r="D41" s="6" t="s">
        <v>79</v>
      </c>
      <c r="E41" s="6" t="s">
        <v>73</v>
      </c>
    </row>
    <row r="42" spans="1:5" ht="210.6" customHeight="1" thickBot="1" x14ac:dyDescent="0.7">
      <c r="A42" s="8" t="s">
        <v>140</v>
      </c>
      <c r="B42" s="132"/>
      <c r="C42" s="124" t="s">
        <v>183</v>
      </c>
      <c r="D42" s="125">
        <v>4</v>
      </c>
      <c r="E42" s="126" t="s">
        <v>184</v>
      </c>
    </row>
    <row r="43" spans="1:5" ht="32.25" thickBot="1" x14ac:dyDescent="0.25">
      <c r="A43" s="5" t="s">
        <v>141</v>
      </c>
      <c r="B43" s="5"/>
      <c r="C43" s="6" t="s">
        <v>81</v>
      </c>
      <c r="D43" s="6" t="s">
        <v>79</v>
      </c>
      <c r="E43" s="6" t="s">
        <v>73</v>
      </c>
    </row>
    <row r="44" spans="1:5" ht="189" customHeight="1" thickBot="1" x14ac:dyDescent="0.7">
      <c r="A44" s="8" t="s">
        <v>139</v>
      </c>
      <c r="B44" s="132"/>
      <c r="C44" s="130" t="s">
        <v>185</v>
      </c>
      <c r="D44" s="125">
        <v>4</v>
      </c>
      <c r="E44" s="126" t="s">
        <v>186</v>
      </c>
    </row>
    <row r="45" spans="1:5" ht="32.25" thickBot="1" x14ac:dyDescent="0.25">
      <c r="A45" s="7" t="s">
        <v>98</v>
      </c>
      <c r="B45" s="7"/>
      <c r="C45" s="6" t="s">
        <v>81</v>
      </c>
      <c r="D45" s="6" t="s">
        <v>79</v>
      </c>
      <c r="E45" s="6" t="s">
        <v>73</v>
      </c>
    </row>
    <row r="46" spans="1:5" ht="222.95" customHeight="1" thickBot="1" x14ac:dyDescent="0.7">
      <c r="A46" s="8" t="s">
        <v>142</v>
      </c>
      <c r="B46" s="132"/>
      <c r="C46" s="124" t="s">
        <v>188</v>
      </c>
      <c r="D46" s="125">
        <v>2</v>
      </c>
      <c r="E46" s="126" t="s">
        <v>187</v>
      </c>
    </row>
    <row r="47" spans="1:5" ht="18" x14ac:dyDescent="0.25">
      <c r="A47" s="163" t="s">
        <v>99</v>
      </c>
      <c r="B47" s="163"/>
      <c r="C47" s="163"/>
      <c r="D47" s="163"/>
      <c r="E47" s="163"/>
    </row>
    <row r="48" spans="1:5" ht="31.5" x14ac:dyDescent="0.2">
      <c r="A48" s="5" t="s">
        <v>143</v>
      </c>
      <c r="B48" s="5"/>
      <c r="C48" s="6" t="s">
        <v>81</v>
      </c>
      <c r="D48" s="6" t="s">
        <v>79</v>
      </c>
      <c r="E48" s="6" t="s">
        <v>73</v>
      </c>
    </row>
    <row r="49" spans="1:5" ht="184.5" customHeight="1" x14ac:dyDescent="0.2">
      <c r="A49" s="8" t="s">
        <v>144</v>
      </c>
      <c r="B49" s="4"/>
      <c r="C49" s="9" t="s">
        <v>189</v>
      </c>
      <c r="D49" s="10">
        <v>4</v>
      </c>
      <c r="E49" s="9" t="s">
        <v>190</v>
      </c>
    </row>
    <row r="50" spans="1:5" ht="31.5" customHeight="1" x14ac:dyDescent="0.2">
      <c r="A50" s="5" t="s">
        <v>145</v>
      </c>
      <c r="B50" s="5"/>
      <c r="C50" s="6" t="s">
        <v>81</v>
      </c>
      <c r="D50" s="6" t="s">
        <v>79</v>
      </c>
      <c r="E50" s="6" t="s">
        <v>73</v>
      </c>
    </row>
    <row r="51" spans="1:5" ht="192" customHeight="1" x14ac:dyDescent="0.2">
      <c r="A51" s="8" t="s">
        <v>146</v>
      </c>
      <c r="B51" s="4"/>
      <c r="C51" s="9" t="s">
        <v>191</v>
      </c>
      <c r="D51" s="10">
        <v>3</v>
      </c>
      <c r="E51" s="9" t="s">
        <v>192</v>
      </c>
    </row>
  </sheetData>
  <mergeCells count="8">
    <mergeCell ref="A47:E47"/>
    <mergeCell ref="A15:E15"/>
    <mergeCell ref="A38:E38"/>
    <mergeCell ref="A6:E6"/>
    <mergeCell ref="A1:E1"/>
    <mergeCell ref="C2:E2"/>
    <mergeCell ref="C3:E3"/>
    <mergeCell ref="C4:E4"/>
  </mergeCells>
  <printOptions horizontalCentered="1"/>
  <pageMargins left="0.70866141732283472" right="0.70866141732283472" top="0.74803149606299213" bottom="0.74803149606299213" header="0.31496062992125984" footer="0.31496062992125984"/>
  <pageSetup scale="65" fitToHeight="0" orientation="portrait" horizontalDpi="4294967294" r:id="rId1"/>
  <rowBreaks count="6" manualBreakCount="6">
    <brk id="14" max="16383" man="1"/>
    <brk id="25" max="16383" man="1"/>
    <brk id="33" max="16383" man="1"/>
    <brk id="37" max="16383" man="1"/>
    <brk id="44" max="16383" man="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General Resultados Analisis</vt:lpstr>
      <vt:lpstr>Social</vt:lpstr>
      <vt:lpstr>Administrativo</vt:lpstr>
      <vt:lpstr>Recursos Naturales y Culturales</vt:lpstr>
      <vt:lpstr>Político-Legal</vt:lpstr>
      <vt:lpstr>Económico-Financiero</vt:lpstr>
      <vt:lpstr>Formulario de evaluación</vt:lpstr>
      <vt:lpstr>'General Resultados Analisis'!Área_de_impresión</vt:lpstr>
      <vt:lpstr>'Formulario de evaluación'!Títulos_a_imprimir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Humberto Sermeno</dc:creator>
  <cp:lastModifiedBy>aeza</cp:lastModifiedBy>
  <cp:lastPrinted>2023-01-22T23:19:47Z</cp:lastPrinted>
  <dcterms:created xsi:type="dcterms:W3CDTF">2006-03-03T04:48:41Z</dcterms:created>
  <dcterms:modified xsi:type="dcterms:W3CDTF">2023-01-23T17:58:25Z</dcterms:modified>
</cp:coreProperties>
</file>