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 Robarts\Dropbox (Heriot-Watt University Team)\RES_EPS_McCracken_Lab\Seb\OPO-Modelling\OPO_v0.1.1\docs\"/>
    </mc:Choice>
  </mc:AlternateContent>
  <xr:revisionPtr revIDLastSave="0" documentId="13_ncr:1_{E2674E67-D41F-4B7E-8608-55496E32AC89}" xr6:coauthVersionLast="47" xr6:coauthVersionMax="47" xr10:uidLastSave="{00000000-0000-0000-0000-000000000000}"/>
  <bookViews>
    <workbookView xWindow="36103" yWindow="1766" windowWidth="29040" windowHeight="15977" xr2:uid="{CF1825B2-AACB-45C5-B846-723BF9DDE5AF}"/>
  </bookViews>
  <sheets>
    <sheet name="OPO_exp_param" sheetId="1" r:id="rId1"/>
    <sheet name="Pump_Chirp" sheetId="2" r:id="rId2"/>
    <sheet name="Pre_OC_Disp" sheetId="4" r:id="rId3"/>
    <sheet name="Post_OC_Disp" sheetId="3" r:id="rId4"/>
    <sheet name="Pre_OC_GDD" sheetId="5" r:id="rId5"/>
    <sheet name="Post_OC_GD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D16" i="1"/>
  <c r="D5" i="1"/>
  <c r="B5" i="2" l="1"/>
  <c r="N12" i="1"/>
  <c r="H12" i="1"/>
  <c r="C12" i="3"/>
  <c r="B12" i="3"/>
  <c r="A12" i="3"/>
  <c r="A12" i="4"/>
  <c r="B12" i="2"/>
  <c r="A12" i="2"/>
  <c r="C12" i="1"/>
  <c r="M15" i="1"/>
  <c r="H15" i="1"/>
  <c r="C15" i="1"/>
  <c r="C5" i="1"/>
  <c r="E14" i="1"/>
  <c r="H14" i="1"/>
  <c r="M5" i="1"/>
  <c r="B13" i="2"/>
  <c r="A13" i="2"/>
  <c r="A3" i="3"/>
  <c r="A5" i="4"/>
  <c r="C5" i="3"/>
  <c r="B5" i="3"/>
  <c r="A5" i="3"/>
  <c r="A5" i="2"/>
  <c r="B11" i="2"/>
  <c r="A11" i="2"/>
  <c r="M12" i="1"/>
  <c r="N3" i="1"/>
  <c r="F7" i="1"/>
  <c r="H8" i="1"/>
  <c r="F8" i="1"/>
  <c r="H5" i="1"/>
  <c r="H4" i="1"/>
  <c r="E4" i="1"/>
</calcChain>
</file>

<file path=xl/sharedStrings.xml><?xml version="1.0" encoding="utf-8"?>
<sst xmlns="http://schemas.openxmlformats.org/spreadsheetml/2006/main" count="42" uniqueCount="32">
  <si>
    <t>lambdaIP_pump</t>
  </si>
  <si>
    <t>Dl</t>
  </si>
  <si>
    <t>dtauTL</t>
  </si>
  <si>
    <t>dtau</t>
  </si>
  <si>
    <t>pump_power</t>
  </si>
  <si>
    <t>gdd</t>
  </si>
  <si>
    <t>frep</t>
  </si>
  <si>
    <t>diameter</t>
  </si>
  <si>
    <t>lam_min</t>
  </si>
  <si>
    <t>lam_max</t>
  </si>
  <si>
    <t>L</t>
  </si>
  <si>
    <t>celsius</t>
  </si>
  <si>
    <t>grating</t>
  </si>
  <si>
    <t>r_cav</t>
  </si>
  <si>
    <t>old_gdd</t>
  </si>
  <si>
    <t>Notes</t>
  </si>
  <si>
    <t>Ewan's</t>
  </si>
  <si>
    <t>N-BK7</t>
  </si>
  <si>
    <t>FS</t>
  </si>
  <si>
    <t>N-SF1</t>
  </si>
  <si>
    <t>Sapphire</t>
  </si>
  <si>
    <t>Present</t>
  </si>
  <si>
    <t>String</t>
  </si>
  <si>
    <t>Number</t>
  </si>
  <si>
    <t>HC_Mirror_GDD.csv</t>
  </si>
  <si>
    <t>multipass</t>
  </si>
  <si>
    <t>Timings for paper</t>
  </si>
  <si>
    <t>Checking against pychi</t>
  </si>
  <si>
    <t>Danny's PB Prism idealised</t>
  </si>
  <si>
    <t>Danny's BMOPO?</t>
  </si>
  <si>
    <t>Danny's PB Prism OPO</t>
  </si>
  <si>
    <t>OPG ref - Uncoated xtal so pump P down by 10% and 10% loss at OC. Not MGO doped - xtal 4 in gayer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</si>
</sst>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3EF0-E6EC-4D2D-953B-E174A61D880A}">
  <dimension ref="A1:Q16"/>
  <sheetViews>
    <sheetView tabSelected="1" zoomScale="130" zoomScaleNormal="130" workbookViewId="0">
      <selection activeCell="H17" sqref="H17"/>
    </sheetView>
  </sheetViews>
  <sheetFormatPr defaultRowHeight="14.6" x14ac:dyDescent="0.4"/>
  <cols>
    <col min="1" max="1" width="14.53515625" bestFit="1" customWidth="1"/>
    <col min="2" max="2" width="8.4609375" bestFit="1" customWidth="1"/>
    <col min="3" max="3" width="8.69140625" style="2"/>
    <col min="4" max="4" width="8.4609375" bestFit="1" customWidth="1"/>
    <col min="6" max="6" width="11.4609375" customWidth="1"/>
    <col min="8" max="8" width="11.84375" bestFit="1" customWidth="1"/>
    <col min="10" max="10" width="6.23046875" bestFit="1" customWidth="1"/>
    <col min="14" max="14" width="10.3828125" customWidth="1"/>
    <col min="15" max="15" width="28.61328125" customWidth="1"/>
    <col min="16" max="16" width="8.230468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8</v>
      </c>
      <c r="M1" t="s">
        <v>9</v>
      </c>
      <c r="N1" t="s">
        <v>13</v>
      </c>
      <c r="O1" t="s">
        <v>15</v>
      </c>
      <c r="P1" t="s">
        <v>14</v>
      </c>
      <c r="Q1" t="s">
        <v>25</v>
      </c>
    </row>
    <row r="2" spans="1:17" x14ac:dyDescent="0.4">
      <c r="A2" s="1">
        <v>1.034E-6</v>
      </c>
      <c r="B2">
        <v>0.02</v>
      </c>
      <c r="C2" s="1">
        <v>7.7999999999999996E-14</v>
      </c>
      <c r="D2" s="1">
        <v>3.0000000000000001E-26</v>
      </c>
      <c r="E2" s="1">
        <v>9.9999999999999998E-13</v>
      </c>
      <c r="F2" s="2">
        <v>2</v>
      </c>
      <c r="G2" s="1">
        <v>100000000</v>
      </c>
      <c r="H2" s="1">
        <v>5.1E-5</v>
      </c>
      <c r="I2" s="1">
        <v>0.02</v>
      </c>
      <c r="J2" s="2">
        <v>30</v>
      </c>
      <c r="K2" s="1">
        <v>3.0000000000000001E-5</v>
      </c>
      <c r="L2" s="1">
        <v>1.4500000000000001E-6</v>
      </c>
      <c r="M2" s="1">
        <v>1.7999999999999999E-6</v>
      </c>
      <c r="N2" s="2">
        <v>0.5</v>
      </c>
      <c r="O2" t="s">
        <v>26</v>
      </c>
      <c r="Q2">
        <v>1</v>
      </c>
    </row>
    <row r="3" spans="1:17" x14ac:dyDescent="0.4">
      <c r="A3" s="3">
        <v>1.04E-6</v>
      </c>
      <c r="B3">
        <v>0.02</v>
      </c>
      <c r="C3" s="3">
        <v>1.4999999999999999E-13</v>
      </c>
      <c r="D3" s="2">
        <v>0</v>
      </c>
      <c r="E3" s="3">
        <v>1.4999999999999999E-13</v>
      </c>
      <c r="F3" s="2">
        <v>1.5</v>
      </c>
      <c r="G3" s="3">
        <v>100000000</v>
      </c>
      <c r="H3" s="3">
        <v>4.4440000000000001E-5</v>
      </c>
      <c r="I3" s="1">
        <v>1E-3</v>
      </c>
      <c r="J3" s="2">
        <v>25</v>
      </c>
      <c r="K3" s="3">
        <v>2.9519999999999999E-5</v>
      </c>
      <c r="L3" s="1">
        <v>1.3999999999999999E-6</v>
      </c>
      <c r="M3" s="1">
        <v>1.7999999999999999E-6</v>
      </c>
      <c r="N3">
        <f>0.5^2</f>
        <v>0.25</v>
      </c>
      <c r="Q3">
        <v>0</v>
      </c>
    </row>
    <row r="4" spans="1:17" x14ac:dyDescent="0.4">
      <c r="A4" s="3">
        <v>8.0599999999999999E-7</v>
      </c>
      <c r="B4">
        <v>0.02</v>
      </c>
      <c r="C4" s="3">
        <v>2.6E-14</v>
      </c>
      <c r="D4" s="2">
        <v>0</v>
      </c>
      <c r="E4" s="1">
        <f>C4</f>
        <v>2.6E-14</v>
      </c>
      <c r="F4">
        <v>1.25</v>
      </c>
      <c r="G4" s="1">
        <v>333000000</v>
      </c>
      <c r="H4" s="1">
        <f>2*0.00000958</f>
        <v>1.916E-5</v>
      </c>
      <c r="I4" s="1">
        <v>1E-3</v>
      </c>
      <c r="J4" s="2">
        <v>90</v>
      </c>
      <c r="K4" s="1">
        <v>2.1299999999999999E-5</v>
      </c>
      <c r="L4" s="1">
        <v>1.0300000000000001E-6</v>
      </c>
      <c r="M4" s="1">
        <v>1.9E-6</v>
      </c>
      <c r="N4">
        <v>0.9</v>
      </c>
      <c r="Q4">
        <v>0</v>
      </c>
    </row>
    <row r="5" spans="1:17" x14ac:dyDescent="0.4">
      <c r="A5" s="3">
        <v>8.0299999999999998E-7</v>
      </c>
      <c r="B5">
        <v>0.02</v>
      </c>
      <c r="C5" s="3">
        <f>0.000000000000024216</f>
        <v>2.4216000000000001E-14</v>
      </c>
      <c r="D5" s="3">
        <f>1.4E-28 * 1</f>
        <v>1.3999999999999999E-28</v>
      </c>
      <c r="E5" s="1">
        <v>2.9999999999999998E-14</v>
      </c>
      <c r="F5">
        <v>1.1599999999999999</v>
      </c>
      <c r="G5" s="1">
        <v>333000000</v>
      </c>
      <c r="H5" s="1">
        <f>2*0.000015</f>
        <v>3.0000000000000001E-5</v>
      </c>
      <c r="I5" s="1">
        <v>1E-3</v>
      </c>
      <c r="J5" s="2">
        <v>60</v>
      </c>
      <c r="K5" s="1">
        <v>2.1299999999999999E-5</v>
      </c>
      <c r="L5" s="1">
        <v>6.9999999999999997E-7</v>
      </c>
      <c r="M5" s="1">
        <f>0.00000165</f>
        <v>1.6500000000000001E-6</v>
      </c>
      <c r="N5">
        <v>0.92500000000000004</v>
      </c>
      <c r="O5" t="s">
        <v>30</v>
      </c>
      <c r="P5" s="3">
        <v>1.2000000000000001E-28</v>
      </c>
      <c r="Q5">
        <v>0</v>
      </c>
    </row>
    <row r="6" spans="1:17" x14ac:dyDescent="0.4">
      <c r="A6" s="3">
        <v>1.04E-6</v>
      </c>
      <c r="B6">
        <v>0.02</v>
      </c>
      <c r="C6" s="3">
        <v>1.4999999999999999E-13</v>
      </c>
      <c r="D6" s="2">
        <v>0</v>
      </c>
      <c r="E6" s="3">
        <v>1.4999999999999999E-13</v>
      </c>
      <c r="F6" s="2">
        <v>6</v>
      </c>
      <c r="G6" s="3">
        <v>100000000</v>
      </c>
      <c r="H6" s="3">
        <v>4.4440000000000001E-5</v>
      </c>
      <c r="I6" s="1">
        <v>0.02</v>
      </c>
      <c r="J6" s="2">
        <v>25</v>
      </c>
      <c r="K6" s="3">
        <v>1.0879999999999999E-5</v>
      </c>
      <c r="L6" s="1">
        <v>1.35E-6</v>
      </c>
      <c r="M6" s="1">
        <v>1.75E-6</v>
      </c>
      <c r="N6">
        <v>0.9</v>
      </c>
      <c r="Q6">
        <v>0</v>
      </c>
    </row>
    <row r="7" spans="1:17" x14ac:dyDescent="0.4">
      <c r="A7" s="3">
        <v>1.0580000000000001E-6</v>
      </c>
      <c r="B7" s="1">
        <v>1.7999999999999999E-2</v>
      </c>
      <c r="C7" s="3">
        <v>9.1480000000000005E-14</v>
      </c>
      <c r="D7" s="1">
        <v>9.8710370000000003E-26</v>
      </c>
      <c r="E7" s="1">
        <v>3.0000000000000001E-12</v>
      </c>
      <c r="F7" s="2">
        <f xml:space="preserve"> 2.2 * 1</f>
        <v>2.2000000000000002</v>
      </c>
      <c r="G7" s="1">
        <v>94000000</v>
      </c>
      <c r="H7" s="1">
        <v>8.0000000000000007E-5</v>
      </c>
      <c r="I7" s="1">
        <v>2.5000000000000001E-2</v>
      </c>
      <c r="J7" s="2">
        <v>30</v>
      </c>
      <c r="K7" s="1">
        <v>3.0000000000000001E-5</v>
      </c>
      <c r="L7" s="1">
        <v>1.3999999999999999E-6</v>
      </c>
      <c r="M7" s="1">
        <v>1.7999999999999999E-6</v>
      </c>
      <c r="N7">
        <v>0.98</v>
      </c>
      <c r="Q7">
        <v>0</v>
      </c>
    </row>
    <row r="8" spans="1:17" x14ac:dyDescent="0.4">
      <c r="A8" s="3">
        <v>1.0580000000000001E-6</v>
      </c>
      <c r="B8" s="1">
        <v>1.7999999999999999E-2</v>
      </c>
      <c r="C8" s="3">
        <v>6.5340000000000002E-14</v>
      </c>
      <c r="D8" s="1">
        <v>7.0682500000000004E-26</v>
      </c>
      <c r="E8" s="1">
        <v>3.0000000000000001E-12</v>
      </c>
      <c r="F8" s="2">
        <f xml:space="preserve"> 2.2 * 1</f>
        <v>2.2000000000000002</v>
      </c>
      <c r="G8" s="1">
        <v>94000000</v>
      </c>
      <c r="H8" s="1">
        <f xml:space="preserve"> 0.00008 / 1</f>
        <v>8.0000000000000007E-5</v>
      </c>
      <c r="I8" s="1">
        <v>2.5000000000000001E-2</v>
      </c>
      <c r="J8" s="2">
        <v>30</v>
      </c>
      <c r="K8" s="1">
        <v>3.0000000000000001E-5</v>
      </c>
      <c r="L8" s="1">
        <v>1.3999999999999999E-6</v>
      </c>
      <c r="M8" s="1">
        <v>1.7999999999999999E-6</v>
      </c>
      <c r="N8">
        <v>0.98</v>
      </c>
      <c r="Q8">
        <v>0</v>
      </c>
    </row>
    <row r="9" spans="1:17" x14ac:dyDescent="0.4">
      <c r="A9" s="1">
        <v>9.33E-7</v>
      </c>
      <c r="B9" s="1">
        <v>1</v>
      </c>
      <c r="C9" s="3">
        <v>9.9999999999999998E-13</v>
      </c>
      <c r="D9" s="2">
        <v>0</v>
      </c>
      <c r="E9" s="1">
        <v>9.9999999999999998E-13</v>
      </c>
      <c r="F9" s="2">
        <v>5</v>
      </c>
      <c r="G9" s="1">
        <v>250</v>
      </c>
      <c r="H9" s="1">
        <v>3.5450000000000002E-2</v>
      </c>
      <c r="I9" s="1">
        <v>0.01</v>
      </c>
      <c r="J9" s="2">
        <v>24</v>
      </c>
      <c r="K9" s="1">
        <v>2.6999999999999999E-5</v>
      </c>
      <c r="L9" s="1">
        <v>3.9999999999999998E-7</v>
      </c>
      <c r="M9" s="1">
        <v>4.9999999999999998E-7</v>
      </c>
      <c r="N9" s="1">
        <v>0.98</v>
      </c>
      <c r="Q9" s="1">
        <v>0</v>
      </c>
    </row>
    <row r="10" spans="1:17" x14ac:dyDescent="0.4">
      <c r="A10" s="1">
        <v>1.5799999999999999E-6</v>
      </c>
      <c r="B10" s="1">
        <v>0.02</v>
      </c>
      <c r="C10" s="1">
        <v>5.0000000000000002E-14</v>
      </c>
      <c r="D10" s="2">
        <v>0</v>
      </c>
      <c r="E10" s="1">
        <v>5.0000000000000002E-14</v>
      </c>
      <c r="F10" s="2">
        <v>2.75</v>
      </c>
      <c r="G10" s="1">
        <v>500</v>
      </c>
      <c r="H10" s="1">
        <v>3.5450000000000002E-2</v>
      </c>
      <c r="I10" s="1">
        <v>7.0000000000000001E-3</v>
      </c>
      <c r="J10" s="2">
        <v>30</v>
      </c>
      <c r="K10" s="1">
        <v>3.0000000000000001E-5</v>
      </c>
      <c r="L10" s="1">
        <v>4.9999999999999998E-7</v>
      </c>
      <c r="M10" s="1">
        <v>3.4000000000000001E-6</v>
      </c>
      <c r="N10">
        <v>1E-3</v>
      </c>
      <c r="Q10">
        <v>0</v>
      </c>
    </row>
    <row r="11" spans="1:17" x14ac:dyDescent="0.4">
      <c r="A11" s="1">
        <v>1.0330000000000001E-6</v>
      </c>
      <c r="B11" s="1">
        <v>0.02</v>
      </c>
      <c r="C11" s="3">
        <v>1E-13</v>
      </c>
      <c r="D11" s="2">
        <v>0</v>
      </c>
      <c r="E11" s="1">
        <v>1E-13</v>
      </c>
      <c r="F11" s="2">
        <v>2.2999999999999998</v>
      </c>
      <c r="G11" s="1">
        <v>49163000</v>
      </c>
      <c r="H11" s="1">
        <v>4.8999999999999998E-5</v>
      </c>
      <c r="I11" s="1">
        <v>3.0000000000000001E-3</v>
      </c>
      <c r="J11" s="2">
        <v>57</v>
      </c>
      <c r="K11" s="1">
        <v>3.0499999999999999E-5</v>
      </c>
      <c r="L11" s="1">
        <v>1.4500000000000001E-6</v>
      </c>
      <c r="M11" s="1">
        <v>1.8500000000000001E-6</v>
      </c>
      <c r="N11" s="1">
        <v>0.85</v>
      </c>
      <c r="O11" t="s">
        <v>16</v>
      </c>
      <c r="Q11" s="1">
        <v>1</v>
      </c>
    </row>
    <row r="12" spans="1:17" x14ac:dyDescent="0.4">
      <c r="A12" s="3">
        <v>8.0200000000000001E-7</v>
      </c>
      <c r="B12">
        <v>0.02</v>
      </c>
      <c r="C12" s="3">
        <f>0.000000000000024216</f>
        <v>2.4216000000000001E-14</v>
      </c>
      <c r="D12" s="3">
        <v>1.3999999999999999E-28</v>
      </c>
      <c r="E12" s="1">
        <v>2.9999999999999998E-14</v>
      </c>
      <c r="F12">
        <v>1.25</v>
      </c>
      <c r="G12" s="1">
        <v>333000000</v>
      </c>
      <c r="H12" s="1">
        <f>2*0.000012</f>
        <v>2.4000000000000001E-5</v>
      </c>
      <c r="I12" s="1">
        <v>3.0000000000000001E-3</v>
      </c>
      <c r="J12" s="2">
        <v>60</v>
      </c>
      <c r="K12" s="1">
        <v>2.1500000000000001E-5</v>
      </c>
      <c r="L12" s="1">
        <v>1.0449999999999999E-6</v>
      </c>
      <c r="M12" s="1">
        <f>0.00000182 - 0.00000022</f>
        <v>1.5999999999999999E-6</v>
      </c>
      <c r="N12">
        <f xml:space="preserve"> 1 - 0.135 - 0.05</f>
        <v>0.81499999999999995</v>
      </c>
      <c r="O12" t="s">
        <v>29</v>
      </c>
      <c r="P12" s="3">
        <v>1.2000000000000001E-28</v>
      </c>
      <c r="Q12">
        <v>0</v>
      </c>
    </row>
    <row r="13" spans="1:17" x14ac:dyDescent="0.4">
      <c r="A13" s="1">
        <v>1.0330000000000001E-6</v>
      </c>
      <c r="B13" s="1">
        <v>0.02</v>
      </c>
      <c r="C13" s="3">
        <v>1E-13</v>
      </c>
      <c r="D13" s="2">
        <v>0</v>
      </c>
      <c r="E13" s="1">
        <v>1E-13</v>
      </c>
      <c r="F13" s="2">
        <v>2.2999999999999998</v>
      </c>
      <c r="G13" s="1">
        <v>49163000</v>
      </c>
      <c r="H13" s="1">
        <v>4.8999999999999998E-5</v>
      </c>
      <c r="I13" s="1">
        <v>3.0000000000000001E-3</v>
      </c>
      <c r="J13" s="2">
        <v>57</v>
      </c>
      <c r="K13" s="1">
        <v>3.0499999999999999E-5</v>
      </c>
      <c r="L13" s="1">
        <v>1.4500000000000001E-6</v>
      </c>
      <c r="M13" s="1">
        <v>1.8500000000000001E-6</v>
      </c>
      <c r="N13" s="1">
        <v>0.85</v>
      </c>
      <c r="O13" t="s">
        <v>16</v>
      </c>
      <c r="Q13" s="1">
        <v>1</v>
      </c>
    </row>
    <row r="14" spans="1:17" x14ac:dyDescent="0.4">
      <c r="A14" s="1">
        <v>1.5799999999999999E-6</v>
      </c>
      <c r="B14" s="1">
        <v>0.02</v>
      </c>
      <c r="C14" s="3">
        <v>8E-14</v>
      </c>
      <c r="D14" s="2">
        <v>0</v>
      </c>
      <c r="E14">
        <f>0.00000000000008</f>
        <v>8E-14</v>
      </c>
      <c r="F14" s="2">
        <v>1.1000000000000001E-3</v>
      </c>
      <c r="G14" s="1">
        <v>100000000</v>
      </c>
      <c r="H14">
        <f>2*(SQRT((0.000000000001)/PI()))</f>
        <v>1.1283791670955125E-6</v>
      </c>
      <c r="I14" s="1">
        <v>6.0000000000000001E-3</v>
      </c>
      <c r="J14" s="2">
        <v>30</v>
      </c>
      <c r="K14" s="1">
        <v>6.0000000000000001E-3</v>
      </c>
      <c r="L14" s="1">
        <v>4.9999999999999998E-7</v>
      </c>
      <c r="M14" s="1">
        <v>5.0000000000000004E-6</v>
      </c>
      <c r="N14">
        <v>0</v>
      </c>
      <c r="O14" t="s">
        <v>27</v>
      </c>
      <c r="Q14">
        <v>0</v>
      </c>
    </row>
    <row r="15" spans="1:17" x14ac:dyDescent="0.4">
      <c r="A15" s="3">
        <v>8.0299999999999998E-7</v>
      </c>
      <c r="B15">
        <v>0.02</v>
      </c>
      <c r="C15" s="3">
        <f>0.000000000000024216</f>
        <v>2.4216000000000001E-14</v>
      </c>
      <c r="D15" s="3">
        <v>0</v>
      </c>
      <c r="E15" s="1">
        <v>2.4216000000000001E-14</v>
      </c>
      <c r="F15">
        <v>1.1599999999999999</v>
      </c>
      <c r="G15" s="1">
        <v>333000000</v>
      </c>
      <c r="H15" s="1">
        <f>2*0.000015</f>
        <v>3.0000000000000001E-5</v>
      </c>
      <c r="I15" s="1">
        <v>1E-3</v>
      </c>
      <c r="J15" s="2">
        <v>60</v>
      </c>
      <c r="K15" s="1">
        <v>2.1299999999999999E-5</v>
      </c>
      <c r="L15" s="1">
        <v>9.9999999999999995E-7</v>
      </c>
      <c r="M15" s="1">
        <f>0.00000165</f>
        <v>1.6500000000000001E-6</v>
      </c>
      <c r="N15">
        <v>0.92500000000000004</v>
      </c>
      <c r="O15" t="s">
        <v>28</v>
      </c>
      <c r="P15" s="3">
        <v>1.2000000000000001E-28</v>
      </c>
      <c r="Q15">
        <v>0</v>
      </c>
    </row>
    <row r="16" spans="1:17" ht="64.3" customHeight="1" x14ac:dyDescent="0.4">
      <c r="A16" s="1">
        <v>1.0300000000000001E-6</v>
      </c>
      <c r="B16">
        <v>0.02</v>
      </c>
      <c r="C16" s="1">
        <v>5.9999999999999997E-13</v>
      </c>
      <c r="D16" s="2">
        <f>1.5E-27</f>
        <v>1.5000000000000001E-27</v>
      </c>
      <c r="E16" s="1">
        <v>5.9999999999999997E-13</v>
      </c>
      <c r="F16" s="2">
        <f>4.5*0.9</f>
        <v>4.05</v>
      </c>
      <c r="G16" s="1">
        <v>35000000</v>
      </c>
      <c r="H16" s="1">
        <v>8.0000000000000007E-5</v>
      </c>
      <c r="I16" s="1">
        <v>7.0000000000000001E-3</v>
      </c>
      <c r="J16" s="2">
        <v>190</v>
      </c>
      <c r="K16" s="1">
        <v>2.8399999999999999E-5</v>
      </c>
      <c r="L16" s="1">
        <v>1.3E-6</v>
      </c>
      <c r="M16" s="1">
        <v>1.6500000000000001E-6</v>
      </c>
      <c r="N16" s="1">
        <v>0.1</v>
      </c>
      <c r="O16" s="4" t="s">
        <v>31</v>
      </c>
      <c r="Q1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B30C-6FD1-4F45-97B4-1B3FFE99FDF0}">
  <dimension ref="A1:M16"/>
  <sheetViews>
    <sheetView zoomScale="141" zoomScaleNormal="130" workbookViewId="0">
      <selection activeCell="M4" sqref="M4"/>
    </sheetView>
  </sheetViews>
  <sheetFormatPr defaultRowHeight="14.6" x14ac:dyDescent="0.4"/>
  <sheetData>
    <row r="1" spans="1:13" x14ac:dyDescent="0.4">
      <c r="A1" t="s">
        <v>17</v>
      </c>
      <c r="B1" t="s">
        <v>18</v>
      </c>
      <c r="C1" t="s">
        <v>19</v>
      </c>
    </row>
    <row r="2" spans="1:13" x14ac:dyDescent="0.4">
      <c r="A2" s="1">
        <v>0</v>
      </c>
      <c r="B2">
        <v>0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4">
      <c r="A3" s="1">
        <v>0</v>
      </c>
      <c r="B3">
        <v>0</v>
      </c>
      <c r="C3" s="1">
        <v>0</v>
      </c>
      <c r="D3" s="2"/>
      <c r="E3" s="2"/>
      <c r="F3" s="2"/>
      <c r="G3" s="2"/>
      <c r="H3" s="2"/>
      <c r="I3" s="2"/>
      <c r="J3" s="2"/>
      <c r="K3" s="2"/>
      <c r="L3" s="2"/>
      <c r="M3" s="2"/>
    </row>
    <row r="5" spans="1:13" x14ac:dyDescent="0.4">
      <c r="A5">
        <f xml:space="preserve"> (6.3 + 2.3 + 2.2 + 3.8) / 1000</f>
        <v>1.4600000000000002E-2</v>
      </c>
      <c r="B5">
        <f xml:space="preserve"> (1.2)/1000</f>
        <v>1.1999999999999999E-3</v>
      </c>
      <c r="C5">
        <v>0</v>
      </c>
    </row>
    <row r="11" spans="1:13" x14ac:dyDescent="0.4">
      <c r="A11">
        <f>(2.8+3.6+2.3)/1000</f>
        <v>8.6999999999999994E-3</v>
      </c>
      <c r="B11">
        <f>6.35/1000</f>
        <v>6.3499999999999997E-3</v>
      </c>
      <c r="C11">
        <v>0.02</v>
      </c>
    </row>
    <row r="12" spans="1:13" x14ac:dyDescent="0.4">
      <c r="A12">
        <f xml:space="preserve"> (6.3 + 2.3 + 2.2 + 3.8) / 1000</f>
        <v>1.4600000000000002E-2</v>
      </c>
      <c r="B12">
        <f xml:space="preserve"> 1.2/1000</f>
        <v>1.1999999999999999E-3</v>
      </c>
      <c r="C12">
        <v>0</v>
      </c>
    </row>
    <row r="13" spans="1:13" x14ac:dyDescent="0.4">
      <c r="A13">
        <f>(2.8+3.6+2.3)/1000</f>
        <v>8.6999999999999994E-3</v>
      </c>
      <c r="B13">
        <f>6.35/1000</f>
        <v>6.3499999999999997E-3</v>
      </c>
      <c r="C13">
        <v>0.02</v>
      </c>
    </row>
    <row r="14" spans="1:13" x14ac:dyDescent="0.4">
      <c r="A14">
        <v>0</v>
      </c>
      <c r="B14">
        <v>0</v>
      </c>
      <c r="C14">
        <v>0</v>
      </c>
    </row>
    <row r="15" spans="1:13" x14ac:dyDescent="0.4">
      <c r="A15">
        <v>0</v>
      </c>
      <c r="B15">
        <v>0</v>
      </c>
      <c r="C15">
        <v>0</v>
      </c>
    </row>
    <row r="16" spans="1:13" x14ac:dyDescent="0.4">
      <c r="A16">
        <v>0</v>
      </c>
      <c r="B16">
        <v>0</v>
      </c>
      <c r="C16">
        <v>0</v>
      </c>
    </row>
  </sheetData>
  <pageMargins left="0.7" right="0.7" top="0.75" bottom="0.75" header="0.3" footer="0.3"/>
  <ignoredErrors>
    <ignoredError sqref="A12:B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AFAA-BC93-4D37-A9C5-F46D1EB9712A}">
  <dimension ref="A1:A16"/>
  <sheetViews>
    <sheetView zoomScale="145" zoomScaleNormal="145" workbookViewId="0">
      <selection activeCell="C33" sqref="C33"/>
    </sheetView>
  </sheetViews>
  <sheetFormatPr defaultRowHeight="14.6" x14ac:dyDescent="0.4"/>
  <sheetData>
    <row r="1" spans="1:1" x14ac:dyDescent="0.4">
      <c r="A1" t="s">
        <v>17</v>
      </c>
    </row>
    <row r="2" spans="1:1" x14ac:dyDescent="0.4">
      <c r="A2">
        <v>0</v>
      </c>
    </row>
    <row r="3" spans="1:1" x14ac:dyDescent="0.4">
      <c r="A3">
        <v>0</v>
      </c>
    </row>
    <row r="5" spans="1:1" x14ac:dyDescent="0.4">
      <c r="A5">
        <f>3.8/1000</f>
        <v>3.8E-3</v>
      </c>
    </row>
    <row r="11" spans="1:1" x14ac:dyDescent="0.4">
      <c r="A11">
        <v>0</v>
      </c>
    </row>
    <row r="12" spans="1:1" x14ac:dyDescent="0.4">
      <c r="A12">
        <f>3.8/1000</f>
        <v>3.8E-3</v>
      </c>
    </row>
    <row r="13" spans="1:1" x14ac:dyDescent="0.4">
      <c r="A13">
        <v>0</v>
      </c>
    </row>
    <row r="14" spans="1:1" x14ac:dyDescent="0.4">
      <c r="A14">
        <v>0</v>
      </c>
    </row>
    <row r="15" spans="1:1" x14ac:dyDescent="0.4">
      <c r="A15">
        <v>0</v>
      </c>
    </row>
    <row r="16" spans="1:1" x14ac:dyDescent="0.4">
      <c r="A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BB36-F04D-471D-8A49-24AA10AC2A0B}">
  <dimension ref="A1:C16"/>
  <sheetViews>
    <sheetView zoomScale="130" zoomScaleNormal="130" workbookViewId="0">
      <selection activeCell="D19" sqref="D19"/>
    </sheetView>
  </sheetViews>
  <sheetFormatPr defaultRowHeight="14.6" x14ac:dyDescent="0.4"/>
  <sheetData>
    <row r="1" spans="1:3" x14ac:dyDescent="0.4">
      <c r="A1" t="s">
        <v>17</v>
      </c>
      <c r="B1" t="s">
        <v>18</v>
      </c>
      <c r="C1" t="s">
        <v>20</v>
      </c>
    </row>
    <row r="2" spans="1:3" x14ac:dyDescent="0.4">
      <c r="A2">
        <v>0</v>
      </c>
      <c r="B2">
        <v>0</v>
      </c>
      <c r="C2">
        <v>0</v>
      </c>
    </row>
    <row r="3" spans="1:3" x14ac:dyDescent="0.4">
      <c r="A3">
        <f xml:space="preserve"> (2*89.4853 + 4.7 + 4.7)/1000</f>
        <v>0.18837059999999997</v>
      </c>
      <c r="B3">
        <v>0</v>
      </c>
      <c r="C3">
        <v>0</v>
      </c>
    </row>
    <row r="5" spans="1:3" x14ac:dyDescent="0.4">
      <c r="A5">
        <f>3.8/1000</f>
        <v>3.8E-3</v>
      </c>
      <c r="B5">
        <f>1.2/1000</f>
        <v>1.1999999999999999E-3</v>
      </c>
      <c r="C5">
        <f xml:space="preserve"> 2/1000</f>
        <v>2E-3</v>
      </c>
    </row>
    <row r="11" spans="1:3" x14ac:dyDescent="0.4">
      <c r="A11">
        <v>0</v>
      </c>
      <c r="B11">
        <v>0</v>
      </c>
      <c r="C11">
        <v>0</v>
      </c>
    </row>
    <row r="12" spans="1:3" x14ac:dyDescent="0.4">
      <c r="A12">
        <f>3.8/1000</f>
        <v>3.8E-3</v>
      </c>
      <c r="B12">
        <f>1.2/1000</f>
        <v>1.1999999999999999E-3</v>
      </c>
      <c r="C12">
        <f xml:space="preserve"> 2/1000</f>
        <v>2E-3</v>
      </c>
    </row>
    <row r="13" spans="1:3" x14ac:dyDescent="0.4">
      <c r="A13">
        <v>0</v>
      </c>
      <c r="B13">
        <v>0</v>
      </c>
      <c r="C13">
        <v>0</v>
      </c>
    </row>
    <row r="14" spans="1:3" x14ac:dyDescent="0.4">
      <c r="A14">
        <v>0</v>
      </c>
      <c r="B14">
        <v>0</v>
      </c>
      <c r="C14">
        <v>0</v>
      </c>
    </row>
    <row r="15" spans="1:3" x14ac:dyDescent="0.4">
      <c r="A15">
        <v>0</v>
      </c>
      <c r="B15">
        <v>0</v>
      </c>
      <c r="C15">
        <v>0</v>
      </c>
    </row>
    <row r="16" spans="1:3" x14ac:dyDescent="0.4">
      <c r="A16">
        <v>0</v>
      </c>
      <c r="B16">
        <v>0</v>
      </c>
      <c r="C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C956-D1B4-4ED7-99D0-26F2E917D1D2}">
  <dimension ref="A1:C16"/>
  <sheetViews>
    <sheetView workbookViewId="0">
      <selection activeCell="G48" sqref="G48"/>
    </sheetView>
  </sheetViews>
  <sheetFormatPr defaultRowHeight="14.6" x14ac:dyDescent="0.4"/>
  <cols>
    <col min="2" max="2" width="10.07421875" customWidth="1"/>
    <col min="3" max="3" width="29" customWidth="1"/>
  </cols>
  <sheetData>
    <row r="1" spans="1:3" x14ac:dyDescent="0.4">
      <c r="A1" t="s">
        <v>21</v>
      </c>
      <c r="B1" t="s">
        <v>23</v>
      </c>
      <c r="C1" t="s">
        <v>22</v>
      </c>
    </row>
    <row r="2" spans="1:3" x14ac:dyDescent="0.4">
      <c r="A2">
        <v>0</v>
      </c>
    </row>
    <row r="3" spans="1:3" x14ac:dyDescent="0.4">
      <c r="A3">
        <v>0</v>
      </c>
    </row>
    <row r="4" spans="1:3" x14ac:dyDescent="0.4">
      <c r="A4">
        <v>0</v>
      </c>
    </row>
    <row r="5" spans="1:3" x14ac:dyDescent="0.4">
      <c r="A5">
        <v>0</v>
      </c>
    </row>
    <row r="6" spans="1:3" x14ac:dyDescent="0.4">
      <c r="A6">
        <v>0</v>
      </c>
    </row>
    <row r="7" spans="1:3" x14ac:dyDescent="0.4">
      <c r="A7">
        <v>0</v>
      </c>
    </row>
    <row r="8" spans="1:3" x14ac:dyDescent="0.4">
      <c r="A8">
        <v>0</v>
      </c>
    </row>
    <row r="9" spans="1:3" x14ac:dyDescent="0.4">
      <c r="A9">
        <v>0</v>
      </c>
    </row>
    <row r="10" spans="1:3" x14ac:dyDescent="0.4">
      <c r="A10">
        <v>0</v>
      </c>
    </row>
    <row r="11" spans="1:3" x14ac:dyDescent="0.4">
      <c r="A11">
        <v>1</v>
      </c>
      <c r="B11">
        <v>4</v>
      </c>
      <c r="C11" t="s">
        <v>24</v>
      </c>
    </row>
    <row r="12" spans="1:3" x14ac:dyDescent="0.4">
      <c r="A12">
        <v>0</v>
      </c>
    </row>
    <row r="13" spans="1:3" x14ac:dyDescent="0.4">
      <c r="A13">
        <v>1</v>
      </c>
      <c r="B13">
        <v>4</v>
      </c>
      <c r="C13" t="s">
        <v>24</v>
      </c>
    </row>
    <row r="14" spans="1:3" x14ac:dyDescent="0.4">
      <c r="A14">
        <v>0</v>
      </c>
    </row>
    <row r="15" spans="1:3" x14ac:dyDescent="0.4">
      <c r="A15">
        <v>0</v>
      </c>
    </row>
    <row r="16" spans="1:3" x14ac:dyDescent="0.4">
      <c r="A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4978-6CBD-43DD-8C31-1220BB5F7EF4}">
  <dimension ref="A1:C16"/>
  <sheetViews>
    <sheetView workbookViewId="0">
      <selection activeCell="A17" sqref="A17"/>
    </sheetView>
  </sheetViews>
  <sheetFormatPr defaultRowHeight="14.6" x14ac:dyDescent="0.4"/>
  <cols>
    <col min="3" max="3" width="17.3828125" bestFit="1" customWidth="1"/>
  </cols>
  <sheetData>
    <row r="1" spans="1:3" x14ac:dyDescent="0.4">
      <c r="A1" t="s">
        <v>21</v>
      </c>
      <c r="B1" t="s">
        <v>23</v>
      </c>
      <c r="C1" t="s">
        <v>22</v>
      </c>
    </row>
    <row r="2" spans="1:3" x14ac:dyDescent="0.4">
      <c r="A2">
        <v>0</v>
      </c>
    </row>
    <row r="3" spans="1:3" x14ac:dyDescent="0.4">
      <c r="A3">
        <v>0</v>
      </c>
    </row>
    <row r="4" spans="1:3" x14ac:dyDescent="0.4">
      <c r="A4">
        <v>0</v>
      </c>
    </row>
    <row r="5" spans="1:3" x14ac:dyDescent="0.4">
      <c r="A5">
        <v>0</v>
      </c>
    </row>
    <row r="6" spans="1:3" x14ac:dyDescent="0.4">
      <c r="A6">
        <v>0</v>
      </c>
    </row>
    <row r="7" spans="1:3" x14ac:dyDescent="0.4">
      <c r="A7">
        <v>0</v>
      </c>
    </row>
    <row r="8" spans="1:3" x14ac:dyDescent="0.4">
      <c r="A8">
        <v>0</v>
      </c>
    </row>
    <row r="9" spans="1:3" x14ac:dyDescent="0.4">
      <c r="A9">
        <v>0</v>
      </c>
    </row>
    <row r="10" spans="1:3" x14ac:dyDescent="0.4">
      <c r="A10">
        <v>0</v>
      </c>
    </row>
    <row r="11" spans="1:3" x14ac:dyDescent="0.4">
      <c r="A11">
        <v>1</v>
      </c>
      <c r="B11">
        <v>3</v>
      </c>
      <c r="C11" t="s">
        <v>24</v>
      </c>
    </row>
    <row r="12" spans="1:3" x14ac:dyDescent="0.4">
      <c r="A12">
        <v>0</v>
      </c>
    </row>
    <row r="13" spans="1:3" x14ac:dyDescent="0.4">
      <c r="A13">
        <v>1</v>
      </c>
      <c r="B13">
        <v>3</v>
      </c>
      <c r="C13" t="s">
        <v>24</v>
      </c>
    </row>
    <row r="14" spans="1:3" x14ac:dyDescent="0.4">
      <c r="A14">
        <v>0</v>
      </c>
    </row>
    <row r="15" spans="1:3" x14ac:dyDescent="0.4">
      <c r="A15">
        <v>0</v>
      </c>
    </row>
    <row r="16" spans="1:3" x14ac:dyDescent="0.4">
      <c r="A1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H Y L U 8 0 7 h 9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7 k 4 2 + j C u j T 7 U C 3 Y A U E s D B B Q A A g A I A I B 2 C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d g t T K I p H u A 4 A A A A R A A A A E w A c A E Z v c m 1 1 b G F z L 1 N l Y 3 R p b 2 4 x L m 0 g o h g A K K A U A A A A A A A A A A A A A A A A A A A A A A A A A A A A K 0 5 N L s n M z 1 M I h t C G 1 g B Q S w E C L Q A U A A I A C A C A d g t T z T u H 2 a U A A A D 1 A A A A E g A A A A A A A A A A A A A A A A A A A A A A Q 2 9 u Z m l n L 1 B h Y 2 t h Z 2 U u e G 1 s U E s B A i 0 A F A A C A A g A g H Y L U w / K 6 a u k A A A A 6 Q A A A B M A A A A A A A A A A A A A A A A A 8 Q A A A F t D b 2 5 0 Z W 5 0 X 1 R 5 c G V z X S 5 4 b W x Q S w E C L Q A U A A I A C A C A d g t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C 5 T 6 U t l F 0 u 2 Y + q 2 Q t t H u w A A A A A C A A A A A A A Q Z g A A A A E A A C A A A A B A 6 f M F u i y w K C F c s C / g m z A D c c c I H r X 8 D E k t X 1 d X p Z w P e A A A A A A O g A A A A A I A A C A A A A B 0 z g c + Q 7 n Y T M 1 A q 8 r Y L 9 W q i r L W 4 G J 5 g b a g x V T Q y 0 T s z l A A A A C A F s V u Q m i L o z 7 l y G g 4 A D D A i n / N u T G U P I 9 L H u x 6 X N c C p m O i i l E B 7 N 6 0 P V G r N Q T j F T d 1 h F X K c F J 5 H i l v 9 p S C e K X + Z c 7 M u Q U 0 z m W t X A i z 1 D N R o U A A A A D Z j 2 u C 3 t 4 m j V x I E 7 E h i V o h x / 6 6 q p b + e / f M K / G y + a F V 6 Z L w + w 3 e R G k + S Q i Z q w c 6 a c G r 7 r w q q T 7 v j Q Z f K V n / R w D G < / D a t a M a s h u p > 
</file>

<file path=customXml/itemProps1.xml><?xml version="1.0" encoding="utf-8"?>
<ds:datastoreItem xmlns:ds="http://schemas.openxmlformats.org/officeDocument/2006/customXml" ds:itemID="{EA4B42FA-F3F7-47E7-91B4-0948019F3C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OPO_exp_param</vt:lpstr>
      <vt:lpstr>Pump_Chirp</vt:lpstr>
      <vt:lpstr>Pre_OC_Disp</vt:lpstr>
      <vt:lpstr>Post_OC_Disp</vt:lpstr>
      <vt:lpstr>Pre_OC_GDD</vt:lpstr>
      <vt:lpstr>Post_OC_GDD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Robarts</dc:creator>
  <cp:lastModifiedBy>Robarts, Seb</cp:lastModifiedBy>
  <dcterms:created xsi:type="dcterms:W3CDTF">2021-08-11T13:24:56Z</dcterms:created>
  <dcterms:modified xsi:type="dcterms:W3CDTF">2023-10-10T15:23:48Z</dcterms:modified>
</cp:coreProperties>
</file>