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0E4A9506-DF9D-4B85-86B3-CD3ED9BBBC0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2" l="1"/>
  <c r="J44" i="2"/>
  <c r="K44" i="2"/>
  <c r="X44" i="2"/>
  <c r="W44" i="2"/>
  <c r="M44" i="2"/>
  <c r="L44" i="2"/>
  <c r="C65" i="2"/>
  <c r="C58" i="2"/>
  <c r="C52" i="2"/>
  <c r="C44" i="2"/>
  <c r="C37" i="2"/>
  <c r="C21" i="2"/>
  <c r="C15" i="2"/>
  <c r="C7" i="2"/>
  <c r="C16" i="2" s="1"/>
  <c r="D65" i="2"/>
  <c r="D58" i="2"/>
  <c r="D52" i="2"/>
  <c r="D44" i="2"/>
  <c r="D37" i="2"/>
  <c r="D21" i="2"/>
  <c r="D15" i="2"/>
  <c r="D7" i="2"/>
  <c r="D16" i="2" s="1"/>
  <c r="E65" i="2"/>
  <c r="E58" i="2"/>
  <c r="E52" i="2"/>
  <c r="E44" i="2"/>
  <c r="E37" i="2"/>
  <c r="E21" i="2"/>
  <c r="E15" i="2"/>
  <c r="E7" i="2"/>
  <c r="E16" i="2" s="1"/>
  <c r="F65" i="2"/>
  <c r="F58" i="2"/>
  <c r="F52" i="2"/>
  <c r="F44" i="2"/>
  <c r="F37" i="2"/>
  <c r="F21" i="2"/>
  <c r="F15" i="2"/>
  <c r="F7" i="2"/>
  <c r="F16" i="2" s="1"/>
  <c r="F22" i="2" s="1"/>
  <c r="F24" i="2" s="1"/>
  <c r="F26" i="2" s="1"/>
  <c r="G65" i="2"/>
  <c r="G58" i="2"/>
  <c r="G52" i="2"/>
  <c r="G44" i="2"/>
  <c r="G37" i="2"/>
  <c r="G21" i="2"/>
  <c r="G15" i="2"/>
  <c r="G7" i="2"/>
  <c r="G16" i="2" s="1"/>
  <c r="H65" i="2"/>
  <c r="H58" i="2"/>
  <c r="H52" i="2"/>
  <c r="H44" i="2"/>
  <c r="H37" i="2"/>
  <c r="H21" i="2"/>
  <c r="H15" i="2"/>
  <c r="H7" i="2"/>
  <c r="I65" i="2"/>
  <c r="I58" i="2"/>
  <c r="I52" i="2"/>
  <c r="I44" i="2"/>
  <c r="I37" i="2"/>
  <c r="I21" i="2"/>
  <c r="I15" i="2"/>
  <c r="I7" i="2"/>
  <c r="I16" i="2" s="1"/>
  <c r="J65" i="2"/>
  <c r="J58" i="2"/>
  <c r="J52" i="2"/>
  <c r="J37" i="2"/>
  <c r="J21" i="2"/>
  <c r="J15" i="2"/>
  <c r="J7" i="2"/>
  <c r="K58" i="2"/>
  <c r="K52" i="2"/>
  <c r="K37" i="2"/>
  <c r="K21" i="2"/>
  <c r="K15" i="2"/>
  <c r="K7" i="2"/>
  <c r="W37" i="2"/>
  <c r="X21" i="2"/>
  <c r="W65" i="2"/>
  <c r="W58" i="2"/>
  <c r="W52" i="2"/>
  <c r="W21" i="2"/>
  <c r="W15" i="2"/>
  <c r="W7" i="2"/>
  <c r="X65" i="2"/>
  <c r="X58" i="2"/>
  <c r="X52" i="2"/>
  <c r="X37" i="2"/>
  <c r="X15" i="2"/>
  <c r="X7" i="2"/>
  <c r="J59" i="2" l="1"/>
  <c r="C45" i="2"/>
  <c r="J45" i="2"/>
  <c r="H45" i="2"/>
  <c r="C59" i="2"/>
  <c r="I59" i="2"/>
  <c r="H59" i="2"/>
  <c r="G59" i="2"/>
  <c r="F59" i="2"/>
  <c r="E59" i="2"/>
  <c r="D59" i="2"/>
  <c r="J16" i="2"/>
  <c r="J22" i="2" s="1"/>
  <c r="J24" i="2" s="1"/>
  <c r="J26" i="2" s="1"/>
  <c r="C22" i="2"/>
  <c r="C24" i="2" s="1"/>
  <c r="C26" i="2" s="1"/>
  <c r="H16" i="2"/>
  <c r="I45" i="2"/>
  <c r="G45" i="2"/>
  <c r="F45" i="2"/>
  <c r="E45" i="2"/>
  <c r="D45" i="2"/>
  <c r="D22" i="2"/>
  <c r="D24" i="2" s="1"/>
  <c r="D26" i="2" s="1"/>
  <c r="E22" i="2"/>
  <c r="E24" i="2" s="1"/>
  <c r="E26" i="2" s="1"/>
  <c r="G22" i="2"/>
  <c r="G24" i="2" s="1"/>
  <c r="G26" i="2" s="1"/>
  <c r="H22" i="2"/>
  <c r="H24" i="2" s="1"/>
  <c r="H26" i="2" s="1"/>
  <c r="I22" i="2"/>
  <c r="I24" i="2" s="1"/>
  <c r="I26" i="2" s="1"/>
  <c r="K59" i="2"/>
  <c r="K45" i="2"/>
  <c r="K16" i="2"/>
  <c r="K22" i="2" s="1"/>
  <c r="K24" i="2" s="1"/>
  <c r="K26" i="2" s="1"/>
  <c r="W45" i="2"/>
  <c r="X45" i="2"/>
  <c r="X59" i="2"/>
  <c r="W59" i="2"/>
  <c r="X16" i="2"/>
  <c r="W16" i="2"/>
  <c r="W22" i="2" s="1"/>
  <c r="W24" i="2" s="1"/>
  <c r="W26" i="2" s="1"/>
  <c r="L65" i="2"/>
  <c r="L58" i="2"/>
  <c r="L52" i="2"/>
  <c r="L37" i="2"/>
  <c r="L21" i="2"/>
  <c r="L15" i="2"/>
  <c r="L7" i="2"/>
  <c r="M65" i="2"/>
  <c r="M58" i="2"/>
  <c r="M52" i="2"/>
  <c r="M37" i="2"/>
  <c r="M21" i="2"/>
  <c r="M15" i="2"/>
  <c r="M7" i="2"/>
  <c r="C8" i="1"/>
  <c r="M16" i="2" l="1"/>
  <c r="M22" i="2" s="1"/>
  <c r="M24" i="2" s="1"/>
  <c r="M26" i="2" s="1"/>
  <c r="X22" i="2"/>
  <c r="X24" i="2" s="1"/>
  <c r="X26" i="2" s="1"/>
  <c r="L45" i="2"/>
  <c r="L16" i="2"/>
  <c r="L22" i="2" s="1"/>
  <c r="L24" i="2" s="1"/>
  <c r="L26" i="2" s="1"/>
  <c r="R9" i="2" s="1"/>
  <c r="R10" i="2" s="1"/>
  <c r="L59" i="2"/>
  <c r="M59" i="2"/>
  <c r="M45" i="2"/>
</calcChain>
</file>

<file path=xl/sharedStrings.xml><?xml version="1.0" encoding="utf-8"?>
<sst xmlns="http://schemas.openxmlformats.org/spreadsheetml/2006/main" count="88" uniqueCount="87">
  <si>
    <t>Ticker</t>
  </si>
  <si>
    <t>Price</t>
  </si>
  <si>
    <t>S/O</t>
  </si>
  <si>
    <t>Mkt Cap</t>
  </si>
  <si>
    <t>Cash</t>
  </si>
  <si>
    <t>Debt</t>
  </si>
  <si>
    <t>EV</t>
  </si>
  <si>
    <t>CHDN</t>
  </si>
  <si>
    <t>In Millions</t>
  </si>
  <si>
    <t>Live &amp; Historical Racing</t>
  </si>
  <si>
    <t>Wagering Services &amp; Solutions</t>
  </si>
  <si>
    <t>Gaming</t>
  </si>
  <si>
    <t>All Other</t>
  </si>
  <si>
    <t>Total Revenue</t>
  </si>
  <si>
    <t>Live &amp; Historical Racing Expense</t>
  </si>
  <si>
    <t>Wagering Services &amp; Solutions Expense</t>
  </si>
  <si>
    <t>Gaming Expense</t>
  </si>
  <si>
    <t>All Other Expense</t>
  </si>
  <si>
    <t>SG&amp;A</t>
  </si>
  <si>
    <t xml:space="preserve"> </t>
  </si>
  <si>
    <t>Asset Impairment</t>
  </si>
  <si>
    <t>Transaction Expense</t>
  </si>
  <si>
    <t>Total Expenses</t>
  </si>
  <si>
    <t>Operating Income</t>
  </si>
  <si>
    <t>Interest Expense</t>
  </si>
  <si>
    <t>Equity In Income Of Affiliates</t>
  </si>
  <si>
    <t>Gain On The Sale Of Assets</t>
  </si>
  <si>
    <t>Miscellaneous</t>
  </si>
  <si>
    <t>Total Other Income</t>
  </si>
  <si>
    <t>Income From Operations Before Tax</t>
  </si>
  <si>
    <t>Tax</t>
  </si>
  <si>
    <t>Net Income</t>
  </si>
  <si>
    <t>Net Income Attributable To NCI</t>
  </si>
  <si>
    <t>Net Income Attributable To CHDN</t>
  </si>
  <si>
    <t>Basic EPS</t>
  </si>
  <si>
    <t>Diluted EPS</t>
  </si>
  <si>
    <t>Basic Shares</t>
  </si>
  <si>
    <t>Diluted Shares</t>
  </si>
  <si>
    <t>Cash &amp; Equivalents</t>
  </si>
  <si>
    <t>Restricted Cash</t>
  </si>
  <si>
    <t>Accounts Receivable</t>
  </si>
  <si>
    <t>Income Taxes Receivable</t>
  </si>
  <si>
    <t>Other Current Assets</t>
  </si>
  <si>
    <t>Total Current Assets</t>
  </si>
  <si>
    <t>PP&amp;E</t>
  </si>
  <si>
    <t>Investment Non-Current</t>
  </si>
  <si>
    <t>Goodwill</t>
  </si>
  <si>
    <t>Other Intangible Assets</t>
  </si>
  <si>
    <t>Other Assets</t>
  </si>
  <si>
    <t>Total Non-Current Assets</t>
  </si>
  <si>
    <t>Total Assets</t>
  </si>
  <si>
    <t>Accounts Payable</t>
  </si>
  <si>
    <t>Accrued Expenses</t>
  </si>
  <si>
    <t>Current Deferred Revenue</t>
  </si>
  <si>
    <t>Current Maturities Of Long-Term Debt</t>
  </si>
  <si>
    <t>Dividens Payable</t>
  </si>
  <si>
    <t>Total Current Liabilities</t>
  </si>
  <si>
    <t>Long Term Debt</t>
  </si>
  <si>
    <t>Notes Payable</t>
  </si>
  <si>
    <t>Non-Current Deferred Revenue</t>
  </si>
  <si>
    <t>Deferred Income Taxes</t>
  </si>
  <si>
    <t>Other Liabilities</t>
  </si>
  <si>
    <t>Total Non-Current Liabilities</t>
  </si>
  <si>
    <t>Total Liabilities</t>
  </si>
  <si>
    <t>Cash Provided By Operating Activites</t>
  </si>
  <si>
    <t>FCF</t>
  </si>
  <si>
    <t>Capital Maintenance</t>
  </si>
  <si>
    <t>Capital Project</t>
  </si>
  <si>
    <t>Q1 2025</t>
  </si>
  <si>
    <t>Q2 2025</t>
  </si>
  <si>
    <t>Income Taxes Payable</t>
  </si>
  <si>
    <t>Q3 2025E</t>
  </si>
  <si>
    <t>Q4 2025E</t>
  </si>
  <si>
    <t>DR</t>
  </si>
  <si>
    <t>NPV</t>
  </si>
  <si>
    <t>SP</t>
  </si>
  <si>
    <t>Acquisitions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</si>
  <si>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</si>
  <si>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</si>
  <si>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</si>
  <si>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</si>
  <si>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</si>
  <si>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</si>
  <si>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</si>
  <si>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</si>
  <si>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</si>
  <si>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Long Term Assets Held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</si>
</sst>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#,##0,,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2" fillId="2" borderId="0" xfId="0" applyFont="1" applyFill="1"/>
    <xf numFmtId="165" fontId="1" fillId="2" borderId="0" xfId="0" applyNumberFormat="1" applyFont="1" applyFill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9" fontId="1" fillId="0" borderId="0" xfId="0" applyNumberFormat="1" applyFont="1"/>
    <xf numFmtId="8" fontId="1" fillId="0" borderId="0" xfId="0" applyNumberFormat="1" applyFont="1"/>
    <xf numFmtId="4" fontId="1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C10"/>
  <sheetViews>
    <sheetView showGridLines="0" workbookViewId="0">
      <selection activeCell="G16" sqref="G16"/>
    </sheetView>
  </sheetViews>
  <sheetFormatPr defaultRowHeight="15" x14ac:dyDescent="0.25"/>
  <cols>
    <col min="1" max="2" width="9.140625" style="1"/>
    <col min="3" max="3" width="12.425781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97.01</v>
      </c>
    </row>
    <row r="4" spans="2:3" x14ac:dyDescent="0.25">
      <c r="B4" s="1" t="s">
        <v>2</v>
      </c>
      <c r="C4" s="4">
        <v>70124315</v>
      </c>
    </row>
    <row r="5" spans="2:3" x14ac:dyDescent="0.25">
      <c r="B5" s="1" t="s">
        <v>3</v>
      </c>
      <c r="C5" s="3">
        <v>6803</v>
      </c>
    </row>
    <row r="6" spans="2:3" x14ac:dyDescent="0.25">
      <c r="B6" s="1" t="s">
        <v>4</v>
      </c>
      <c r="C6" s="3">
        <v>2917.4</v>
      </c>
    </row>
    <row r="7" spans="2:3" x14ac:dyDescent="0.25">
      <c r="B7" s="1" t="s">
        <v>5</v>
      </c>
      <c r="C7" s="3">
        <v>6311</v>
      </c>
    </row>
    <row r="8" spans="2:3" x14ac:dyDescent="0.25">
      <c r="B8" s="1" t="s">
        <v>6</v>
      </c>
      <c r="C8" s="3">
        <f>C5+C7-C6</f>
        <v>10196.6</v>
      </c>
    </row>
    <row r="10" spans="2:3" x14ac:dyDescent="0.25">
      <c r="B10" s="5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D5AE-C8CB-41D5-8F29-DE425B656D57}">
  <sheetPr codeName="Sheet2"/>
  <dimension ref="A1:Z65"/>
  <sheetViews>
    <sheetView showGridLines="0" tabSelected="1" zoomScaleNormal="100" workbookViewId="0">
      <selection activeCell="J65" sqref="J65"/>
    </sheetView>
  </sheetViews>
  <sheetFormatPr defaultRowHeight="15" x14ac:dyDescent="0.25"/>
  <cols>
    <col min="1" max="1" width="9.140625" style="1"/>
    <col min="2" max="2" width="40" style="1" bestFit="1" customWidth="1"/>
    <col min="3" max="4" width="7.28515625" style="1" customWidth="1"/>
    <col min="5" max="5" width="7.5703125" style="1" customWidth="1"/>
    <col min="6" max="6" width="8" style="1" customWidth="1"/>
    <col min="7" max="7" width="8.28515625" style="1" customWidth="1"/>
    <col min="8" max="8" width="8.5703125" style="1" customWidth="1"/>
    <col min="9" max="9" width="7.5703125" style="1" customWidth="1"/>
    <col min="10" max="10" width="9.28515625" style="1" customWidth="1"/>
    <col min="11" max="11" width="7.85546875" style="1" bestFit="1" customWidth="1"/>
    <col min="12" max="12" width="8.7109375" style="1" customWidth="1"/>
    <col min="13" max="13" width="8.42578125" style="1" customWidth="1"/>
    <col min="14" max="24" width="9.140625" style="1"/>
    <col min="25" max="25" width="10.42578125" style="1" bestFit="1" customWidth="1"/>
    <col min="26" max="26" width="10" style="1" bestFit="1" customWidth="1"/>
    <col min="27" max="16384" width="9.140625" style="1"/>
  </cols>
  <sheetData>
    <row r="1" spans="1:26" x14ac:dyDescent="0.25">
      <c r="A1" s="5" t="s">
        <v>8</v>
      </c>
    </row>
    <row r="2" spans="1:26" x14ac:dyDescent="0.25">
      <c r="C2" s="10" t="s">
        <v>85</v>
      </c>
      <c r="D2" s="10" t="s">
        <v>84</v>
      </c>
      <c r="E2" s="10" t="s">
        <v>83</v>
      </c>
      <c r="F2" s="10" t="s">
        <v>82</v>
      </c>
      <c r="G2" s="10" t="s">
        <v>81</v>
      </c>
      <c r="H2" s="10" t="s">
        <v>80</v>
      </c>
      <c r="I2" s="10" t="s">
        <v>79</v>
      </c>
      <c r="J2" s="10" t="s">
        <v>78</v>
      </c>
      <c r="K2" s="10" t="s">
        <v>77</v>
      </c>
      <c r="L2" s="10">
        <v>2023</v>
      </c>
      <c r="M2" s="5">
        <v>2024</v>
      </c>
      <c r="N2" s="5"/>
      <c r="O2" s="5"/>
      <c r="P2" s="5"/>
      <c r="Q2" s="5"/>
      <c r="R2" s="5"/>
      <c r="S2" s="5"/>
      <c r="T2" s="5"/>
      <c r="U2" s="5"/>
      <c r="V2" s="5"/>
      <c r="W2" s="11" t="s">
        <v>68</v>
      </c>
      <c r="X2" s="11" t="s">
        <v>69</v>
      </c>
      <c r="Y2" s="12" t="s">
        <v>71</v>
      </c>
      <c r="Z2" s="11" t="s">
        <v>72</v>
      </c>
    </row>
    <row r="3" spans="1:26" x14ac:dyDescent="0.25">
      <c r="B3" s="1" t="s">
        <v>9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409.1</v>
      </c>
      <c r="K3" s="6">
        <v>614.6</v>
      </c>
      <c r="L3" s="6">
        <v>1047.3</v>
      </c>
      <c r="M3" s="6">
        <v>1225.5999999999999</v>
      </c>
      <c r="W3" s="6">
        <v>272.5</v>
      </c>
      <c r="X3" s="6">
        <v>509.9</v>
      </c>
    </row>
    <row r="4" spans="1:26" x14ac:dyDescent="0.25">
      <c r="B4" s="1" t="s">
        <v>10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451.4</v>
      </c>
      <c r="K4" s="6">
        <v>436.4</v>
      </c>
      <c r="L4" s="6">
        <v>444.9</v>
      </c>
      <c r="M4" s="6">
        <v>469.5</v>
      </c>
      <c r="W4" s="6">
        <v>106.9</v>
      </c>
      <c r="X4" s="6">
        <v>158.4</v>
      </c>
    </row>
    <row r="5" spans="1:26" x14ac:dyDescent="0.25">
      <c r="B5" s="1" t="s">
        <v>11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695.4</v>
      </c>
      <c r="K5" s="6">
        <v>755.9</v>
      </c>
      <c r="L5" s="6">
        <v>968.6</v>
      </c>
      <c r="M5" s="6">
        <v>1039.0999999999999</v>
      </c>
      <c r="W5" s="6">
        <v>263.2</v>
      </c>
      <c r="X5" s="6">
        <v>266</v>
      </c>
    </row>
    <row r="6" spans="1:26" x14ac:dyDescent="0.25">
      <c r="B6" s="1" t="s">
        <v>12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41.3</v>
      </c>
      <c r="K6" s="6">
        <v>2.9</v>
      </c>
      <c r="L6" s="6">
        <v>0.9</v>
      </c>
      <c r="M6" s="6">
        <v>0.1</v>
      </c>
      <c r="W6" s="6">
        <v>0</v>
      </c>
      <c r="X6" s="6">
        <v>0.1</v>
      </c>
    </row>
    <row r="7" spans="1:26" x14ac:dyDescent="0.25">
      <c r="B7" s="5" t="s">
        <v>13</v>
      </c>
      <c r="C7" s="6">
        <f t="shared" ref="C7:M7" si="0">SUM(C3:C6)</f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1597.2</v>
      </c>
      <c r="K7" s="6">
        <f t="shared" si="0"/>
        <v>1809.8000000000002</v>
      </c>
      <c r="L7" s="6">
        <f t="shared" si="0"/>
        <v>2461.6999999999998</v>
      </c>
      <c r="M7" s="6">
        <f t="shared" si="0"/>
        <v>2734.2999999999997</v>
      </c>
      <c r="W7" s="6">
        <f>SUM(W3:W6)</f>
        <v>642.59999999999991</v>
      </c>
      <c r="X7" s="6">
        <f>SUM(X3:X6)</f>
        <v>934.4</v>
      </c>
    </row>
    <row r="8" spans="1:26" x14ac:dyDescent="0.25">
      <c r="B8" s="1" t="s">
        <v>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288.89999999999998</v>
      </c>
      <c r="K8" s="6">
        <v>400.9</v>
      </c>
      <c r="L8" s="6">
        <v>662.2</v>
      </c>
      <c r="M8" s="6">
        <v>735.4</v>
      </c>
      <c r="Q8" s="1" t="s">
        <v>73</v>
      </c>
      <c r="R8" s="13">
        <v>0.1</v>
      </c>
      <c r="W8" s="6">
        <v>189.7</v>
      </c>
      <c r="X8" s="6">
        <v>256.10000000000002</v>
      </c>
    </row>
    <row r="9" spans="1:26" x14ac:dyDescent="0.25">
      <c r="B9" s="1" t="s">
        <v>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345.8</v>
      </c>
      <c r="K9" s="6">
        <v>293.60000000000002</v>
      </c>
      <c r="L9" s="6">
        <v>288.2</v>
      </c>
      <c r="M9" s="6">
        <v>296.5</v>
      </c>
      <c r="Q9" s="1" t="s">
        <v>74</v>
      </c>
      <c r="R9" s="14">
        <f>NPV(10,L26:M26)</f>
        <v>41.463636363636368</v>
      </c>
      <c r="W9" s="6">
        <v>67.2</v>
      </c>
      <c r="X9" s="6">
        <v>90.8</v>
      </c>
    </row>
    <row r="10" spans="1:26" x14ac:dyDescent="0.25">
      <c r="B10" s="1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476.3</v>
      </c>
      <c r="K10" s="6">
        <v>537.9</v>
      </c>
      <c r="L10" s="6">
        <v>700</v>
      </c>
      <c r="M10" s="6">
        <v>748.9</v>
      </c>
      <c r="Q10" s="1" t="s">
        <v>75</v>
      </c>
      <c r="R10" s="14">
        <f>70/R9 * 100</f>
        <v>168.82262661696993</v>
      </c>
      <c r="W10" s="6">
        <v>192.2</v>
      </c>
      <c r="X10" s="6">
        <v>191.3</v>
      </c>
    </row>
    <row r="11" spans="1:26" x14ac:dyDescent="0.25">
      <c r="B11" s="1" t="s">
        <v>17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40.1</v>
      </c>
      <c r="K11" s="6">
        <v>11</v>
      </c>
      <c r="L11" s="6">
        <v>15.6</v>
      </c>
      <c r="M11" s="6">
        <v>15</v>
      </c>
      <c r="W11" s="6">
        <v>4.0999999999999996</v>
      </c>
      <c r="X11" s="6">
        <v>4.0999999999999996</v>
      </c>
    </row>
    <row r="12" spans="1:26" x14ac:dyDescent="0.25">
      <c r="B12" s="1" t="s">
        <v>18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138.5</v>
      </c>
      <c r="K12" s="6">
        <v>164.2</v>
      </c>
      <c r="L12" s="6">
        <v>202.3</v>
      </c>
      <c r="M12" s="6">
        <v>237.7</v>
      </c>
      <c r="W12" s="6">
        <v>54.5</v>
      </c>
      <c r="X12" s="6">
        <v>60.9</v>
      </c>
    </row>
    <row r="13" spans="1:26" x14ac:dyDescent="0.25">
      <c r="A13" s="1" t="s">
        <v>19</v>
      </c>
      <c r="B13" s="1" t="s">
        <v>20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15.3</v>
      </c>
      <c r="K13" s="6">
        <v>38.299999999999997</v>
      </c>
      <c r="L13" s="6">
        <v>24.6</v>
      </c>
      <c r="M13" s="6">
        <v>3.9</v>
      </c>
      <c r="W13" s="6">
        <v>0</v>
      </c>
      <c r="X13" s="6">
        <v>2.4</v>
      </c>
    </row>
    <row r="14" spans="1:26" x14ac:dyDescent="0.25">
      <c r="B14" s="1" t="s">
        <v>21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7.9</v>
      </c>
      <c r="K14" s="6">
        <v>42.1</v>
      </c>
      <c r="L14" s="6">
        <v>4.8</v>
      </c>
      <c r="M14" s="6">
        <v>-12.1</v>
      </c>
      <c r="W14" s="6">
        <v>0.4</v>
      </c>
      <c r="X14" s="6">
        <v>1.1000000000000001</v>
      </c>
    </row>
    <row r="15" spans="1:26" x14ac:dyDescent="0.25">
      <c r="B15" s="5" t="s">
        <v>22</v>
      </c>
      <c r="C15" s="6">
        <f t="shared" ref="C15:M15" si="1">SUM(C8:C14)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1312.8</v>
      </c>
      <c r="K15" s="6">
        <f t="shared" si="1"/>
        <v>1488</v>
      </c>
      <c r="L15" s="6">
        <f t="shared" si="1"/>
        <v>1897.6999999999998</v>
      </c>
      <c r="M15" s="6">
        <f t="shared" si="1"/>
        <v>2025.3000000000004</v>
      </c>
      <c r="W15" s="6">
        <f>SUM(W8:W14)</f>
        <v>508.09999999999997</v>
      </c>
      <c r="X15" s="6">
        <f>SUM(X8:X14)</f>
        <v>606.70000000000005</v>
      </c>
    </row>
    <row r="16" spans="1:26" x14ac:dyDescent="0.25">
      <c r="B16" s="5" t="s">
        <v>23</v>
      </c>
      <c r="C16" s="7">
        <f t="shared" ref="C16:M16" si="2">C7-C15</f>
        <v>0</v>
      </c>
      <c r="D16" s="7">
        <f t="shared" si="2"/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284.40000000000009</v>
      </c>
      <c r="K16" s="7">
        <f t="shared" si="2"/>
        <v>321.80000000000018</v>
      </c>
      <c r="L16" s="7">
        <f t="shared" si="2"/>
        <v>564</v>
      </c>
      <c r="M16" s="7">
        <f t="shared" si="2"/>
        <v>708.99999999999932</v>
      </c>
      <c r="N16" s="5"/>
      <c r="O16" s="5"/>
      <c r="P16" s="5"/>
      <c r="Q16" s="5"/>
      <c r="R16" s="5"/>
      <c r="S16" s="5"/>
      <c r="T16" s="5"/>
      <c r="U16" s="5"/>
      <c r="V16" s="5"/>
      <c r="W16" s="7">
        <f>W7-W15</f>
        <v>134.49999999999994</v>
      </c>
      <c r="X16" s="7">
        <f>X7-X15</f>
        <v>327.69999999999993</v>
      </c>
    </row>
    <row r="17" spans="2:24" x14ac:dyDescent="0.25">
      <c r="B17" s="1" t="s">
        <v>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-84.7</v>
      </c>
      <c r="K17" s="6">
        <v>-147.30000000000001</v>
      </c>
      <c r="L17" s="6">
        <v>-268.39999999999998</v>
      </c>
      <c r="M17" s="6">
        <v>-289.8</v>
      </c>
      <c r="W17" s="6">
        <v>-72.3</v>
      </c>
      <c r="X17" s="6">
        <v>-74.2</v>
      </c>
    </row>
    <row r="18" spans="2:24" x14ac:dyDescent="0.25">
      <c r="B18" s="1" t="s">
        <v>25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143.19999999999999</v>
      </c>
      <c r="K18" s="6">
        <v>152.69999999999999</v>
      </c>
      <c r="L18" s="6">
        <v>146.30000000000001</v>
      </c>
      <c r="M18" s="6">
        <v>144.9</v>
      </c>
      <c r="W18" s="6">
        <v>33.299999999999997</v>
      </c>
      <c r="X18" s="6">
        <v>37.1</v>
      </c>
    </row>
    <row r="19" spans="2:24" x14ac:dyDescent="0.25">
      <c r="B19" s="1" t="s">
        <v>26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274.60000000000002</v>
      </c>
      <c r="L19" s="6">
        <v>114</v>
      </c>
      <c r="M19" s="6">
        <v>0</v>
      </c>
      <c r="W19" s="6">
        <v>0</v>
      </c>
      <c r="X19" s="6">
        <v>0</v>
      </c>
    </row>
    <row r="20" spans="2:24" x14ac:dyDescent="0.25">
      <c r="B20" s="1" t="s">
        <v>27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0.7</v>
      </c>
      <c r="K20" s="6">
        <v>7</v>
      </c>
      <c r="L20" s="6">
        <v>5.9</v>
      </c>
      <c r="M20" s="6">
        <v>9.1</v>
      </c>
      <c r="W20" s="6">
        <v>0.3</v>
      </c>
      <c r="X20" s="6">
        <v>1.4</v>
      </c>
    </row>
    <row r="21" spans="2:24" x14ac:dyDescent="0.25">
      <c r="B21" s="5" t="s">
        <v>28</v>
      </c>
      <c r="C21" s="6">
        <f t="shared" ref="C21:M21" si="3">SUM(C17:C20)</f>
        <v>0</v>
      </c>
      <c r="D21" s="6">
        <f t="shared" si="3"/>
        <v>0</v>
      </c>
      <c r="E21" s="6">
        <f t="shared" si="3"/>
        <v>0</v>
      </c>
      <c r="F21" s="6">
        <f t="shared" si="3"/>
        <v>0</v>
      </c>
      <c r="G21" s="6">
        <f t="shared" si="3"/>
        <v>0</v>
      </c>
      <c r="H21" s="6">
        <f t="shared" si="3"/>
        <v>0</v>
      </c>
      <c r="I21" s="6">
        <f t="shared" si="3"/>
        <v>0</v>
      </c>
      <c r="J21" s="6">
        <f t="shared" si="3"/>
        <v>59.199999999999989</v>
      </c>
      <c r="K21" s="6">
        <f t="shared" si="3"/>
        <v>287</v>
      </c>
      <c r="L21" s="6">
        <f t="shared" si="3"/>
        <v>-2.1999999999999655</v>
      </c>
      <c r="M21" s="6">
        <f t="shared" si="3"/>
        <v>-135.80000000000001</v>
      </c>
      <c r="W21" s="6">
        <f>SUM(W17:W20)</f>
        <v>-38.700000000000003</v>
      </c>
      <c r="X21" s="6">
        <f>SUM(X17:X20)</f>
        <v>-35.700000000000003</v>
      </c>
    </row>
    <row r="22" spans="2:24" x14ac:dyDescent="0.25">
      <c r="B22" s="5" t="s">
        <v>29</v>
      </c>
      <c r="C22" s="6">
        <f t="shared" ref="C22:M22" si="4">C21+C16</f>
        <v>0</v>
      </c>
      <c r="D22" s="6">
        <f t="shared" si="4"/>
        <v>0</v>
      </c>
      <c r="E22" s="6">
        <f t="shared" si="4"/>
        <v>0</v>
      </c>
      <c r="F22" s="6">
        <f t="shared" si="4"/>
        <v>0</v>
      </c>
      <c r="G22" s="6">
        <f t="shared" si="4"/>
        <v>0</v>
      </c>
      <c r="H22" s="6">
        <f t="shared" si="4"/>
        <v>0</v>
      </c>
      <c r="I22" s="6">
        <f t="shared" si="4"/>
        <v>0</v>
      </c>
      <c r="J22" s="6">
        <f t="shared" si="4"/>
        <v>343.60000000000008</v>
      </c>
      <c r="K22" s="6">
        <f t="shared" si="4"/>
        <v>608.80000000000018</v>
      </c>
      <c r="L22" s="6">
        <f t="shared" si="4"/>
        <v>561.80000000000007</v>
      </c>
      <c r="M22" s="6">
        <f t="shared" si="4"/>
        <v>573.19999999999936</v>
      </c>
      <c r="W22" s="6">
        <f>W21+W16</f>
        <v>95.79999999999994</v>
      </c>
      <c r="X22" s="6">
        <f>X21+X16</f>
        <v>291.99999999999994</v>
      </c>
    </row>
    <row r="23" spans="2:24" x14ac:dyDescent="0.25">
      <c r="B23" s="1" t="s">
        <v>30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94.5</v>
      </c>
      <c r="K23" s="6">
        <v>169.4</v>
      </c>
      <c r="L23" s="6">
        <v>144.5</v>
      </c>
      <c r="M23" s="6">
        <v>144.1</v>
      </c>
      <c r="W23" s="6">
        <v>18.7</v>
      </c>
      <c r="X23" s="6">
        <v>74.400000000000006</v>
      </c>
    </row>
    <row r="24" spans="2:24" x14ac:dyDescent="0.25">
      <c r="B24" s="5" t="s">
        <v>31</v>
      </c>
      <c r="C24" s="6">
        <f t="shared" ref="C24:M24" si="5">C22-C23</f>
        <v>0</v>
      </c>
      <c r="D24" s="6">
        <f t="shared" si="5"/>
        <v>0</v>
      </c>
      <c r="E24" s="6">
        <f t="shared" si="5"/>
        <v>0</v>
      </c>
      <c r="F24" s="6">
        <f t="shared" si="5"/>
        <v>0</v>
      </c>
      <c r="G24" s="6">
        <f t="shared" si="5"/>
        <v>0</v>
      </c>
      <c r="H24" s="6">
        <f t="shared" si="5"/>
        <v>0</v>
      </c>
      <c r="I24" s="6">
        <f t="shared" si="5"/>
        <v>0</v>
      </c>
      <c r="J24" s="6">
        <f t="shared" si="5"/>
        <v>249.10000000000008</v>
      </c>
      <c r="K24" s="6">
        <f t="shared" si="5"/>
        <v>439.4000000000002</v>
      </c>
      <c r="L24" s="6">
        <f t="shared" si="5"/>
        <v>417.30000000000007</v>
      </c>
      <c r="M24" s="6">
        <f t="shared" si="5"/>
        <v>429.09999999999934</v>
      </c>
      <c r="W24" s="6">
        <f>W22-W23</f>
        <v>77.099999999999937</v>
      </c>
      <c r="X24" s="6">
        <f>X22-X23</f>
        <v>217.59999999999994</v>
      </c>
    </row>
    <row r="25" spans="2:24" x14ac:dyDescent="0.25">
      <c r="B25" s="1" t="s">
        <v>32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2.2999999999999998</v>
      </c>
      <c r="W25" s="6">
        <v>0.5</v>
      </c>
      <c r="X25" s="6">
        <v>0.7</v>
      </c>
    </row>
    <row r="26" spans="2:24" x14ac:dyDescent="0.25">
      <c r="B26" s="8" t="s">
        <v>33</v>
      </c>
      <c r="C26" s="9">
        <f t="shared" ref="C26:M26" si="6">C24-C25</f>
        <v>0</v>
      </c>
      <c r="D26" s="9">
        <f t="shared" si="6"/>
        <v>0</v>
      </c>
      <c r="E26" s="9">
        <f t="shared" si="6"/>
        <v>0</v>
      </c>
      <c r="F26" s="9">
        <f t="shared" si="6"/>
        <v>0</v>
      </c>
      <c r="G26" s="9">
        <f t="shared" si="6"/>
        <v>0</v>
      </c>
      <c r="H26" s="9">
        <f t="shared" si="6"/>
        <v>0</v>
      </c>
      <c r="I26" s="9">
        <f t="shared" si="6"/>
        <v>0</v>
      </c>
      <c r="J26" s="9">
        <f t="shared" si="6"/>
        <v>249.10000000000008</v>
      </c>
      <c r="K26" s="9">
        <f t="shared" si="6"/>
        <v>439.4000000000002</v>
      </c>
      <c r="L26" s="9">
        <f t="shared" si="6"/>
        <v>417.30000000000007</v>
      </c>
      <c r="M26" s="9">
        <f t="shared" si="6"/>
        <v>426.79999999999933</v>
      </c>
      <c r="W26" s="9">
        <f>W24-W25</f>
        <v>76.599999999999937</v>
      </c>
      <c r="X26" s="9">
        <f>X24-X25</f>
        <v>216.89999999999995</v>
      </c>
    </row>
    <row r="27" spans="2:24" x14ac:dyDescent="0.25">
      <c r="B27" s="5" t="s">
        <v>34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6.45</v>
      </c>
      <c r="K27" s="16">
        <v>11.42</v>
      </c>
      <c r="L27" s="5">
        <v>5.55</v>
      </c>
      <c r="M27" s="5">
        <v>5.73</v>
      </c>
      <c r="N27" s="5"/>
      <c r="O27" s="5"/>
      <c r="P27" s="5"/>
      <c r="Q27" s="5"/>
      <c r="R27" s="5"/>
      <c r="S27" s="5"/>
      <c r="T27" s="5"/>
      <c r="U27" s="5"/>
      <c r="V27" s="5"/>
      <c r="W27" s="5">
        <v>1.02</v>
      </c>
      <c r="X27" s="5">
        <v>3.02</v>
      </c>
    </row>
    <row r="28" spans="2:24" x14ac:dyDescent="0.25">
      <c r="B28" s="1" t="s">
        <v>35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6.35</v>
      </c>
      <c r="K28" s="15">
        <v>11.42</v>
      </c>
      <c r="L28" s="1">
        <v>5.49</v>
      </c>
      <c r="M28" s="1">
        <v>5.68</v>
      </c>
      <c r="W28" s="1">
        <v>1.02</v>
      </c>
      <c r="X28" s="1">
        <v>2.99</v>
      </c>
    </row>
    <row r="29" spans="2:24" x14ac:dyDescent="0.25">
      <c r="B29" s="5" t="s">
        <v>36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38.6</v>
      </c>
      <c r="K29" s="6">
        <v>37.9</v>
      </c>
      <c r="L29" s="1">
        <v>75.2</v>
      </c>
      <c r="M29" s="1">
        <v>74</v>
      </c>
      <c r="W29" s="1">
        <v>73.7</v>
      </c>
      <c r="X29" s="1">
        <v>71.7</v>
      </c>
    </row>
    <row r="30" spans="2:24" x14ac:dyDescent="0.25">
      <c r="B30" s="1" t="s">
        <v>37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39.200000000000003</v>
      </c>
      <c r="K30" s="6">
        <v>38.5</v>
      </c>
      <c r="L30" s="1">
        <v>76.099999999999994</v>
      </c>
      <c r="M30" s="1">
        <v>74.599999999999994</v>
      </c>
      <c r="W30" s="1">
        <v>74.400000000000006</v>
      </c>
      <c r="X30" s="1">
        <v>72.3</v>
      </c>
    </row>
    <row r="32" spans="2:24" x14ac:dyDescent="0.25">
      <c r="B32" s="1" t="s">
        <v>38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291.3</v>
      </c>
      <c r="K32" s="6">
        <v>129.80000000000001</v>
      </c>
      <c r="L32" s="6">
        <v>144.5</v>
      </c>
      <c r="M32" s="6">
        <v>175.5</v>
      </c>
      <c r="W32" s="6">
        <v>174.2</v>
      </c>
      <c r="X32" s="6">
        <v>182.4</v>
      </c>
    </row>
    <row r="33" spans="2:24" x14ac:dyDescent="0.25">
      <c r="B33" s="1" t="s">
        <v>39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64.3</v>
      </c>
      <c r="K33" s="6">
        <v>74.900000000000006</v>
      </c>
      <c r="L33" s="6">
        <v>77.3</v>
      </c>
      <c r="M33" s="6">
        <v>77.2</v>
      </c>
      <c r="W33" s="6">
        <v>97</v>
      </c>
      <c r="X33" s="6">
        <v>103.2</v>
      </c>
    </row>
    <row r="34" spans="2:24" x14ac:dyDescent="0.25">
      <c r="B34" s="1" t="s">
        <v>40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42.3</v>
      </c>
      <c r="K34" s="6">
        <v>81.5</v>
      </c>
      <c r="L34" s="6">
        <v>106.9</v>
      </c>
      <c r="M34" s="6">
        <v>98.7</v>
      </c>
      <c r="W34" s="6">
        <v>108.6</v>
      </c>
      <c r="X34" s="6">
        <v>118.4</v>
      </c>
    </row>
    <row r="35" spans="2:24" x14ac:dyDescent="0.25">
      <c r="B35" s="1" t="s">
        <v>41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66</v>
      </c>
      <c r="K35" s="6">
        <v>14</v>
      </c>
      <c r="L35" s="6">
        <v>12.6</v>
      </c>
      <c r="M35" s="6">
        <v>14.5</v>
      </c>
      <c r="W35" s="6">
        <v>0</v>
      </c>
      <c r="X35" s="6">
        <v>0</v>
      </c>
    </row>
    <row r="36" spans="2:24" x14ac:dyDescent="0.25">
      <c r="B36" s="1" t="s">
        <v>42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37.6</v>
      </c>
      <c r="K36" s="6">
        <v>44.3</v>
      </c>
      <c r="L36" s="6">
        <v>59.5</v>
      </c>
      <c r="M36" s="6">
        <v>46.4</v>
      </c>
      <c r="W36" s="6">
        <v>72.599999999999994</v>
      </c>
      <c r="X36" s="6">
        <v>60</v>
      </c>
    </row>
    <row r="37" spans="2:24" x14ac:dyDescent="0.25">
      <c r="B37" s="5" t="s">
        <v>43</v>
      </c>
      <c r="C37" s="6">
        <f t="shared" ref="C37:M37" si="7">SUM(C32:C36)</f>
        <v>0</v>
      </c>
      <c r="D37" s="6">
        <f t="shared" si="7"/>
        <v>0</v>
      </c>
      <c r="E37" s="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501.50000000000006</v>
      </c>
      <c r="K37" s="6">
        <f t="shared" si="7"/>
        <v>344.50000000000006</v>
      </c>
      <c r="L37" s="6">
        <f t="shared" si="7"/>
        <v>400.80000000000007</v>
      </c>
      <c r="M37" s="6">
        <f t="shared" si="7"/>
        <v>412.29999999999995</v>
      </c>
      <c r="W37" s="6">
        <f>SUM(W32:W36)</f>
        <v>452.4</v>
      </c>
      <c r="X37" s="6">
        <f>SUM(X32:X36)</f>
        <v>464</v>
      </c>
    </row>
    <row r="38" spans="2:24" x14ac:dyDescent="0.25">
      <c r="B38" s="1" t="s">
        <v>44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994.9</v>
      </c>
      <c r="K38" s="6">
        <v>1978.3</v>
      </c>
      <c r="L38" s="6">
        <v>2561.1999999999998</v>
      </c>
      <c r="M38" s="6">
        <v>2874.9</v>
      </c>
      <c r="W38" s="6">
        <v>2907.3</v>
      </c>
      <c r="X38" s="6">
        <v>2917.4</v>
      </c>
    </row>
    <row r="39" spans="2:24" x14ac:dyDescent="0.25">
      <c r="B39" s="1" t="s">
        <v>45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663.6</v>
      </c>
      <c r="K39" s="6">
        <v>659.4</v>
      </c>
      <c r="L39" s="6">
        <v>655.9</v>
      </c>
      <c r="M39" s="6">
        <v>661.2</v>
      </c>
      <c r="W39" s="6">
        <v>663.1</v>
      </c>
      <c r="X39" s="6">
        <v>668.8</v>
      </c>
    </row>
    <row r="40" spans="2:24" x14ac:dyDescent="0.25">
      <c r="B40" s="1" t="s">
        <v>46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366.8</v>
      </c>
      <c r="K40" s="6">
        <v>723.8</v>
      </c>
      <c r="L40" s="6">
        <v>899.9</v>
      </c>
      <c r="M40" s="6">
        <v>900.2</v>
      </c>
      <c r="W40" s="6">
        <v>900.2</v>
      </c>
      <c r="X40" s="6">
        <v>900.2</v>
      </c>
    </row>
    <row r="41" spans="2:24" x14ac:dyDescent="0.25">
      <c r="B41" s="1" t="s">
        <v>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348.1</v>
      </c>
      <c r="K41" s="6">
        <v>2391.8000000000002</v>
      </c>
      <c r="L41" s="6">
        <v>2418.4</v>
      </c>
      <c r="M41" s="6">
        <v>2409</v>
      </c>
      <c r="W41" s="6">
        <v>2406.3000000000002</v>
      </c>
      <c r="X41" s="6">
        <v>2406</v>
      </c>
    </row>
    <row r="42" spans="2:24" x14ac:dyDescent="0.25">
      <c r="B42" s="1" t="s">
        <v>48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18.899999999999999</v>
      </c>
      <c r="K42" s="6">
        <v>27</v>
      </c>
      <c r="L42" s="6">
        <v>19.3</v>
      </c>
      <c r="M42" s="6">
        <v>18.3</v>
      </c>
      <c r="W42" s="6">
        <v>17.8</v>
      </c>
      <c r="X42" s="6">
        <v>19.3</v>
      </c>
    </row>
    <row r="43" spans="2:24" x14ac:dyDescent="0.25">
      <c r="B43" s="1" t="s">
        <v>86</v>
      </c>
      <c r="C43" s="6"/>
      <c r="D43" s="6"/>
      <c r="E43" s="6"/>
      <c r="F43" s="6"/>
      <c r="G43" s="6"/>
      <c r="H43" s="6"/>
      <c r="I43" s="6"/>
      <c r="J43" s="6">
        <v>87.8</v>
      </c>
      <c r="K43" s="6">
        <v>82</v>
      </c>
      <c r="L43" s="6">
        <v>0</v>
      </c>
      <c r="M43" s="6">
        <v>0</v>
      </c>
      <c r="W43" s="6">
        <v>0</v>
      </c>
      <c r="X43" s="6">
        <v>0</v>
      </c>
    </row>
    <row r="44" spans="2:24" x14ac:dyDescent="0.25">
      <c r="B44" s="5" t="s">
        <v>49</v>
      </c>
      <c r="C44" s="6">
        <f>SUM(C38:C42)</f>
        <v>0</v>
      </c>
      <c r="D44" s="6">
        <f>SUM(D38:D42)</f>
        <v>0</v>
      </c>
      <c r="E44" s="6">
        <f>SUM(E38:E42)</f>
        <v>0</v>
      </c>
      <c r="F44" s="6">
        <f>SUM(F38:F42)</f>
        <v>0</v>
      </c>
      <c r="G44" s="6">
        <f>SUM(G38:G42)</f>
        <v>0</v>
      </c>
      <c r="H44" s="6">
        <f>SUM(H38:H42)</f>
        <v>0</v>
      </c>
      <c r="I44" s="6">
        <f>SUM(I38:I42)</f>
        <v>0</v>
      </c>
      <c r="J44" s="6">
        <f>SUM(J38:J43)</f>
        <v>2480.1000000000004</v>
      </c>
      <c r="K44" s="6">
        <f>SUM(K38:K43)</f>
        <v>5862.3</v>
      </c>
      <c r="L44" s="6">
        <f>SUM(L38:L43)</f>
        <v>6554.7</v>
      </c>
      <c r="M44" s="6">
        <f>SUM(M38:M43)</f>
        <v>6863.6</v>
      </c>
      <c r="W44" s="6">
        <f>SUM(W38:W43)</f>
        <v>6894.7000000000007</v>
      </c>
      <c r="X44" s="6">
        <f>SUM(X38:X43)</f>
        <v>6911.7</v>
      </c>
    </row>
    <row r="45" spans="2:24" x14ac:dyDescent="0.25">
      <c r="B45" s="5" t="s">
        <v>50</v>
      </c>
      <c r="C45" s="6">
        <f>C44+C37</f>
        <v>0</v>
      </c>
      <c r="D45" s="6">
        <f>D44+D37</f>
        <v>0</v>
      </c>
      <c r="E45" s="6">
        <f>E44+E37</f>
        <v>0</v>
      </c>
      <c r="F45" s="6">
        <f>F44+F37</f>
        <v>0</v>
      </c>
      <c r="G45" s="6">
        <f>G44+G37</f>
        <v>0</v>
      </c>
      <c r="H45" s="6">
        <f>H44+H37</f>
        <v>0</v>
      </c>
      <c r="I45" s="6">
        <f>I44+I37</f>
        <v>0</v>
      </c>
      <c r="J45" s="6">
        <f>J44+J37</f>
        <v>2981.6000000000004</v>
      </c>
      <c r="K45" s="6">
        <f>K44+K37</f>
        <v>6206.8</v>
      </c>
      <c r="L45" s="6">
        <f>L44+L37</f>
        <v>6955.5</v>
      </c>
      <c r="M45" s="6">
        <f>M44+M37</f>
        <v>7275.9000000000005</v>
      </c>
      <c r="W45" s="6">
        <f>W44+W37</f>
        <v>7347.1</v>
      </c>
      <c r="X45" s="6">
        <f>X44+X37</f>
        <v>7375.7</v>
      </c>
    </row>
    <row r="46" spans="2:24" x14ac:dyDescent="0.25">
      <c r="B46" s="1" t="s">
        <v>51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81.599999999999994</v>
      </c>
      <c r="K46" s="6">
        <v>145.5</v>
      </c>
      <c r="L46" s="6">
        <v>158.5</v>
      </c>
      <c r="M46" s="6">
        <v>180.3</v>
      </c>
      <c r="W46" s="6">
        <v>207.1</v>
      </c>
      <c r="X46" s="6">
        <v>231</v>
      </c>
    </row>
    <row r="47" spans="2:24" x14ac:dyDescent="0.25">
      <c r="B47" s="1" t="s">
        <v>52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231.7</v>
      </c>
      <c r="K47" s="6">
        <v>361</v>
      </c>
      <c r="L47" s="6">
        <v>426.8</v>
      </c>
      <c r="M47" s="6">
        <v>402</v>
      </c>
      <c r="W47" s="6">
        <v>423.6</v>
      </c>
      <c r="X47" s="6">
        <v>392.2</v>
      </c>
    </row>
    <row r="48" spans="2:24" x14ac:dyDescent="0.25">
      <c r="B48" s="1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0.9</v>
      </c>
      <c r="K48" s="6">
        <v>2.1</v>
      </c>
      <c r="L48" s="6">
        <v>73.2</v>
      </c>
      <c r="M48" s="6">
        <v>0</v>
      </c>
      <c r="W48" s="6">
        <v>4.8</v>
      </c>
      <c r="X48" s="6">
        <v>0.7</v>
      </c>
    </row>
    <row r="49" spans="2:24" x14ac:dyDescent="0.25">
      <c r="B49" s="1" t="s">
        <v>53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47.7</v>
      </c>
      <c r="K49" s="6">
        <v>39</v>
      </c>
      <c r="L49" s="6">
        <v>68</v>
      </c>
      <c r="M49" s="6">
        <v>52.9</v>
      </c>
      <c r="W49" s="6">
        <v>146.80000000000001</v>
      </c>
      <c r="X49" s="6">
        <v>67.599999999999994</v>
      </c>
    </row>
    <row r="50" spans="2:24" x14ac:dyDescent="0.25">
      <c r="B50" s="1" t="s">
        <v>54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7</v>
      </c>
      <c r="K50" s="6">
        <v>47</v>
      </c>
      <c r="L50" s="6">
        <v>29.3</v>
      </c>
      <c r="M50" s="6">
        <v>63.1</v>
      </c>
      <c r="W50" s="6">
        <v>63.1</v>
      </c>
      <c r="X50" s="6">
        <v>17.5</v>
      </c>
    </row>
    <row r="51" spans="2:24" x14ac:dyDescent="0.25">
      <c r="B51" s="1" t="s">
        <v>55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26.1</v>
      </c>
      <c r="K51" s="6">
        <v>27</v>
      </c>
      <c r="L51" s="6">
        <v>0</v>
      </c>
      <c r="M51" s="6">
        <v>31</v>
      </c>
      <c r="W51" s="6">
        <v>0.7</v>
      </c>
      <c r="X51" s="6">
        <v>63.1</v>
      </c>
    </row>
    <row r="52" spans="2:24" x14ac:dyDescent="0.25">
      <c r="B52" s="5" t="s">
        <v>56</v>
      </c>
      <c r="C52" s="6">
        <f t="shared" ref="C52:M52" si="8">SUM(C46:C51)</f>
        <v>0</v>
      </c>
      <c r="D52" s="6">
        <f t="shared" si="8"/>
        <v>0</v>
      </c>
      <c r="E52" s="6">
        <f t="shared" si="8"/>
        <v>0</v>
      </c>
      <c r="F52" s="6">
        <f t="shared" si="8"/>
        <v>0</v>
      </c>
      <c r="G52" s="6">
        <f t="shared" si="8"/>
        <v>0</v>
      </c>
      <c r="H52" s="6">
        <f t="shared" si="8"/>
        <v>0</v>
      </c>
      <c r="I52" s="6">
        <f t="shared" si="8"/>
        <v>0</v>
      </c>
      <c r="J52" s="6">
        <f t="shared" si="8"/>
        <v>394.99999999999994</v>
      </c>
      <c r="K52" s="6">
        <f t="shared" si="8"/>
        <v>621.6</v>
      </c>
      <c r="L52" s="6">
        <f t="shared" si="8"/>
        <v>755.8</v>
      </c>
      <c r="M52" s="6">
        <f t="shared" si="8"/>
        <v>729.3</v>
      </c>
      <c r="W52" s="6">
        <f>SUM(W46:W51)</f>
        <v>846.1</v>
      </c>
      <c r="X52" s="6">
        <f>SUM(X46:X51)</f>
        <v>772.10000000000014</v>
      </c>
    </row>
    <row r="53" spans="2:24" x14ac:dyDescent="0.25">
      <c r="B53" s="1" t="s">
        <v>57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668.6</v>
      </c>
      <c r="K53" s="6">
        <v>2081.6</v>
      </c>
      <c r="L53" s="6">
        <v>1697.1</v>
      </c>
      <c r="M53" s="6">
        <v>1767.9</v>
      </c>
      <c r="W53" s="6">
        <v>1736.5</v>
      </c>
      <c r="X53" s="6">
        <v>1863.5</v>
      </c>
    </row>
    <row r="54" spans="2:24" x14ac:dyDescent="0.25">
      <c r="B54" s="1" t="s">
        <v>58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1292.4000000000001</v>
      </c>
      <c r="K54" s="6">
        <v>2477.1</v>
      </c>
      <c r="L54" s="6">
        <v>3071.2</v>
      </c>
      <c r="M54" s="6">
        <v>3076.2</v>
      </c>
      <c r="W54" s="6">
        <v>3077.4</v>
      </c>
      <c r="X54" s="6">
        <v>3078.7</v>
      </c>
    </row>
    <row r="55" spans="2:24" x14ac:dyDescent="0.25">
      <c r="B55" s="1" t="s">
        <v>59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13.3</v>
      </c>
      <c r="K55" s="6">
        <v>11.8</v>
      </c>
      <c r="L55" s="6">
        <v>11.8</v>
      </c>
      <c r="M55" s="6">
        <v>20</v>
      </c>
      <c r="W55" s="6">
        <v>20</v>
      </c>
      <c r="X55" s="6">
        <v>18.399999999999999</v>
      </c>
    </row>
    <row r="56" spans="2:24" x14ac:dyDescent="0.25">
      <c r="B56" s="1" t="s">
        <v>60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252.9</v>
      </c>
      <c r="K56" s="6">
        <v>340.8</v>
      </c>
      <c r="L56" s="6">
        <v>388.2</v>
      </c>
      <c r="M56" s="6">
        <v>432.7</v>
      </c>
      <c r="W56" s="6">
        <v>432.8</v>
      </c>
      <c r="X56" s="6">
        <v>436.2</v>
      </c>
    </row>
    <row r="57" spans="2:24" x14ac:dyDescent="0.25">
      <c r="B57" s="1" t="s">
        <v>61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52.6</v>
      </c>
      <c r="K57" s="6">
        <v>122.4</v>
      </c>
      <c r="L57" s="6">
        <v>137.80000000000001</v>
      </c>
      <c r="M57" s="6">
        <v>146.5</v>
      </c>
      <c r="W57" s="6">
        <v>141.19999999999999</v>
      </c>
      <c r="X57" s="6">
        <v>142.69999999999999</v>
      </c>
    </row>
    <row r="58" spans="2:24" x14ac:dyDescent="0.25">
      <c r="B58" s="5" t="s">
        <v>62</v>
      </c>
      <c r="C58" s="6">
        <f t="shared" ref="C58:M58" si="9">SUM(C53:C57)</f>
        <v>0</v>
      </c>
      <c r="D58" s="6">
        <f t="shared" si="9"/>
        <v>0</v>
      </c>
      <c r="E58" s="6">
        <f t="shared" si="9"/>
        <v>0</v>
      </c>
      <c r="F58" s="6">
        <f t="shared" si="9"/>
        <v>0</v>
      </c>
      <c r="G58" s="6">
        <f t="shared" si="9"/>
        <v>0</v>
      </c>
      <c r="H58" s="6">
        <f t="shared" si="9"/>
        <v>0</v>
      </c>
      <c r="I58" s="6">
        <f t="shared" si="9"/>
        <v>0</v>
      </c>
      <c r="J58" s="6">
        <f t="shared" si="9"/>
        <v>2279.7999999999997</v>
      </c>
      <c r="K58" s="6">
        <f t="shared" si="9"/>
        <v>5033.7</v>
      </c>
      <c r="L58" s="6">
        <f t="shared" si="9"/>
        <v>5306.0999999999995</v>
      </c>
      <c r="M58" s="6">
        <f t="shared" si="9"/>
        <v>5443.3</v>
      </c>
      <c r="W58" s="6">
        <f>SUM(W53:W57)</f>
        <v>5407.9</v>
      </c>
      <c r="X58" s="6">
        <f>SUM(X53:X57)</f>
        <v>5539.4999999999991</v>
      </c>
    </row>
    <row r="59" spans="2:24" x14ac:dyDescent="0.25">
      <c r="B59" s="5" t="s">
        <v>63</v>
      </c>
      <c r="C59" s="6">
        <f t="shared" ref="C59:M59" si="10">C58+C52</f>
        <v>0</v>
      </c>
      <c r="D59" s="6">
        <f t="shared" si="10"/>
        <v>0</v>
      </c>
      <c r="E59" s="6">
        <f t="shared" si="10"/>
        <v>0</v>
      </c>
      <c r="F59" s="6">
        <f t="shared" si="10"/>
        <v>0</v>
      </c>
      <c r="G59" s="6">
        <f t="shared" si="10"/>
        <v>0</v>
      </c>
      <c r="H59" s="6">
        <f t="shared" si="10"/>
        <v>0</v>
      </c>
      <c r="I59" s="6">
        <f t="shared" si="10"/>
        <v>0</v>
      </c>
      <c r="J59" s="6">
        <f t="shared" si="10"/>
        <v>2674.7999999999997</v>
      </c>
      <c r="K59" s="6">
        <f t="shared" si="10"/>
        <v>5655.3</v>
      </c>
      <c r="L59" s="6">
        <f t="shared" si="10"/>
        <v>6061.9</v>
      </c>
      <c r="M59" s="6">
        <f t="shared" si="10"/>
        <v>6172.6</v>
      </c>
      <c r="W59" s="6">
        <f>W58+W52</f>
        <v>6254</v>
      </c>
      <c r="X59" s="6">
        <f>X58+X52</f>
        <v>6311.5999999999995</v>
      </c>
    </row>
    <row r="60" spans="2:24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W60" s="6"/>
      <c r="X60" s="6"/>
    </row>
    <row r="61" spans="2:24" x14ac:dyDescent="0.25">
      <c r="B61" s="1" t="s">
        <v>64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459.5</v>
      </c>
      <c r="K61" s="6">
        <v>510.8</v>
      </c>
      <c r="L61" s="6">
        <v>605.29999999999995</v>
      </c>
      <c r="M61" s="6">
        <v>771.7</v>
      </c>
      <c r="W61" s="6">
        <v>246.5</v>
      </c>
      <c r="X61" s="6">
        <v>486.1</v>
      </c>
    </row>
    <row r="62" spans="2:24" x14ac:dyDescent="0.25">
      <c r="B62" s="1" t="s">
        <v>66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39.5</v>
      </c>
      <c r="K62" s="6">
        <v>50.2</v>
      </c>
      <c r="L62" s="6">
        <v>77.7</v>
      </c>
      <c r="M62" s="6">
        <v>83.6</v>
      </c>
      <c r="W62" s="6">
        <v>12.6</v>
      </c>
      <c r="X62" s="6">
        <v>31.5</v>
      </c>
    </row>
    <row r="63" spans="2:24" x14ac:dyDescent="0.25">
      <c r="B63" s="1" t="s">
        <v>67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52.3</v>
      </c>
      <c r="K63" s="6">
        <v>373.3</v>
      </c>
      <c r="L63" s="6">
        <v>598.79999999999995</v>
      </c>
      <c r="M63" s="6">
        <v>463.4</v>
      </c>
      <c r="W63" s="6">
        <v>67.5</v>
      </c>
      <c r="X63" s="6">
        <v>133.30000000000001</v>
      </c>
    </row>
    <row r="64" spans="2:24" x14ac:dyDescent="0.25">
      <c r="B64" s="5" t="s">
        <v>76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2918.5</v>
      </c>
      <c r="L64" s="6">
        <v>241.3</v>
      </c>
      <c r="M64" s="6">
        <v>0</v>
      </c>
      <c r="W64" s="6">
        <v>0</v>
      </c>
      <c r="X64" s="6">
        <v>0</v>
      </c>
    </row>
    <row r="65" spans="2:24" x14ac:dyDescent="0.25">
      <c r="B65" s="8" t="s">
        <v>65</v>
      </c>
      <c r="C65" s="9">
        <f t="shared" ref="C65:M65" si="11">C61-C62-C63</f>
        <v>0</v>
      </c>
      <c r="D65" s="9">
        <f t="shared" si="11"/>
        <v>0</v>
      </c>
      <c r="E65" s="9">
        <f t="shared" si="11"/>
        <v>0</v>
      </c>
      <c r="F65" s="9">
        <f t="shared" si="11"/>
        <v>0</v>
      </c>
      <c r="G65" s="9">
        <f t="shared" si="11"/>
        <v>0</v>
      </c>
      <c r="H65" s="9">
        <f t="shared" si="11"/>
        <v>0</v>
      </c>
      <c r="I65" s="9">
        <f t="shared" si="11"/>
        <v>0</v>
      </c>
      <c r="J65" s="9">
        <f t="shared" si="11"/>
        <v>367.7</v>
      </c>
      <c r="K65" s="9">
        <f>K61-K62-K63</f>
        <v>87.300000000000011</v>
      </c>
      <c r="L65" s="9">
        <f t="shared" si="11"/>
        <v>-71.200000000000045</v>
      </c>
      <c r="M65" s="9">
        <f t="shared" si="11"/>
        <v>224.70000000000005</v>
      </c>
      <c r="W65" s="9">
        <f>W61-W62-W63</f>
        <v>166.4</v>
      </c>
      <c r="X65" s="9">
        <f>X61-X62-X63</f>
        <v>321.3</v>
      </c>
    </row>
  </sheetData>
  <pageMargins left="0.7" right="0.7" top="0.75" bottom="0.75" header="0.3" footer="0.3"/>
  <pageSetup paperSize="9" orientation="portrait" r:id="rId1"/>
  <ignoredErrors>
    <ignoredError sqref="L7:M7" formulaRange="1"/>
    <ignoredError sqref="C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2025-10-02T11:10:39Z</dcterms:modified>
</cp:coreProperties>
</file>