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1C4621B0-4395-4D4A-8B7F-01F4129AF484}" xr6:coauthVersionLast="47" xr6:coauthVersionMax="47" xr10:uidLastSave="{00000000-0000-0000-0000-000000000000}"/>
  <bookViews>
    <workbookView xWindow="-108" yWindow="-108" windowWidth="23256" windowHeight="12576" activeTab="1" xr2:uid="{C4396F2D-871D-4C56-83CF-8F5A99EEF5F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H46" i="2" s="1"/>
  <c r="M6" i="2" s="1"/>
  <c r="I46" i="2"/>
  <c r="I41" i="2"/>
  <c r="I42" i="2" s="1"/>
  <c r="I36" i="2"/>
  <c r="I30" i="2"/>
  <c r="I32" i="2" s="1"/>
  <c r="I33" i="2" s="1"/>
  <c r="I25" i="2"/>
  <c r="I8" i="2"/>
  <c r="I9" i="2" s="1"/>
  <c r="I12" i="2" s="1"/>
  <c r="I14" i="2" s="1"/>
  <c r="I16" i="2" s="1"/>
  <c r="H41" i="2"/>
  <c r="H42" i="2" s="1"/>
  <c r="H36" i="2"/>
  <c r="H30" i="2"/>
  <c r="H32" i="2" s="1"/>
  <c r="H33" i="2" s="1"/>
  <c r="H25" i="2"/>
  <c r="H8" i="2"/>
  <c r="H9" i="2" s="1"/>
  <c r="H12" i="2" s="1"/>
  <c r="H14" i="2" s="1"/>
  <c r="H16" i="2" s="1"/>
  <c r="C46" i="2"/>
  <c r="C41" i="2"/>
  <c r="C36" i="2"/>
  <c r="C30" i="2"/>
  <c r="C32" i="2" s="1"/>
  <c r="C33" i="2" s="1"/>
  <c r="C25" i="2"/>
  <c r="C8" i="2"/>
  <c r="C9" i="2" s="1"/>
  <c r="C12" i="2" s="1"/>
  <c r="C14" i="2" s="1"/>
  <c r="C16" i="2" s="1"/>
  <c r="D46" i="2"/>
  <c r="D41" i="2"/>
  <c r="D36" i="2"/>
  <c r="D30" i="2"/>
  <c r="D32" i="2" s="1"/>
  <c r="D25" i="2"/>
  <c r="D8" i="2"/>
  <c r="D9" i="2" s="1"/>
  <c r="D12" i="2" s="1"/>
  <c r="D14" i="2" s="1"/>
  <c r="D16" i="2" s="1"/>
  <c r="G46" i="2"/>
  <c r="G41" i="2"/>
  <c r="G36" i="2"/>
  <c r="G30" i="2"/>
  <c r="G32" i="2" s="1"/>
  <c r="G25" i="2"/>
  <c r="F46" i="2"/>
  <c r="F41" i="2"/>
  <c r="F36" i="2"/>
  <c r="F30" i="2"/>
  <c r="F32" i="2" s="1"/>
  <c r="F25" i="2"/>
  <c r="E46" i="2"/>
  <c r="E41" i="2"/>
  <c r="E36" i="2"/>
  <c r="E30" i="2"/>
  <c r="E32" i="2" s="1"/>
  <c r="E25" i="2"/>
  <c r="E8" i="2"/>
  <c r="E9" i="2" s="1"/>
  <c r="E12" i="2" s="1"/>
  <c r="E14" i="2" s="1"/>
  <c r="E16" i="2" s="1"/>
  <c r="F8" i="2"/>
  <c r="F9" i="2" s="1"/>
  <c r="F12" i="2" s="1"/>
  <c r="F14" i="2" s="1"/>
  <c r="F16" i="2" s="1"/>
  <c r="G8" i="2"/>
  <c r="G9" i="2" s="1"/>
  <c r="G12" i="2" s="1"/>
  <c r="G14" i="2" s="1"/>
  <c r="G16" i="2" s="1"/>
  <c r="C8" i="1"/>
  <c r="C7" i="1"/>
  <c r="C5" i="1"/>
  <c r="M7" i="2" l="1"/>
  <c r="C42" i="2"/>
  <c r="D42" i="2"/>
  <c r="D33" i="2"/>
  <c r="E42" i="2"/>
  <c r="E33" i="2"/>
  <c r="F42" i="2"/>
  <c r="F33" i="2"/>
  <c r="G42" i="2"/>
  <c r="G33" i="2"/>
</calcChain>
</file>

<file path=xl/sharedStrings.xml><?xml version="1.0" encoding="utf-8"?>
<sst xmlns="http://schemas.openxmlformats.org/spreadsheetml/2006/main" count="56" uniqueCount="55">
  <si>
    <t>Ticker</t>
  </si>
  <si>
    <t>Price</t>
  </si>
  <si>
    <t>S/O</t>
  </si>
  <si>
    <t>Mkt Cap</t>
  </si>
  <si>
    <t>Cash</t>
  </si>
  <si>
    <t>Debt</t>
  </si>
  <si>
    <t>EV</t>
  </si>
  <si>
    <t>CHTR</t>
  </si>
  <si>
    <t>In Millions</t>
  </si>
  <si>
    <t>Revenue</t>
  </si>
  <si>
    <t>COGS</t>
  </si>
  <si>
    <t>D&amp;A</t>
  </si>
  <si>
    <t>Other Operating Expenses</t>
  </si>
  <si>
    <t>Income From Operations</t>
  </si>
  <si>
    <t>Other Income</t>
  </si>
  <si>
    <t>Income Before Taxes</t>
  </si>
  <si>
    <t>Tax</t>
  </si>
  <si>
    <t>Income Attributable To NCI</t>
  </si>
  <si>
    <t>Income Attributable To CHTR</t>
  </si>
  <si>
    <t>Basic EPS</t>
  </si>
  <si>
    <t>Diluted EPS</t>
  </si>
  <si>
    <t>Shares Basic</t>
  </si>
  <si>
    <t>Shares Diluted</t>
  </si>
  <si>
    <t>Total Expenses</t>
  </si>
  <si>
    <t>Interest Expense</t>
  </si>
  <si>
    <t>Net Income</t>
  </si>
  <si>
    <t>Cash &amp; Equivalents</t>
  </si>
  <si>
    <t>Accounts Receivable</t>
  </si>
  <si>
    <t>Prepaid Expenses</t>
  </si>
  <si>
    <t>Total Current Assets</t>
  </si>
  <si>
    <t>PP&amp;E</t>
  </si>
  <si>
    <t>Customer Relationships</t>
  </si>
  <si>
    <t>Franchises</t>
  </si>
  <si>
    <t>Goodwill</t>
  </si>
  <si>
    <t>Total Investment In Cable</t>
  </si>
  <si>
    <t>Other Non-Current Assets</t>
  </si>
  <si>
    <t>Total Non-Current Assets</t>
  </si>
  <si>
    <t>Total Assets</t>
  </si>
  <si>
    <t>Accounts Payable</t>
  </si>
  <si>
    <t>Current Portion Of Debt</t>
  </si>
  <si>
    <t>Total Current Liabilities</t>
  </si>
  <si>
    <t>Long-Term Debt</t>
  </si>
  <si>
    <t>Equipment Financing</t>
  </si>
  <si>
    <t>Deferred Income Taxes</t>
  </si>
  <si>
    <t>Other Long-Term Liabilities</t>
  </si>
  <si>
    <t>Total Non-Current Liabilities</t>
  </si>
  <si>
    <t>Total Liabilities</t>
  </si>
  <si>
    <t>Net Cash Provided By Operating Activities</t>
  </si>
  <si>
    <t>PP&amp;E/CAPEX</t>
  </si>
  <si>
    <t>FCF</t>
  </si>
  <si>
    <t>DR</t>
  </si>
  <si>
    <t>NPV</t>
  </si>
  <si>
    <t>SP</t>
  </si>
  <si>
    <t>2025E</t>
  </si>
  <si>
    <t>2026E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</si>
</sst>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0" applyFont="1"/>
    <xf numFmtId="0" fontId="1" fillId="0" borderId="0" xfId="0" applyNumberFormat="1" applyFont="1"/>
    <xf numFmtId="0" fontId="2" fillId="2" borderId="0" xfId="0" applyFont="1" applyFill="1"/>
    <xf numFmtId="3" fontId="2" fillId="0" borderId="0" xfId="0" applyNumberFormat="1" applyFont="1"/>
    <xf numFmtId="3" fontId="2" fillId="2" borderId="0" xfId="0" applyNumberFormat="1" applyFont="1" applyFill="1"/>
    <xf numFmtId="4" fontId="1" fillId="0" borderId="0" xfId="0" applyNumberFormat="1" applyFont="1"/>
    <xf numFmtId="10" fontId="1" fillId="0" borderId="0" xfId="0" applyNumberFormat="1" applyFont="1"/>
    <xf numFmtId="8" fontId="1" fillId="0" borderId="0" xfId="0" applyNumberFormat="1" applyFont="1"/>
    <xf numFmtId="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50D9-2C05-498C-B141-97C3292973E9}">
  <dimension ref="B2:C10"/>
  <sheetViews>
    <sheetView showGridLines="0" topLeftCell="A2" workbookViewId="0">
      <selection activeCell="D8" sqref="D8"/>
    </sheetView>
  </sheetViews>
  <sheetFormatPr defaultRowHeight="14.4" x14ac:dyDescent="0.3"/>
  <cols>
    <col min="1" max="16384" width="8.88671875" style="1"/>
  </cols>
  <sheetData>
    <row r="2" spans="2:3" x14ac:dyDescent="0.3">
      <c r="B2" s="1" t="s">
        <v>0</v>
      </c>
      <c r="C2" s="2" t="s">
        <v>7</v>
      </c>
    </row>
    <row r="3" spans="2:3" x14ac:dyDescent="0.3">
      <c r="B3" s="1" t="s">
        <v>1</v>
      </c>
      <c r="C3" s="1">
        <v>282.5</v>
      </c>
    </row>
    <row r="4" spans="2:3" x14ac:dyDescent="0.3">
      <c r="B4" s="1" t="s">
        <v>2</v>
      </c>
      <c r="C4" s="1">
        <v>137</v>
      </c>
    </row>
    <row r="5" spans="2:3" x14ac:dyDescent="0.3">
      <c r="B5" s="1" t="s">
        <v>3</v>
      </c>
      <c r="C5" s="3">
        <f>C4*C3</f>
        <v>38702.5</v>
      </c>
    </row>
    <row r="6" spans="2:3" x14ac:dyDescent="0.3">
      <c r="B6" s="1" t="s">
        <v>4</v>
      </c>
      <c r="C6" s="3">
        <v>4812</v>
      </c>
    </row>
    <row r="7" spans="2:3" x14ac:dyDescent="0.3">
      <c r="B7" s="1" t="s">
        <v>5</v>
      </c>
      <c r="C7" s="3">
        <f>14556+91863+1306+18757+4739</f>
        <v>131221</v>
      </c>
    </row>
    <row r="8" spans="2:3" x14ac:dyDescent="0.3">
      <c r="B8" s="1" t="s">
        <v>6</v>
      </c>
      <c r="C8" s="3">
        <f>C5+C7-C6</f>
        <v>165111.5</v>
      </c>
    </row>
    <row r="10" spans="2:3" x14ac:dyDescent="0.3">
      <c r="B10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ED73-7972-4400-9D66-73C2D33208D1}">
  <dimension ref="A1:M46"/>
  <sheetViews>
    <sheetView showGridLines="0" tabSelected="1" workbookViewId="0">
      <selection activeCell="M7" sqref="M7"/>
    </sheetView>
  </sheetViews>
  <sheetFormatPr defaultRowHeight="14.4" x14ac:dyDescent="0.3"/>
  <cols>
    <col min="1" max="1" width="8.88671875" style="1"/>
    <col min="2" max="2" width="39.6640625" style="1" bestFit="1" customWidth="1"/>
    <col min="3" max="3" width="9.33203125" style="1" bestFit="1" customWidth="1"/>
    <col min="4" max="12" width="8.88671875" style="1"/>
    <col min="13" max="13" width="11" style="1" bestFit="1" customWidth="1"/>
    <col min="14" max="16384" width="8.88671875" style="1"/>
  </cols>
  <sheetData>
    <row r="1" spans="1:13" x14ac:dyDescent="0.3">
      <c r="A1" s="1" t="s">
        <v>8</v>
      </c>
    </row>
    <row r="3" spans="1:13" x14ac:dyDescent="0.3">
      <c r="C3" s="5">
        <v>2020</v>
      </c>
      <c r="D3" s="5">
        <v>2021</v>
      </c>
      <c r="E3" s="5">
        <v>2022</v>
      </c>
      <c r="F3" s="5">
        <v>2023</v>
      </c>
      <c r="G3" s="5">
        <v>2024</v>
      </c>
      <c r="H3" s="12" t="s">
        <v>53</v>
      </c>
      <c r="I3" s="12" t="s">
        <v>54</v>
      </c>
    </row>
    <row r="4" spans="1:13" x14ac:dyDescent="0.3">
      <c r="B4" s="4" t="s">
        <v>9</v>
      </c>
      <c r="C4" s="3">
        <v>48097</v>
      </c>
      <c r="D4" s="3">
        <v>51682</v>
      </c>
      <c r="E4" s="3">
        <v>54022</v>
      </c>
      <c r="F4" s="3">
        <v>54607</v>
      </c>
      <c r="G4" s="3">
        <v>55085</v>
      </c>
      <c r="H4" s="3">
        <v>55085</v>
      </c>
      <c r="I4" s="3">
        <v>55085</v>
      </c>
    </row>
    <row r="5" spans="1:13" x14ac:dyDescent="0.3">
      <c r="B5" s="1" t="s">
        <v>10</v>
      </c>
      <c r="C5" s="3">
        <v>29930</v>
      </c>
      <c r="D5" s="3">
        <v>31482</v>
      </c>
      <c r="E5" s="3">
        <v>32876</v>
      </c>
      <c r="F5" s="3">
        <v>33405</v>
      </c>
      <c r="G5" s="3">
        <v>33167</v>
      </c>
      <c r="H5" s="3">
        <v>33167</v>
      </c>
      <c r="I5" s="3">
        <v>33167</v>
      </c>
      <c r="L5" s="1" t="s">
        <v>50</v>
      </c>
      <c r="M5" s="10">
        <v>7.0000000000000007E-2</v>
      </c>
    </row>
    <row r="6" spans="1:13" x14ac:dyDescent="0.3">
      <c r="B6" s="1" t="s">
        <v>11</v>
      </c>
      <c r="C6" s="3">
        <v>9704</v>
      </c>
      <c r="D6" s="3">
        <v>9345</v>
      </c>
      <c r="E6" s="3">
        <v>8903</v>
      </c>
      <c r="F6" s="3">
        <v>8696</v>
      </c>
      <c r="G6" s="3">
        <v>8673</v>
      </c>
      <c r="H6" s="3">
        <v>8673</v>
      </c>
      <c r="I6" s="3">
        <v>8673</v>
      </c>
      <c r="L6" s="1" t="s">
        <v>51</v>
      </c>
      <c r="M6" s="11">
        <f>NPV(M5,C46:I46)</f>
        <v>27723.743984597892</v>
      </c>
    </row>
    <row r="7" spans="1:13" x14ac:dyDescent="0.3">
      <c r="B7" s="1" t="s">
        <v>12</v>
      </c>
      <c r="C7" s="3">
        <v>58</v>
      </c>
      <c r="D7" s="3">
        <v>329</v>
      </c>
      <c r="E7" s="3">
        <v>281</v>
      </c>
      <c r="F7" s="3">
        <v>-53</v>
      </c>
      <c r="G7" s="3">
        <v>127</v>
      </c>
      <c r="H7" s="3">
        <v>127</v>
      </c>
      <c r="I7" s="3">
        <v>127</v>
      </c>
      <c r="L7" s="1" t="s">
        <v>52</v>
      </c>
      <c r="M7" s="11">
        <f>M6/137</f>
        <v>202.3630947780868</v>
      </c>
    </row>
    <row r="8" spans="1:13" x14ac:dyDescent="0.3">
      <c r="B8" s="4" t="s">
        <v>23</v>
      </c>
      <c r="C8" s="7">
        <f>SUM(C5:C7)</f>
        <v>39692</v>
      </c>
      <c r="D8" s="7">
        <f>SUM(D5:D7)</f>
        <v>41156</v>
      </c>
      <c r="E8" s="7">
        <f>SUM(E5:E7)</f>
        <v>42060</v>
      </c>
      <c r="F8" s="7">
        <f>SUM(F5:F7)</f>
        <v>42048</v>
      </c>
      <c r="G8" s="7">
        <f>SUM(G5:G7)</f>
        <v>41967</v>
      </c>
      <c r="H8" s="7">
        <f>SUM(H5:H7)</f>
        <v>41967</v>
      </c>
      <c r="I8" s="7">
        <f>SUM(I5:I7)</f>
        <v>41967</v>
      </c>
    </row>
    <row r="9" spans="1:13" x14ac:dyDescent="0.3">
      <c r="B9" s="6" t="s">
        <v>13</v>
      </c>
      <c r="C9" s="8">
        <f>C4-C8</f>
        <v>8405</v>
      </c>
      <c r="D9" s="8">
        <f>D4-D8</f>
        <v>10526</v>
      </c>
      <c r="E9" s="8">
        <f>E4-E8</f>
        <v>11962</v>
      </c>
      <c r="F9" s="8">
        <f>F4-F8</f>
        <v>12559</v>
      </c>
      <c r="G9" s="8">
        <f>G4-G8</f>
        <v>13118</v>
      </c>
      <c r="H9" s="8">
        <f>H4-H8</f>
        <v>13118</v>
      </c>
      <c r="I9" s="8">
        <f>I4-I8</f>
        <v>13118</v>
      </c>
    </row>
    <row r="10" spans="1:13" x14ac:dyDescent="0.3">
      <c r="B10" s="1" t="s">
        <v>24</v>
      </c>
      <c r="C10" s="3">
        <v>3848</v>
      </c>
      <c r="D10" s="3">
        <v>4037</v>
      </c>
      <c r="E10" s="3">
        <v>4556</v>
      </c>
      <c r="F10" s="3">
        <v>5188</v>
      </c>
      <c r="G10" s="3">
        <v>5229</v>
      </c>
      <c r="H10" s="3">
        <v>5229</v>
      </c>
      <c r="I10" s="3">
        <v>5229</v>
      </c>
    </row>
    <row r="11" spans="1:13" x14ac:dyDescent="0.3">
      <c r="B11" s="1" t="s">
        <v>14</v>
      </c>
      <c r="C11" s="3">
        <v>255</v>
      </c>
      <c r="D11" s="3">
        <v>101</v>
      </c>
      <c r="E11" s="3">
        <v>-56</v>
      </c>
      <c r="F11" s="3">
        <v>517</v>
      </c>
      <c r="G11" s="3">
        <v>387</v>
      </c>
      <c r="H11" s="3">
        <v>387</v>
      </c>
      <c r="I11" s="3">
        <v>387</v>
      </c>
    </row>
    <row r="12" spans="1:13" x14ac:dyDescent="0.3">
      <c r="B12" s="4" t="s">
        <v>15</v>
      </c>
      <c r="C12" s="3">
        <f>C9-C10-C11</f>
        <v>4302</v>
      </c>
      <c r="D12" s="3">
        <f>D9-D10-D11</f>
        <v>6388</v>
      </c>
      <c r="E12" s="3">
        <f>E9-E10-E11</f>
        <v>7462</v>
      </c>
      <c r="F12" s="3">
        <f>F9-F10-F11</f>
        <v>6854</v>
      </c>
      <c r="G12" s="3">
        <f>G9-G10-G11</f>
        <v>7502</v>
      </c>
      <c r="H12" s="3">
        <f>H9-H10-H11</f>
        <v>7502</v>
      </c>
      <c r="I12" s="3">
        <f>I9-I10-I11</f>
        <v>7502</v>
      </c>
    </row>
    <row r="13" spans="1:13" x14ac:dyDescent="0.3">
      <c r="B13" s="1" t="s">
        <v>16</v>
      </c>
      <c r="C13" s="3">
        <v>626</v>
      </c>
      <c r="D13" s="3">
        <v>1068</v>
      </c>
      <c r="E13" s="3">
        <v>1613</v>
      </c>
      <c r="F13" s="3">
        <v>1593</v>
      </c>
      <c r="G13" s="3">
        <v>1649</v>
      </c>
      <c r="H13" s="3">
        <v>1649</v>
      </c>
      <c r="I13" s="3">
        <v>1649</v>
      </c>
    </row>
    <row r="14" spans="1:13" x14ac:dyDescent="0.3">
      <c r="B14" s="4" t="s">
        <v>25</v>
      </c>
      <c r="C14" s="3">
        <f>C12-C13</f>
        <v>3676</v>
      </c>
      <c r="D14" s="3">
        <f>D12-D13</f>
        <v>5320</v>
      </c>
      <c r="E14" s="3">
        <f>E12-E13</f>
        <v>5849</v>
      </c>
      <c r="F14" s="3">
        <f>F12-F13</f>
        <v>5261</v>
      </c>
      <c r="G14" s="3">
        <f>G12-G13</f>
        <v>5853</v>
      </c>
      <c r="H14" s="3">
        <f>H12-H13</f>
        <v>5853</v>
      </c>
      <c r="I14" s="3">
        <f>I12-I13</f>
        <v>5853</v>
      </c>
    </row>
    <row r="15" spans="1:13" x14ac:dyDescent="0.3">
      <c r="B15" s="1" t="s">
        <v>17</v>
      </c>
      <c r="C15" s="3">
        <v>454</v>
      </c>
      <c r="D15" s="3">
        <v>666</v>
      </c>
      <c r="E15" s="3">
        <v>794</v>
      </c>
      <c r="F15" s="3">
        <v>704</v>
      </c>
      <c r="G15" s="3">
        <v>770</v>
      </c>
      <c r="H15" s="3">
        <v>770</v>
      </c>
      <c r="I15" s="3">
        <v>770</v>
      </c>
    </row>
    <row r="16" spans="1:13" x14ac:dyDescent="0.3">
      <c r="B16" s="6" t="s">
        <v>18</v>
      </c>
      <c r="C16" s="8">
        <f>C14-C15</f>
        <v>3222</v>
      </c>
      <c r="D16" s="8">
        <f>D14-D15</f>
        <v>4654</v>
      </c>
      <c r="E16" s="8">
        <f>E14-E15</f>
        <v>5055</v>
      </c>
      <c r="F16" s="8">
        <f>F14-F15</f>
        <v>4557</v>
      </c>
      <c r="G16" s="8">
        <f>G14-G15</f>
        <v>5083</v>
      </c>
      <c r="H16" s="8">
        <f>H14-H15</f>
        <v>5083</v>
      </c>
      <c r="I16" s="8">
        <f>I14-I15</f>
        <v>5083</v>
      </c>
    </row>
    <row r="17" spans="2:9" x14ac:dyDescent="0.3">
      <c r="B17" s="4" t="s">
        <v>19</v>
      </c>
      <c r="C17" s="9">
        <v>15.85</v>
      </c>
      <c r="D17" s="9">
        <v>25.34</v>
      </c>
      <c r="E17" s="9">
        <v>31.3</v>
      </c>
      <c r="F17" s="9">
        <v>30.54</v>
      </c>
      <c r="G17" s="9">
        <v>35.53</v>
      </c>
      <c r="H17" s="9">
        <v>35.53</v>
      </c>
      <c r="I17" s="9">
        <v>35.53</v>
      </c>
    </row>
    <row r="18" spans="2:9" x14ac:dyDescent="0.3">
      <c r="B18" s="1" t="s">
        <v>20</v>
      </c>
      <c r="C18" s="9">
        <v>15.4</v>
      </c>
      <c r="D18" s="9">
        <v>24.47</v>
      </c>
      <c r="E18" s="9">
        <v>30.74</v>
      </c>
      <c r="F18" s="9">
        <v>29.99</v>
      </c>
      <c r="G18" s="9">
        <v>34.97</v>
      </c>
      <c r="H18" s="9">
        <v>34.97</v>
      </c>
      <c r="I18" s="9">
        <v>34.97</v>
      </c>
    </row>
    <row r="19" spans="2:9" x14ac:dyDescent="0.3">
      <c r="B19" s="4" t="s">
        <v>21</v>
      </c>
      <c r="C19" s="3">
        <v>203</v>
      </c>
      <c r="D19" s="3">
        <v>184</v>
      </c>
      <c r="E19" s="3">
        <v>162</v>
      </c>
      <c r="F19" s="3">
        <v>150</v>
      </c>
      <c r="G19" s="3">
        <v>143</v>
      </c>
      <c r="H19" s="3">
        <v>143</v>
      </c>
      <c r="I19" s="3">
        <v>143</v>
      </c>
    </row>
    <row r="20" spans="2:9" x14ac:dyDescent="0.3">
      <c r="B20" s="1" t="s">
        <v>22</v>
      </c>
      <c r="C20" s="3">
        <v>209</v>
      </c>
      <c r="D20" s="3">
        <v>193</v>
      </c>
      <c r="E20" s="3">
        <v>164</v>
      </c>
      <c r="F20" s="3">
        <v>151</v>
      </c>
      <c r="G20" s="3">
        <v>145</v>
      </c>
      <c r="H20" s="3">
        <v>145</v>
      </c>
      <c r="I20" s="3">
        <v>145</v>
      </c>
    </row>
    <row r="22" spans="2:9" x14ac:dyDescent="0.3">
      <c r="B22" s="1" t="s">
        <v>26</v>
      </c>
      <c r="C22" s="3"/>
      <c r="D22" s="3">
        <v>601</v>
      </c>
      <c r="E22" s="3">
        <v>645</v>
      </c>
      <c r="F22" s="3">
        <v>709</v>
      </c>
      <c r="G22" s="3">
        <v>459</v>
      </c>
      <c r="H22" s="3">
        <v>459</v>
      </c>
      <c r="I22" s="3">
        <v>459</v>
      </c>
    </row>
    <row r="23" spans="2:9" x14ac:dyDescent="0.3">
      <c r="B23" s="1" t="s">
        <v>27</v>
      </c>
      <c r="C23" s="3"/>
      <c r="D23" s="3">
        <v>2579</v>
      </c>
      <c r="E23" s="3">
        <v>2921</v>
      </c>
      <c r="F23" s="3">
        <v>2965</v>
      </c>
      <c r="G23" s="3">
        <v>3097</v>
      </c>
      <c r="H23" s="3">
        <v>3097</v>
      </c>
      <c r="I23" s="3">
        <v>3097</v>
      </c>
    </row>
    <row r="24" spans="2:9" x14ac:dyDescent="0.3">
      <c r="B24" s="1" t="s">
        <v>28</v>
      </c>
      <c r="C24" s="3"/>
      <c r="D24" s="3">
        <v>386</v>
      </c>
      <c r="E24" s="3">
        <v>451</v>
      </c>
      <c r="F24" s="3">
        <v>458</v>
      </c>
      <c r="G24" s="3">
        <v>677</v>
      </c>
      <c r="H24" s="3">
        <v>677</v>
      </c>
      <c r="I24" s="3">
        <v>677</v>
      </c>
    </row>
    <row r="25" spans="2:9" x14ac:dyDescent="0.3">
      <c r="B25" s="4" t="s">
        <v>29</v>
      </c>
      <c r="C25" s="3">
        <f>SUM(C22:C24)</f>
        <v>0</v>
      </c>
      <c r="D25" s="3">
        <f>SUM(D22:D24)</f>
        <v>3566</v>
      </c>
      <c r="E25" s="3">
        <f>SUM(E22:E24)</f>
        <v>4017</v>
      </c>
      <c r="F25" s="3">
        <f>SUM(F22:F24)</f>
        <v>4132</v>
      </c>
      <c r="G25" s="3">
        <f>SUM(G22:G24)</f>
        <v>4233</v>
      </c>
      <c r="H25" s="3">
        <f>SUM(H22:H24)</f>
        <v>4233</v>
      </c>
      <c r="I25" s="3">
        <f>SUM(I22:I24)</f>
        <v>4233</v>
      </c>
    </row>
    <row r="26" spans="2:9" x14ac:dyDescent="0.3">
      <c r="B26" s="1" t="s">
        <v>30</v>
      </c>
      <c r="C26" s="3"/>
      <c r="D26" s="3">
        <v>34310</v>
      </c>
      <c r="E26" s="3">
        <v>36039</v>
      </c>
      <c r="F26" s="3">
        <v>39520</v>
      </c>
      <c r="G26" s="3">
        <v>42913</v>
      </c>
      <c r="H26" s="3">
        <v>42913</v>
      </c>
      <c r="I26" s="3">
        <v>42913</v>
      </c>
    </row>
    <row r="27" spans="2:9" x14ac:dyDescent="0.3">
      <c r="B27" s="1" t="s">
        <v>31</v>
      </c>
      <c r="C27" s="3"/>
      <c r="D27" s="3">
        <v>4060</v>
      </c>
      <c r="E27" s="3">
        <v>2772</v>
      </c>
      <c r="F27" s="3">
        <v>1745</v>
      </c>
      <c r="G27" s="3">
        <v>975</v>
      </c>
      <c r="H27" s="3">
        <v>975</v>
      </c>
      <c r="I27" s="3">
        <v>975</v>
      </c>
    </row>
    <row r="28" spans="2:9" x14ac:dyDescent="0.3">
      <c r="B28" s="1" t="s">
        <v>32</v>
      </c>
      <c r="C28" s="3"/>
      <c r="D28" s="3">
        <v>67346</v>
      </c>
      <c r="E28" s="3">
        <v>67363</v>
      </c>
      <c r="F28" s="3">
        <v>67396</v>
      </c>
      <c r="G28" s="3">
        <v>67462</v>
      </c>
      <c r="H28" s="3">
        <v>67462</v>
      </c>
      <c r="I28" s="3">
        <v>67462</v>
      </c>
    </row>
    <row r="29" spans="2:9" x14ac:dyDescent="0.3">
      <c r="B29" s="1" t="s">
        <v>33</v>
      </c>
      <c r="C29" s="3"/>
      <c r="D29" s="3">
        <v>29562</v>
      </c>
      <c r="E29" s="3">
        <v>29563</v>
      </c>
      <c r="F29" s="3">
        <v>29668</v>
      </c>
      <c r="G29" s="3">
        <v>29674</v>
      </c>
      <c r="H29" s="3">
        <v>29674</v>
      </c>
      <c r="I29" s="3">
        <v>29674</v>
      </c>
    </row>
    <row r="30" spans="2:9" x14ac:dyDescent="0.3">
      <c r="B30" s="4" t="s">
        <v>34</v>
      </c>
      <c r="C30" s="3">
        <f>SUM(C26:C29)</f>
        <v>0</v>
      </c>
      <c r="D30" s="3">
        <f>SUM(D26:D29)</f>
        <v>135278</v>
      </c>
      <c r="E30" s="3">
        <f>SUM(E26:E29)</f>
        <v>135737</v>
      </c>
      <c r="F30" s="3">
        <f>SUM(F26:F29)</f>
        <v>138329</v>
      </c>
      <c r="G30" s="3">
        <f>SUM(G26:G29)</f>
        <v>141024</v>
      </c>
      <c r="H30" s="3">
        <f>SUM(H26:H29)</f>
        <v>141024</v>
      </c>
      <c r="I30" s="3">
        <f>SUM(I26:I29)</f>
        <v>141024</v>
      </c>
    </row>
    <row r="31" spans="2:9" x14ac:dyDescent="0.3">
      <c r="B31" s="1" t="s">
        <v>35</v>
      </c>
      <c r="C31" s="3"/>
      <c r="D31" s="3">
        <v>3647</v>
      </c>
      <c r="E31" s="3">
        <v>4769</v>
      </c>
      <c r="F31" s="3">
        <v>4732</v>
      </c>
      <c r="G31" s="3">
        <v>4763</v>
      </c>
      <c r="H31" s="3">
        <v>4763</v>
      </c>
      <c r="I31" s="3">
        <v>4763</v>
      </c>
    </row>
    <row r="32" spans="2:9" x14ac:dyDescent="0.3">
      <c r="B32" s="4" t="s">
        <v>36</v>
      </c>
      <c r="C32" s="3">
        <f>SUM(C30:C31)</f>
        <v>0</v>
      </c>
      <c r="D32" s="3">
        <f>SUM(D30:D31)</f>
        <v>138925</v>
      </c>
      <c r="E32" s="3">
        <f>SUM(E30:E31)</f>
        <v>140506</v>
      </c>
      <c r="F32" s="3">
        <f>SUM(F30:F31)</f>
        <v>143061</v>
      </c>
      <c r="G32" s="3">
        <f>SUM(G30:G31)</f>
        <v>145787</v>
      </c>
      <c r="H32" s="3">
        <f>SUM(H30:H31)</f>
        <v>145787</v>
      </c>
      <c r="I32" s="3">
        <f>SUM(I30:I31)</f>
        <v>145787</v>
      </c>
    </row>
    <row r="33" spans="2:9" x14ac:dyDescent="0.3">
      <c r="B33" s="4" t="s">
        <v>37</v>
      </c>
      <c r="C33" s="3">
        <f>C32+C25</f>
        <v>0</v>
      </c>
      <c r="D33" s="3">
        <f>D32+D25</f>
        <v>142491</v>
      </c>
      <c r="E33" s="3">
        <f>E32+E25</f>
        <v>144523</v>
      </c>
      <c r="F33" s="3">
        <f>F32+F25</f>
        <v>147193</v>
      </c>
      <c r="G33" s="3">
        <f>G32+G25</f>
        <v>150020</v>
      </c>
      <c r="H33" s="3">
        <f>H32+H25</f>
        <v>150020</v>
      </c>
      <c r="I33" s="3">
        <f>I32+I25</f>
        <v>150020</v>
      </c>
    </row>
    <row r="34" spans="2:9" x14ac:dyDescent="0.3">
      <c r="B34" s="1" t="s">
        <v>38</v>
      </c>
      <c r="C34" s="3"/>
      <c r="D34" s="3">
        <v>9461</v>
      </c>
      <c r="E34" s="3">
        <v>10555</v>
      </c>
      <c r="F34" s="3">
        <v>11214</v>
      </c>
      <c r="G34" s="3">
        <v>11687</v>
      </c>
      <c r="H34" s="3">
        <v>11687</v>
      </c>
      <c r="I34" s="3">
        <v>11687</v>
      </c>
    </row>
    <row r="35" spans="2:9" x14ac:dyDescent="0.3">
      <c r="B35" s="1" t="s">
        <v>39</v>
      </c>
      <c r="C35" s="3"/>
      <c r="D35" s="3">
        <v>2997</v>
      </c>
      <c r="E35" s="3">
        <v>1510</v>
      </c>
      <c r="F35" s="3">
        <v>2000</v>
      </c>
      <c r="G35" s="3">
        <v>1799</v>
      </c>
      <c r="H35" s="3">
        <v>1799</v>
      </c>
      <c r="I35" s="3">
        <v>1799</v>
      </c>
    </row>
    <row r="36" spans="2:9" x14ac:dyDescent="0.3">
      <c r="B36" s="4" t="s">
        <v>40</v>
      </c>
      <c r="C36" s="3">
        <f>SUM(C34:C35)</f>
        <v>0</v>
      </c>
      <c r="D36" s="3">
        <f>SUM(D34:D35)</f>
        <v>12458</v>
      </c>
      <c r="E36" s="3">
        <f>SUM(E34:E35)</f>
        <v>12065</v>
      </c>
      <c r="F36" s="3">
        <f>SUM(F34:F35)</f>
        <v>13214</v>
      </c>
      <c r="G36" s="3">
        <f>SUM(G34:G35)</f>
        <v>13486</v>
      </c>
      <c r="H36" s="3">
        <f>SUM(H34:H35)</f>
        <v>13486</v>
      </c>
      <c r="I36" s="3">
        <f>SUM(I34:I35)</f>
        <v>13486</v>
      </c>
    </row>
    <row r="37" spans="2:9" x14ac:dyDescent="0.3">
      <c r="B37" s="1" t="s">
        <v>41</v>
      </c>
      <c r="C37" s="3"/>
      <c r="D37" s="3">
        <v>88564</v>
      </c>
      <c r="E37" s="3">
        <v>96093</v>
      </c>
      <c r="F37" s="3">
        <v>95777</v>
      </c>
      <c r="G37" s="3">
        <v>92134</v>
      </c>
      <c r="H37" s="3">
        <v>92134</v>
      </c>
      <c r="I37" s="3">
        <v>92134</v>
      </c>
    </row>
    <row r="38" spans="2:9" x14ac:dyDescent="0.3">
      <c r="B38" s="1" t="s">
        <v>42</v>
      </c>
      <c r="C38" s="3"/>
      <c r="D38" s="3">
        <v>0</v>
      </c>
      <c r="E38" s="3">
        <v>0</v>
      </c>
      <c r="F38" s="3">
        <v>0</v>
      </c>
      <c r="G38" s="3">
        <v>1072</v>
      </c>
      <c r="H38" s="3">
        <v>1072</v>
      </c>
      <c r="I38" s="3">
        <v>1072</v>
      </c>
    </row>
    <row r="39" spans="2:9" x14ac:dyDescent="0.3">
      <c r="B39" s="1" t="s">
        <v>43</v>
      </c>
      <c r="C39" s="3"/>
      <c r="D39" s="3">
        <v>19096</v>
      </c>
      <c r="E39" s="3">
        <v>19058</v>
      </c>
      <c r="F39" s="3">
        <v>18954</v>
      </c>
      <c r="G39" s="3">
        <v>18845</v>
      </c>
      <c r="H39" s="3">
        <v>18845</v>
      </c>
      <c r="I39" s="3">
        <v>18845</v>
      </c>
    </row>
    <row r="40" spans="2:9" x14ac:dyDescent="0.3">
      <c r="B40" s="1" t="s">
        <v>44</v>
      </c>
      <c r="C40" s="3"/>
      <c r="D40" s="3">
        <v>4217</v>
      </c>
      <c r="E40" s="3">
        <v>4758</v>
      </c>
      <c r="F40" s="3">
        <v>4530</v>
      </c>
      <c r="G40" s="3">
        <v>4776</v>
      </c>
      <c r="H40" s="3">
        <v>4776</v>
      </c>
      <c r="I40" s="3">
        <v>4776</v>
      </c>
    </row>
    <row r="41" spans="2:9" x14ac:dyDescent="0.3">
      <c r="B41" s="4" t="s">
        <v>45</v>
      </c>
      <c r="C41" s="3">
        <f>SUM(C37:C40)</f>
        <v>0</v>
      </c>
      <c r="D41" s="3">
        <f>SUM(D37:D40)</f>
        <v>111877</v>
      </c>
      <c r="E41" s="3">
        <f>SUM(E37:E40)</f>
        <v>119909</v>
      </c>
      <c r="F41" s="3">
        <f>SUM(F37:F40)</f>
        <v>119261</v>
      </c>
      <c r="G41" s="3">
        <f>SUM(G37:G40)</f>
        <v>116827</v>
      </c>
      <c r="H41" s="3">
        <f>SUM(H37:H40)</f>
        <v>116827</v>
      </c>
      <c r="I41" s="3">
        <f>SUM(I37:I40)</f>
        <v>116827</v>
      </c>
    </row>
    <row r="42" spans="2:9" x14ac:dyDescent="0.3">
      <c r="B42" s="4" t="s">
        <v>46</v>
      </c>
      <c r="C42" s="3">
        <f>C41+C36</f>
        <v>0</v>
      </c>
      <c r="D42" s="3">
        <f>D41+D36</f>
        <v>124335</v>
      </c>
      <c r="E42" s="3">
        <f>E41+E36</f>
        <v>131974</v>
      </c>
      <c r="F42" s="3">
        <f>F41+F36</f>
        <v>132475</v>
      </c>
      <c r="G42" s="3">
        <f>G41+G36</f>
        <v>130313</v>
      </c>
      <c r="H42" s="3">
        <f>H41+H36</f>
        <v>130313</v>
      </c>
      <c r="I42" s="3">
        <f>I41+I36</f>
        <v>130313</v>
      </c>
    </row>
    <row r="43" spans="2:9" x14ac:dyDescent="0.3">
      <c r="C43" s="3"/>
      <c r="D43" s="3"/>
      <c r="E43" s="3"/>
      <c r="F43" s="3"/>
      <c r="G43" s="3"/>
      <c r="H43" s="3"/>
      <c r="I43" s="3"/>
    </row>
    <row r="44" spans="2:9" x14ac:dyDescent="0.3">
      <c r="B44" s="1" t="s">
        <v>47</v>
      </c>
      <c r="C44" s="3">
        <v>14562</v>
      </c>
      <c r="D44" s="3">
        <v>16239</v>
      </c>
      <c r="E44" s="3">
        <v>14925</v>
      </c>
      <c r="F44" s="3">
        <v>14433</v>
      </c>
      <c r="G44" s="3">
        <v>14430</v>
      </c>
      <c r="H44" s="3">
        <f>G44*1.01</f>
        <v>14574.3</v>
      </c>
      <c r="I44" s="3">
        <v>14500</v>
      </c>
    </row>
    <row r="45" spans="2:9" x14ac:dyDescent="0.3">
      <c r="B45" s="1" t="s">
        <v>48</v>
      </c>
      <c r="C45" s="3">
        <v>7415</v>
      </c>
      <c r="D45" s="3">
        <v>7635</v>
      </c>
      <c r="E45" s="3">
        <v>9376</v>
      </c>
      <c r="F45" s="3">
        <v>11115</v>
      </c>
      <c r="G45" s="3">
        <v>11269</v>
      </c>
      <c r="H45" s="3">
        <v>11269</v>
      </c>
      <c r="I45" s="3">
        <v>11269</v>
      </c>
    </row>
    <row r="46" spans="2:9" x14ac:dyDescent="0.3">
      <c r="B46" s="6" t="s">
        <v>49</v>
      </c>
      <c r="C46" s="8">
        <f>C44-C45</f>
        <v>7147</v>
      </c>
      <c r="D46" s="8">
        <f>D44-D45</f>
        <v>8604</v>
      </c>
      <c r="E46" s="8">
        <f>E44-E45</f>
        <v>5549</v>
      </c>
      <c r="F46" s="8">
        <f>F44-F45</f>
        <v>3318</v>
      </c>
      <c r="G46" s="8">
        <f>G44-G45</f>
        <v>3161</v>
      </c>
      <c r="H46" s="8">
        <f>H44-H45</f>
        <v>3305.2999999999993</v>
      </c>
      <c r="I46" s="8">
        <f>I44-I45</f>
        <v>3231</v>
      </c>
    </row>
  </sheetData>
  <pageMargins left="0.7" right="0.7" top="0.75" bottom="0.75" header="0.3" footer="0.3"/>
  <ignoredErrors>
    <ignoredError sqref="E8:I8 C8:D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Mckay</dc:creator>
  <cp:lastModifiedBy>James Mckay</cp:lastModifiedBy>
  <dcterms:created xsi:type="dcterms:W3CDTF">2025-10-04T08:20:25Z</dcterms:created>
  <dcterms:modified xsi:type="dcterms:W3CDTF">2025-10-04T09:12:24Z</dcterms:modified>
</cp:coreProperties>
</file>