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79C6C116-A149-4E62-AC3A-8B3D7F1AB7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E9" i="2"/>
  <c r="F9" i="2"/>
  <c r="G9" i="2" s="1"/>
  <c r="H9" i="2" s="1"/>
  <c r="I9" i="2" s="1"/>
  <c r="J9" i="2" s="1"/>
  <c r="D9" i="2"/>
  <c r="E8" i="2"/>
  <c r="F8" i="2"/>
  <c r="G8" i="2" s="1"/>
  <c r="H8" i="2" s="1"/>
  <c r="I8" i="2" s="1"/>
  <c r="J8" i="2" s="1"/>
  <c r="D8" i="2"/>
  <c r="E7" i="2"/>
  <c r="F7" i="2" s="1"/>
  <c r="G7" i="2" s="1"/>
  <c r="D7" i="2"/>
  <c r="E11" i="2"/>
  <c r="F11" i="2"/>
  <c r="G11" i="2"/>
  <c r="H11" i="2"/>
  <c r="I11" i="2"/>
  <c r="J11" i="2"/>
  <c r="D11" i="2"/>
  <c r="O7" i="2"/>
  <c r="O6" i="2"/>
  <c r="C19" i="2"/>
  <c r="N7" i="1"/>
  <c r="N6" i="1"/>
  <c r="M7" i="1"/>
  <c r="M6" i="1"/>
  <c r="C12" i="2"/>
  <c r="C6" i="2"/>
  <c r="C8" i="1"/>
  <c r="C7" i="1"/>
  <c r="C6" i="1"/>
  <c r="C5" i="1"/>
  <c r="O8" i="2" l="1"/>
  <c r="D3" i="2" s="1"/>
  <c r="E3" i="2" s="1"/>
  <c r="D6" i="2"/>
  <c r="D12" i="2"/>
  <c r="G12" i="2"/>
  <c r="H7" i="2"/>
  <c r="F12" i="2"/>
  <c r="E12" i="2"/>
  <c r="C13" i="2"/>
  <c r="F3" i="2" l="1"/>
  <c r="E6" i="2"/>
  <c r="D13" i="2"/>
  <c r="E13" i="2"/>
  <c r="I7" i="2"/>
  <c r="H12" i="2"/>
  <c r="G3" i="2" l="1"/>
  <c r="F6" i="2"/>
  <c r="F13" i="2" s="1"/>
  <c r="I12" i="2"/>
  <c r="J7" i="2"/>
  <c r="J12" i="2" s="1"/>
  <c r="H3" i="2" l="1"/>
  <c r="G6" i="2"/>
  <c r="G13" i="2" s="1"/>
  <c r="I3" i="2" l="1"/>
  <c r="H6" i="2"/>
  <c r="H13" i="2" s="1"/>
  <c r="J3" i="2" l="1"/>
  <c r="J6" i="2" s="1"/>
  <c r="J13" i="2" s="1"/>
  <c r="I6" i="2"/>
  <c r="I13" i="2" s="1"/>
</calcChain>
</file>

<file path=xl/sharedStrings.xml><?xml version="1.0" encoding="utf-8"?>
<sst xmlns="http://schemas.openxmlformats.org/spreadsheetml/2006/main" count="53" uniqueCount="52">
  <si>
    <t>Ticker</t>
  </si>
  <si>
    <t>Price</t>
  </si>
  <si>
    <t>S/O</t>
  </si>
  <si>
    <t>Mkt Cap</t>
  </si>
  <si>
    <t>Cash</t>
  </si>
  <si>
    <t>Debt</t>
  </si>
  <si>
    <t>EV</t>
  </si>
  <si>
    <t>PGEN</t>
  </si>
  <si>
    <t>PRGN-2009 + pembrolizumab</t>
  </si>
  <si>
    <t>PRGN-3006</t>
  </si>
  <si>
    <t>PRGN-3005</t>
  </si>
  <si>
    <t>PRGN-3007</t>
  </si>
  <si>
    <t>PAPZIMEOS (PRGN-2012)</t>
  </si>
  <si>
    <t>Product Rev</t>
  </si>
  <si>
    <t>Service Rev</t>
  </si>
  <si>
    <t>Other Rev</t>
  </si>
  <si>
    <t>Total Revenue</t>
  </si>
  <si>
    <t>COGS</t>
  </si>
  <si>
    <t>R&amp;D</t>
  </si>
  <si>
    <t>SG&amp;A</t>
  </si>
  <si>
    <t>Goodwill</t>
  </si>
  <si>
    <t>Other</t>
  </si>
  <si>
    <t>Total Expenses</t>
  </si>
  <si>
    <t>Operating Income</t>
  </si>
  <si>
    <t>In thousands</t>
  </si>
  <si>
    <t>Adult patients with RRP = 27000</t>
  </si>
  <si>
    <t xml:space="preserve">Cost of treatment </t>
  </si>
  <si>
    <t>Cost of PAP</t>
  </si>
  <si>
    <t>Low end Est</t>
  </si>
  <si>
    <t>High End Est</t>
  </si>
  <si>
    <t>in thousands</t>
  </si>
  <si>
    <t>7 year market exclusivity due to orphan drug</t>
  </si>
  <si>
    <t>Cash &amp; Equivalents</t>
  </si>
  <si>
    <t>STI</t>
  </si>
  <si>
    <t>Receivables</t>
  </si>
  <si>
    <t>Prepaid expenses</t>
  </si>
  <si>
    <t>Total Current Assets</t>
  </si>
  <si>
    <t>Total RRP Adult Pop</t>
  </si>
  <si>
    <t>Cost Per Treatment</t>
  </si>
  <si>
    <t>Adopyion Y/Y</t>
  </si>
  <si>
    <t>Total Rev Per Treatment</t>
  </si>
  <si>
    <t>New RRP Diag per year</t>
  </si>
  <si>
    <t>2025E</t>
  </si>
  <si>
    <t>2026E</t>
  </si>
  <si>
    <t>2027E</t>
  </si>
  <si>
    <t>2028E</t>
  </si>
  <si>
    <t>2029E</t>
  </si>
  <si>
    <t>2030E</t>
  </si>
  <si>
    <t>2031E</t>
  </si>
  <si>
    <t>Total Rev Y/Y exp</t>
  </si>
  <si>
    <t>PAPZI</t>
  </si>
  <si>
    <t>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</si>
</sst>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b/>
      <sz val="11"/>
      <color theme="1"/>
      <name val="Aptos Serif"/>
      <family val="1"/>
    </font>
    <font>
      <b/>
      <u/>
      <sz val="11"/>
      <color theme="1"/>
      <name val="Aptos Serif"/>
      <family val="1"/>
    </font>
    <font>
      <i/>
      <sz val="11"/>
      <color theme="1"/>
      <name val="Aptos Serif"/>
      <family val="1"/>
    </font>
    <font>
      <b/>
      <i/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9" fontId="3" fillId="0" borderId="0" xfId="1" applyFont="1"/>
    <xf numFmtId="0" fontId="4" fillId="0" borderId="0" xfId="0" applyFont="1"/>
    <xf numFmtId="9" fontId="2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434069</xdr:colOff>
      <xdr:row>0</xdr:row>
      <xdr:rowOff>0</xdr:rowOff>
    </xdr:from>
    <xdr:to>
      <xdr:col>22</xdr:col>
      <xdr:colOff>112715</xdr:colOff>
      <xdr:row>21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B45ABE-3EA8-7EF3-66D9-1BD0CD2F3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105" y="0"/>
          <a:ext cx="3964896" cy="4054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529319</xdr:colOff>
      <xdr:row>23</xdr:row>
      <xdr:rowOff>13607</xdr:rowOff>
    </xdr:from>
    <xdr:to>
      <xdr:col>24</xdr:col>
      <xdr:colOff>544285</xdr:colOff>
      <xdr:row>29</xdr:row>
      <xdr:rowOff>62966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C550C1-C270-E265-A67B-A73196447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2033" y="4395107"/>
          <a:ext cx="6138181" cy="1192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showGridLines="0" zoomScale="70" zoomScaleNormal="70" workbookViewId="0">
      <selection activeCell="N7" sqref="N7"/>
    </sheetView>
  </sheetViews>
  <sheetFormatPr defaultColWidth="9.109375" defaultRowHeight="14.4" x14ac:dyDescent="0.3"/>
  <cols>
    <col min="1" max="2" width="9.109375" style="1"/>
    <col min="3" max="3" width="14.33203125" style="1" bestFit="1" customWidth="1"/>
    <col min="4" max="10" width="9.109375" style="1"/>
    <col min="11" max="11" width="13.33203125" style="1" bestFit="1" customWidth="1"/>
    <col min="12" max="12" width="9.109375" style="1"/>
    <col min="13" max="13" width="15.44140625" style="1" bestFit="1" customWidth="1"/>
    <col min="14" max="14" width="11.33203125" style="1" bestFit="1" customWidth="1"/>
    <col min="15" max="16384" width="9.109375" style="1"/>
  </cols>
  <sheetData>
    <row r="2" spans="2:14" x14ac:dyDescent="0.3">
      <c r="B2" s="1" t="s">
        <v>0</v>
      </c>
      <c r="C2" s="3" t="s">
        <v>7</v>
      </c>
      <c r="F2" s="1" t="s">
        <v>12</v>
      </c>
      <c r="K2" s="1" t="s">
        <v>25</v>
      </c>
    </row>
    <row r="3" spans="2:14" x14ac:dyDescent="0.3">
      <c r="B3" s="1" t="s">
        <v>1</v>
      </c>
      <c r="C3" s="1">
        <v>3.84</v>
      </c>
      <c r="F3" s="1" t="s">
        <v>8</v>
      </c>
      <c r="K3" s="1" t="s">
        <v>26</v>
      </c>
    </row>
    <row r="4" spans="2:14" x14ac:dyDescent="0.3">
      <c r="B4" s="1" t="s">
        <v>2</v>
      </c>
      <c r="C4" s="2">
        <v>297972920</v>
      </c>
      <c r="F4" s="1" t="s">
        <v>9</v>
      </c>
    </row>
    <row r="5" spans="2:14" x14ac:dyDescent="0.3">
      <c r="B5" s="1" t="s">
        <v>3</v>
      </c>
      <c r="C5" s="2">
        <f>C4*C3</f>
        <v>1144216012.8</v>
      </c>
      <c r="F5" s="1" t="s">
        <v>10</v>
      </c>
      <c r="K5" s="1" t="s">
        <v>27</v>
      </c>
      <c r="N5" s="1" t="s">
        <v>30</v>
      </c>
    </row>
    <row r="6" spans="2:14" x14ac:dyDescent="0.3">
      <c r="B6" s="1" t="s">
        <v>4</v>
      </c>
      <c r="C6" s="2">
        <f>(13760+45993) *1000</f>
        <v>59753000</v>
      </c>
      <c r="F6" s="1" t="s">
        <v>11</v>
      </c>
      <c r="K6" s="1" t="s">
        <v>28</v>
      </c>
      <c r="L6" s="2">
        <v>200000</v>
      </c>
      <c r="M6" s="2">
        <f>L6*27000</f>
        <v>5400000000</v>
      </c>
      <c r="N6" s="2">
        <f>M6/1000</f>
        <v>5400000</v>
      </c>
    </row>
    <row r="7" spans="2:14" x14ac:dyDescent="0.3">
      <c r="B7" s="1" t="s">
        <v>5</v>
      </c>
      <c r="C7" s="2">
        <f>107792*1000</f>
        <v>107792000</v>
      </c>
      <c r="K7" s="1" t="s">
        <v>29</v>
      </c>
      <c r="L7" s="2">
        <v>460000</v>
      </c>
      <c r="M7" s="2">
        <f>L7*27000</f>
        <v>12420000000</v>
      </c>
      <c r="N7" s="2">
        <f>M7/1000</f>
        <v>12420000</v>
      </c>
    </row>
    <row r="8" spans="2:14" x14ac:dyDescent="0.3">
      <c r="B8" s="1" t="s">
        <v>6</v>
      </c>
      <c r="C8" s="2">
        <f>C5+C7-C6</f>
        <v>1192255012.8</v>
      </c>
    </row>
    <row r="9" spans="2:14" x14ac:dyDescent="0.3">
      <c r="K9" s="1" t="s">
        <v>31</v>
      </c>
    </row>
    <row r="22" spans="14:14" x14ac:dyDescent="0.3">
      <c r="N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3C7-C181-4EDD-BA45-44652F8E715B}">
  <dimension ref="A1:O19"/>
  <sheetViews>
    <sheetView showGridLines="0" tabSelected="1" workbookViewId="0">
      <selection activeCell="A14" sqref="A14"/>
    </sheetView>
  </sheetViews>
  <sheetFormatPr defaultColWidth="9.109375" defaultRowHeight="14.4" x14ac:dyDescent="0.3"/>
  <cols>
    <col min="1" max="1" width="9.109375" style="1"/>
    <col min="2" max="2" width="22.33203125" style="1" bestFit="1" customWidth="1"/>
    <col min="3" max="3" width="9.109375" style="1"/>
    <col min="4" max="10" width="13.88671875" style="1" bestFit="1" customWidth="1"/>
    <col min="11" max="13" width="9.109375" style="1"/>
    <col min="14" max="14" width="24.6640625" style="1" bestFit="1" customWidth="1"/>
    <col min="15" max="15" width="15.44140625" style="1" bestFit="1" customWidth="1"/>
    <col min="16" max="16384" width="9.109375" style="1"/>
  </cols>
  <sheetData>
    <row r="1" spans="1:15" x14ac:dyDescent="0.3">
      <c r="A1" s="6" t="s">
        <v>24</v>
      </c>
      <c r="N1" s="6" t="s">
        <v>24</v>
      </c>
      <c r="O1" s="3" t="s">
        <v>50</v>
      </c>
    </row>
    <row r="2" spans="1:15" x14ac:dyDescent="0.3">
      <c r="C2" s="9">
        <v>2024</v>
      </c>
      <c r="D2" s="10" t="s">
        <v>42</v>
      </c>
      <c r="E2" s="10" t="s">
        <v>43</v>
      </c>
      <c r="F2" s="10" t="s">
        <v>44</v>
      </c>
      <c r="G2" s="10" t="s">
        <v>45</v>
      </c>
      <c r="H2" s="10" t="s">
        <v>46</v>
      </c>
      <c r="I2" s="10" t="s">
        <v>47</v>
      </c>
      <c r="J2" s="10" t="s">
        <v>48</v>
      </c>
      <c r="N2" s="1" t="s">
        <v>37</v>
      </c>
      <c r="O2" s="2">
        <v>27000</v>
      </c>
    </row>
    <row r="3" spans="1:15" x14ac:dyDescent="0.3">
      <c r="B3" s="6" t="s">
        <v>13</v>
      </c>
      <c r="C3" s="2">
        <v>422</v>
      </c>
      <c r="D3" s="2">
        <f>O8</f>
        <v>248409.2</v>
      </c>
      <c r="E3" s="2">
        <f>D3</f>
        <v>248409.2</v>
      </c>
      <c r="F3" s="2">
        <f t="shared" ref="F3:J3" si="0">E3</f>
        <v>248409.2</v>
      </c>
      <c r="G3" s="2">
        <f t="shared" si="0"/>
        <v>248409.2</v>
      </c>
      <c r="H3" s="2">
        <f t="shared" si="0"/>
        <v>248409.2</v>
      </c>
      <c r="I3" s="2">
        <f t="shared" si="0"/>
        <v>248409.2</v>
      </c>
      <c r="J3" s="2">
        <f t="shared" si="0"/>
        <v>248409.2</v>
      </c>
      <c r="N3" s="1" t="s">
        <v>38</v>
      </c>
      <c r="O3" s="2">
        <v>460000</v>
      </c>
    </row>
    <row r="4" spans="1:15" x14ac:dyDescent="0.3">
      <c r="B4" s="1" t="s">
        <v>14</v>
      </c>
      <c r="C4" s="2">
        <v>3470</v>
      </c>
      <c r="D4" s="2">
        <v>3470</v>
      </c>
      <c r="E4" s="2">
        <v>3470</v>
      </c>
      <c r="F4" s="2">
        <v>3470</v>
      </c>
      <c r="G4" s="2">
        <v>3470</v>
      </c>
      <c r="H4" s="2">
        <v>3470</v>
      </c>
      <c r="I4" s="2">
        <v>3470</v>
      </c>
      <c r="J4" s="2">
        <v>3470</v>
      </c>
      <c r="N4" s="1" t="s">
        <v>40</v>
      </c>
      <c r="O4" s="2">
        <f>O2*O3</f>
        <v>12420000000</v>
      </c>
    </row>
    <row r="5" spans="1:15" x14ac:dyDescent="0.3">
      <c r="B5" s="1" t="s">
        <v>15</v>
      </c>
      <c r="C5" s="2">
        <v>33</v>
      </c>
      <c r="D5" s="2">
        <v>33</v>
      </c>
      <c r="E5" s="2">
        <v>33</v>
      </c>
      <c r="F5" s="2">
        <v>33</v>
      </c>
      <c r="G5" s="2">
        <v>33</v>
      </c>
      <c r="H5" s="2">
        <v>33</v>
      </c>
      <c r="I5" s="2">
        <v>33</v>
      </c>
      <c r="J5" s="2">
        <v>33</v>
      </c>
      <c r="N5" s="1" t="s">
        <v>39</v>
      </c>
      <c r="O5" s="7">
        <v>0.02</v>
      </c>
    </row>
    <row r="6" spans="1:15" x14ac:dyDescent="0.3">
      <c r="B6" s="4" t="s">
        <v>16</v>
      </c>
      <c r="C6" s="2">
        <f t="shared" ref="C6:J6" si="1">SUM(C3:C5)</f>
        <v>3925</v>
      </c>
      <c r="D6" s="2">
        <f t="shared" si="1"/>
        <v>251912.2</v>
      </c>
      <c r="E6" s="2">
        <f t="shared" si="1"/>
        <v>251912.2</v>
      </c>
      <c r="F6" s="2">
        <f t="shared" si="1"/>
        <v>251912.2</v>
      </c>
      <c r="G6" s="2">
        <f t="shared" si="1"/>
        <v>251912.2</v>
      </c>
      <c r="H6" s="2">
        <f t="shared" si="1"/>
        <v>251912.2</v>
      </c>
      <c r="I6" s="2">
        <f t="shared" si="1"/>
        <v>251912.2</v>
      </c>
      <c r="J6" s="2">
        <f t="shared" si="1"/>
        <v>251912.2</v>
      </c>
      <c r="N6" s="1" t="s">
        <v>41</v>
      </c>
      <c r="O6" s="2">
        <f>1000/1000</f>
        <v>1</v>
      </c>
    </row>
    <row r="7" spans="1:15" x14ac:dyDescent="0.3">
      <c r="B7" s="1" t="s">
        <v>17</v>
      </c>
      <c r="C7" s="2">
        <v>4267</v>
      </c>
      <c r="D7" s="2">
        <f>C7*1.02</f>
        <v>4352.34</v>
      </c>
      <c r="E7" s="2">
        <f t="shared" ref="E7:J7" si="2">D7*1.02</f>
        <v>4439.3868000000002</v>
      </c>
      <c r="F7" s="2">
        <f t="shared" si="2"/>
        <v>4528.1745360000004</v>
      </c>
      <c r="G7" s="2">
        <f t="shared" si="2"/>
        <v>4618.7380267200006</v>
      </c>
      <c r="H7" s="2">
        <f t="shared" si="2"/>
        <v>4711.1127872544002</v>
      </c>
      <c r="I7" s="2">
        <f t="shared" si="2"/>
        <v>4805.335042999488</v>
      </c>
      <c r="J7" s="2">
        <f t="shared" si="2"/>
        <v>4901.4417438594783</v>
      </c>
      <c r="N7" s="4" t="s">
        <v>49</v>
      </c>
      <c r="O7" s="8">
        <f>((O6+O2) *O3) *O5</f>
        <v>248409200</v>
      </c>
    </row>
    <row r="8" spans="1:15" x14ac:dyDescent="0.3">
      <c r="B8" s="1" t="s">
        <v>18</v>
      </c>
      <c r="C8" s="2">
        <v>53070</v>
      </c>
      <c r="D8" s="2">
        <f>C8*1.07</f>
        <v>56784.9</v>
      </c>
      <c r="E8" s="2">
        <f t="shared" ref="E8:J8" si="3">D8*1.07</f>
        <v>60759.843000000008</v>
      </c>
      <c r="F8" s="2">
        <f t="shared" si="3"/>
        <v>65013.03201000001</v>
      </c>
      <c r="G8" s="2">
        <f t="shared" si="3"/>
        <v>69563.94425070002</v>
      </c>
      <c r="H8" s="2">
        <f t="shared" si="3"/>
        <v>74433.420348249027</v>
      </c>
      <c r="I8" s="2">
        <f t="shared" si="3"/>
        <v>79643.759772626465</v>
      </c>
      <c r="J8" s="2">
        <f t="shared" si="3"/>
        <v>85218.822956710326</v>
      </c>
      <c r="N8" s="1" t="s">
        <v>51</v>
      </c>
      <c r="O8" s="8">
        <f>O7/1000</f>
        <v>248409.2</v>
      </c>
    </row>
    <row r="9" spans="1:15" x14ac:dyDescent="0.3">
      <c r="B9" s="1" t="s">
        <v>19</v>
      </c>
      <c r="C9" s="2">
        <v>41293</v>
      </c>
      <c r="D9" s="2">
        <f>C9*1.04</f>
        <v>42944.72</v>
      </c>
      <c r="E9" s="2">
        <f t="shared" ref="E9:J9" si="4">D9*1.04</f>
        <v>44662.508800000003</v>
      </c>
      <c r="F9" s="2">
        <f t="shared" si="4"/>
        <v>46449.009152000006</v>
      </c>
      <c r="G9" s="2">
        <f t="shared" si="4"/>
        <v>48306.969518080004</v>
      </c>
      <c r="H9" s="2">
        <f t="shared" si="4"/>
        <v>50239.248298803206</v>
      </c>
      <c r="I9" s="2">
        <f t="shared" si="4"/>
        <v>52248.818230755336</v>
      </c>
      <c r="J9" s="2">
        <f t="shared" si="4"/>
        <v>54338.770959985552</v>
      </c>
    </row>
    <row r="10" spans="1:15" x14ac:dyDescent="0.3">
      <c r="B10" s="1" t="s">
        <v>20</v>
      </c>
      <c r="C10" s="2">
        <v>7409</v>
      </c>
      <c r="D10" s="2">
        <v>7409</v>
      </c>
      <c r="E10" s="2">
        <v>7409</v>
      </c>
      <c r="F10" s="2">
        <v>7409</v>
      </c>
      <c r="G10" s="2">
        <v>7409</v>
      </c>
      <c r="H10" s="2">
        <v>7409</v>
      </c>
      <c r="I10" s="2">
        <v>7409</v>
      </c>
      <c r="J10" s="2">
        <v>7409</v>
      </c>
    </row>
    <row r="11" spans="1:15" x14ac:dyDescent="0.3">
      <c r="B11" s="1" t="s">
        <v>21</v>
      </c>
      <c r="C11" s="2">
        <v>32915</v>
      </c>
      <c r="D11" s="2">
        <f>400*1.04</f>
        <v>416</v>
      </c>
      <c r="E11" s="2">
        <f t="shared" ref="E11:J11" si="5">400*1.04</f>
        <v>416</v>
      </c>
      <c r="F11" s="2">
        <f t="shared" si="5"/>
        <v>416</v>
      </c>
      <c r="G11" s="2">
        <f t="shared" si="5"/>
        <v>416</v>
      </c>
      <c r="H11" s="2">
        <f t="shared" si="5"/>
        <v>416</v>
      </c>
      <c r="I11" s="2">
        <f t="shared" si="5"/>
        <v>416</v>
      </c>
      <c r="J11" s="2">
        <f t="shared" si="5"/>
        <v>416</v>
      </c>
    </row>
    <row r="12" spans="1:15" x14ac:dyDescent="0.3">
      <c r="B12" s="4" t="s">
        <v>22</v>
      </c>
      <c r="C12" s="2">
        <f t="shared" ref="C12:J12" si="6">SUM(C7:C11)</f>
        <v>138954</v>
      </c>
      <c r="D12" s="2">
        <f t="shared" si="6"/>
        <v>111906.96</v>
      </c>
      <c r="E12" s="2">
        <f t="shared" si="6"/>
        <v>117686.73860000001</v>
      </c>
      <c r="F12" s="2">
        <f t="shared" si="6"/>
        <v>123815.21569800001</v>
      </c>
      <c r="G12" s="2">
        <f t="shared" si="6"/>
        <v>130314.65179550003</v>
      </c>
      <c r="H12" s="2">
        <f t="shared" si="6"/>
        <v>137208.78143430664</v>
      </c>
      <c r="I12" s="2">
        <f t="shared" si="6"/>
        <v>144522.91304638129</v>
      </c>
      <c r="J12" s="2">
        <f t="shared" si="6"/>
        <v>152284.03566055535</v>
      </c>
    </row>
    <row r="13" spans="1:15" x14ac:dyDescent="0.3">
      <c r="B13" s="5" t="s">
        <v>23</v>
      </c>
      <c r="C13" s="2">
        <f t="shared" ref="C13:J13" si="7">C6-C12</f>
        <v>-135029</v>
      </c>
      <c r="D13" s="2">
        <f t="shared" si="7"/>
        <v>140005.24</v>
      </c>
      <c r="E13" s="2">
        <f t="shared" si="7"/>
        <v>134225.4614</v>
      </c>
      <c r="F13" s="2">
        <f t="shared" si="7"/>
        <v>128096.984302</v>
      </c>
      <c r="G13" s="2">
        <f t="shared" si="7"/>
        <v>121597.54820449998</v>
      </c>
      <c r="H13" s="2">
        <f t="shared" si="7"/>
        <v>114703.41856569337</v>
      </c>
      <c r="I13" s="2">
        <f t="shared" si="7"/>
        <v>107389.28695361872</v>
      </c>
      <c r="J13" s="2">
        <f t="shared" si="7"/>
        <v>99628.164339444658</v>
      </c>
    </row>
    <row r="15" spans="1:15" x14ac:dyDescent="0.3">
      <c r="B15" s="1" t="s">
        <v>32</v>
      </c>
    </row>
    <row r="16" spans="1:15" x14ac:dyDescent="0.3">
      <c r="B16" s="1" t="s">
        <v>33</v>
      </c>
    </row>
    <row r="17" spans="2:3" x14ac:dyDescent="0.3">
      <c r="B17" s="1" t="s">
        <v>34</v>
      </c>
    </row>
    <row r="18" spans="2:3" x14ac:dyDescent="0.3">
      <c r="B18" s="1" t="s">
        <v>35</v>
      </c>
    </row>
    <row r="19" spans="2:3" x14ac:dyDescent="0.3">
      <c r="B19" s="4" t="s">
        <v>36</v>
      </c>
      <c r="C19" s="1">
        <f>SUM(C15:C18)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James Mckay</cp:lastModifiedBy>
  <dcterms:created xsi:type="dcterms:W3CDTF">2015-06-05T18:17:20Z</dcterms:created>
  <dcterms:modified xsi:type="dcterms:W3CDTF">2025-10-05T20:19:53Z</dcterms:modified>
</cp:coreProperties>
</file>