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ssangroup-my.sharepoint.com/personal/james_mckay_ntc-europe_co_uk/Documents/"/>
    </mc:Choice>
  </mc:AlternateContent>
  <xr:revisionPtr revIDLastSave="506" documentId="8_{59B1981C-5A13-4D91-9697-2924D3F7E042}" xr6:coauthVersionLast="47" xr6:coauthVersionMax="47" xr10:uidLastSave="{F8C0DBFA-85EA-41C3-9CC4-2C83FD3786B0}"/>
  <bookViews>
    <workbookView xWindow="-120" yWindow="-120" windowWidth="29040" windowHeight="15720" activeTab="1" xr2:uid="{C5E5DE5D-DD4D-4385-BC49-CAD7F1234098}"/>
  </bookViews>
  <sheets>
    <sheet name="Model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2" l="1"/>
  <c r="K37" i="2"/>
  <c r="L37" i="2"/>
  <c r="I38" i="2"/>
  <c r="I37" i="2"/>
  <c r="H37" i="2"/>
  <c r="E40" i="2"/>
  <c r="F40" i="2"/>
  <c r="G40" i="2"/>
  <c r="D40" i="2"/>
  <c r="L38" i="2"/>
  <c r="L23" i="2"/>
  <c r="L18" i="2"/>
  <c r="L11" i="2"/>
  <c r="L7" i="2"/>
  <c r="L12" i="2" s="1"/>
  <c r="L19" i="2" s="1"/>
  <c r="L24" i="2" s="1"/>
  <c r="L26" i="2" s="1"/>
  <c r="K23" i="2"/>
  <c r="K18" i="2"/>
  <c r="K11" i="2"/>
  <c r="K7" i="2"/>
  <c r="J23" i="2"/>
  <c r="J18" i="2"/>
  <c r="J11" i="2"/>
  <c r="J7" i="2"/>
  <c r="J38" i="2"/>
  <c r="K38" i="2" s="1"/>
  <c r="I23" i="2"/>
  <c r="I18" i="2"/>
  <c r="I11" i="2"/>
  <c r="I7" i="2"/>
  <c r="I12" i="2" s="1"/>
  <c r="I19" i="2" s="1"/>
  <c r="I24" i="2" s="1"/>
  <c r="I26" i="2" s="1"/>
  <c r="H38" i="2"/>
  <c r="C39" i="2"/>
  <c r="C23" i="2"/>
  <c r="C18" i="2"/>
  <c r="C11" i="2"/>
  <c r="C7" i="2"/>
  <c r="D39" i="2"/>
  <c r="D23" i="2"/>
  <c r="D18" i="2"/>
  <c r="D11" i="2"/>
  <c r="D7" i="2"/>
  <c r="H23" i="2"/>
  <c r="H18" i="2"/>
  <c r="H11" i="2"/>
  <c r="H7" i="2"/>
  <c r="E39" i="2"/>
  <c r="E23" i="2"/>
  <c r="E18" i="2"/>
  <c r="E11" i="2"/>
  <c r="E7" i="2"/>
  <c r="Q8" i="2"/>
  <c r="Q9" i="2"/>
  <c r="Q10" i="2"/>
  <c r="Q13" i="2"/>
  <c r="Q14" i="2"/>
  <c r="Q15" i="2"/>
  <c r="Q16" i="2"/>
  <c r="Q17" i="2"/>
  <c r="Q20" i="2"/>
  <c r="Q21" i="2"/>
  <c r="Q22" i="2"/>
  <c r="Q25" i="2"/>
  <c r="Q27" i="2"/>
  <c r="Q28" i="2"/>
  <c r="Q29" i="2"/>
  <c r="Q30" i="2"/>
  <c r="Q5" i="2"/>
  <c r="Q6" i="2"/>
  <c r="Q4" i="2"/>
  <c r="F39" i="2"/>
  <c r="F23" i="2"/>
  <c r="F18" i="2"/>
  <c r="F11" i="2"/>
  <c r="F7" i="2"/>
  <c r="N39" i="2"/>
  <c r="N18" i="2"/>
  <c r="N11" i="2"/>
  <c r="N7" i="2"/>
  <c r="O39" i="2"/>
  <c r="O18" i="2"/>
  <c r="O11" i="2"/>
  <c r="O7" i="2"/>
  <c r="Q39" i="2"/>
  <c r="P23" i="2"/>
  <c r="P39" i="2"/>
  <c r="P18" i="2"/>
  <c r="P11" i="2"/>
  <c r="P7" i="2"/>
  <c r="U39" i="2"/>
  <c r="U23" i="2"/>
  <c r="U18" i="2"/>
  <c r="U11" i="2"/>
  <c r="U7" i="2"/>
  <c r="G39" i="2"/>
  <c r="G23" i="2"/>
  <c r="G18" i="2"/>
  <c r="G11" i="2"/>
  <c r="G7" i="2"/>
  <c r="R23" i="2"/>
  <c r="R11" i="2"/>
  <c r="R39" i="2"/>
  <c r="R18" i="2"/>
  <c r="R7" i="2"/>
  <c r="S39" i="2"/>
  <c r="S23" i="2"/>
  <c r="S18" i="2"/>
  <c r="S7" i="2"/>
  <c r="T39" i="2"/>
  <c r="T23" i="2"/>
  <c r="T18" i="2"/>
  <c r="T11" i="2"/>
  <c r="T7" i="2"/>
  <c r="C8" i="1"/>
  <c r="C5" i="1"/>
  <c r="K12" i="2" l="1"/>
  <c r="K19" i="2" s="1"/>
  <c r="K24" i="2" s="1"/>
  <c r="K26" i="2" s="1"/>
  <c r="J39" i="2"/>
  <c r="J12" i="2"/>
  <c r="J19" i="2" s="1"/>
  <c r="J24" i="2" s="1"/>
  <c r="J26" i="2" s="1"/>
  <c r="I39" i="2"/>
  <c r="Q18" i="2"/>
  <c r="H39" i="2"/>
  <c r="C12" i="2"/>
  <c r="C19" i="2" s="1"/>
  <c r="C24" i="2" s="1"/>
  <c r="C26" i="2" s="1"/>
  <c r="D12" i="2"/>
  <c r="D19" i="2" s="1"/>
  <c r="D24" i="2" s="1"/>
  <c r="D26" i="2" s="1"/>
  <c r="E12" i="2"/>
  <c r="E19" i="2" s="1"/>
  <c r="E24" i="2" s="1"/>
  <c r="E26" i="2" s="1"/>
  <c r="H12" i="2"/>
  <c r="H19" i="2" s="1"/>
  <c r="H24" i="2" s="1"/>
  <c r="H26" i="2" s="1"/>
  <c r="Q23" i="2"/>
  <c r="Q7" i="2"/>
  <c r="Q11" i="2"/>
  <c r="F12" i="2"/>
  <c r="F19" i="2" s="1"/>
  <c r="F24" i="2" s="1"/>
  <c r="F26" i="2" s="1"/>
  <c r="N12" i="2"/>
  <c r="N19" i="2" s="1"/>
  <c r="N24" i="2" s="1"/>
  <c r="N26" i="2" s="1"/>
  <c r="O12" i="2"/>
  <c r="O19" i="2" s="1"/>
  <c r="O24" i="2" s="1"/>
  <c r="O26" i="2" s="1"/>
  <c r="U12" i="2"/>
  <c r="U19" i="2" s="1"/>
  <c r="U24" i="2" s="1"/>
  <c r="U26" i="2" s="1"/>
  <c r="P12" i="2"/>
  <c r="P19" i="2" s="1"/>
  <c r="P24" i="2" s="1"/>
  <c r="P26" i="2" s="1"/>
  <c r="G12" i="2"/>
  <c r="R12" i="2"/>
  <c r="R19" i="2" s="1"/>
  <c r="R24" i="2" s="1"/>
  <c r="R26" i="2" s="1"/>
  <c r="S12" i="2"/>
  <c r="S19" i="2" s="1"/>
  <c r="S24" i="2" s="1"/>
  <c r="S26" i="2" s="1"/>
  <c r="T12" i="2"/>
  <c r="T19" i="2" s="1"/>
  <c r="T24" i="2" s="1"/>
  <c r="T26" i="2" s="1"/>
  <c r="J40" i="2" l="1"/>
  <c r="I40" i="2"/>
  <c r="H40" i="2"/>
  <c r="K39" i="2"/>
  <c r="K40" i="2" s="1"/>
  <c r="L39" i="2"/>
  <c r="L40" i="2" s="1"/>
  <c r="G19" i="2"/>
  <c r="Q12" i="2"/>
  <c r="I45" i="2" l="1"/>
  <c r="I47" i="2" s="1"/>
  <c r="G24" i="2"/>
  <c r="Q19" i="2"/>
  <c r="G26" i="2" l="1"/>
  <c r="Q26" i="2" s="1"/>
  <c r="Q24" i="2"/>
</calcChain>
</file>

<file path=xl/sharedStrings.xml><?xml version="1.0" encoding="utf-8"?>
<sst xmlns="http://schemas.openxmlformats.org/spreadsheetml/2006/main" count="63" uniqueCount="63">
  <si>
    <t>Ticker</t>
  </si>
  <si>
    <t>Price</t>
  </si>
  <si>
    <t>S/O</t>
  </si>
  <si>
    <t>Cash</t>
  </si>
  <si>
    <t>Mkt Cap</t>
  </si>
  <si>
    <t>Debt</t>
  </si>
  <si>
    <t>EV</t>
  </si>
  <si>
    <t>ADBE</t>
  </si>
  <si>
    <t>In millions</t>
  </si>
  <si>
    <t>Q3 2025</t>
  </si>
  <si>
    <t>Subscriptions</t>
  </si>
  <si>
    <t>Product</t>
  </si>
  <si>
    <t>Services &amp; Other</t>
  </si>
  <si>
    <t>Total Revenue</t>
  </si>
  <si>
    <t>Subscription Expense</t>
  </si>
  <si>
    <t>Product Expense</t>
  </si>
  <si>
    <t>Services &amp; Other Expense</t>
  </si>
  <si>
    <t>Total Cogs</t>
  </si>
  <si>
    <t>Gross Profit</t>
  </si>
  <si>
    <t>R&amp;D</t>
  </si>
  <si>
    <t>S&amp;M</t>
  </si>
  <si>
    <t>G&amp;A</t>
  </si>
  <si>
    <t>Acquisition Termination Fee</t>
  </si>
  <si>
    <t>Amortization</t>
  </si>
  <si>
    <t>Total Operating Expenses</t>
  </si>
  <si>
    <t>Operating Income</t>
  </si>
  <si>
    <t>Interest Expense</t>
  </si>
  <si>
    <t>Investment Gains</t>
  </si>
  <si>
    <t>Other Income</t>
  </si>
  <si>
    <t>Total Other Income</t>
  </si>
  <si>
    <t>Income Before Taxes</t>
  </si>
  <si>
    <t>Tax</t>
  </si>
  <si>
    <t>Net Income</t>
  </si>
  <si>
    <t>Basic EPS</t>
  </si>
  <si>
    <t>Basic Shares</t>
  </si>
  <si>
    <t>Diluted EPS</t>
  </si>
  <si>
    <t>Diluted Shares</t>
  </si>
  <si>
    <t>Cash From Operating</t>
  </si>
  <si>
    <t>PP&amp;E</t>
  </si>
  <si>
    <t>FCF</t>
  </si>
  <si>
    <t>Q2 2025</t>
  </si>
  <si>
    <t>Q1 2025</t>
  </si>
  <si>
    <t>Y 2024</t>
  </si>
  <si>
    <t xml:space="preserve"> </t>
  </si>
  <si>
    <t>Q4 2025E</t>
  </si>
  <si>
    <t>Q4 2024</t>
  </si>
  <si>
    <t>Q3 2024</t>
  </si>
  <si>
    <t>Y 2025 E</t>
  </si>
  <si>
    <t>Q2 2024</t>
  </si>
  <si>
    <t>Q1 2024</t>
  </si>
  <si>
    <t>Y 2023</t>
  </si>
  <si>
    <t>Y 2022</t>
  </si>
  <si>
    <t>Y 2021</t>
  </si>
  <si>
    <t>Y 2020</t>
  </si>
  <si>
    <t>NPV</t>
  </si>
  <si>
    <t>DR</t>
  </si>
  <si>
    <t>Shares</t>
  </si>
  <si>
    <t>SP</t>
  </si>
  <si>
    <t>Y 2026 E</t>
  </si>
  <si>
    <t>Y 2027 E</t>
  </si>
  <si>
    <t>Y 2028 E</t>
  </si>
  <si>
    <t>Y 2029 E</t>
  </si>
  <si>
    <t>FCF Y/Y%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</si>
</sst>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0" applyFont="1"/>
    <xf numFmtId="4" fontId="1" fillId="0" borderId="0" xfId="0" applyNumberFormat="1" applyFont="1"/>
    <xf numFmtId="0" fontId="2" fillId="2" borderId="0" xfId="0" applyFont="1" applyFill="1"/>
    <xf numFmtId="0" fontId="1" fillId="0" borderId="0" xfId="0" applyFont="1" applyFill="1"/>
    <xf numFmtId="3" fontId="2" fillId="2" borderId="0" xfId="0" applyNumberFormat="1" applyFont="1" applyFill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3" fontId="1" fillId="0" borderId="1" xfId="0" applyNumberFormat="1" applyFont="1" applyBorder="1"/>
    <xf numFmtId="3" fontId="2" fillId="2" borderId="1" xfId="0" applyNumberFormat="1" applyFont="1" applyFill="1" applyBorder="1"/>
    <xf numFmtId="4" fontId="1" fillId="0" borderId="1" xfId="0" applyNumberFormat="1" applyFont="1" applyBorder="1"/>
    <xf numFmtId="9" fontId="1" fillId="0" borderId="0" xfId="0" applyNumberFormat="1" applyFont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3" fontId="1" fillId="0" borderId="0" xfId="0" applyNumberFormat="1" applyFont="1" applyBorder="1"/>
    <xf numFmtId="3" fontId="2" fillId="2" borderId="0" xfId="0" applyNumberFormat="1" applyFont="1" applyFill="1" applyBorder="1"/>
    <xf numFmtId="4" fontId="1" fillId="0" borderId="0" xfId="0" applyNumberFormat="1" applyFont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6B0-875B-43C6-A553-48AB152530EC}">
  <dimension ref="B2:C8"/>
  <sheetViews>
    <sheetView showGridLines="0" workbookViewId="0">
      <selection activeCell="C9" sqref="C9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0</v>
      </c>
      <c r="C2" s="2" t="s">
        <v>7</v>
      </c>
    </row>
    <row r="3" spans="2:3" x14ac:dyDescent="0.25">
      <c r="B3" s="1" t="s">
        <v>1</v>
      </c>
      <c r="C3" s="1">
        <v>337.15</v>
      </c>
    </row>
    <row r="4" spans="2:3" x14ac:dyDescent="0.25">
      <c r="B4" s="1" t="s">
        <v>2</v>
      </c>
      <c r="C4" s="1">
        <v>418.6</v>
      </c>
    </row>
    <row r="5" spans="2:3" x14ac:dyDescent="0.25">
      <c r="B5" s="1" t="s">
        <v>4</v>
      </c>
      <c r="C5" s="3">
        <f>C4*C3</f>
        <v>141130.99</v>
      </c>
    </row>
    <row r="6" spans="2:3" x14ac:dyDescent="0.25">
      <c r="B6" s="1" t="s">
        <v>3</v>
      </c>
      <c r="C6" s="3">
        <v>9412</v>
      </c>
    </row>
    <row r="7" spans="2:3" x14ac:dyDescent="0.25">
      <c r="B7" s="1" t="s">
        <v>5</v>
      </c>
      <c r="C7" s="3">
        <v>16984</v>
      </c>
    </row>
    <row r="8" spans="2:3" x14ac:dyDescent="0.25">
      <c r="B8" s="1" t="s">
        <v>6</v>
      </c>
      <c r="C8" s="3">
        <f>C5+C7-C6</f>
        <v>148702.99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BD21-6AC6-4F41-9A43-A28E9AD07B1F}">
  <dimension ref="A1:U47"/>
  <sheetViews>
    <sheetView showGridLines="0" tabSelected="1" topLeftCell="A4" workbookViewId="0">
      <selection activeCell="I46" sqref="I46"/>
    </sheetView>
  </sheetViews>
  <sheetFormatPr defaultRowHeight="15" x14ac:dyDescent="0.25"/>
  <cols>
    <col min="1" max="1" width="9.140625" style="1"/>
    <col min="2" max="2" width="28.7109375" style="1" bestFit="1" customWidth="1"/>
    <col min="3" max="11" width="9.140625" style="3"/>
    <col min="12" max="12" width="9.42578125" style="3" bestFit="1" customWidth="1"/>
    <col min="13" max="19" width="9.140625" style="3"/>
    <col min="20" max="20" width="10.140625" style="3" bestFit="1" customWidth="1"/>
    <col min="21" max="16384" width="9.140625" style="1"/>
  </cols>
  <sheetData>
    <row r="1" spans="1:21" x14ac:dyDescent="0.25">
      <c r="A1" s="4" t="s">
        <v>8</v>
      </c>
      <c r="C1" s="1"/>
      <c r="D1" s="1"/>
      <c r="E1" s="1"/>
      <c r="F1" s="1"/>
      <c r="G1" s="1"/>
      <c r="H1" s="9"/>
      <c r="I1" s="15"/>
      <c r="J1" s="15"/>
      <c r="K1" s="15"/>
      <c r="L1" s="15"/>
      <c r="M1" s="1"/>
      <c r="N1" s="1"/>
      <c r="O1" s="1"/>
      <c r="P1" s="1"/>
      <c r="Q1" s="1"/>
      <c r="R1" s="1"/>
      <c r="S1" s="1"/>
      <c r="T1" s="1"/>
      <c r="U1" s="9"/>
    </row>
    <row r="2" spans="1:21" x14ac:dyDescent="0.25">
      <c r="C2" s="1"/>
      <c r="D2" s="1"/>
      <c r="E2" s="1"/>
      <c r="F2" s="1"/>
      <c r="G2" s="1"/>
      <c r="H2" s="9"/>
      <c r="I2" s="15"/>
      <c r="J2" s="15"/>
      <c r="K2" s="15"/>
      <c r="L2" s="15"/>
      <c r="M2" s="1"/>
      <c r="N2" s="1"/>
      <c r="O2" s="1"/>
      <c r="P2" s="1"/>
      <c r="Q2" s="1"/>
      <c r="R2" s="1"/>
      <c r="S2" s="1"/>
      <c r="T2" s="1"/>
      <c r="U2" s="9"/>
    </row>
    <row r="3" spans="1:21" x14ac:dyDescent="0.25">
      <c r="C3" s="2" t="s">
        <v>53</v>
      </c>
      <c r="D3" s="2" t="s">
        <v>52</v>
      </c>
      <c r="E3" s="2" t="s">
        <v>51</v>
      </c>
      <c r="F3" s="2" t="s">
        <v>50</v>
      </c>
      <c r="G3" s="2" t="s">
        <v>42</v>
      </c>
      <c r="H3" s="10" t="s">
        <v>47</v>
      </c>
      <c r="I3" s="16" t="s">
        <v>58</v>
      </c>
      <c r="J3" s="16" t="s">
        <v>59</v>
      </c>
      <c r="K3" s="16" t="s">
        <v>60</v>
      </c>
      <c r="L3" s="16" t="s">
        <v>61</v>
      </c>
      <c r="M3" s="2"/>
      <c r="N3" s="2" t="s">
        <v>49</v>
      </c>
      <c r="O3" s="2" t="s">
        <v>48</v>
      </c>
      <c r="P3" s="2" t="s">
        <v>46</v>
      </c>
      <c r="Q3" s="2" t="s">
        <v>45</v>
      </c>
      <c r="R3" s="2" t="s">
        <v>41</v>
      </c>
      <c r="S3" s="2" t="s">
        <v>40</v>
      </c>
      <c r="T3" s="2" t="s">
        <v>9</v>
      </c>
      <c r="U3" s="10" t="s">
        <v>44</v>
      </c>
    </row>
    <row r="4" spans="1:21" x14ac:dyDescent="0.25">
      <c r="B4" s="1" t="s">
        <v>10</v>
      </c>
      <c r="C4" s="3">
        <v>11626</v>
      </c>
      <c r="D4" s="3">
        <v>14573</v>
      </c>
      <c r="E4" s="3">
        <v>16388</v>
      </c>
      <c r="F4" s="3">
        <v>18284</v>
      </c>
      <c r="G4" s="3">
        <v>20521</v>
      </c>
      <c r="H4" s="11">
        <v>0</v>
      </c>
      <c r="I4" s="17">
        <v>0</v>
      </c>
      <c r="J4" s="17">
        <v>0</v>
      </c>
      <c r="K4" s="17">
        <v>0</v>
      </c>
      <c r="L4" s="17">
        <v>0</v>
      </c>
      <c r="N4" s="3">
        <v>4916</v>
      </c>
      <c r="O4" s="3">
        <v>5060</v>
      </c>
      <c r="P4" s="3">
        <v>5180</v>
      </c>
      <c r="Q4" s="3">
        <f>G4-SUM(N4:P4)</f>
        <v>5365</v>
      </c>
      <c r="R4" s="3">
        <v>5483</v>
      </c>
      <c r="S4" s="3">
        <v>5641</v>
      </c>
      <c r="T4" s="3">
        <v>5791</v>
      </c>
      <c r="U4" s="11">
        <v>0</v>
      </c>
    </row>
    <row r="5" spans="1:21" x14ac:dyDescent="0.25">
      <c r="B5" s="1" t="s">
        <v>11</v>
      </c>
      <c r="C5" s="3">
        <v>507</v>
      </c>
      <c r="D5" s="3">
        <v>555</v>
      </c>
      <c r="E5" s="3">
        <v>532</v>
      </c>
      <c r="F5" s="3">
        <v>460</v>
      </c>
      <c r="G5" s="3">
        <v>386</v>
      </c>
      <c r="H5" s="11">
        <v>0</v>
      </c>
      <c r="I5" s="17">
        <v>0</v>
      </c>
      <c r="J5" s="17">
        <v>0</v>
      </c>
      <c r="K5" s="17">
        <v>0</v>
      </c>
      <c r="L5" s="17">
        <v>0</v>
      </c>
      <c r="N5" s="3">
        <v>119</v>
      </c>
      <c r="O5" s="3">
        <v>104</v>
      </c>
      <c r="P5" s="3">
        <v>82</v>
      </c>
      <c r="Q5" s="3">
        <f>G5-SUM(N5:P5)</f>
        <v>81</v>
      </c>
      <c r="R5" s="3">
        <v>95</v>
      </c>
      <c r="S5" s="3">
        <v>88</v>
      </c>
      <c r="T5" s="3">
        <v>68</v>
      </c>
      <c r="U5" s="11">
        <v>0</v>
      </c>
    </row>
    <row r="6" spans="1:21" x14ac:dyDescent="0.25">
      <c r="B6" s="1" t="s">
        <v>12</v>
      </c>
      <c r="C6" s="3">
        <v>735</v>
      </c>
      <c r="D6" s="3">
        <v>657</v>
      </c>
      <c r="E6" s="3">
        <v>686</v>
      </c>
      <c r="F6" s="3">
        <v>665</v>
      </c>
      <c r="G6" s="3">
        <v>598</v>
      </c>
      <c r="H6" s="11">
        <v>0</v>
      </c>
      <c r="I6" s="17">
        <v>0</v>
      </c>
      <c r="J6" s="17">
        <v>0</v>
      </c>
      <c r="K6" s="17">
        <v>0</v>
      </c>
      <c r="L6" s="17">
        <v>0</v>
      </c>
      <c r="N6" s="3">
        <v>147</v>
      </c>
      <c r="O6" s="3">
        <v>145</v>
      </c>
      <c r="P6" s="3">
        <v>146</v>
      </c>
      <c r="Q6" s="3">
        <f>G6-SUM(N6:P6)</f>
        <v>160</v>
      </c>
      <c r="R6" s="3">
        <v>136</v>
      </c>
      <c r="S6" s="3">
        <v>144</v>
      </c>
      <c r="T6" s="3">
        <v>129</v>
      </c>
      <c r="U6" s="11">
        <v>0</v>
      </c>
    </row>
    <row r="7" spans="1:21" x14ac:dyDescent="0.25">
      <c r="B7" s="4" t="s">
        <v>13</v>
      </c>
      <c r="C7" s="3">
        <f>SUM(C4:C6)</f>
        <v>12868</v>
      </c>
      <c r="D7" s="3">
        <f>SUM(D4:D6)</f>
        <v>15785</v>
      </c>
      <c r="E7" s="3">
        <f>SUM(E4:E6)</f>
        <v>17606</v>
      </c>
      <c r="F7" s="3">
        <f>SUM(F4:F6)</f>
        <v>19409</v>
      </c>
      <c r="G7" s="3">
        <f>SUM(G4:G6)</f>
        <v>21505</v>
      </c>
      <c r="H7" s="11">
        <f>SUM(H4:H6)</f>
        <v>0</v>
      </c>
      <c r="I7" s="17">
        <f>SUM(I4:I6)</f>
        <v>0</v>
      </c>
      <c r="J7" s="17">
        <f>SUM(J4:J6)</f>
        <v>0</v>
      </c>
      <c r="K7" s="17">
        <f>SUM(K4:K6)</f>
        <v>0</v>
      </c>
      <c r="L7" s="17">
        <f>SUM(L4:L6)</f>
        <v>0</v>
      </c>
      <c r="N7" s="3">
        <f>SUM(N4:N6)</f>
        <v>5182</v>
      </c>
      <c r="O7" s="3">
        <f>SUM(O4:O6)</f>
        <v>5309</v>
      </c>
      <c r="P7" s="3">
        <f>SUM(P4:P6)</f>
        <v>5408</v>
      </c>
      <c r="Q7" s="3">
        <f>G7-SUM(N7:P7)</f>
        <v>5606</v>
      </c>
      <c r="R7" s="3">
        <f>SUM(R4:R6)</f>
        <v>5714</v>
      </c>
      <c r="S7" s="3">
        <f>SUM(S4:S6)</f>
        <v>5873</v>
      </c>
      <c r="T7" s="3">
        <f>SUM(T4:T6)</f>
        <v>5988</v>
      </c>
      <c r="U7" s="11">
        <f>SUM(U4:U6)</f>
        <v>0</v>
      </c>
    </row>
    <row r="8" spans="1:21" x14ac:dyDescent="0.25">
      <c r="B8" s="1" t="s">
        <v>14</v>
      </c>
      <c r="C8" s="3">
        <v>1108</v>
      </c>
      <c r="D8" s="3">
        <v>1374</v>
      </c>
      <c r="E8" s="3">
        <v>1646</v>
      </c>
      <c r="F8" s="3">
        <v>1822</v>
      </c>
      <c r="G8" s="3">
        <v>1799</v>
      </c>
      <c r="H8" s="11">
        <v>0</v>
      </c>
      <c r="I8" s="17">
        <v>0</v>
      </c>
      <c r="J8" s="17">
        <v>0</v>
      </c>
      <c r="K8" s="17">
        <v>0</v>
      </c>
      <c r="L8" s="17">
        <v>0</v>
      </c>
      <c r="N8" s="3">
        <v>455</v>
      </c>
      <c r="O8" s="3">
        <v>456</v>
      </c>
      <c r="P8" s="3">
        <v>413</v>
      </c>
      <c r="Q8" s="3">
        <f>G8-SUM(N8:P8)</f>
        <v>475</v>
      </c>
      <c r="R8" s="3">
        <v>490</v>
      </c>
      <c r="S8" s="3">
        <v>505</v>
      </c>
      <c r="T8" s="3">
        <v>510</v>
      </c>
      <c r="U8" s="11">
        <v>0</v>
      </c>
    </row>
    <row r="9" spans="1:21" x14ac:dyDescent="0.25">
      <c r="B9" s="1" t="s">
        <v>15</v>
      </c>
      <c r="C9" s="3">
        <v>36</v>
      </c>
      <c r="D9" s="3">
        <v>41</v>
      </c>
      <c r="E9" s="3">
        <v>35</v>
      </c>
      <c r="F9" s="3">
        <v>29</v>
      </c>
      <c r="G9" s="3">
        <v>25</v>
      </c>
      <c r="H9" s="11">
        <v>0</v>
      </c>
      <c r="I9" s="17">
        <v>0</v>
      </c>
      <c r="J9" s="17">
        <v>0</v>
      </c>
      <c r="K9" s="17">
        <v>0</v>
      </c>
      <c r="L9" s="17">
        <v>0</v>
      </c>
      <c r="N9" s="3">
        <v>5</v>
      </c>
      <c r="O9" s="3">
        <v>8</v>
      </c>
      <c r="P9" s="3">
        <v>6</v>
      </c>
      <c r="Q9" s="3">
        <f>G9-SUM(N9:P9)</f>
        <v>6</v>
      </c>
      <c r="R9" s="3">
        <v>6</v>
      </c>
      <c r="S9" s="3">
        <v>6</v>
      </c>
      <c r="T9" s="3">
        <v>5</v>
      </c>
      <c r="U9" s="11">
        <v>0</v>
      </c>
    </row>
    <row r="10" spans="1:21" x14ac:dyDescent="0.25">
      <c r="B10" s="1" t="s">
        <v>16</v>
      </c>
      <c r="C10" s="3">
        <v>578</v>
      </c>
      <c r="D10" s="3">
        <v>450</v>
      </c>
      <c r="E10" s="3">
        <v>484</v>
      </c>
      <c r="F10" s="3">
        <v>503</v>
      </c>
      <c r="G10" s="3">
        <v>534</v>
      </c>
      <c r="H10" s="11">
        <v>0</v>
      </c>
      <c r="I10" s="17">
        <v>0</v>
      </c>
      <c r="J10" s="17">
        <v>0</v>
      </c>
      <c r="K10" s="17">
        <v>0</v>
      </c>
      <c r="L10" s="17">
        <v>0</v>
      </c>
      <c r="N10" s="3">
        <v>130</v>
      </c>
      <c r="O10" s="3">
        <v>134</v>
      </c>
      <c r="P10" s="3">
        <v>135</v>
      </c>
      <c r="Q10" s="3">
        <f>G10-SUM(N10:P10)</f>
        <v>135</v>
      </c>
      <c r="R10" s="3">
        <v>126</v>
      </c>
      <c r="S10" s="3">
        <v>127</v>
      </c>
      <c r="T10" s="3">
        <v>127</v>
      </c>
      <c r="U10" s="11">
        <v>0</v>
      </c>
    </row>
    <row r="11" spans="1:21" x14ac:dyDescent="0.25">
      <c r="B11" s="4" t="s">
        <v>17</v>
      </c>
      <c r="C11" s="3">
        <f>SUM(C8:C10)</f>
        <v>1722</v>
      </c>
      <c r="D11" s="3">
        <f>SUM(D8:D10)</f>
        <v>1865</v>
      </c>
      <c r="E11" s="3">
        <f>SUM(E8:E10)</f>
        <v>2165</v>
      </c>
      <c r="F11" s="3">
        <f>SUM(F8:F10)</f>
        <v>2354</v>
      </c>
      <c r="G11" s="3">
        <f>SUM(G8:G10)</f>
        <v>2358</v>
      </c>
      <c r="H11" s="11">
        <f>SUM(H8:H10)</f>
        <v>0</v>
      </c>
      <c r="I11" s="17">
        <f>SUM(I8:I10)</f>
        <v>0</v>
      </c>
      <c r="J11" s="17">
        <f>SUM(J8:J10)</f>
        <v>0</v>
      </c>
      <c r="K11" s="17">
        <f>SUM(K8:K10)</f>
        <v>0</v>
      </c>
      <c r="L11" s="17">
        <f>SUM(L8:L10)</f>
        <v>0</v>
      </c>
      <c r="N11" s="3">
        <f>SUM(N8:N10)</f>
        <v>590</v>
      </c>
      <c r="O11" s="3">
        <f>SUM(O8:O10)</f>
        <v>598</v>
      </c>
      <c r="P11" s="3">
        <f>SUM(P8:P10)</f>
        <v>554</v>
      </c>
      <c r="Q11" s="3">
        <f>G11-SUM(N11:P11)</f>
        <v>616</v>
      </c>
      <c r="R11" s="3">
        <f>SUM(R8:R10)</f>
        <v>622</v>
      </c>
      <c r="S11" s="3">
        <v>638</v>
      </c>
      <c r="T11" s="3">
        <f>SUM(T8:T10)</f>
        <v>642</v>
      </c>
      <c r="U11" s="11">
        <f>SUM(U8:U10)</f>
        <v>0</v>
      </c>
    </row>
    <row r="12" spans="1:21" x14ac:dyDescent="0.25">
      <c r="B12" s="4" t="s">
        <v>18</v>
      </c>
      <c r="C12" s="3">
        <f>C7-C11</f>
        <v>11146</v>
      </c>
      <c r="D12" s="3">
        <f>D7-D11</f>
        <v>13920</v>
      </c>
      <c r="E12" s="3">
        <f>E7-E11</f>
        <v>15441</v>
      </c>
      <c r="F12" s="3">
        <f>F7-F11</f>
        <v>17055</v>
      </c>
      <c r="G12" s="3">
        <f>G7-G11</f>
        <v>19147</v>
      </c>
      <c r="H12" s="11">
        <f>H7-H11</f>
        <v>0</v>
      </c>
      <c r="I12" s="17">
        <f>I7-I11</f>
        <v>0</v>
      </c>
      <c r="J12" s="17">
        <f>J7-J11</f>
        <v>0</v>
      </c>
      <c r="K12" s="17">
        <f>K7-K11</f>
        <v>0</v>
      </c>
      <c r="L12" s="17">
        <f>L7-L11</f>
        <v>0</v>
      </c>
      <c r="N12" s="3">
        <f>N7-N11</f>
        <v>4592</v>
      </c>
      <c r="O12" s="3">
        <f>O7-O11</f>
        <v>4711</v>
      </c>
      <c r="P12" s="3">
        <f>P7-P11</f>
        <v>4854</v>
      </c>
      <c r="Q12" s="3">
        <f>G12-SUM(N12:P12)</f>
        <v>4990</v>
      </c>
      <c r="R12" s="3">
        <f>R7-R11</f>
        <v>5092</v>
      </c>
      <c r="S12" s="3">
        <f>S7-S11</f>
        <v>5235</v>
      </c>
      <c r="T12" s="3">
        <f>T7-T11</f>
        <v>5346</v>
      </c>
      <c r="U12" s="11">
        <f>U7-U11</f>
        <v>0</v>
      </c>
    </row>
    <row r="13" spans="1:21" x14ac:dyDescent="0.25">
      <c r="B13" s="1" t="s">
        <v>19</v>
      </c>
      <c r="C13" s="3">
        <v>2188</v>
      </c>
      <c r="D13" s="3">
        <v>2540</v>
      </c>
      <c r="E13" s="3">
        <v>2987</v>
      </c>
      <c r="F13" s="3">
        <v>3473</v>
      </c>
      <c r="G13" s="3">
        <v>3944</v>
      </c>
      <c r="H13" s="11">
        <v>0</v>
      </c>
      <c r="I13" s="17">
        <v>0</v>
      </c>
      <c r="J13" s="17">
        <v>0</v>
      </c>
      <c r="K13" s="17">
        <v>0</v>
      </c>
      <c r="L13" s="17">
        <v>0</v>
      </c>
      <c r="N13" s="3">
        <v>939</v>
      </c>
      <c r="O13" s="3">
        <v>984</v>
      </c>
      <c r="P13" s="3">
        <v>1022</v>
      </c>
      <c r="Q13" s="3">
        <f>G13-SUM(N13:P13)</f>
        <v>999</v>
      </c>
      <c r="R13" s="3">
        <v>1026</v>
      </c>
      <c r="S13" s="3">
        <v>1082</v>
      </c>
      <c r="T13" s="3">
        <v>1088</v>
      </c>
      <c r="U13" s="11">
        <v>0</v>
      </c>
    </row>
    <row r="14" spans="1:21" x14ac:dyDescent="0.25">
      <c r="B14" s="1" t="s">
        <v>20</v>
      </c>
      <c r="C14" s="3">
        <v>3591</v>
      </c>
      <c r="D14" s="3">
        <v>4321</v>
      </c>
      <c r="E14" s="3">
        <v>4968</v>
      </c>
      <c r="F14" s="3">
        <v>5351</v>
      </c>
      <c r="G14" s="3">
        <v>5764</v>
      </c>
      <c r="H14" s="11">
        <v>0</v>
      </c>
      <c r="I14" s="17">
        <v>0</v>
      </c>
      <c r="J14" s="17">
        <v>0</v>
      </c>
      <c r="K14" s="17">
        <v>0</v>
      </c>
      <c r="L14" s="17">
        <v>0</v>
      </c>
      <c r="N14" s="3">
        <v>1352</v>
      </c>
      <c r="O14" s="3">
        <v>1445</v>
      </c>
      <c r="P14" s="3">
        <v>1431</v>
      </c>
      <c r="Q14" s="3">
        <f>G14-SUM(N14:P14)</f>
        <v>1536</v>
      </c>
      <c r="R14" s="3">
        <v>1495</v>
      </c>
      <c r="S14" s="3">
        <v>1626</v>
      </c>
      <c r="T14" s="3">
        <v>1639</v>
      </c>
      <c r="U14" s="11">
        <v>0</v>
      </c>
    </row>
    <row r="15" spans="1:21" x14ac:dyDescent="0.25">
      <c r="B15" s="1" t="s">
        <v>21</v>
      </c>
      <c r="C15" s="3">
        <v>968</v>
      </c>
      <c r="D15" s="3">
        <v>1085</v>
      </c>
      <c r="E15" s="3">
        <v>1219</v>
      </c>
      <c r="F15" s="3">
        <v>1413</v>
      </c>
      <c r="G15" s="3">
        <v>1529</v>
      </c>
      <c r="H15" s="11">
        <v>0</v>
      </c>
      <c r="I15" s="17">
        <v>0</v>
      </c>
      <c r="J15" s="17">
        <v>0</v>
      </c>
      <c r="K15" s="17">
        <v>0</v>
      </c>
      <c r="L15" s="17">
        <v>0</v>
      </c>
      <c r="N15" s="3">
        <v>352</v>
      </c>
      <c r="O15" s="3">
        <v>355</v>
      </c>
      <c r="P15" s="3">
        <v>366</v>
      </c>
      <c r="Q15" s="3">
        <f>G15-SUM(N15:P15)</f>
        <v>456</v>
      </c>
      <c r="R15" s="3">
        <v>367</v>
      </c>
      <c r="S15" s="3">
        <v>377</v>
      </c>
      <c r="T15" s="3">
        <v>408</v>
      </c>
      <c r="U15" s="11">
        <v>0</v>
      </c>
    </row>
    <row r="16" spans="1:21" x14ac:dyDescent="0.25">
      <c r="B16" s="1" t="s">
        <v>22</v>
      </c>
      <c r="C16" s="3">
        <v>0</v>
      </c>
      <c r="D16" s="3">
        <v>0</v>
      </c>
      <c r="E16" s="3">
        <v>0</v>
      </c>
      <c r="F16" s="3">
        <v>0</v>
      </c>
      <c r="G16" s="3">
        <v>1000</v>
      </c>
      <c r="H16" s="11">
        <v>0</v>
      </c>
      <c r="I16" s="17">
        <v>0</v>
      </c>
      <c r="J16" s="17">
        <v>0</v>
      </c>
      <c r="K16" s="17">
        <v>0</v>
      </c>
      <c r="L16" s="17">
        <v>0</v>
      </c>
      <c r="N16" s="3">
        <v>1000</v>
      </c>
      <c r="O16" s="3">
        <v>0</v>
      </c>
      <c r="P16" s="3">
        <v>0</v>
      </c>
      <c r="Q16" s="3">
        <f>G16-SUM(N16:P16)</f>
        <v>0</v>
      </c>
      <c r="R16" s="3">
        <v>0</v>
      </c>
      <c r="S16" s="3">
        <v>0</v>
      </c>
      <c r="T16" s="3">
        <v>0</v>
      </c>
      <c r="U16" s="11">
        <v>0</v>
      </c>
    </row>
    <row r="17" spans="1:21" x14ac:dyDescent="0.25">
      <c r="B17" s="1" t="s">
        <v>23</v>
      </c>
      <c r="C17" s="3">
        <v>162</v>
      </c>
      <c r="D17" s="3">
        <v>172</v>
      </c>
      <c r="E17" s="3">
        <v>169</v>
      </c>
      <c r="F17" s="3">
        <v>168</v>
      </c>
      <c r="G17" s="3">
        <v>169</v>
      </c>
      <c r="H17" s="11">
        <v>0</v>
      </c>
      <c r="I17" s="17">
        <v>0</v>
      </c>
      <c r="J17" s="17">
        <v>0</v>
      </c>
      <c r="K17" s="17">
        <v>0</v>
      </c>
      <c r="L17" s="17">
        <v>0</v>
      </c>
      <c r="N17" s="3">
        <v>42</v>
      </c>
      <c r="O17" s="3">
        <v>42</v>
      </c>
      <c r="P17" s="3">
        <v>43</v>
      </c>
      <c r="Q17" s="3">
        <f>G17-SUM(N17:P17)</f>
        <v>42</v>
      </c>
      <c r="R17" s="3">
        <v>41</v>
      </c>
      <c r="S17" s="3">
        <v>41</v>
      </c>
      <c r="T17" s="3">
        <v>38</v>
      </c>
      <c r="U17" s="11">
        <v>0</v>
      </c>
    </row>
    <row r="18" spans="1:21" x14ac:dyDescent="0.25">
      <c r="B18" s="4" t="s">
        <v>24</v>
      </c>
      <c r="C18" s="3">
        <f>SUM(C13:C17)</f>
        <v>6909</v>
      </c>
      <c r="D18" s="3">
        <f>SUM(D13:D17)</f>
        <v>8118</v>
      </c>
      <c r="E18" s="3">
        <f>SUM(E13:E17)</f>
        <v>9343</v>
      </c>
      <c r="F18" s="3">
        <f>SUM(F13:F17)</f>
        <v>10405</v>
      </c>
      <c r="G18" s="3">
        <f>SUM(G13:G17)</f>
        <v>12406</v>
      </c>
      <c r="H18" s="11">
        <f>SUM(H13:H17)</f>
        <v>0</v>
      </c>
      <c r="I18" s="17">
        <f>SUM(I13:I17)</f>
        <v>0</v>
      </c>
      <c r="J18" s="17">
        <f>SUM(J13:J17)</f>
        <v>0</v>
      </c>
      <c r="K18" s="17">
        <f>SUM(K13:K17)</f>
        <v>0</v>
      </c>
      <c r="L18" s="17">
        <f>SUM(L13:L17)</f>
        <v>0</v>
      </c>
      <c r="N18" s="3">
        <f>SUM(N13:N17)</f>
        <v>3685</v>
      </c>
      <c r="O18" s="3">
        <f>SUM(O13:O17)</f>
        <v>2826</v>
      </c>
      <c r="P18" s="3">
        <f>SUM(P13:P17)</f>
        <v>2862</v>
      </c>
      <c r="Q18" s="3">
        <f>G18-SUM(N18:P18)</f>
        <v>3033</v>
      </c>
      <c r="R18" s="3">
        <f>SUM(R13:R17)</f>
        <v>2929</v>
      </c>
      <c r="S18" s="3">
        <f>SUM(S13:S17)</f>
        <v>3126</v>
      </c>
      <c r="T18" s="3">
        <f>SUM(T13:T17)</f>
        <v>3173</v>
      </c>
      <c r="U18" s="11">
        <f>SUM(U13:U17)</f>
        <v>0</v>
      </c>
    </row>
    <row r="19" spans="1:21" x14ac:dyDescent="0.25">
      <c r="B19" s="4" t="s">
        <v>25</v>
      </c>
      <c r="C19" s="3">
        <f>C12-C18</f>
        <v>4237</v>
      </c>
      <c r="D19" s="3">
        <f>D12-D18</f>
        <v>5802</v>
      </c>
      <c r="E19" s="3">
        <f>E12-E18</f>
        <v>6098</v>
      </c>
      <c r="F19" s="3">
        <f>F12-F18</f>
        <v>6650</v>
      </c>
      <c r="G19" s="3">
        <f>G12-G18</f>
        <v>6741</v>
      </c>
      <c r="H19" s="11">
        <f>H12-H18</f>
        <v>0</v>
      </c>
      <c r="I19" s="17">
        <f>I12-I18</f>
        <v>0</v>
      </c>
      <c r="J19" s="17">
        <f>J12-J18</f>
        <v>0</v>
      </c>
      <c r="K19" s="17">
        <f>K12-K18</f>
        <v>0</v>
      </c>
      <c r="L19" s="17">
        <f>L12-L18</f>
        <v>0</v>
      </c>
      <c r="N19" s="3">
        <f>N12-N18</f>
        <v>907</v>
      </c>
      <c r="O19" s="3">
        <f>O12-O18</f>
        <v>1885</v>
      </c>
      <c r="P19" s="3">
        <f>P12-P18</f>
        <v>1992</v>
      </c>
      <c r="Q19" s="3">
        <f>G19-SUM(N19:P19)</f>
        <v>1957</v>
      </c>
      <c r="R19" s="3">
        <f>R12-R18</f>
        <v>2163</v>
      </c>
      <c r="S19" s="3">
        <f>S12-S18</f>
        <v>2109</v>
      </c>
      <c r="T19" s="3">
        <f>T12-T18</f>
        <v>2173</v>
      </c>
      <c r="U19" s="11">
        <f>U12-U18</f>
        <v>0</v>
      </c>
    </row>
    <row r="20" spans="1:21" x14ac:dyDescent="0.25">
      <c r="B20" s="1" t="s">
        <v>26</v>
      </c>
      <c r="C20" s="3">
        <v>-116</v>
      </c>
      <c r="D20" s="3">
        <v>-113</v>
      </c>
      <c r="E20" s="3">
        <v>-112</v>
      </c>
      <c r="F20" s="3">
        <v>-113</v>
      </c>
      <c r="G20" s="3">
        <v>-169</v>
      </c>
      <c r="H20" s="11">
        <v>0</v>
      </c>
      <c r="I20" s="17">
        <v>0</v>
      </c>
      <c r="J20" s="17">
        <v>0</v>
      </c>
      <c r="K20" s="17">
        <v>0</v>
      </c>
      <c r="L20" s="17">
        <v>0</v>
      </c>
      <c r="N20" s="3">
        <v>-27</v>
      </c>
      <c r="O20" s="3">
        <v>-41</v>
      </c>
      <c r="P20" s="3">
        <v>-51</v>
      </c>
      <c r="Q20" s="3">
        <f>G20-SUM(N20:P20)</f>
        <v>-50</v>
      </c>
      <c r="R20" s="3">
        <v>-62</v>
      </c>
      <c r="S20" s="3">
        <v>-68</v>
      </c>
      <c r="T20" s="3">
        <v>-67</v>
      </c>
      <c r="U20" s="11">
        <v>0</v>
      </c>
    </row>
    <row r="21" spans="1:21" x14ac:dyDescent="0.25">
      <c r="B21" s="1" t="s">
        <v>27</v>
      </c>
      <c r="C21" s="3">
        <v>13</v>
      </c>
      <c r="D21" s="3">
        <v>16</v>
      </c>
      <c r="E21" s="3">
        <v>-19</v>
      </c>
      <c r="F21" s="3">
        <v>16</v>
      </c>
      <c r="G21" s="3">
        <v>48</v>
      </c>
      <c r="H21" s="11">
        <v>0</v>
      </c>
      <c r="I21" s="17">
        <v>0</v>
      </c>
      <c r="J21" s="17">
        <v>0</v>
      </c>
      <c r="K21" s="17">
        <v>0</v>
      </c>
      <c r="L21" s="17">
        <v>0</v>
      </c>
      <c r="N21" s="3">
        <v>18</v>
      </c>
      <c r="O21" s="3">
        <v>4</v>
      </c>
      <c r="P21" s="3">
        <v>12</v>
      </c>
      <c r="Q21" s="3">
        <f>G21-SUM(N21:P21)</f>
        <v>14</v>
      </c>
      <c r="R21" s="3">
        <v>6</v>
      </c>
      <c r="S21" s="3">
        <v>2</v>
      </c>
      <c r="T21" s="3">
        <v>23</v>
      </c>
      <c r="U21" s="11">
        <v>0</v>
      </c>
    </row>
    <row r="22" spans="1:21" x14ac:dyDescent="0.25">
      <c r="B22" s="1" t="s">
        <v>28</v>
      </c>
      <c r="C22" s="3">
        <v>42</v>
      </c>
      <c r="D22" s="3">
        <v>0</v>
      </c>
      <c r="E22" s="3">
        <v>41</v>
      </c>
      <c r="F22" s="3">
        <v>246</v>
      </c>
      <c r="G22" s="3">
        <v>311</v>
      </c>
      <c r="H22" s="11">
        <v>0</v>
      </c>
      <c r="I22" s="17">
        <v>0</v>
      </c>
      <c r="J22" s="17">
        <v>0</v>
      </c>
      <c r="K22" s="17">
        <v>0</v>
      </c>
      <c r="L22" s="17">
        <v>0</v>
      </c>
      <c r="N22" s="3">
        <v>70</v>
      </c>
      <c r="O22" s="3">
        <v>82</v>
      </c>
      <c r="P22" s="3">
        <v>89</v>
      </c>
      <c r="Q22" s="3">
        <f>G22-SUM(N22:P22)</f>
        <v>70</v>
      </c>
      <c r="R22" s="3">
        <v>75</v>
      </c>
      <c r="S22" s="3">
        <v>58</v>
      </c>
      <c r="T22" s="3">
        <v>58</v>
      </c>
      <c r="U22" s="11">
        <v>0</v>
      </c>
    </row>
    <row r="23" spans="1:21" x14ac:dyDescent="0.25">
      <c r="B23" s="4" t="s">
        <v>29</v>
      </c>
      <c r="C23" s="3">
        <f>SUM(C20:C22)</f>
        <v>-61</v>
      </c>
      <c r="D23" s="3">
        <f>SUM(D20:D22)</f>
        <v>-97</v>
      </c>
      <c r="E23" s="3">
        <f>SUM(E20:E22)</f>
        <v>-90</v>
      </c>
      <c r="F23" s="3">
        <f>SUM(F20:F22)</f>
        <v>149</v>
      </c>
      <c r="G23" s="3">
        <f>SUM(G20:G22)</f>
        <v>190</v>
      </c>
      <c r="H23" s="11">
        <f>SUM(H20:H22)</f>
        <v>0</v>
      </c>
      <c r="I23" s="17">
        <f>SUM(I20:I22)</f>
        <v>0</v>
      </c>
      <c r="J23" s="17">
        <f>SUM(J20:J22)</f>
        <v>0</v>
      </c>
      <c r="K23" s="17">
        <f>SUM(K20:K22)</f>
        <v>0</v>
      </c>
      <c r="L23" s="17">
        <f>SUM(L20:L22)</f>
        <v>0</v>
      </c>
      <c r="N23" s="3">
        <v>61</v>
      </c>
      <c r="O23" s="3">
        <v>45</v>
      </c>
      <c r="P23" s="3">
        <f>SUM(P20:P22)</f>
        <v>50</v>
      </c>
      <c r="Q23" s="3">
        <f>G23-SUM(N23:P23)</f>
        <v>34</v>
      </c>
      <c r="R23" s="3">
        <f>SUM(R20:R22)</f>
        <v>19</v>
      </c>
      <c r="S23" s="3">
        <f>SUM(S20:S22)</f>
        <v>-8</v>
      </c>
      <c r="T23" s="3">
        <f>SUM(T20:T22)</f>
        <v>14</v>
      </c>
      <c r="U23" s="11">
        <f>SUM(U20:U22)</f>
        <v>0</v>
      </c>
    </row>
    <row r="24" spans="1:21" x14ac:dyDescent="0.25">
      <c r="B24" s="4" t="s">
        <v>30</v>
      </c>
      <c r="C24" s="3">
        <f>C19+C23</f>
        <v>4176</v>
      </c>
      <c r="D24" s="3">
        <f>D19+D23</f>
        <v>5705</v>
      </c>
      <c r="E24" s="3">
        <f>E19+E23</f>
        <v>6008</v>
      </c>
      <c r="F24" s="3">
        <f>F19+F23</f>
        <v>6799</v>
      </c>
      <c r="G24" s="3">
        <f>G19+G23</f>
        <v>6931</v>
      </c>
      <c r="H24" s="11">
        <f>H19+H23</f>
        <v>0</v>
      </c>
      <c r="I24" s="17">
        <f>I19+I23</f>
        <v>0</v>
      </c>
      <c r="J24" s="17">
        <f>J19+J23</f>
        <v>0</v>
      </c>
      <c r="K24" s="17">
        <f>K19+K23</f>
        <v>0</v>
      </c>
      <c r="L24" s="17">
        <f>L19+L23</f>
        <v>0</v>
      </c>
      <c r="N24" s="3">
        <f>N19+N23</f>
        <v>968</v>
      </c>
      <c r="O24" s="3">
        <f>O19+O23</f>
        <v>1930</v>
      </c>
      <c r="P24" s="3">
        <f>P19+P23</f>
        <v>2042</v>
      </c>
      <c r="Q24" s="3">
        <f>G24-SUM(N24:P24)</f>
        <v>1991</v>
      </c>
      <c r="R24" s="3">
        <f>R19+R23</f>
        <v>2182</v>
      </c>
      <c r="S24" s="3">
        <f>S19+S23</f>
        <v>2101</v>
      </c>
      <c r="T24" s="3">
        <f>T19+T23</f>
        <v>2187</v>
      </c>
      <c r="U24" s="11">
        <f>U19+U23</f>
        <v>0</v>
      </c>
    </row>
    <row r="25" spans="1:21" x14ac:dyDescent="0.25">
      <c r="B25" s="1" t="s">
        <v>31</v>
      </c>
      <c r="C25" s="3">
        <v>-1084</v>
      </c>
      <c r="D25" s="3">
        <v>883</v>
      </c>
      <c r="E25" s="3">
        <v>1252</v>
      </c>
      <c r="F25" s="3">
        <v>1371</v>
      </c>
      <c r="G25" s="3">
        <v>1371</v>
      </c>
      <c r="H25" s="11">
        <v>0</v>
      </c>
      <c r="I25" s="17">
        <v>0</v>
      </c>
      <c r="J25" s="17">
        <v>0</v>
      </c>
      <c r="K25" s="17">
        <v>0</v>
      </c>
      <c r="L25" s="17">
        <v>0</v>
      </c>
      <c r="N25" s="3">
        <v>348</v>
      </c>
      <c r="O25" s="3">
        <v>357</v>
      </c>
      <c r="P25" s="3">
        <v>358</v>
      </c>
      <c r="Q25" s="3">
        <f>G25-SUM(N25:P25)</f>
        <v>308</v>
      </c>
      <c r="R25" s="3">
        <v>371</v>
      </c>
      <c r="S25" s="3">
        <v>410</v>
      </c>
      <c r="T25" s="3">
        <v>415</v>
      </c>
      <c r="U25" s="11">
        <v>0</v>
      </c>
    </row>
    <row r="26" spans="1:21" x14ac:dyDescent="0.25">
      <c r="A26" s="7" t="s">
        <v>43</v>
      </c>
      <c r="B26" s="6" t="s">
        <v>32</v>
      </c>
      <c r="C26" s="8">
        <f>C24-C25</f>
        <v>5260</v>
      </c>
      <c r="D26" s="8">
        <f>D24-D25</f>
        <v>4822</v>
      </c>
      <c r="E26" s="8">
        <f>E24-E25</f>
        <v>4756</v>
      </c>
      <c r="F26" s="8">
        <f>F24-F25</f>
        <v>5428</v>
      </c>
      <c r="G26" s="8">
        <f>G24-G25</f>
        <v>5560</v>
      </c>
      <c r="H26" s="12">
        <f>H24-H25</f>
        <v>0</v>
      </c>
      <c r="I26" s="18">
        <f>I24-I25</f>
        <v>0</v>
      </c>
      <c r="J26" s="18">
        <f>J24-J25</f>
        <v>0</v>
      </c>
      <c r="K26" s="18">
        <f>K24-K25</f>
        <v>0</v>
      </c>
      <c r="L26" s="18">
        <f>L24-L25</f>
        <v>0</v>
      </c>
      <c r="M26" s="8"/>
      <c r="N26" s="8">
        <f>N24-N25</f>
        <v>620</v>
      </c>
      <c r="O26" s="8">
        <f>O24-O25</f>
        <v>1573</v>
      </c>
      <c r="P26" s="8">
        <f>P24-P25</f>
        <v>1684</v>
      </c>
      <c r="Q26" s="8">
        <f>G26-SUM(N26:P26)</f>
        <v>1683</v>
      </c>
      <c r="R26" s="8">
        <f>R24-R25</f>
        <v>1811</v>
      </c>
      <c r="S26" s="8">
        <f>S24-S25</f>
        <v>1691</v>
      </c>
      <c r="T26" s="8">
        <f>T24-T25</f>
        <v>1772</v>
      </c>
      <c r="U26" s="12">
        <f>U24-U25</f>
        <v>0</v>
      </c>
    </row>
    <row r="27" spans="1:21" x14ac:dyDescent="0.25">
      <c r="B27" s="1" t="s">
        <v>33</v>
      </c>
      <c r="C27" s="5">
        <v>10.94</v>
      </c>
      <c r="D27" s="5">
        <v>10.1</v>
      </c>
      <c r="E27" s="5">
        <v>10.130000000000001</v>
      </c>
      <c r="F27" s="5">
        <v>11.87</v>
      </c>
      <c r="G27" s="5">
        <v>12.43</v>
      </c>
      <c r="H27" s="13">
        <v>0</v>
      </c>
      <c r="I27" s="19">
        <v>0</v>
      </c>
      <c r="J27" s="19">
        <v>0</v>
      </c>
      <c r="K27" s="19">
        <v>0</v>
      </c>
      <c r="L27" s="19">
        <v>0</v>
      </c>
      <c r="M27" s="5"/>
      <c r="N27" s="5">
        <v>1.37</v>
      </c>
      <c r="O27" s="5">
        <v>3.5</v>
      </c>
      <c r="P27" s="5">
        <v>3.78</v>
      </c>
      <c r="Q27" s="3">
        <f>G27-SUM(N27:P27)</f>
        <v>3.7799999999999994</v>
      </c>
      <c r="R27" s="5">
        <v>4.1500000000000004</v>
      </c>
      <c r="S27" s="5">
        <v>3.95</v>
      </c>
      <c r="T27" s="5">
        <v>4.18</v>
      </c>
      <c r="U27" s="13">
        <v>0</v>
      </c>
    </row>
    <row r="28" spans="1:21" x14ac:dyDescent="0.25">
      <c r="B28" s="1" t="s">
        <v>34</v>
      </c>
      <c r="C28" s="3">
        <v>481</v>
      </c>
      <c r="D28" s="3">
        <v>477</v>
      </c>
      <c r="E28" s="3">
        <v>470</v>
      </c>
      <c r="F28" s="3">
        <v>457</v>
      </c>
      <c r="G28" s="3">
        <v>447</v>
      </c>
      <c r="H28" s="11">
        <v>0</v>
      </c>
      <c r="I28" s="17">
        <v>0</v>
      </c>
      <c r="J28" s="17">
        <v>0</v>
      </c>
      <c r="K28" s="17">
        <v>0</v>
      </c>
      <c r="L28" s="17">
        <v>0</v>
      </c>
      <c r="N28" s="3">
        <v>453</v>
      </c>
      <c r="O28" s="3">
        <v>449</v>
      </c>
      <c r="P28" s="3">
        <v>445</v>
      </c>
      <c r="Q28" s="3">
        <f>G28-SUM(N28:P28)</f>
        <v>-900</v>
      </c>
      <c r="R28" s="3">
        <v>436</v>
      </c>
      <c r="S28" s="3">
        <v>428</v>
      </c>
      <c r="T28" s="3">
        <v>423</v>
      </c>
      <c r="U28" s="11">
        <v>0</v>
      </c>
    </row>
    <row r="29" spans="1:21" x14ac:dyDescent="0.25">
      <c r="B29" s="1" t="s">
        <v>35</v>
      </c>
      <c r="C29" s="5">
        <v>10.83</v>
      </c>
      <c r="D29" s="5">
        <v>10.02</v>
      </c>
      <c r="E29" s="5">
        <v>10.1</v>
      </c>
      <c r="F29" s="5">
        <v>11.82</v>
      </c>
      <c r="G29" s="5">
        <v>12.36</v>
      </c>
      <c r="H29" s="13">
        <v>0</v>
      </c>
      <c r="I29" s="19">
        <v>0</v>
      </c>
      <c r="J29" s="19">
        <v>0</v>
      </c>
      <c r="K29" s="19">
        <v>0</v>
      </c>
      <c r="L29" s="19">
        <v>0</v>
      </c>
      <c r="M29" s="5"/>
      <c r="N29" s="5">
        <v>1.36</v>
      </c>
      <c r="O29" s="5">
        <v>3.49</v>
      </c>
      <c r="P29" s="5">
        <v>3.76</v>
      </c>
      <c r="Q29" s="3">
        <f>G29-SUM(N29:P29)</f>
        <v>3.75</v>
      </c>
      <c r="R29" s="5">
        <v>4.1399999999999997</v>
      </c>
      <c r="S29" s="5">
        <v>3.94</v>
      </c>
      <c r="T29" s="5">
        <v>4.18</v>
      </c>
      <c r="U29" s="13">
        <v>0</v>
      </c>
    </row>
    <row r="30" spans="1:21" x14ac:dyDescent="0.25">
      <c r="B30" s="1" t="s">
        <v>36</v>
      </c>
      <c r="C30" s="3">
        <v>485</v>
      </c>
      <c r="D30" s="3">
        <v>481</v>
      </c>
      <c r="E30" s="3">
        <v>471</v>
      </c>
      <c r="F30" s="3">
        <v>459</v>
      </c>
      <c r="G30" s="3">
        <v>450</v>
      </c>
      <c r="H30" s="11">
        <v>0</v>
      </c>
      <c r="I30" s="17">
        <v>0</v>
      </c>
      <c r="J30" s="17">
        <v>0</v>
      </c>
      <c r="K30" s="17">
        <v>0</v>
      </c>
      <c r="L30" s="17">
        <v>0</v>
      </c>
      <c r="N30" s="3">
        <v>456</v>
      </c>
      <c r="O30" s="3">
        <v>451</v>
      </c>
      <c r="P30" s="3">
        <v>448</v>
      </c>
      <c r="Q30" s="3">
        <f>G30-SUM(N30:P30)</f>
        <v>-905</v>
      </c>
      <c r="R30" s="3">
        <v>438</v>
      </c>
      <c r="S30" s="3">
        <v>429</v>
      </c>
      <c r="T30" s="3">
        <v>424</v>
      </c>
      <c r="U30" s="11">
        <v>0</v>
      </c>
    </row>
    <row r="31" spans="1:21" x14ac:dyDescent="0.25">
      <c r="H31" s="11">
        <v>0</v>
      </c>
      <c r="I31" s="17">
        <v>0</v>
      </c>
      <c r="J31" s="17">
        <v>0</v>
      </c>
      <c r="K31" s="17">
        <v>0</v>
      </c>
      <c r="L31" s="17">
        <v>0</v>
      </c>
      <c r="U31" s="11"/>
    </row>
    <row r="32" spans="1:21" x14ac:dyDescent="0.25">
      <c r="H32" s="11"/>
      <c r="I32" s="17"/>
      <c r="J32" s="17"/>
      <c r="K32" s="17"/>
      <c r="L32" s="17"/>
      <c r="U32" s="11"/>
    </row>
    <row r="33" spans="1:21" x14ac:dyDescent="0.25">
      <c r="H33" s="11"/>
      <c r="I33" s="17"/>
      <c r="J33" s="17"/>
      <c r="K33" s="17"/>
      <c r="L33" s="17"/>
      <c r="U33" s="11"/>
    </row>
    <row r="34" spans="1:21" x14ac:dyDescent="0.25">
      <c r="H34" s="11"/>
      <c r="I34" s="17"/>
      <c r="J34" s="17"/>
      <c r="K34" s="17"/>
      <c r="L34" s="17"/>
      <c r="U34" s="11"/>
    </row>
    <row r="35" spans="1:21" x14ac:dyDescent="0.25">
      <c r="H35" s="11"/>
      <c r="I35" s="17"/>
      <c r="J35" s="17"/>
      <c r="K35" s="17"/>
      <c r="L35" s="17"/>
      <c r="U35" s="11"/>
    </row>
    <row r="36" spans="1:21" x14ac:dyDescent="0.25">
      <c r="H36" s="11"/>
      <c r="I36" s="17"/>
      <c r="J36" s="17"/>
      <c r="K36" s="17"/>
      <c r="L36" s="17"/>
      <c r="U36" s="11"/>
    </row>
    <row r="37" spans="1:21" x14ac:dyDescent="0.25">
      <c r="B37" s="1" t="s">
        <v>37</v>
      </c>
      <c r="C37" s="3">
        <v>5727</v>
      </c>
      <c r="D37" s="3">
        <v>7230</v>
      </c>
      <c r="E37" s="3">
        <v>7838</v>
      </c>
      <c r="F37" s="3">
        <v>7302</v>
      </c>
      <c r="G37" s="3">
        <v>8056</v>
      </c>
      <c r="H37" s="11">
        <f>G37*1.07</f>
        <v>8619.92</v>
      </c>
      <c r="I37" s="17">
        <f>H37*1.07</f>
        <v>9223.3144000000011</v>
      </c>
      <c r="J37" s="17">
        <f t="shared" ref="J37:L37" si="0">I37*1.07</f>
        <v>9868.9464080000016</v>
      </c>
      <c r="K37" s="17">
        <f t="shared" si="0"/>
        <v>10559.772656560002</v>
      </c>
      <c r="L37" s="17">
        <f t="shared" si="0"/>
        <v>11298.956742519204</v>
      </c>
      <c r="N37" s="3">
        <v>1174</v>
      </c>
      <c r="O37" s="3">
        <v>3114</v>
      </c>
      <c r="P37" s="3">
        <v>5135</v>
      </c>
      <c r="Q37" s="3">
        <v>8056</v>
      </c>
      <c r="R37" s="3">
        <v>2482</v>
      </c>
      <c r="S37" s="3">
        <v>4673</v>
      </c>
      <c r="T37" s="3">
        <v>6871</v>
      </c>
      <c r="U37" s="11">
        <v>0</v>
      </c>
    </row>
    <row r="38" spans="1:21" x14ac:dyDescent="0.25">
      <c r="B38" s="1" t="s">
        <v>38</v>
      </c>
      <c r="C38" s="3">
        <v>-419</v>
      </c>
      <c r="D38" s="3">
        <v>-348</v>
      </c>
      <c r="E38" s="3">
        <v>-442</v>
      </c>
      <c r="F38" s="3">
        <v>-360</v>
      </c>
      <c r="G38" s="3">
        <v>-183</v>
      </c>
      <c r="H38" s="11">
        <f>G38</f>
        <v>-183</v>
      </c>
      <c r="I38" s="17">
        <f>H38</f>
        <v>-183</v>
      </c>
      <c r="J38" s="17">
        <f>I38</f>
        <v>-183</v>
      </c>
      <c r="K38" s="17">
        <f>J38</f>
        <v>-183</v>
      </c>
      <c r="L38" s="17">
        <f>K38</f>
        <v>-183</v>
      </c>
      <c r="N38" s="3">
        <v>-37</v>
      </c>
      <c r="O38" s="3">
        <v>-78</v>
      </c>
      <c r="P38" s="3">
        <v>-135</v>
      </c>
      <c r="Q38" s="3">
        <v>-183</v>
      </c>
      <c r="R38" s="3">
        <v>-59</v>
      </c>
      <c r="S38" s="3">
        <v>-73</v>
      </c>
      <c r="T38" s="3">
        <v>-145</v>
      </c>
      <c r="U38" s="11">
        <v>0</v>
      </c>
    </row>
    <row r="39" spans="1:21" x14ac:dyDescent="0.25">
      <c r="B39" s="6" t="s">
        <v>39</v>
      </c>
      <c r="C39" s="8">
        <f>SUM(C37:C38)</f>
        <v>5308</v>
      </c>
      <c r="D39" s="8">
        <f>SUM(D37:D38)</f>
        <v>6882</v>
      </c>
      <c r="E39" s="8">
        <f>SUM(E37:E38)</f>
        <v>7396</v>
      </c>
      <c r="F39" s="8">
        <f>SUM(F37:F38)</f>
        <v>6942</v>
      </c>
      <c r="G39" s="8">
        <f>SUM(G37:G38)</f>
        <v>7873</v>
      </c>
      <c r="H39" s="12">
        <f>SUM(H37:H38)</f>
        <v>8436.92</v>
      </c>
      <c r="I39" s="18">
        <f>SUM(I37:I38)</f>
        <v>9040.3144000000011</v>
      </c>
      <c r="J39" s="18">
        <f>SUM(J37:J38)</f>
        <v>9685.9464080000016</v>
      </c>
      <c r="K39" s="18">
        <f>SUM(K37:K38)</f>
        <v>10376.772656560002</v>
      </c>
      <c r="L39" s="18">
        <f>SUM(L37:L38)</f>
        <v>11115.956742519204</v>
      </c>
      <c r="M39" s="8"/>
      <c r="N39" s="8">
        <f>SUM(N37:N38)</f>
        <v>1137</v>
      </c>
      <c r="O39" s="8">
        <f>SUM(O37:O38)</f>
        <v>3036</v>
      </c>
      <c r="P39" s="8">
        <f>SUM(P37:P38)</f>
        <v>5000</v>
      </c>
      <c r="Q39" s="8">
        <f>SUM(Q37:Q38)</f>
        <v>7873</v>
      </c>
      <c r="R39" s="8">
        <f>SUM(R37:R38)</f>
        <v>2423</v>
      </c>
      <c r="S39" s="8">
        <f>SUM(S37:S38)</f>
        <v>4600</v>
      </c>
      <c r="T39" s="8">
        <f>SUM(T37:T38)</f>
        <v>6726</v>
      </c>
      <c r="U39" s="12">
        <f>SUM(U37:U38)</f>
        <v>0</v>
      </c>
    </row>
    <row r="40" spans="1:21" s="20" customFormat="1" x14ac:dyDescent="0.25">
      <c r="A40" s="1"/>
      <c r="B40" s="1" t="s">
        <v>62</v>
      </c>
      <c r="C40" s="20">
        <v>0</v>
      </c>
      <c r="D40" s="20">
        <f>(D39/C39)-1</f>
        <v>0.29653353428786744</v>
      </c>
      <c r="E40" s="20">
        <f t="shared" ref="E40:L40" si="1">(E39/D39)-1</f>
        <v>7.4687590816623128E-2</v>
      </c>
      <c r="F40" s="20">
        <f t="shared" si="1"/>
        <v>-6.1384532179556528E-2</v>
      </c>
      <c r="G40" s="20">
        <f t="shared" si="1"/>
        <v>0.13411120714491509</v>
      </c>
      <c r="H40" s="20">
        <f t="shared" si="1"/>
        <v>7.16270798933063E-2</v>
      </c>
      <c r="I40" s="20">
        <f t="shared" si="1"/>
        <v>7.1518326593116965E-2</v>
      </c>
      <c r="J40" s="20">
        <f t="shared" si="1"/>
        <v>7.1416986117208481E-2</v>
      </c>
      <c r="K40" s="20">
        <f t="shared" si="1"/>
        <v>7.1322534676572236E-2</v>
      </c>
      <c r="L40" s="20">
        <f t="shared" si="1"/>
        <v>7.1234487872479546E-2</v>
      </c>
    </row>
    <row r="41" spans="1:21" x14ac:dyDescent="0.25">
      <c r="U41" s="3"/>
    </row>
    <row r="42" spans="1:21" x14ac:dyDescent="0.25">
      <c r="U42" s="3"/>
    </row>
    <row r="43" spans="1:21" x14ac:dyDescent="0.25">
      <c r="U43" s="3"/>
    </row>
    <row r="44" spans="1:21" x14ac:dyDescent="0.25">
      <c r="H44" s="3" t="s">
        <v>55</v>
      </c>
      <c r="I44" s="14">
        <v>0.04</v>
      </c>
      <c r="M44" s="14"/>
      <c r="U44" s="3"/>
    </row>
    <row r="45" spans="1:21" x14ac:dyDescent="0.25">
      <c r="H45" s="3" t="s">
        <v>54</v>
      </c>
      <c r="I45" s="3">
        <f>NPV(I44,C39:L39)</f>
        <v>65862.009334718867</v>
      </c>
    </row>
    <row r="46" spans="1:21" x14ac:dyDescent="0.25">
      <c r="H46" s="3" t="s">
        <v>56</v>
      </c>
      <c r="I46" s="3">
        <v>418</v>
      </c>
    </row>
    <row r="47" spans="1:21" x14ac:dyDescent="0.25">
      <c r="H47" s="3" t="s">
        <v>57</v>
      </c>
      <c r="I47" s="3">
        <f>I45/I46</f>
        <v>157.56461563329873</v>
      </c>
    </row>
  </sheetData>
  <pageMargins left="0.7" right="0.7" top="0.75" bottom="0.75" header="0.3" footer="0.3"/>
  <ignoredErrors>
    <ignoredError sqref="Q26 Q23:Q24 Q18:Q19 Q11:Q12 Q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James</dc:creator>
  <cp:keywords/>
  <cp:lastModifiedBy>McKay, James</cp:lastModifiedBy>
  <dcterms:created xsi:type="dcterms:W3CDTF">2025-10-15T09:47:21Z</dcterms:created>
  <dcterms:modified xsi:type="dcterms:W3CDTF">2025-10-15T13:25:36Z</dcterms:modified>
  <cp:category>NONE</cp:category>
</cp:coreProperties>
</file>