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CKJAM\Downloads\"/>
    </mc:Choice>
  </mc:AlternateContent>
  <xr:revisionPtr revIDLastSave="0" documentId="8_{CE3A3990-0895-4608-AD6E-12893D5CBA4B}" xr6:coauthVersionLast="47" xr6:coauthVersionMax="47" xr10:uidLastSave="{00000000-0000-0000-0000-000000000000}"/>
  <bookViews>
    <workbookView xWindow="-120" yWindow="-120" windowWidth="29040" windowHeight="15720" activeTab="1" xr2:uid="{3340491C-DCFA-4CA8-90CE-02E3E969FA47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9" i="2" l="1"/>
  <c r="K40" i="2" s="1"/>
  <c r="I29" i="2"/>
  <c r="I16" i="2"/>
  <c r="I11" i="2"/>
  <c r="L32" i="2"/>
  <c r="H29" i="2"/>
  <c r="H16" i="2"/>
  <c r="H11" i="2"/>
  <c r="F5" i="2"/>
  <c r="G5" i="2" s="1"/>
  <c r="H5" i="2" s="1"/>
  <c r="H32" i="2" s="1"/>
  <c r="F4" i="2"/>
  <c r="F31" i="2" s="1"/>
  <c r="G29" i="2"/>
  <c r="G16" i="2"/>
  <c r="G11" i="2"/>
  <c r="F29" i="2"/>
  <c r="F16" i="2"/>
  <c r="F11" i="2"/>
  <c r="Q32" i="2"/>
  <c r="P32" i="2"/>
  <c r="M32" i="2"/>
  <c r="E32" i="2"/>
  <c r="D32" i="2"/>
  <c r="Q31" i="2"/>
  <c r="P31" i="2"/>
  <c r="M31" i="2"/>
  <c r="L31" i="2"/>
  <c r="E31" i="2"/>
  <c r="D31" i="2"/>
  <c r="R4" i="2"/>
  <c r="R31" i="2" s="1"/>
  <c r="R29" i="2"/>
  <c r="R23" i="2"/>
  <c r="R22" i="2"/>
  <c r="R19" i="2"/>
  <c r="R18" i="2"/>
  <c r="R15" i="2"/>
  <c r="R14" i="2"/>
  <c r="R13" i="2"/>
  <c r="R10" i="2"/>
  <c r="R9" i="2"/>
  <c r="R8" i="2"/>
  <c r="R7" i="2"/>
  <c r="R5" i="2"/>
  <c r="R32" i="2" s="1"/>
  <c r="N23" i="2"/>
  <c r="N22" i="2"/>
  <c r="N19" i="2"/>
  <c r="N18" i="2"/>
  <c r="N15" i="2"/>
  <c r="N14" i="2"/>
  <c r="N13" i="2"/>
  <c r="N10" i="2"/>
  <c r="N9" i="2"/>
  <c r="N8" i="2"/>
  <c r="N7" i="2"/>
  <c r="N28" i="2"/>
  <c r="N27" i="2"/>
  <c r="N5" i="2"/>
  <c r="O32" i="2" s="1"/>
  <c r="N4" i="2"/>
  <c r="M29" i="2"/>
  <c r="M16" i="2"/>
  <c r="M11" i="2"/>
  <c r="M6" i="2"/>
  <c r="K29" i="2"/>
  <c r="K16" i="2"/>
  <c r="K11" i="2"/>
  <c r="K6" i="2"/>
  <c r="O29" i="2"/>
  <c r="O16" i="2"/>
  <c r="O11" i="2"/>
  <c r="O6" i="2"/>
  <c r="L16" i="2"/>
  <c r="L11" i="2"/>
  <c r="L6" i="2"/>
  <c r="L29" i="2"/>
  <c r="P29" i="2"/>
  <c r="P16" i="2"/>
  <c r="P11" i="2"/>
  <c r="P6" i="2"/>
  <c r="P33" i="2" s="1"/>
  <c r="C29" i="2"/>
  <c r="C16" i="2"/>
  <c r="C11" i="2"/>
  <c r="C6" i="2"/>
  <c r="D29" i="2"/>
  <c r="D16" i="2"/>
  <c r="D11" i="2"/>
  <c r="D6" i="2"/>
  <c r="E16" i="2"/>
  <c r="E11" i="2"/>
  <c r="E29" i="2"/>
  <c r="E6" i="2"/>
  <c r="Q29" i="2"/>
  <c r="Q16" i="2"/>
  <c r="Q6" i="2"/>
  <c r="Q11" i="2"/>
  <c r="C8" i="1"/>
  <c r="C5" i="1"/>
  <c r="I5" i="2" l="1"/>
  <c r="I32" i="2" s="1"/>
  <c r="L33" i="2"/>
  <c r="G4" i="2"/>
  <c r="H4" i="2" s="1"/>
  <c r="I4" i="2" s="1"/>
  <c r="I6" i="2" s="1"/>
  <c r="D33" i="2"/>
  <c r="M33" i="2"/>
  <c r="G32" i="2"/>
  <c r="F32" i="2"/>
  <c r="F6" i="2"/>
  <c r="F33" i="2" s="1"/>
  <c r="N32" i="2"/>
  <c r="Q33" i="2"/>
  <c r="E33" i="2"/>
  <c r="N6" i="2"/>
  <c r="N33" i="2" s="1"/>
  <c r="N29" i="2"/>
  <c r="N31" i="2"/>
  <c r="O31" i="2"/>
  <c r="R16" i="2"/>
  <c r="R11" i="2"/>
  <c r="R6" i="2"/>
  <c r="R33" i="2" s="1"/>
  <c r="N16" i="2"/>
  <c r="N11" i="2"/>
  <c r="M12" i="2"/>
  <c r="M17" i="2" s="1"/>
  <c r="M20" i="2" s="1"/>
  <c r="K12" i="2"/>
  <c r="K17" i="2" s="1"/>
  <c r="K20" i="2" s="1"/>
  <c r="O12" i="2"/>
  <c r="O17" i="2" s="1"/>
  <c r="O20" i="2" s="1"/>
  <c r="L12" i="2"/>
  <c r="L17" i="2" s="1"/>
  <c r="L20" i="2" s="1"/>
  <c r="P12" i="2"/>
  <c r="P17" i="2" s="1"/>
  <c r="P20" i="2" s="1"/>
  <c r="C12" i="2"/>
  <c r="C17" i="2" s="1"/>
  <c r="C20" i="2" s="1"/>
  <c r="D12" i="2"/>
  <c r="D17" i="2" s="1"/>
  <c r="D20" i="2" s="1"/>
  <c r="E12" i="2"/>
  <c r="E17" i="2" s="1"/>
  <c r="E20" i="2" s="1"/>
  <c r="Q12" i="2"/>
  <c r="Q17" i="2" s="1"/>
  <c r="Q20" i="2" s="1"/>
  <c r="G31" i="2" l="1"/>
  <c r="I31" i="2"/>
  <c r="I12" i="2"/>
  <c r="I17" i="2" s="1"/>
  <c r="I20" i="2" s="1"/>
  <c r="H31" i="2"/>
  <c r="G6" i="2"/>
  <c r="G12" i="2" s="1"/>
  <c r="G17" i="2" s="1"/>
  <c r="G20" i="2" s="1"/>
  <c r="H6" i="2"/>
  <c r="I33" i="2" s="1"/>
  <c r="N12" i="2"/>
  <c r="N17" i="2" s="1"/>
  <c r="N20" i="2" s="1"/>
  <c r="F12" i="2"/>
  <c r="F17" i="2" s="1"/>
  <c r="F20" i="2" s="1"/>
  <c r="O33" i="2"/>
  <c r="H33" i="2"/>
  <c r="R12" i="2"/>
  <c r="R17" i="2" s="1"/>
  <c r="R20" i="2" s="1"/>
  <c r="G33" i="2" l="1"/>
  <c r="H12" i="2"/>
  <c r="H17" i="2" s="1"/>
  <c r="H20" i="2" s="1"/>
</calcChain>
</file>

<file path=xl/sharedStrings.xml><?xml version="1.0" encoding="utf-8"?>
<sst xmlns="http://schemas.openxmlformats.org/spreadsheetml/2006/main" count="53" uniqueCount="52">
  <si>
    <t>Ticker</t>
  </si>
  <si>
    <t>Price</t>
  </si>
  <si>
    <t>S/O</t>
  </si>
  <si>
    <t>Mkt Cap</t>
  </si>
  <si>
    <t>Cash</t>
  </si>
  <si>
    <t>Debt</t>
  </si>
  <si>
    <t>EV</t>
  </si>
  <si>
    <t>MU</t>
  </si>
  <si>
    <t>Q3 25</t>
  </si>
  <si>
    <t>Revenue</t>
  </si>
  <si>
    <t>COGS</t>
  </si>
  <si>
    <t>Gross Margin</t>
  </si>
  <si>
    <t>R&amp;D</t>
  </si>
  <si>
    <t>SG&amp;A</t>
  </si>
  <si>
    <t>Other</t>
  </si>
  <si>
    <t>Total Expense</t>
  </si>
  <si>
    <t>Operating Income</t>
  </si>
  <si>
    <t>Interest Income</t>
  </si>
  <si>
    <t>Interest Expense</t>
  </si>
  <si>
    <t>Other Non Operating Income</t>
  </si>
  <si>
    <t>Total Other</t>
  </si>
  <si>
    <t>Income Before Tax</t>
  </si>
  <si>
    <t>Tax</t>
  </si>
  <si>
    <t>Equity Method Investees</t>
  </si>
  <si>
    <t>Net Income</t>
  </si>
  <si>
    <t>Basic EPS</t>
  </si>
  <si>
    <t>Diltued EPS</t>
  </si>
  <si>
    <t>Basic Shares</t>
  </si>
  <si>
    <t>Diluted Shares</t>
  </si>
  <si>
    <t>CAPEX</t>
  </si>
  <si>
    <t>FCF</t>
  </si>
  <si>
    <t>Q2 25</t>
  </si>
  <si>
    <t>Q1 25</t>
  </si>
  <si>
    <t>Q4 24</t>
  </si>
  <si>
    <t>Q3 24</t>
  </si>
  <si>
    <t>Q2 24</t>
  </si>
  <si>
    <t>Q1 24</t>
  </si>
  <si>
    <t>Q4 25</t>
  </si>
  <si>
    <t>Y2023</t>
  </si>
  <si>
    <t>Y2024</t>
  </si>
  <si>
    <t>Y2025</t>
  </si>
  <si>
    <t>Restructure</t>
  </si>
  <si>
    <t>REV Y/Y %</t>
  </si>
  <si>
    <t>COGS Y/Y %</t>
  </si>
  <si>
    <t>GM Y/Y %</t>
  </si>
  <si>
    <t>DR</t>
  </si>
  <si>
    <t>NPV</t>
  </si>
  <si>
    <t>SP</t>
  </si>
  <si>
    <t>Y2027E</t>
  </si>
  <si>
    <t>Y2026E</t>
  </si>
  <si>
    <t>Y2028E</t>
  </si>
  <si>
    <t>Y2029E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</si>
</sst>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£&quot;#,##0.00;[Red]\-&quot;£&quot;#,##0.00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Serif"/>
      <family val="1"/>
    </font>
    <font>
      <b/>
      <sz val="11"/>
      <color theme="1"/>
      <name val="Aptos Serif"/>
      <family val="1"/>
    </font>
    <font>
      <i/>
      <sz val="11"/>
      <color theme="1"/>
      <name val="Aptos Serif"/>
      <family val="1"/>
    </font>
    <font>
      <b/>
      <i/>
      <sz val="11"/>
      <color theme="1"/>
      <name val="Aptos Serif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2">
    <xf numFmtId="0" fontId="0" fillId="0" borderId="0" xfId="0"/>
    <xf numFmtId="0" fontId="2" fillId="0" borderId="0" xfId="0" applyFont="1"/>
    <xf numFmtId="0" fontId="2" fillId="0" borderId="0" xfId="0" applyFont="1" applyAlignment="1">
      <alignment horizontal="right"/>
    </xf>
    <xf numFmtId="0" fontId="3" fillId="0" borderId="0" xfId="0" applyFont="1"/>
    <xf numFmtId="9" fontId="2" fillId="0" borderId="0" xfId="1" applyFont="1"/>
    <xf numFmtId="9" fontId="3" fillId="0" borderId="0" xfId="1" applyFont="1"/>
    <xf numFmtId="0" fontId="4" fillId="0" borderId="0" xfId="0" applyFont="1" applyAlignment="1">
      <alignment horizontal="right"/>
    </xf>
    <xf numFmtId="3" fontId="2" fillId="0" borderId="0" xfId="0" applyNumberFormat="1" applyFont="1"/>
    <xf numFmtId="0" fontId="3" fillId="2" borderId="0" xfId="0" applyFont="1" applyFill="1"/>
    <xf numFmtId="3" fontId="2" fillId="2" borderId="0" xfId="0" applyNumberFormat="1" applyFont="1" applyFill="1"/>
    <xf numFmtId="3" fontId="3" fillId="2" borderId="0" xfId="0" applyNumberFormat="1" applyFont="1" applyFill="1"/>
    <xf numFmtId="10" fontId="2" fillId="0" borderId="0" xfId="0" applyNumberFormat="1" applyFont="1"/>
    <xf numFmtId="10" fontId="3" fillId="0" borderId="0" xfId="0" applyNumberFormat="1" applyFont="1"/>
    <xf numFmtId="0" fontId="5" fillId="0" borderId="0" xfId="0" applyFont="1" applyAlignment="1">
      <alignment horizontal="right"/>
    </xf>
    <xf numFmtId="0" fontId="2" fillId="0" borderId="1" xfId="0" applyFont="1" applyBorder="1"/>
    <xf numFmtId="0" fontId="5" fillId="0" borderId="1" xfId="0" applyFont="1" applyBorder="1" applyAlignment="1">
      <alignment horizontal="right"/>
    </xf>
    <xf numFmtId="3" fontId="2" fillId="0" borderId="1" xfId="0" applyNumberFormat="1" applyFont="1" applyBorder="1"/>
    <xf numFmtId="3" fontId="2" fillId="2" borderId="1" xfId="0" applyNumberFormat="1" applyFont="1" applyFill="1" applyBorder="1"/>
    <xf numFmtId="3" fontId="3" fillId="2" borderId="1" xfId="0" applyNumberFormat="1" applyFont="1" applyFill="1" applyBorder="1"/>
    <xf numFmtId="10" fontId="2" fillId="0" borderId="1" xfId="0" applyNumberFormat="1" applyFont="1" applyBorder="1"/>
    <xf numFmtId="10" fontId="3" fillId="0" borderId="1" xfId="0" applyNumberFormat="1" applyFont="1" applyBorder="1"/>
    <xf numFmtId="8" fontId="2" fillId="0" borderId="0" xfId="0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6C7107-1920-4360-A5D8-5A344BC3B198}">
  <dimension ref="B2:C8"/>
  <sheetViews>
    <sheetView showGridLines="0" workbookViewId="0">
      <selection activeCell="C9" sqref="C9"/>
    </sheetView>
  </sheetViews>
  <sheetFormatPr defaultRowHeight="15" x14ac:dyDescent="0.25"/>
  <cols>
    <col min="1" max="16384" width="9.140625" style="1"/>
  </cols>
  <sheetData>
    <row r="2" spans="2:3" x14ac:dyDescent="0.25">
      <c r="B2" s="1" t="s">
        <v>0</v>
      </c>
      <c r="C2" s="2" t="s">
        <v>7</v>
      </c>
    </row>
    <row r="3" spans="2:3" x14ac:dyDescent="0.25">
      <c r="B3" s="1" t="s">
        <v>1</v>
      </c>
      <c r="C3" s="1">
        <v>219.02</v>
      </c>
    </row>
    <row r="4" spans="2:3" x14ac:dyDescent="0.25">
      <c r="B4" s="1" t="s">
        <v>2</v>
      </c>
      <c r="C4" s="1">
        <v>1119</v>
      </c>
    </row>
    <row r="5" spans="2:3" x14ac:dyDescent="0.25">
      <c r="B5" s="1" t="s">
        <v>3</v>
      </c>
      <c r="C5" s="1">
        <f>C3*C4</f>
        <v>245083.38</v>
      </c>
    </row>
    <row r="6" spans="2:3" x14ac:dyDescent="0.25">
      <c r="B6" s="1" t="s">
        <v>4</v>
      </c>
      <c r="C6" s="1">
        <v>27919</v>
      </c>
    </row>
    <row r="7" spans="2:3" x14ac:dyDescent="0.25">
      <c r="B7" s="1" t="s">
        <v>5</v>
      </c>
      <c r="C7" s="1">
        <v>27649</v>
      </c>
    </row>
    <row r="8" spans="2:3" x14ac:dyDescent="0.25">
      <c r="B8" s="1" t="s">
        <v>6</v>
      </c>
      <c r="C8" s="1">
        <f>C5+C7-C6</f>
        <v>244813.38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40AEC-D0E9-45AA-A014-97646B13F41D}">
  <dimension ref="A1:R40"/>
  <sheetViews>
    <sheetView showGridLines="0" tabSelected="1" workbookViewId="0">
      <selection activeCell="I22" sqref="I22"/>
    </sheetView>
  </sheetViews>
  <sheetFormatPr defaultRowHeight="15" x14ac:dyDescent="0.25"/>
  <cols>
    <col min="1" max="1" width="9.140625" style="1"/>
    <col min="2" max="2" width="29.28515625" style="1" bestFit="1" customWidth="1"/>
    <col min="3" max="3" width="7.85546875" style="1" bestFit="1" customWidth="1"/>
    <col min="4" max="4" width="9.85546875" style="1" bestFit="1" customWidth="1"/>
    <col min="5" max="5" width="9.28515625" style="1" bestFit="1" customWidth="1"/>
    <col min="6" max="7" width="9.28515625" style="1" customWidth="1"/>
    <col min="8" max="8" width="12.28515625" style="1" customWidth="1"/>
    <col min="9" max="9" width="12" style="1" customWidth="1"/>
    <col min="10" max="10" width="11" style="1" bestFit="1" customWidth="1"/>
    <col min="11" max="11" width="12.42578125" style="1" bestFit="1" customWidth="1"/>
    <col min="12" max="12" width="10.42578125" style="1" bestFit="1" customWidth="1"/>
    <col min="13" max="14" width="9.85546875" style="1" customWidth="1"/>
    <col min="15" max="15" width="9.42578125" style="1" bestFit="1" customWidth="1"/>
    <col min="16" max="16" width="9.28515625" style="1" bestFit="1" customWidth="1"/>
    <col min="17" max="16384" width="9.140625" style="1"/>
  </cols>
  <sheetData>
    <row r="1" spans="2:18" x14ac:dyDescent="0.25">
      <c r="F1" s="14"/>
    </row>
    <row r="2" spans="2:18" x14ac:dyDescent="0.25">
      <c r="F2" s="14"/>
    </row>
    <row r="3" spans="2:18" x14ac:dyDescent="0.25">
      <c r="C3" s="6" t="s">
        <v>38</v>
      </c>
      <c r="D3" s="6" t="s">
        <v>39</v>
      </c>
      <c r="E3" s="6" t="s">
        <v>40</v>
      </c>
      <c r="F3" s="15" t="s">
        <v>49</v>
      </c>
      <c r="G3" s="13" t="s">
        <v>48</v>
      </c>
      <c r="H3" s="13" t="s">
        <v>50</v>
      </c>
      <c r="I3" s="13" t="s">
        <v>51</v>
      </c>
      <c r="J3" s="13"/>
      <c r="K3" s="6" t="s">
        <v>36</v>
      </c>
      <c r="L3" s="6" t="s">
        <v>35</v>
      </c>
      <c r="M3" s="6" t="s">
        <v>34</v>
      </c>
      <c r="N3" s="6" t="s">
        <v>33</v>
      </c>
      <c r="O3" s="6" t="s">
        <v>32</v>
      </c>
      <c r="P3" s="6" t="s">
        <v>31</v>
      </c>
      <c r="Q3" s="6" t="s">
        <v>8</v>
      </c>
      <c r="R3" s="6" t="s">
        <v>37</v>
      </c>
    </row>
    <row r="4" spans="2:18" x14ac:dyDescent="0.25">
      <c r="B4" s="1" t="s">
        <v>9</v>
      </c>
      <c r="C4" s="7">
        <v>15540</v>
      </c>
      <c r="D4" s="7">
        <v>25111</v>
      </c>
      <c r="E4" s="7">
        <v>37378</v>
      </c>
      <c r="F4" s="16">
        <f>E4*1.3</f>
        <v>48591.4</v>
      </c>
      <c r="G4" s="7">
        <f>F4*1.3</f>
        <v>63168.820000000007</v>
      </c>
      <c r="H4" s="7">
        <f>G4*1.3</f>
        <v>82119.466000000015</v>
      </c>
      <c r="I4" s="7">
        <f>H4*1.3</f>
        <v>106755.30580000002</v>
      </c>
      <c r="J4" s="7"/>
      <c r="K4" s="7">
        <v>4726</v>
      </c>
      <c r="L4" s="7">
        <v>5824</v>
      </c>
      <c r="M4" s="7">
        <v>6811</v>
      </c>
      <c r="N4" s="7">
        <f>D4-SUM(K4:M4)</f>
        <v>7750</v>
      </c>
      <c r="O4" s="7">
        <v>8709</v>
      </c>
      <c r="P4" s="7">
        <v>8053</v>
      </c>
      <c r="Q4" s="7">
        <v>9301</v>
      </c>
      <c r="R4" s="7">
        <f>E4-SUM(O4:Q4)</f>
        <v>11315</v>
      </c>
    </row>
    <row r="5" spans="2:18" x14ac:dyDescent="0.25">
      <c r="B5" s="1" t="s">
        <v>10</v>
      </c>
      <c r="C5" s="7">
        <v>16956</v>
      </c>
      <c r="D5" s="7">
        <v>19498</v>
      </c>
      <c r="E5" s="7">
        <v>22505</v>
      </c>
      <c r="F5" s="16">
        <f>E5*1.15</f>
        <v>25880.749999999996</v>
      </c>
      <c r="G5" s="7">
        <f>F5*1.15</f>
        <v>29762.862499999992</v>
      </c>
      <c r="H5" s="7">
        <f>G5*1.15</f>
        <v>34227.291874999988</v>
      </c>
      <c r="I5" s="7">
        <f>H5*1.15</f>
        <v>39361.385656249986</v>
      </c>
      <c r="J5" s="7"/>
      <c r="K5" s="7">
        <v>4761</v>
      </c>
      <c r="L5" s="7">
        <v>4745</v>
      </c>
      <c r="M5" s="7">
        <v>4979</v>
      </c>
      <c r="N5" s="7">
        <f>D5-SUM(K5:M5)</f>
        <v>5013</v>
      </c>
      <c r="O5" s="7">
        <v>5361</v>
      </c>
      <c r="P5" s="7">
        <v>5090</v>
      </c>
      <c r="Q5" s="7">
        <v>5793</v>
      </c>
      <c r="R5" s="7">
        <f>E5-SUM(O5:Q5)</f>
        <v>6261</v>
      </c>
    </row>
    <row r="6" spans="2:18" x14ac:dyDescent="0.25">
      <c r="B6" s="3" t="s">
        <v>11</v>
      </c>
      <c r="C6" s="7">
        <f>C4-C5</f>
        <v>-1416</v>
      </c>
      <c r="D6" s="7">
        <f>D4-D5</f>
        <v>5613</v>
      </c>
      <c r="E6" s="7">
        <f>E4-E5</f>
        <v>14873</v>
      </c>
      <c r="F6" s="16">
        <f>F4-F5</f>
        <v>22710.650000000005</v>
      </c>
      <c r="G6" s="7">
        <f>G4-G5</f>
        <v>33405.957500000019</v>
      </c>
      <c r="H6" s="7">
        <f>H4-H5</f>
        <v>47892.174125000027</v>
      </c>
      <c r="I6" s="7">
        <f>I4-I5</f>
        <v>67393.920143750031</v>
      </c>
      <c r="J6" s="7"/>
      <c r="K6" s="7">
        <f>K4-K5</f>
        <v>-35</v>
      </c>
      <c r="L6" s="7">
        <f>L4-L5</f>
        <v>1079</v>
      </c>
      <c r="M6" s="7">
        <f>M4-M5</f>
        <v>1832</v>
      </c>
      <c r="N6" s="7">
        <f>N4-N5</f>
        <v>2737</v>
      </c>
      <c r="O6" s="7">
        <f>O4-O5</f>
        <v>3348</v>
      </c>
      <c r="P6" s="7">
        <f>P4-P5</f>
        <v>2963</v>
      </c>
      <c r="Q6" s="7">
        <f>Q4-Q5</f>
        <v>3508</v>
      </c>
      <c r="R6" s="7">
        <f>R4-R5</f>
        <v>5054</v>
      </c>
    </row>
    <row r="7" spans="2:18" x14ac:dyDescent="0.25">
      <c r="B7" s="1" t="s">
        <v>12</v>
      </c>
      <c r="C7" s="7">
        <v>3114</v>
      </c>
      <c r="D7" s="7">
        <v>3430</v>
      </c>
      <c r="E7" s="7">
        <v>3798</v>
      </c>
      <c r="F7" s="16">
        <v>3798</v>
      </c>
      <c r="G7" s="7">
        <v>3798</v>
      </c>
      <c r="H7" s="7">
        <v>3798</v>
      </c>
      <c r="I7" s="7">
        <v>3798</v>
      </c>
      <c r="J7" s="7"/>
      <c r="K7" s="7">
        <v>845</v>
      </c>
      <c r="L7" s="7">
        <v>832</v>
      </c>
      <c r="M7" s="7">
        <v>850</v>
      </c>
      <c r="N7" s="7">
        <f>D7-SUM(K7:M7)</f>
        <v>903</v>
      </c>
      <c r="O7" s="7">
        <v>888</v>
      </c>
      <c r="P7" s="7">
        <v>898</v>
      </c>
      <c r="Q7" s="7">
        <v>965</v>
      </c>
      <c r="R7" s="7">
        <f>E7-SUM(O7:Q7)</f>
        <v>1047</v>
      </c>
    </row>
    <row r="8" spans="2:18" x14ac:dyDescent="0.25">
      <c r="B8" s="1" t="s">
        <v>13</v>
      </c>
      <c r="C8" s="7">
        <v>920</v>
      </c>
      <c r="D8" s="7">
        <v>1129</v>
      </c>
      <c r="E8" s="7">
        <v>1205</v>
      </c>
      <c r="F8" s="16">
        <v>1205</v>
      </c>
      <c r="G8" s="7">
        <v>1205</v>
      </c>
      <c r="H8" s="7">
        <v>1205</v>
      </c>
      <c r="I8" s="7">
        <v>1205</v>
      </c>
      <c r="J8" s="7"/>
      <c r="K8" s="7">
        <v>263</v>
      </c>
      <c r="L8" s="7">
        <v>280</v>
      </c>
      <c r="M8" s="7">
        <v>291</v>
      </c>
      <c r="N8" s="7">
        <f>D8-SUM(K8:M8)</f>
        <v>295</v>
      </c>
      <c r="O8" s="7">
        <v>288</v>
      </c>
      <c r="P8" s="7">
        <v>285</v>
      </c>
      <c r="Q8" s="7">
        <v>318</v>
      </c>
      <c r="R8" s="7">
        <f>E8-SUM(O8:Q8)</f>
        <v>314</v>
      </c>
    </row>
    <row r="9" spans="2:18" x14ac:dyDescent="0.25">
      <c r="B9" s="1" t="s">
        <v>41</v>
      </c>
      <c r="C9" s="7">
        <v>171</v>
      </c>
      <c r="D9" s="7">
        <v>1</v>
      </c>
      <c r="E9" s="7">
        <v>39</v>
      </c>
      <c r="F9" s="16">
        <v>39</v>
      </c>
      <c r="G9" s="7">
        <v>39</v>
      </c>
      <c r="H9" s="7">
        <v>39</v>
      </c>
      <c r="I9" s="7">
        <v>39</v>
      </c>
      <c r="J9" s="7"/>
      <c r="K9" s="7">
        <v>0</v>
      </c>
      <c r="L9" s="7">
        <v>0</v>
      </c>
      <c r="M9" s="7">
        <v>0</v>
      </c>
      <c r="N9" s="7">
        <f>D9-SUM(K9:M9)</f>
        <v>1</v>
      </c>
      <c r="O9" s="7">
        <v>0</v>
      </c>
      <c r="P9" s="7">
        <v>0</v>
      </c>
      <c r="Q9" s="7">
        <v>0</v>
      </c>
      <c r="R9" s="7">
        <f>E9-SUM(O9:Q9)</f>
        <v>39</v>
      </c>
    </row>
    <row r="10" spans="2:18" x14ac:dyDescent="0.25">
      <c r="B10" s="1" t="s">
        <v>14</v>
      </c>
      <c r="C10" s="7">
        <v>124</v>
      </c>
      <c r="D10" s="7">
        <v>-251</v>
      </c>
      <c r="E10" s="7">
        <v>61</v>
      </c>
      <c r="F10" s="16">
        <v>61</v>
      </c>
      <c r="G10" s="7">
        <v>61</v>
      </c>
      <c r="H10" s="7">
        <v>61</v>
      </c>
      <c r="I10" s="7">
        <v>61</v>
      </c>
      <c r="J10" s="7"/>
      <c r="K10" s="7">
        <v>-15</v>
      </c>
      <c r="L10" s="7">
        <v>-224</v>
      </c>
      <c r="M10" s="7">
        <v>-28</v>
      </c>
      <c r="N10" s="7">
        <f>D10-SUM(K10:M10)</f>
        <v>16</v>
      </c>
      <c r="O10" s="7">
        <v>-2</v>
      </c>
      <c r="P10" s="7">
        <v>7</v>
      </c>
      <c r="Q10" s="7">
        <v>56</v>
      </c>
      <c r="R10" s="7">
        <f>E10-SUM(O10:Q10)</f>
        <v>0</v>
      </c>
    </row>
    <row r="11" spans="2:18" x14ac:dyDescent="0.25">
      <c r="B11" s="3" t="s">
        <v>15</v>
      </c>
      <c r="C11" s="7">
        <f>SUM(C7:C10)</f>
        <v>4329</v>
      </c>
      <c r="D11" s="7">
        <f>SUM(D7:D10)</f>
        <v>4309</v>
      </c>
      <c r="E11" s="7">
        <f>SUM(E7:E10)</f>
        <v>5103</v>
      </c>
      <c r="F11" s="16">
        <f>SUM(F7:F10)</f>
        <v>5103</v>
      </c>
      <c r="G11" s="7">
        <f>SUM(G7:G10)</f>
        <v>5103</v>
      </c>
      <c r="H11" s="7">
        <f>SUM(H7:H10)</f>
        <v>5103</v>
      </c>
      <c r="I11" s="7">
        <f>SUM(I7:I10)</f>
        <v>5103</v>
      </c>
      <c r="J11" s="7"/>
      <c r="K11" s="7">
        <f>SUM(K7:K10)</f>
        <v>1093</v>
      </c>
      <c r="L11" s="7">
        <f>SUM(L7:L10)</f>
        <v>888</v>
      </c>
      <c r="M11" s="7">
        <f>SUM(M7:M10)</f>
        <v>1113</v>
      </c>
      <c r="N11" s="7">
        <f>SUM(N7:N10)</f>
        <v>1215</v>
      </c>
      <c r="O11" s="7">
        <f>SUM(O7:O10)</f>
        <v>1174</v>
      </c>
      <c r="P11" s="7">
        <f>SUM(P7:P10)</f>
        <v>1190</v>
      </c>
      <c r="Q11" s="7">
        <f>SUM(Q7:Q10)</f>
        <v>1339</v>
      </c>
      <c r="R11" s="7">
        <f>SUM(R7:R10)</f>
        <v>1400</v>
      </c>
    </row>
    <row r="12" spans="2:18" x14ac:dyDescent="0.25">
      <c r="B12" s="5" t="s">
        <v>16</v>
      </c>
      <c r="C12" s="7">
        <f>C6-C11</f>
        <v>-5745</v>
      </c>
      <c r="D12" s="7">
        <f>D6-D11</f>
        <v>1304</v>
      </c>
      <c r="E12" s="7">
        <f>E6-E11</f>
        <v>9770</v>
      </c>
      <c r="F12" s="16">
        <f>F6-F11</f>
        <v>17607.650000000005</v>
      </c>
      <c r="G12" s="7">
        <f>G6-G11</f>
        <v>28302.957500000019</v>
      </c>
      <c r="H12" s="7">
        <f>H6-H11</f>
        <v>42789.174125000027</v>
      </c>
      <c r="I12" s="7">
        <f>I6-I11</f>
        <v>62290.920143750031</v>
      </c>
      <c r="J12" s="7"/>
      <c r="K12" s="7">
        <f>K6-K11</f>
        <v>-1128</v>
      </c>
      <c r="L12" s="7">
        <f>L6-L11</f>
        <v>191</v>
      </c>
      <c r="M12" s="7">
        <f>M6-M11</f>
        <v>719</v>
      </c>
      <c r="N12" s="7">
        <f>N6-N11</f>
        <v>1522</v>
      </c>
      <c r="O12" s="7">
        <f>O6-O11</f>
        <v>2174</v>
      </c>
      <c r="P12" s="7">
        <f>P6-P11</f>
        <v>1773</v>
      </c>
      <c r="Q12" s="7">
        <f>Q6-Q11</f>
        <v>2169</v>
      </c>
      <c r="R12" s="7">
        <f>R6-R11</f>
        <v>3654</v>
      </c>
    </row>
    <row r="13" spans="2:18" x14ac:dyDescent="0.25">
      <c r="B13" s="1" t="s">
        <v>17</v>
      </c>
      <c r="C13" s="7">
        <v>468</v>
      </c>
      <c r="D13" s="7">
        <v>529</v>
      </c>
      <c r="E13" s="7">
        <v>496</v>
      </c>
      <c r="F13" s="16">
        <v>496</v>
      </c>
      <c r="G13" s="7">
        <v>496</v>
      </c>
      <c r="H13" s="7">
        <v>496</v>
      </c>
      <c r="I13" s="7">
        <v>496</v>
      </c>
      <c r="J13" s="7"/>
      <c r="K13" s="7">
        <v>132</v>
      </c>
      <c r="L13" s="7">
        <v>130</v>
      </c>
      <c r="M13" s="7">
        <v>136</v>
      </c>
      <c r="N13" s="7">
        <f>D13-SUM(K13:M13)</f>
        <v>131</v>
      </c>
      <c r="O13" s="7">
        <v>107</v>
      </c>
      <c r="P13" s="7">
        <v>108</v>
      </c>
      <c r="Q13" s="7">
        <v>135</v>
      </c>
      <c r="R13" s="7">
        <f>E13-SUM(O13:Q13)</f>
        <v>146</v>
      </c>
    </row>
    <row r="14" spans="2:18" x14ac:dyDescent="0.25">
      <c r="B14" s="1" t="s">
        <v>18</v>
      </c>
      <c r="C14" s="7">
        <v>-388</v>
      </c>
      <c r="D14" s="7">
        <v>-562</v>
      </c>
      <c r="E14" s="7">
        <v>-477</v>
      </c>
      <c r="F14" s="16">
        <v>-477</v>
      </c>
      <c r="G14" s="7">
        <v>-477</v>
      </c>
      <c r="H14" s="7">
        <v>-477</v>
      </c>
      <c r="I14" s="7">
        <v>-477</v>
      </c>
      <c r="J14" s="7"/>
      <c r="K14" s="7">
        <v>-132</v>
      </c>
      <c r="L14" s="7">
        <v>-144</v>
      </c>
      <c r="M14" s="7">
        <v>-150</v>
      </c>
      <c r="N14" s="7">
        <f>D14-SUM(K14:M14)</f>
        <v>-136</v>
      </c>
      <c r="O14" s="7">
        <v>-118</v>
      </c>
      <c r="P14" s="7">
        <v>-112</v>
      </c>
      <c r="Q14" s="7">
        <v>-123</v>
      </c>
      <c r="R14" s="7">
        <f>E14-SUM(O14:Q14)</f>
        <v>-124</v>
      </c>
    </row>
    <row r="15" spans="2:18" x14ac:dyDescent="0.25">
      <c r="B15" s="4" t="s">
        <v>19</v>
      </c>
      <c r="C15" s="7">
        <v>7</v>
      </c>
      <c r="D15" s="7">
        <v>-31</v>
      </c>
      <c r="E15" s="7">
        <v>-135</v>
      </c>
      <c r="F15" s="16">
        <v>-135</v>
      </c>
      <c r="G15" s="7">
        <v>-135</v>
      </c>
      <c r="H15" s="7">
        <v>-135</v>
      </c>
      <c r="I15" s="7">
        <v>-135</v>
      </c>
      <c r="J15" s="7"/>
      <c r="K15" s="7">
        <v>-27</v>
      </c>
      <c r="L15" s="7">
        <v>-7</v>
      </c>
      <c r="M15" s="7">
        <v>10</v>
      </c>
      <c r="N15" s="7">
        <f>D15-SUM(K15:M15)</f>
        <v>-7</v>
      </c>
      <c r="O15" s="7">
        <v>-11</v>
      </c>
      <c r="P15" s="7">
        <v>-11</v>
      </c>
      <c r="Q15" s="7">
        <v>-68</v>
      </c>
      <c r="R15" s="7">
        <f>E15-SUM(O15:Q15)</f>
        <v>-45</v>
      </c>
    </row>
    <row r="16" spans="2:18" x14ac:dyDescent="0.25">
      <c r="B16" s="3" t="s">
        <v>20</v>
      </c>
      <c r="C16" s="7">
        <f>SUM(C13:C15)</f>
        <v>87</v>
      </c>
      <c r="D16" s="7">
        <f>SUM(D13:D15)</f>
        <v>-64</v>
      </c>
      <c r="E16" s="7">
        <f>SUM(E13:E15)</f>
        <v>-116</v>
      </c>
      <c r="F16" s="16">
        <f>SUM(F13:F15)</f>
        <v>-116</v>
      </c>
      <c r="G16" s="7">
        <f>SUM(G13:G15)</f>
        <v>-116</v>
      </c>
      <c r="H16" s="7">
        <f>SUM(H13:H15)</f>
        <v>-116</v>
      </c>
      <c r="I16" s="7">
        <f>SUM(I13:I15)</f>
        <v>-116</v>
      </c>
      <c r="J16" s="7"/>
      <c r="K16" s="7">
        <f>SUM(K13:K15)</f>
        <v>-27</v>
      </c>
      <c r="L16" s="7">
        <f>SUM(L13:L15)</f>
        <v>-21</v>
      </c>
      <c r="M16" s="7">
        <f>SUM(M13:M15)</f>
        <v>-4</v>
      </c>
      <c r="N16" s="7">
        <f>SUM(N13:N15)</f>
        <v>-12</v>
      </c>
      <c r="O16" s="7">
        <f>SUM(O13:O15)</f>
        <v>-22</v>
      </c>
      <c r="P16" s="7">
        <f>SUM(P13:P15)</f>
        <v>-15</v>
      </c>
      <c r="Q16" s="7">
        <f>SUM(Q13:Q15)</f>
        <v>-56</v>
      </c>
      <c r="R16" s="7">
        <f>SUM(R13:R15)</f>
        <v>-23</v>
      </c>
    </row>
    <row r="17" spans="1:18" x14ac:dyDescent="0.25">
      <c r="B17" s="3" t="s">
        <v>21</v>
      </c>
      <c r="C17" s="7">
        <f>SUM(C16,C12)</f>
        <v>-5658</v>
      </c>
      <c r="D17" s="7">
        <f>SUM(D16,D12)</f>
        <v>1240</v>
      </c>
      <c r="E17" s="7">
        <f>SUM(E16,E12)</f>
        <v>9654</v>
      </c>
      <c r="F17" s="16">
        <f>SUM(F16,F12)</f>
        <v>17491.650000000005</v>
      </c>
      <c r="G17" s="7">
        <f>SUM(G16,G12)</f>
        <v>28186.957500000019</v>
      </c>
      <c r="H17" s="7">
        <f>SUM(H16,H12)</f>
        <v>42673.174125000027</v>
      </c>
      <c r="I17" s="7">
        <f>SUM(I16,I12)</f>
        <v>62174.920143750031</v>
      </c>
      <c r="J17" s="7"/>
      <c r="K17" s="7">
        <f>SUM(K16,K12)</f>
        <v>-1155</v>
      </c>
      <c r="L17" s="7">
        <f>SUM(L16,L12)</f>
        <v>170</v>
      </c>
      <c r="M17" s="7">
        <f>SUM(M16,M12)</f>
        <v>715</v>
      </c>
      <c r="N17" s="7">
        <f>SUM(N16,N12)</f>
        <v>1510</v>
      </c>
      <c r="O17" s="7">
        <f>SUM(O16,O12)</f>
        <v>2152</v>
      </c>
      <c r="P17" s="7">
        <f>SUM(P16,P12)</f>
        <v>1758</v>
      </c>
      <c r="Q17" s="7">
        <f>SUM(Q16,Q12)</f>
        <v>2113</v>
      </c>
      <c r="R17" s="7">
        <f>SUM(R16,R12)</f>
        <v>3631</v>
      </c>
    </row>
    <row r="18" spans="1:18" x14ac:dyDescent="0.25">
      <c r="B18" s="1" t="s">
        <v>22</v>
      </c>
      <c r="C18" s="7">
        <v>-177</v>
      </c>
      <c r="D18" s="7">
        <v>-451</v>
      </c>
      <c r="E18" s="7">
        <v>-1124</v>
      </c>
      <c r="F18" s="16">
        <v>-1124</v>
      </c>
      <c r="G18" s="7">
        <v>-1124</v>
      </c>
      <c r="H18" s="7">
        <v>-1124</v>
      </c>
      <c r="I18" s="7">
        <v>-1124</v>
      </c>
      <c r="J18" s="7"/>
      <c r="K18" s="7">
        <v>-73</v>
      </c>
      <c r="L18" s="7">
        <v>622</v>
      </c>
      <c r="M18" s="7">
        <v>-377</v>
      </c>
      <c r="N18" s="7">
        <f>D18-SUM(K18:M18)</f>
        <v>-623</v>
      </c>
      <c r="O18" s="7">
        <v>-283</v>
      </c>
      <c r="P18" s="7">
        <v>-177</v>
      </c>
      <c r="Q18" s="7">
        <v>-235</v>
      </c>
      <c r="R18" s="7">
        <f>E18-SUM(O18:Q18)</f>
        <v>-429</v>
      </c>
    </row>
    <row r="19" spans="1:18" x14ac:dyDescent="0.25">
      <c r="B19" s="1" t="s">
        <v>23</v>
      </c>
      <c r="C19" s="7">
        <v>2</v>
      </c>
      <c r="D19" s="7">
        <v>-11</v>
      </c>
      <c r="E19" s="7">
        <v>9</v>
      </c>
      <c r="F19" s="16">
        <v>9</v>
      </c>
      <c r="G19" s="7">
        <v>9</v>
      </c>
      <c r="H19" s="7">
        <v>9</v>
      </c>
      <c r="I19" s="7">
        <v>9</v>
      </c>
      <c r="J19" s="7"/>
      <c r="K19" s="7">
        <v>-6</v>
      </c>
      <c r="L19" s="7">
        <v>1</v>
      </c>
      <c r="M19" s="7">
        <v>-6</v>
      </c>
      <c r="N19" s="7">
        <f>D19-SUM(K19:M19)</f>
        <v>0</v>
      </c>
      <c r="O19" s="7">
        <v>1</v>
      </c>
      <c r="P19" s="7">
        <v>2</v>
      </c>
      <c r="Q19" s="7">
        <v>7</v>
      </c>
      <c r="R19" s="7">
        <f>E19-SUM(O19:Q19)</f>
        <v>-1</v>
      </c>
    </row>
    <row r="20" spans="1:18" x14ac:dyDescent="0.25">
      <c r="B20" s="8" t="s">
        <v>24</v>
      </c>
      <c r="C20" s="9">
        <f>SUM(C17:C19)</f>
        <v>-5833</v>
      </c>
      <c r="D20" s="9">
        <f>SUM(D17:D19)</f>
        <v>778</v>
      </c>
      <c r="E20" s="9">
        <f>SUM(E17:E19)</f>
        <v>8539</v>
      </c>
      <c r="F20" s="17">
        <f>SUM(F17:F19)</f>
        <v>16376.650000000005</v>
      </c>
      <c r="G20" s="9">
        <f>SUM(G17:G19)</f>
        <v>27071.957500000019</v>
      </c>
      <c r="H20" s="9">
        <f>SUM(H17:H19)</f>
        <v>41558.174125000027</v>
      </c>
      <c r="I20" s="9">
        <f>SUM(I17:I19)</f>
        <v>61059.920143750031</v>
      </c>
      <c r="J20" s="9"/>
      <c r="K20" s="9">
        <f>SUM(K17:K19)</f>
        <v>-1234</v>
      </c>
      <c r="L20" s="9">
        <f>SUM(L17:L19)</f>
        <v>793</v>
      </c>
      <c r="M20" s="9">
        <f>SUM(M17:M19)</f>
        <v>332</v>
      </c>
      <c r="N20" s="9">
        <f>SUM(N17:N19)</f>
        <v>887</v>
      </c>
      <c r="O20" s="9">
        <f>SUM(O17:O19)</f>
        <v>1870</v>
      </c>
      <c r="P20" s="9">
        <f>SUM(P17:P19)</f>
        <v>1583</v>
      </c>
      <c r="Q20" s="9">
        <f>SUM(Q17:Q19)</f>
        <v>1885</v>
      </c>
      <c r="R20" s="9">
        <f>SUM(R17:R19)</f>
        <v>3201</v>
      </c>
    </row>
    <row r="21" spans="1:18" x14ac:dyDescent="0.25">
      <c r="F21" s="14"/>
    </row>
    <row r="22" spans="1:18" x14ac:dyDescent="0.25">
      <c r="B22" s="3" t="s">
        <v>25</v>
      </c>
      <c r="C22" s="1">
        <v>-5.34</v>
      </c>
      <c r="D22" s="1">
        <v>0.7</v>
      </c>
      <c r="E22" s="1">
        <v>7.65</v>
      </c>
      <c r="F22" s="14">
        <v>7.65</v>
      </c>
      <c r="G22" s="1">
        <v>7.65</v>
      </c>
      <c r="H22" s="1">
        <v>7.65</v>
      </c>
      <c r="I22" s="1">
        <v>7.65</v>
      </c>
      <c r="K22" s="1">
        <v>-1.1200000000000001</v>
      </c>
      <c r="L22" s="1">
        <v>0.72</v>
      </c>
      <c r="M22" s="1">
        <v>0.3</v>
      </c>
      <c r="N22" s="7">
        <f>D22-SUM(K22:M22)</f>
        <v>0.8</v>
      </c>
      <c r="O22" s="1">
        <v>1.68</v>
      </c>
      <c r="P22" s="1">
        <v>1.42</v>
      </c>
      <c r="Q22" s="1">
        <v>1.69</v>
      </c>
      <c r="R22" s="7">
        <f>E22-SUM(O22:Q22)</f>
        <v>2.8600000000000012</v>
      </c>
    </row>
    <row r="23" spans="1:18" x14ac:dyDescent="0.25">
      <c r="B23" s="1" t="s">
        <v>26</v>
      </c>
      <c r="C23" s="1">
        <v>-5.34</v>
      </c>
      <c r="D23" s="1">
        <v>0.7</v>
      </c>
      <c r="E23" s="1">
        <v>7.59</v>
      </c>
      <c r="F23" s="14">
        <v>7.59</v>
      </c>
      <c r="G23" s="1">
        <v>7.59</v>
      </c>
      <c r="H23" s="1">
        <v>7.59</v>
      </c>
      <c r="I23" s="1">
        <v>7.59</v>
      </c>
      <c r="K23" s="1">
        <v>-1.1200000000000001</v>
      </c>
      <c r="L23" s="1">
        <v>0.71</v>
      </c>
      <c r="M23" s="1">
        <v>0.3</v>
      </c>
      <c r="N23" s="7">
        <f>D23-SUM(K23:M23)</f>
        <v>0.81</v>
      </c>
      <c r="O23" s="1">
        <v>1.67</v>
      </c>
      <c r="P23" s="1">
        <v>1.41</v>
      </c>
      <c r="Q23" s="1">
        <v>1.68</v>
      </c>
      <c r="R23" s="7">
        <f>E23-SUM(O23:Q23)</f>
        <v>2.83</v>
      </c>
    </row>
    <row r="24" spans="1:18" x14ac:dyDescent="0.25">
      <c r="B24" s="3" t="s">
        <v>27</v>
      </c>
      <c r="C24" s="7">
        <v>1093</v>
      </c>
      <c r="D24" s="7">
        <v>1105</v>
      </c>
      <c r="E24" s="7">
        <v>1116</v>
      </c>
      <c r="F24" s="16">
        <v>1116</v>
      </c>
      <c r="G24" s="7">
        <v>1116</v>
      </c>
      <c r="H24" s="7">
        <v>1116</v>
      </c>
      <c r="I24" s="7">
        <v>1116</v>
      </c>
      <c r="J24" s="7"/>
      <c r="K24" s="7">
        <v>1100</v>
      </c>
      <c r="L24" s="7">
        <v>1104</v>
      </c>
      <c r="M24" s="7">
        <v>1107</v>
      </c>
      <c r="N24" s="7">
        <v>1105</v>
      </c>
      <c r="O24" s="7">
        <v>1111</v>
      </c>
      <c r="P24" s="7">
        <v>1115</v>
      </c>
      <c r="Q24" s="7">
        <v>1118</v>
      </c>
      <c r="R24" s="7">
        <v>1116</v>
      </c>
    </row>
    <row r="25" spans="1:18" x14ac:dyDescent="0.25">
      <c r="B25" s="1" t="s">
        <v>28</v>
      </c>
      <c r="C25" s="7">
        <v>1093</v>
      </c>
      <c r="D25" s="7">
        <v>1118</v>
      </c>
      <c r="E25" s="7">
        <v>1125</v>
      </c>
      <c r="F25" s="16">
        <v>1125</v>
      </c>
      <c r="G25" s="7">
        <v>1125</v>
      </c>
      <c r="H25" s="7">
        <v>1125</v>
      </c>
      <c r="I25" s="7">
        <v>1125</v>
      </c>
      <c r="J25" s="7"/>
      <c r="K25" s="7">
        <v>1100</v>
      </c>
      <c r="L25" s="7">
        <v>1114</v>
      </c>
      <c r="M25" s="7">
        <v>1123</v>
      </c>
      <c r="N25" s="7">
        <v>1118</v>
      </c>
      <c r="O25" s="7">
        <v>1122</v>
      </c>
      <c r="P25" s="7">
        <v>1123</v>
      </c>
      <c r="Q25" s="7">
        <v>1125</v>
      </c>
      <c r="R25" s="7">
        <v>1125</v>
      </c>
    </row>
    <row r="26" spans="1:18" x14ac:dyDescent="0.25">
      <c r="C26" s="7"/>
      <c r="D26" s="7"/>
      <c r="E26" s="7"/>
      <c r="F26" s="16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</row>
    <row r="27" spans="1:18" x14ac:dyDescent="0.25">
      <c r="B27" s="1" t="s">
        <v>4</v>
      </c>
      <c r="C27" s="7">
        <v>1559</v>
      </c>
      <c r="D27" s="7">
        <v>8507</v>
      </c>
      <c r="E27" s="7">
        <v>17525</v>
      </c>
      <c r="F27" s="16">
        <v>17525</v>
      </c>
      <c r="G27" s="7">
        <v>17525</v>
      </c>
      <c r="H27" s="7">
        <v>17525</v>
      </c>
      <c r="I27" s="7">
        <v>17525</v>
      </c>
      <c r="J27" s="7"/>
      <c r="K27" s="7">
        <v>1401</v>
      </c>
      <c r="L27" s="7">
        <v>262</v>
      </c>
      <c r="M27" s="7">
        <v>5102</v>
      </c>
      <c r="N27" s="7">
        <f>D27-SUM(K27:M27)</f>
        <v>1742</v>
      </c>
      <c r="O27" s="7">
        <v>3244</v>
      </c>
      <c r="P27" s="7">
        <v>7186</v>
      </c>
      <c r="Q27" s="7">
        <v>11795</v>
      </c>
      <c r="R27" s="7">
        <v>17525</v>
      </c>
    </row>
    <row r="28" spans="1:18" x14ac:dyDescent="0.25">
      <c r="B28" s="1" t="s">
        <v>29</v>
      </c>
      <c r="C28" s="7">
        <v>-7676</v>
      </c>
      <c r="D28" s="7">
        <v>-8386</v>
      </c>
      <c r="E28" s="7">
        <v>-15857</v>
      </c>
      <c r="F28" s="16">
        <v>-15857</v>
      </c>
      <c r="G28" s="7">
        <v>-15857</v>
      </c>
      <c r="H28" s="7">
        <v>-15857</v>
      </c>
      <c r="I28" s="7">
        <v>-15857</v>
      </c>
      <c r="J28" s="7"/>
      <c r="K28" s="7">
        <v>-1796</v>
      </c>
      <c r="L28" s="7">
        <v>-3180</v>
      </c>
      <c r="M28" s="7">
        <v>-4711</v>
      </c>
      <c r="N28" s="7">
        <f>D28-SUM(K28:M28)</f>
        <v>1301</v>
      </c>
      <c r="O28" s="7">
        <v>-3206</v>
      </c>
      <c r="P28" s="7">
        <v>-7261</v>
      </c>
      <c r="Q28" s="7">
        <v>-10199</v>
      </c>
      <c r="R28" s="7">
        <v>-15857</v>
      </c>
    </row>
    <row r="29" spans="1:18" x14ac:dyDescent="0.25">
      <c r="B29" s="8" t="s">
        <v>30</v>
      </c>
      <c r="C29" s="10">
        <f>SUM(C27:C28)</f>
        <v>-6117</v>
      </c>
      <c r="D29" s="10">
        <f>SUM(D27:D28)</f>
        <v>121</v>
      </c>
      <c r="E29" s="10">
        <f>SUM(E27:E28)</f>
        <v>1668</v>
      </c>
      <c r="F29" s="18">
        <f>SUM(F27:F28)</f>
        <v>1668</v>
      </c>
      <c r="G29" s="10">
        <f>SUM(G27:G28)</f>
        <v>1668</v>
      </c>
      <c r="H29" s="10">
        <f>SUM(H27:H28)</f>
        <v>1668</v>
      </c>
      <c r="I29" s="10">
        <f>SUM(I27:I28)</f>
        <v>1668</v>
      </c>
      <c r="J29" s="10"/>
      <c r="K29" s="10">
        <f>SUM(K27:K28)</f>
        <v>-395</v>
      </c>
      <c r="L29" s="10">
        <f>SUM(L27:L28)</f>
        <v>-2918</v>
      </c>
      <c r="M29" s="10">
        <f>SUM(M27:M28)</f>
        <v>391</v>
      </c>
      <c r="N29" s="10">
        <f>SUM(N27:N28)</f>
        <v>3043</v>
      </c>
      <c r="O29" s="10">
        <f>SUM(O27:O28)</f>
        <v>38</v>
      </c>
      <c r="P29" s="10">
        <f>SUM(P27:P28)</f>
        <v>-75</v>
      </c>
      <c r="Q29" s="10">
        <f>SUM(Q27:Q28)</f>
        <v>1596</v>
      </c>
      <c r="R29" s="10">
        <f>SUM(R27:R28)</f>
        <v>1668</v>
      </c>
    </row>
    <row r="30" spans="1:18" x14ac:dyDescent="0.25">
      <c r="F30" s="14"/>
    </row>
    <row r="31" spans="1:18" s="11" customFormat="1" x14ac:dyDescent="0.25">
      <c r="A31" s="7"/>
      <c r="B31" s="7" t="s">
        <v>42</v>
      </c>
      <c r="C31" s="11">
        <v>0</v>
      </c>
      <c r="D31" s="11">
        <f>(D4/C4)-1</f>
        <v>0.61589446589446584</v>
      </c>
      <c r="E31" s="11">
        <f>(E4/D4)-1</f>
        <v>0.48851101111066852</v>
      </c>
      <c r="F31" s="19">
        <f>(F4/E4)-1</f>
        <v>0.30000000000000004</v>
      </c>
      <c r="G31" s="11">
        <f>(G4/F4)-1</f>
        <v>0.30000000000000004</v>
      </c>
      <c r="H31" s="11">
        <f>(H4/G4)-1</f>
        <v>0.30000000000000004</v>
      </c>
      <c r="I31" s="11">
        <f>(I4/H4)-1</f>
        <v>0.30000000000000004</v>
      </c>
      <c r="K31" s="11">
        <v>0</v>
      </c>
      <c r="L31" s="11">
        <f>(L4/K4)-1</f>
        <v>0.23233178163351664</v>
      </c>
      <c r="M31" s="11">
        <f>(M4/L4)-1</f>
        <v>0.16947115384615374</v>
      </c>
      <c r="N31" s="11">
        <f>(N4/M4)-1</f>
        <v>0.13786521802965801</v>
      </c>
      <c r="O31" s="11">
        <f>(O4/N4)-1</f>
        <v>0.12374193548387091</v>
      </c>
      <c r="P31" s="11">
        <f>(P4/O4)-1</f>
        <v>-7.5324377081180338E-2</v>
      </c>
      <c r="Q31" s="11">
        <f>(Q4/P4)-1</f>
        <v>0.15497330187507763</v>
      </c>
      <c r="R31" s="11">
        <f>(R4/Q4)-1</f>
        <v>0.21653585635953121</v>
      </c>
    </row>
    <row r="32" spans="1:18" x14ac:dyDescent="0.25">
      <c r="B32" s="1" t="s">
        <v>43</v>
      </c>
      <c r="C32" s="11">
        <v>0</v>
      </c>
      <c r="D32" s="11">
        <f>(D5/C5)-1</f>
        <v>0.14991743335692376</v>
      </c>
      <c r="E32" s="11">
        <f>(E5/D5)-1</f>
        <v>0.15422094573802436</v>
      </c>
      <c r="F32" s="19">
        <f>(F5/E5)-1</f>
        <v>0.14999999999999991</v>
      </c>
      <c r="G32" s="11">
        <f>(G5/F5)-1</f>
        <v>0.14999999999999991</v>
      </c>
      <c r="H32" s="11">
        <f>(H5/G5)-1</f>
        <v>0.14999999999999991</v>
      </c>
      <c r="I32" s="11">
        <f>(I5/H5)-1</f>
        <v>0.14999999999999991</v>
      </c>
      <c r="J32" s="11"/>
      <c r="K32" s="11">
        <v>0</v>
      </c>
      <c r="L32" s="11">
        <f>(L5/K5)-1</f>
        <v>-3.3606385213190704E-3</v>
      </c>
      <c r="M32" s="11">
        <f>(M5/L5)-1</f>
        <v>4.9315068493150704E-2</v>
      </c>
      <c r="N32" s="11">
        <f>(N5/M5)-1</f>
        <v>6.8286804579231752E-3</v>
      </c>
      <c r="O32" s="11">
        <f>(O5/N5)-1</f>
        <v>6.9419509275882696E-2</v>
      </c>
      <c r="P32" s="11">
        <f>(P5/O5)-1</f>
        <v>-5.0550270471926839E-2</v>
      </c>
      <c r="Q32" s="11">
        <f>(Q5/P5)-1</f>
        <v>0.13811394891944984</v>
      </c>
      <c r="R32" s="11">
        <f>(R5/Q5)-1</f>
        <v>8.0787156913516345E-2</v>
      </c>
    </row>
    <row r="33" spans="2:18" x14ac:dyDescent="0.25">
      <c r="B33" s="3" t="s">
        <v>44</v>
      </c>
      <c r="C33" s="12">
        <v>0</v>
      </c>
      <c r="D33" s="12">
        <f>(D6/ABS(C6))-1</f>
        <v>2.9639830508474576</v>
      </c>
      <c r="E33" s="12">
        <f>(E6/D6)-1</f>
        <v>1.649741671120613</v>
      </c>
      <c r="F33" s="20">
        <f>(F6/E6)-1</f>
        <v>0.52697169367309926</v>
      </c>
      <c r="G33" s="12">
        <f>(G6/F6)-1</f>
        <v>0.47093797403420901</v>
      </c>
      <c r="H33" s="12">
        <f>(H6/G6)-1</f>
        <v>0.43364171270947716</v>
      </c>
      <c r="I33" s="12">
        <f>(I6/H6)-1</f>
        <v>0.40720110070279647</v>
      </c>
      <c r="J33" s="12"/>
      <c r="K33" s="12">
        <v>0</v>
      </c>
      <c r="L33" s="12">
        <f>(L6/ABS(K6))-1</f>
        <v>29.828571428571429</v>
      </c>
      <c r="M33" s="12">
        <f>(M6/L6)-1</f>
        <v>0.69786839666357747</v>
      </c>
      <c r="N33" s="12">
        <f>(N6/M6)-1</f>
        <v>0.49399563318777284</v>
      </c>
      <c r="O33" s="12">
        <f>(O6/N6)-1</f>
        <v>0.22323712093533055</v>
      </c>
      <c r="P33" s="12">
        <f>(P6/O6)-1</f>
        <v>-0.11499402628434885</v>
      </c>
      <c r="Q33" s="12">
        <f>(Q6/P6)-1</f>
        <v>0.18393520080998993</v>
      </c>
      <c r="R33" s="12">
        <f>(R6/Q6)-1</f>
        <v>0.44070695553021655</v>
      </c>
    </row>
    <row r="38" spans="2:18" x14ac:dyDescent="0.25">
      <c r="J38" s="1" t="s">
        <v>45</v>
      </c>
      <c r="K38" s="11">
        <v>0.04</v>
      </c>
      <c r="L38" s="11"/>
    </row>
    <row r="39" spans="2:18" x14ac:dyDescent="0.25">
      <c r="J39" s="1" t="s">
        <v>46</v>
      </c>
      <c r="K39" s="21">
        <f>NPV(K38,D20:I20)</f>
        <v>128757.19902393318</v>
      </c>
    </row>
    <row r="40" spans="2:18" x14ac:dyDescent="0.25">
      <c r="J40" s="1" t="s">
        <v>47</v>
      </c>
      <c r="K40" s="21">
        <f>K39/R24</f>
        <v>115.37383425083618</v>
      </c>
    </row>
  </sheetData>
  <pageMargins left="0.7" right="0.7" top="0.75" bottom="0.75" header="0.3" footer="0.3"/>
  <ignoredErrors>
    <ignoredError sqref="N6 R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McKay, James</dc:creator>
  <cp:keywords>Alliance;LabelDefault;? ? ? ? ? ? ?</cp:keywords>
  <cp:lastModifiedBy>McKay, James</cp:lastModifiedBy>
  <dcterms:created xsi:type="dcterms:W3CDTF">2025-10-25T17:01:20Z</dcterms:created>
  <dcterms:modified xsi:type="dcterms:W3CDTF">2025-10-25T18:45:35Z</dcterms:modified>
  <cp:category>LabelDefault</cp:category>
</cp:coreProperties>
</file>