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james\Downloads\"/>
    </mc:Choice>
  </mc:AlternateContent>
  <xr:revisionPtr revIDLastSave="0" documentId="13_ncr:1_{8478B662-7057-445B-9DF6-BE48F84F66C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8" i="2" l="1"/>
  <c r="J78" i="2"/>
  <c r="K77" i="2"/>
  <c r="J77" i="2"/>
  <c r="I77" i="2"/>
  <c r="I78" i="2"/>
  <c r="S79" i="2"/>
  <c r="P79" i="2"/>
  <c r="Q79" i="2"/>
  <c r="R79" i="2"/>
  <c r="T79" i="2"/>
  <c r="U79" i="2"/>
  <c r="I7" i="2"/>
  <c r="I6" i="2"/>
  <c r="I5" i="2"/>
  <c r="I4" i="2"/>
  <c r="C27" i="2"/>
  <c r="C8" i="2"/>
  <c r="D27" i="2"/>
  <c r="D20" i="2"/>
  <c r="E27" i="2"/>
  <c r="F27" i="2"/>
  <c r="G27" i="2"/>
  <c r="H20" i="2"/>
  <c r="H27" i="2"/>
  <c r="C79" i="2"/>
  <c r="D79" i="2"/>
  <c r="E79" i="2"/>
  <c r="F79" i="2"/>
  <c r="G79" i="2"/>
  <c r="C74" i="2"/>
  <c r="D74" i="2"/>
  <c r="E74" i="2"/>
  <c r="F74" i="2"/>
  <c r="G74" i="2"/>
  <c r="C67" i="2"/>
  <c r="D67" i="2"/>
  <c r="E67" i="2"/>
  <c r="F67" i="2"/>
  <c r="G67" i="2"/>
  <c r="C52" i="2"/>
  <c r="C54" i="2" s="1"/>
  <c r="C56" i="2" s="1"/>
  <c r="C60" i="2" s="1"/>
  <c r="D52" i="2"/>
  <c r="D54" i="2" s="1"/>
  <c r="D56" i="2" s="1"/>
  <c r="D60" i="2" s="1"/>
  <c r="E52" i="2"/>
  <c r="E54" i="2" s="1"/>
  <c r="E56" i="2" s="1"/>
  <c r="E60" i="2" s="1"/>
  <c r="F52" i="2"/>
  <c r="F54" i="2" s="1"/>
  <c r="F56" i="2" s="1"/>
  <c r="F60" i="2" s="1"/>
  <c r="G52" i="2"/>
  <c r="G54" i="2" s="1"/>
  <c r="G56" i="2" s="1"/>
  <c r="G60" i="2" s="1"/>
  <c r="C49" i="2"/>
  <c r="D49" i="2"/>
  <c r="E49" i="2"/>
  <c r="F49" i="2"/>
  <c r="G49" i="2"/>
  <c r="I20" i="2"/>
  <c r="J20" i="2"/>
  <c r="K20" i="2"/>
  <c r="C20" i="2"/>
  <c r="E20" i="2"/>
  <c r="F20" i="2"/>
  <c r="G20" i="2"/>
  <c r="J8" i="2"/>
  <c r="K8" i="2"/>
  <c r="D8" i="2"/>
  <c r="E8" i="2"/>
  <c r="F8" i="2"/>
  <c r="G8" i="2"/>
  <c r="H8" i="2"/>
  <c r="H79" i="2"/>
  <c r="H74" i="2"/>
  <c r="H75" i="2" s="1"/>
  <c r="H67" i="2"/>
  <c r="H52" i="2"/>
  <c r="H54" i="2" s="1"/>
  <c r="H56" i="2" s="1"/>
  <c r="H60" i="2" s="1"/>
  <c r="H49" i="2"/>
  <c r="C5" i="1"/>
  <c r="I79" i="2" l="1"/>
  <c r="D75" i="2"/>
  <c r="J21" i="2"/>
  <c r="G61" i="2"/>
  <c r="I8" i="2"/>
  <c r="I21" i="2" s="1"/>
  <c r="E61" i="2"/>
  <c r="C61" i="2"/>
  <c r="F61" i="2"/>
  <c r="E75" i="2"/>
  <c r="C21" i="2"/>
  <c r="C28" i="2" s="1"/>
  <c r="C30" i="2" s="1"/>
  <c r="C34" i="2" s="1"/>
  <c r="D21" i="2"/>
  <c r="D28" i="2" s="1"/>
  <c r="D30" i="2" s="1"/>
  <c r="D34" i="2" s="1"/>
  <c r="C75" i="2"/>
  <c r="H61" i="2"/>
  <c r="H21" i="2"/>
  <c r="H28" i="2" s="1"/>
  <c r="H30" i="2" s="1"/>
  <c r="H34" i="2" s="1"/>
  <c r="D61" i="2"/>
  <c r="G75" i="2"/>
  <c r="K21" i="2"/>
  <c r="F75" i="2"/>
  <c r="E21" i="2"/>
  <c r="E28" i="2" s="1"/>
  <c r="E30" i="2" s="1"/>
  <c r="E34" i="2" s="1"/>
  <c r="F21" i="2"/>
  <c r="F28" i="2" s="1"/>
  <c r="F30" i="2" s="1"/>
  <c r="F34" i="2" s="1"/>
  <c r="G21" i="2"/>
  <c r="G28" i="2" s="1"/>
  <c r="G30" i="2" s="1"/>
  <c r="G34" i="2" s="1"/>
  <c r="J79" i="2" l="1"/>
  <c r="K79" i="2"/>
  <c r="N73" i="2" s="1"/>
  <c r="N74" i="2" s="1"/>
  <c r="N76" i="2" s="1"/>
</calcChain>
</file>

<file path=xl/sharedStrings.xml><?xml version="1.0" encoding="utf-8"?>
<sst xmlns="http://schemas.openxmlformats.org/spreadsheetml/2006/main" count="100" uniqueCount="98">
  <si>
    <t>Ticker</t>
  </si>
  <si>
    <t>Price</t>
  </si>
  <si>
    <t>S/O</t>
  </si>
  <si>
    <t>Mkt Cap</t>
  </si>
  <si>
    <t>Cash</t>
  </si>
  <si>
    <t>Debt</t>
  </si>
  <si>
    <t>EV</t>
  </si>
  <si>
    <t>CRGY</t>
  </si>
  <si>
    <t>Oil</t>
  </si>
  <si>
    <t>Natural Gas</t>
  </si>
  <si>
    <t>Natural Gas Liquids</t>
  </si>
  <si>
    <t>Midstream &amp; Other</t>
  </si>
  <si>
    <t>Total Revenues</t>
  </si>
  <si>
    <t>Lease Operating Expense</t>
  </si>
  <si>
    <t>Workover Expense</t>
  </si>
  <si>
    <t>Asset Operating Expense</t>
  </si>
  <si>
    <t>Gathering, Transport &amp; Marketing</t>
  </si>
  <si>
    <t>Production &amp; Other Taxes</t>
  </si>
  <si>
    <t>D&amp;A</t>
  </si>
  <si>
    <t>Impairment</t>
  </si>
  <si>
    <t>Exploration Expense</t>
  </si>
  <si>
    <t>Midstream &amp; Other Expense</t>
  </si>
  <si>
    <t>G&amp;A</t>
  </si>
  <si>
    <t>Sale Of Assets</t>
  </si>
  <si>
    <t>Total Expenses</t>
  </si>
  <si>
    <t>Income From Operations</t>
  </si>
  <si>
    <t>Gain On Derivatives</t>
  </si>
  <si>
    <t>Interest Expense</t>
  </si>
  <si>
    <t>Loss From Extinguishment Of Debt</t>
  </si>
  <si>
    <t>Other Income</t>
  </si>
  <si>
    <t>Total Other Income</t>
  </si>
  <si>
    <t>Income Before Taxes</t>
  </si>
  <si>
    <t>Tax</t>
  </si>
  <si>
    <t>Net Income</t>
  </si>
  <si>
    <t>Net Income Attributable To NCI</t>
  </si>
  <si>
    <t>Net Income Redeemable To NCI</t>
  </si>
  <si>
    <t>Net Income Attributable To CRGY</t>
  </si>
  <si>
    <t>2025E</t>
  </si>
  <si>
    <t>2026E</t>
  </si>
  <si>
    <t>2027E</t>
  </si>
  <si>
    <t>A Basic EPS</t>
  </si>
  <si>
    <t>A Diluted EPS</t>
  </si>
  <si>
    <t>B Basic &amp; Diluted EPS</t>
  </si>
  <si>
    <t>A Basic Shares</t>
  </si>
  <si>
    <t>A Diluted Shares</t>
  </si>
  <si>
    <t>B Basic &amp; Diluted Shares</t>
  </si>
  <si>
    <t>Cash &amp; Equivalents</t>
  </si>
  <si>
    <t>Restricted Cash</t>
  </si>
  <si>
    <t>Accounts Receivable</t>
  </si>
  <si>
    <t>Accounts Receivable - Affiliates</t>
  </si>
  <si>
    <t>Derivative Assets</t>
  </si>
  <si>
    <t>Prepaid Expenses</t>
  </si>
  <si>
    <t>Other Current Assets</t>
  </si>
  <si>
    <t>Total Current Assets</t>
  </si>
  <si>
    <t>Proved</t>
  </si>
  <si>
    <t>Unproved</t>
  </si>
  <si>
    <t>Total Oil &amp; Natural Gas Properties At Cost</t>
  </si>
  <si>
    <t>Field &amp; Other PP&amp;E At Cost</t>
  </si>
  <si>
    <t>Total PP&amp;E</t>
  </si>
  <si>
    <t>DDPAI - Accumulated</t>
  </si>
  <si>
    <t>Net PP&amp;E</t>
  </si>
  <si>
    <t>Non-Current Derivative Assets</t>
  </si>
  <si>
    <t>Investments In Equity Affiliates</t>
  </si>
  <si>
    <t>Other Assets</t>
  </si>
  <si>
    <t>Total Non-Current Assets</t>
  </si>
  <si>
    <t>Total Assets</t>
  </si>
  <si>
    <t>Accounts Payable &amp; Accrued Liabilities</t>
  </si>
  <si>
    <t>Affiliate Accounts Payable</t>
  </si>
  <si>
    <t>Q1 2024</t>
  </si>
  <si>
    <t>Q2 2024</t>
  </si>
  <si>
    <t>Q3 2024</t>
  </si>
  <si>
    <t>Q4 2024</t>
  </si>
  <si>
    <t>Q1 2025</t>
  </si>
  <si>
    <t>Q2 2025</t>
  </si>
  <si>
    <t>Q3 2025E</t>
  </si>
  <si>
    <t>Q4 2025E</t>
  </si>
  <si>
    <t>Derivative Liabilities</t>
  </si>
  <si>
    <t>Financing Lease Obligations</t>
  </si>
  <si>
    <t>Other Current Liabilities</t>
  </si>
  <si>
    <t>Total Current Liabilities</t>
  </si>
  <si>
    <t>Long-Term Debt</t>
  </si>
  <si>
    <t>Asset Retirement Obligation</t>
  </si>
  <si>
    <t>Deferred Tax Liability</t>
  </si>
  <si>
    <t>Other Liabilities</t>
  </si>
  <si>
    <t>Total Non-Current Liabilities</t>
  </si>
  <si>
    <t>Total Liabilites</t>
  </si>
  <si>
    <t>Cash Provided From Operating Activities</t>
  </si>
  <si>
    <t>CAPEX</t>
  </si>
  <si>
    <t>FCF</t>
  </si>
  <si>
    <t>In Thousands</t>
  </si>
  <si>
    <t>Income From Equity Affiliates</t>
  </si>
  <si>
    <t>Net Income Attributable To Predecessor</t>
  </si>
  <si>
    <t>S</t>
  </si>
  <si>
    <t>DR</t>
  </si>
  <si>
    <t>NPV</t>
  </si>
  <si>
    <t>SP</t>
  </si>
  <si>
    <t>CSP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</si>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</sst>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ptos Serif"/>
      <family val="1"/>
    </font>
    <font>
      <b/>
      <sz val="11"/>
      <color theme="1"/>
      <name val="Aptos Serif"/>
      <family val="1"/>
    </font>
    <font>
      <i/>
      <sz val="11"/>
      <color theme="1"/>
      <name val="Aptos Serif"/>
      <family val="1"/>
    </font>
    <font>
      <b/>
      <i/>
      <sz val="11"/>
      <color theme="1"/>
      <name val="Aptos Serif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lightGray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1" xfId="0" applyFont="1" applyBorder="1"/>
    <xf numFmtId="0" fontId="3" fillId="0" borderId="1" xfId="0" applyFont="1" applyBorder="1"/>
    <xf numFmtId="3" fontId="2" fillId="0" borderId="0" xfId="0" applyNumberFormat="1" applyFont="1"/>
    <xf numFmtId="0" fontId="4" fillId="0" borderId="0" xfId="0" applyFont="1"/>
    <xf numFmtId="0" fontId="5" fillId="0" borderId="0" xfId="0" applyFont="1"/>
    <xf numFmtId="0" fontId="5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3" fontId="3" fillId="0" borderId="0" xfId="0" applyNumberFormat="1" applyFont="1"/>
    <xf numFmtId="0" fontId="3" fillId="2" borderId="0" xfId="0" applyFont="1" applyFill="1"/>
    <xf numFmtId="3" fontId="3" fillId="2" borderId="0" xfId="0" applyNumberFormat="1" applyFont="1" applyFill="1"/>
    <xf numFmtId="9" fontId="3" fillId="2" borderId="0" xfId="1" applyFont="1" applyFill="1"/>
    <xf numFmtId="3" fontId="5" fillId="0" borderId="0" xfId="0" applyNumberFormat="1" applyFont="1"/>
    <xf numFmtId="3" fontId="2" fillId="2" borderId="0" xfId="0" applyNumberFormat="1" applyFont="1" applyFill="1"/>
    <xf numFmtId="0" fontId="2" fillId="3" borderId="0" xfId="0" applyFont="1" applyFill="1"/>
    <xf numFmtId="3" fontId="2" fillId="3" borderId="0" xfId="0" applyNumberFormat="1" applyFont="1" applyFill="1"/>
    <xf numFmtId="0" fontId="5" fillId="0" borderId="1" xfId="0" applyFont="1" applyBorder="1"/>
    <xf numFmtId="3" fontId="2" fillId="0" borderId="1" xfId="0" applyNumberFormat="1" applyFont="1" applyBorder="1"/>
    <xf numFmtId="3" fontId="2" fillId="2" borderId="1" xfId="0" applyNumberFormat="1" applyFont="1" applyFill="1" applyBorder="1"/>
    <xf numFmtId="3" fontId="3" fillId="2" borderId="1" xfId="0" applyNumberFormat="1" applyFont="1" applyFill="1" applyBorder="1"/>
    <xf numFmtId="3" fontId="3" fillId="0" borderId="1" xfId="0" applyNumberFormat="1" applyFont="1" applyBorder="1"/>
    <xf numFmtId="3" fontId="2" fillId="0" borderId="0" xfId="0" applyNumberFormat="1" applyFont="1" applyBorder="1"/>
    <xf numFmtId="3" fontId="3" fillId="2" borderId="0" xfId="0" applyNumberFormat="1" applyFont="1" applyFill="1" applyBorder="1"/>
    <xf numFmtId="0" fontId="3" fillId="0" borderId="2" xfId="0" applyFont="1" applyBorder="1"/>
    <xf numFmtId="10" fontId="3" fillId="0" borderId="3" xfId="0" applyNumberFormat="1" applyFont="1" applyBorder="1"/>
    <xf numFmtId="8" fontId="3" fillId="0" borderId="4" xfId="0" applyNumberFormat="1" applyFont="1" applyBorder="1"/>
    <xf numFmtId="0" fontId="3" fillId="0" borderId="4" xfId="0" applyFont="1" applyBorder="1"/>
    <xf numFmtId="0" fontId="3" fillId="0" borderId="5" xfId="0" applyFont="1" applyBorder="1"/>
    <xf numFmtId="10" fontId="3" fillId="0" borderId="6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8"/>
  <sheetViews>
    <sheetView showGridLines="0" workbookViewId="0">
      <selection activeCell="C5" sqref="C5"/>
    </sheetView>
  </sheetViews>
  <sheetFormatPr defaultRowHeight="14.4" x14ac:dyDescent="0.3"/>
  <cols>
    <col min="1" max="16384" width="8.88671875" style="1"/>
  </cols>
  <sheetData>
    <row r="2" spans="2:3" x14ac:dyDescent="0.3">
      <c r="B2" s="1" t="s">
        <v>0</v>
      </c>
      <c r="C2" s="2" t="s">
        <v>7</v>
      </c>
    </row>
    <row r="3" spans="2:3" x14ac:dyDescent="0.3">
      <c r="B3" s="1" t="s">
        <v>1</v>
      </c>
      <c r="C3" s="1">
        <v>9.09</v>
      </c>
    </row>
    <row r="4" spans="2:3" x14ac:dyDescent="0.3">
      <c r="B4" s="1" t="s">
        <v>2</v>
      </c>
      <c r="C4" s="1">
        <v>187</v>
      </c>
    </row>
    <row r="5" spans="2:3" x14ac:dyDescent="0.3">
      <c r="B5" s="1" t="s">
        <v>3</v>
      </c>
      <c r="C5" s="1">
        <f>C4*C3</f>
        <v>1699.83</v>
      </c>
    </row>
    <row r="6" spans="2:3" x14ac:dyDescent="0.3">
      <c r="B6" s="1" t="s">
        <v>4</v>
      </c>
    </row>
    <row r="7" spans="2:3" x14ac:dyDescent="0.3">
      <c r="B7" s="1" t="s">
        <v>5</v>
      </c>
    </row>
    <row r="8" spans="2:3" x14ac:dyDescent="0.3">
      <c r="B8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17B1-6F9A-4390-87CA-ABDEA38ECD6A}">
  <dimension ref="A1:X79"/>
  <sheetViews>
    <sheetView showGridLines="0" tabSelected="1" topLeftCell="A65" workbookViewId="0">
      <pane xSplit="5652" topLeftCell="F1" activePane="topRight"/>
      <selection pane="topRight" activeCell="N78" sqref="N78"/>
    </sheetView>
  </sheetViews>
  <sheetFormatPr defaultRowHeight="14.4" x14ac:dyDescent="0.3"/>
  <cols>
    <col min="1" max="1" width="8.88671875" style="1"/>
    <col min="2" max="2" width="39.6640625" style="1" customWidth="1"/>
    <col min="3" max="6" width="9.88671875" style="1" bestFit="1" customWidth="1"/>
    <col min="7" max="8" width="10.5546875" style="1" bestFit="1" customWidth="1"/>
    <col min="9" max="9" width="9.88671875" style="4" bestFit="1" customWidth="1"/>
    <col min="10" max="11" width="10.5546875" style="1" bestFit="1" customWidth="1"/>
    <col min="12" max="13" width="8.88671875" style="1"/>
    <col min="14" max="14" width="13.88671875" style="1" bestFit="1" customWidth="1"/>
    <col min="15" max="18" width="8.88671875" style="1"/>
    <col min="19" max="19" width="9.88671875" style="1" bestFit="1" customWidth="1"/>
    <col min="20" max="21" width="8.88671875" style="1"/>
    <col min="22" max="22" width="9.6640625" style="4" bestFit="1" customWidth="1"/>
    <col min="23" max="23" width="9.6640625" style="1" bestFit="1" customWidth="1"/>
    <col min="24" max="16384" width="8.88671875" style="1"/>
  </cols>
  <sheetData>
    <row r="1" spans="1:23" x14ac:dyDescent="0.3">
      <c r="A1" s="8" t="s">
        <v>89</v>
      </c>
    </row>
    <row r="3" spans="1:23" x14ac:dyDescent="0.3">
      <c r="C3" s="7">
        <v>2019</v>
      </c>
      <c r="D3" s="7">
        <v>2020</v>
      </c>
      <c r="E3" s="7">
        <v>2021</v>
      </c>
      <c r="F3" s="7">
        <v>2022</v>
      </c>
      <c r="G3" s="7">
        <v>2023</v>
      </c>
      <c r="H3" s="7">
        <v>2024</v>
      </c>
      <c r="I3" s="9" t="s">
        <v>37</v>
      </c>
      <c r="J3" s="10" t="s">
        <v>38</v>
      </c>
      <c r="K3" s="10" t="s">
        <v>39</v>
      </c>
      <c r="P3" s="7" t="s">
        <v>68</v>
      </c>
      <c r="Q3" s="7" t="s">
        <v>69</v>
      </c>
      <c r="R3" s="7" t="s">
        <v>70</v>
      </c>
      <c r="S3" s="7" t="s">
        <v>71</v>
      </c>
      <c r="T3" s="7" t="s">
        <v>72</v>
      </c>
      <c r="U3" s="7" t="s">
        <v>73</v>
      </c>
      <c r="V3" s="19" t="s">
        <v>74</v>
      </c>
      <c r="W3" s="8" t="s">
        <v>75</v>
      </c>
    </row>
    <row r="4" spans="1:23" x14ac:dyDescent="0.3">
      <c r="B4" s="1" t="s">
        <v>8</v>
      </c>
      <c r="C4" s="6">
        <v>785750</v>
      </c>
      <c r="D4" s="6">
        <v>491780</v>
      </c>
      <c r="E4" s="6">
        <v>883087</v>
      </c>
      <c r="F4" s="6">
        <v>1969070</v>
      </c>
      <c r="G4" s="6">
        <v>1750961</v>
      </c>
      <c r="H4" s="6">
        <v>2130418</v>
      </c>
      <c r="I4" s="20">
        <f>H4*1.07</f>
        <v>2279547.2600000002</v>
      </c>
      <c r="J4" s="6"/>
      <c r="K4" s="6"/>
    </row>
    <row r="5" spans="1:23" x14ac:dyDescent="0.3">
      <c r="B5" s="1" t="s">
        <v>9</v>
      </c>
      <c r="C5" s="6">
        <v>173386</v>
      </c>
      <c r="D5" s="6">
        <v>149317</v>
      </c>
      <c r="E5" s="6">
        <v>354298</v>
      </c>
      <c r="F5" s="6">
        <v>766962</v>
      </c>
      <c r="G5" s="6">
        <v>371066</v>
      </c>
      <c r="H5" s="6">
        <v>349858</v>
      </c>
      <c r="I5" s="20">
        <f>H5*1.03</f>
        <v>360353.74</v>
      </c>
      <c r="J5" s="6"/>
      <c r="K5" s="6"/>
    </row>
    <row r="6" spans="1:23" x14ac:dyDescent="0.3">
      <c r="B6" s="1" t="s">
        <v>10</v>
      </c>
      <c r="C6" s="6">
        <v>86473</v>
      </c>
      <c r="D6" s="6">
        <v>69902</v>
      </c>
      <c r="E6" s="6">
        <v>185530</v>
      </c>
      <c r="F6" s="6">
        <v>268192</v>
      </c>
      <c r="G6" s="6">
        <v>192870</v>
      </c>
      <c r="H6" s="6">
        <v>316981</v>
      </c>
      <c r="I6" s="20">
        <f>H6*1.03</f>
        <v>326490.43</v>
      </c>
      <c r="J6" s="6"/>
      <c r="K6" s="6"/>
    </row>
    <row r="7" spans="1:23" x14ac:dyDescent="0.3">
      <c r="B7" s="1" t="s">
        <v>11</v>
      </c>
      <c r="C7" s="6">
        <v>41631</v>
      </c>
      <c r="D7" s="6">
        <v>43222</v>
      </c>
      <c r="E7" s="6">
        <v>54062</v>
      </c>
      <c r="F7" s="6">
        <v>52841</v>
      </c>
      <c r="G7" s="6">
        <v>67705</v>
      </c>
      <c r="H7" s="6">
        <v>133662</v>
      </c>
      <c r="I7" s="20">
        <f>H7*1.09</f>
        <v>145691.58000000002</v>
      </c>
      <c r="J7" s="6"/>
      <c r="K7" s="6"/>
    </row>
    <row r="8" spans="1:23" x14ac:dyDescent="0.3">
      <c r="B8" s="3" t="s">
        <v>12</v>
      </c>
      <c r="C8" s="11">
        <f t="shared" ref="C8:G8" si="0">SUM(C4:C7)</f>
        <v>1087240</v>
      </c>
      <c r="D8" s="11">
        <f t="shared" si="0"/>
        <v>754221</v>
      </c>
      <c r="E8" s="11">
        <f t="shared" si="0"/>
        <v>1476977</v>
      </c>
      <c r="F8" s="11">
        <f t="shared" si="0"/>
        <v>3057065</v>
      </c>
      <c r="G8" s="11">
        <f t="shared" si="0"/>
        <v>2382602</v>
      </c>
      <c r="H8" s="11">
        <f>SUM(H4:H7)</f>
        <v>2930919</v>
      </c>
      <c r="I8" s="23">
        <f t="shared" ref="I8:K8" si="1">SUM(I4:I7)</f>
        <v>3112083.0100000002</v>
      </c>
      <c r="J8" s="11">
        <f t="shared" si="1"/>
        <v>0</v>
      </c>
      <c r="K8" s="11">
        <f t="shared" si="1"/>
        <v>0</v>
      </c>
    </row>
    <row r="9" spans="1:23" x14ac:dyDescent="0.3">
      <c r="B9" s="1" t="s">
        <v>13</v>
      </c>
      <c r="C9" s="6">
        <v>255106</v>
      </c>
      <c r="D9" s="6">
        <v>202180</v>
      </c>
      <c r="E9" s="6">
        <v>243501</v>
      </c>
      <c r="F9" s="6">
        <v>438753</v>
      </c>
      <c r="G9" s="6">
        <v>495380</v>
      </c>
      <c r="H9" s="6">
        <v>528822</v>
      </c>
      <c r="I9" s="20"/>
      <c r="J9" s="6"/>
      <c r="K9" s="6"/>
    </row>
    <row r="10" spans="1:23" x14ac:dyDescent="0.3">
      <c r="B10" s="1" t="s">
        <v>14</v>
      </c>
      <c r="C10" s="6">
        <v>9789</v>
      </c>
      <c r="D10" s="6">
        <v>6385</v>
      </c>
      <c r="E10" s="6">
        <v>10842</v>
      </c>
      <c r="F10" s="6">
        <v>66864</v>
      </c>
      <c r="G10" s="6">
        <v>58441</v>
      </c>
      <c r="H10" s="6">
        <v>60312</v>
      </c>
      <c r="I10" s="20"/>
      <c r="J10" s="6"/>
      <c r="K10" s="6"/>
    </row>
    <row r="11" spans="1:23" x14ac:dyDescent="0.3">
      <c r="B11" s="1" t="s">
        <v>15</v>
      </c>
      <c r="C11" s="6">
        <v>40364</v>
      </c>
      <c r="D11" s="6">
        <v>39023</v>
      </c>
      <c r="E11" s="6">
        <v>45940</v>
      </c>
      <c r="F11" s="6">
        <v>78709</v>
      </c>
      <c r="G11" s="6">
        <v>86593</v>
      </c>
      <c r="H11" s="6">
        <v>103220</v>
      </c>
      <c r="I11" s="20"/>
      <c r="J11" s="6"/>
      <c r="K11" s="6"/>
    </row>
    <row r="12" spans="1:23" x14ac:dyDescent="0.3">
      <c r="B12" s="1" t="s">
        <v>16</v>
      </c>
      <c r="C12" s="6">
        <v>142214</v>
      </c>
      <c r="D12" s="6">
        <v>173122</v>
      </c>
      <c r="E12" s="6">
        <v>187059</v>
      </c>
      <c r="F12" s="6">
        <v>177078</v>
      </c>
      <c r="G12" s="6">
        <v>235153</v>
      </c>
      <c r="H12" s="6">
        <v>312931</v>
      </c>
      <c r="I12" s="20"/>
      <c r="J12" s="6"/>
      <c r="K12" s="6"/>
    </row>
    <row r="13" spans="1:23" x14ac:dyDescent="0.3">
      <c r="B13" s="1" t="s">
        <v>17</v>
      </c>
      <c r="C13" s="6">
        <v>88696</v>
      </c>
      <c r="D13" s="6">
        <v>61124</v>
      </c>
      <c r="E13" s="6">
        <v>108992</v>
      </c>
      <c r="F13" s="6">
        <v>238381</v>
      </c>
      <c r="G13" s="6">
        <v>162963</v>
      </c>
      <c r="H13" s="6">
        <v>162634</v>
      </c>
      <c r="I13" s="20"/>
      <c r="J13" s="6"/>
      <c r="K13" s="6"/>
    </row>
    <row r="14" spans="1:23" x14ac:dyDescent="0.3">
      <c r="B14" s="1" t="s">
        <v>18</v>
      </c>
      <c r="C14" s="6">
        <v>311185</v>
      </c>
      <c r="D14" s="6">
        <v>372300</v>
      </c>
      <c r="E14" s="6">
        <v>312787</v>
      </c>
      <c r="F14" s="6">
        <v>532926</v>
      </c>
      <c r="G14" s="6">
        <v>675782</v>
      </c>
      <c r="H14" s="6">
        <v>949480</v>
      </c>
      <c r="I14" s="20"/>
      <c r="J14" s="6"/>
      <c r="K14" s="6"/>
    </row>
    <row r="15" spans="1:23" x14ac:dyDescent="0.3">
      <c r="B15" s="1" t="s">
        <v>19</v>
      </c>
      <c r="C15" s="6">
        <v>0</v>
      </c>
      <c r="D15" s="6">
        <v>247215</v>
      </c>
      <c r="E15" s="6">
        <v>0</v>
      </c>
      <c r="F15" s="6">
        <v>142902</v>
      </c>
      <c r="G15" s="6">
        <v>153495</v>
      </c>
      <c r="H15" s="6">
        <v>161542</v>
      </c>
      <c r="I15" s="20"/>
      <c r="J15" s="6"/>
      <c r="K15" s="6"/>
    </row>
    <row r="16" spans="1:23" x14ac:dyDescent="0.3">
      <c r="B16" s="1" t="s">
        <v>20</v>
      </c>
      <c r="C16" s="6">
        <v>469</v>
      </c>
      <c r="D16" s="6">
        <v>486</v>
      </c>
      <c r="E16" s="6">
        <v>1180</v>
      </c>
      <c r="F16" s="6">
        <v>3425</v>
      </c>
      <c r="G16" s="6">
        <v>9328</v>
      </c>
      <c r="H16" s="6">
        <v>16591</v>
      </c>
      <c r="I16" s="20"/>
      <c r="J16" s="6"/>
      <c r="K16" s="6"/>
    </row>
    <row r="17" spans="2:11" x14ac:dyDescent="0.3">
      <c r="B17" s="1" t="s">
        <v>21</v>
      </c>
      <c r="C17" s="6">
        <v>9968</v>
      </c>
      <c r="D17" s="6">
        <v>9472</v>
      </c>
      <c r="E17" s="6">
        <v>13389</v>
      </c>
      <c r="F17" s="6">
        <v>13513</v>
      </c>
      <c r="G17" s="6">
        <v>39809</v>
      </c>
      <c r="H17" s="6">
        <v>110136</v>
      </c>
      <c r="I17" s="20"/>
      <c r="J17" s="6"/>
      <c r="K17" s="6"/>
    </row>
    <row r="18" spans="2:11" x14ac:dyDescent="0.3">
      <c r="B18" s="1" t="s">
        <v>22</v>
      </c>
      <c r="C18" s="6">
        <v>2357</v>
      </c>
      <c r="D18" s="6">
        <v>16542</v>
      </c>
      <c r="E18" s="6">
        <v>78342</v>
      </c>
      <c r="F18" s="6">
        <v>84990</v>
      </c>
      <c r="G18" s="6">
        <v>140918</v>
      </c>
      <c r="H18" s="6">
        <v>336219</v>
      </c>
      <c r="I18" s="20"/>
      <c r="J18" s="6"/>
      <c r="K18" s="6"/>
    </row>
    <row r="19" spans="2:11" x14ac:dyDescent="0.3">
      <c r="B19" s="1" t="s">
        <v>23</v>
      </c>
      <c r="C19" s="6">
        <v>-22</v>
      </c>
      <c r="D19" s="6">
        <v>0</v>
      </c>
      <c r="E19" s="6">
        <v>-8794</v>
      </c>
      <c r="F19" s="6">
        <v>-4641</v>
      </c>
      <c r="G19" s="6">
        <v>0</v>
      </c>
      <c r="H19" s="6">
        <v>-29430</v>
      </c>
      <c r="I19" s="20"/>
      <c r="J19" s="6"/>
      <c r="K19" s="6"/>
    </row>
    <row r="20" spans="2:11" x14ac:dyDescent="0.3">
      <c r="B20" s="3" t="s">
        <v>24</v>
      </c>
      <c r="C20" s="6">
        <f t="shared" ref="C20:G20" si="2">SUM(C9:C19)</f>
        <v>860126</v>
      </c>
      <c r="D20" s="6">
        <f>SUM(D9:D19)</f>
        <v>1127849</v>
      </c>
      <c r="E20" s="6">
        <f t="shared" si="2"/>
        <v>993238</v>
      </c>
      <c r="F20" s="6">
        <f t="shared" si="2"/>
        <v>1772900</v>
      </c>
      <c r="G20" s="6">
        <f t="shared" si="2"/>
        <v>2057862</v>
      </c>
      <c r="H20" s="6">
        <f>SUM(H9:H19)</f>
        <v>2712457</v>
      </c>
      <c r="I20" s="20">
        <f t="shared" ref="I20:K20" si="3">SUM(I9:I19)</f>
        <v>0</v>
      </c>
      <c r="J20" s="6">
        <f t="shared" si="3"/>
        <v>0</v>
      </c>
      <c r="K20" s="6">
        <f t="shared" si="3"/>
        <v>0</v>
      </c>
    </row>
    <row r="21" spans="2:11" x14ac:dyDescent="0.3">
      <c r="B21" s="12" t="s">
        <v>25</v>
      </c>
      <c r="C21" s="13">
        <f t="shared" ref="C21:G21" si="4">C8-C20</f>
        <v>227114</v>
      </c>
      <c r="D21" s="13">
        <f t="shared" si="4"/>
        <v>-373628</v>
      </c>
      <c r="E21" s="13">
        <f t="shared" si="4"/>
        <v>483739</v>
      </c>
      <c r="F21" s="13">
        <f t="shared" si="4"/>
        <v>1284165</v>
      </c>
      <c r="G21" s="13">
        <f t="shared" si="4"/>
        <v>324740</v>
      </c>
      <c r="H21" s="13">
        <f>H8-H20</f>
        <v>218462</v>
      </c>
      <c r="I21" s="22">
        <f t="shared" ref="I21:K21" si="5">I8-I20</f>
        <v>3112083.0100000002</v>
      </c>
      <c r="J21" s="13">
        <f t="shared" si="5"/>
        <v>0</v>
      </c>
      <c r="K21" s="13">
        <f t="shared" si="5"/>
        <v>0</v>
      </c>
    </row>
    <row r="22" spans="2:11" x14ac:dyDescent="0.3">
      <c r="B22" s="1" t="s">
        <v>26</v>
      </c>
      <c r="C22" s="6">
        <v>-127202</v>
      </c>
      <c r="D22" s="6">
        <v>195284</v>
      </c>
      <c r="E22" s="6">
        <v>-866020</v>
      </c>
      <c r="F22" s="6">
        <v>-676902</v>
      </c>
      <c r="G22" s="6">
        <v>166980</v>
      </c>
      <c r="H22" s="6">
        <v>-114348</v>
      </c>
      <c r="I22" s="20"/>
      <c r="J22" s="6"/>
      <c r="K22" s="6"/>
    </row>
    <row r="23" spans="2:11" x14ac:dyDescent="0.3">
      <c r="B23" s="1" t="s">
        <v>27</v>
      </c>
      <c r="C23" s="6">
        <v>-53577</v>
      </c>
      <c r="D23" s="6">
        <v>-38107</v>
      </c>
      <c r="E23" s="6">
        <v>-50740</v>
      </c>
      <c r="F23" s="6">
        <v>-95937</v>
      </c>
      <c r="G23" s="6">
        <v>-145807</v>
      </c>
      <c r="H23" s="6">
        <v>-216263</v>
      </c>
      <c r="I23" s="20"/>
      <c r="J23" s="6"/>
      <c r="K23" s="6"/>
    </row>
    <row r="24" spans="2:11" x14ac:dyDescent="0.3">
      <c r="B24" s="1" t="s">
        <v>28</v>
      </c>
      <c r="C24" s="6">
        <v>402</v>
      </c>
      <c r="D24" s="6">
        <v>341</v>
      </c>
      <c r="E24" s="6">
        <v>120</v>
      </c>
      <c r="F24" s="6">
        <v>0</v>
      </c>
      <c r="G24" s="6">
        <v>0</v>
      </c>
      <c r="H24" s="6">
        <v>-59095</v>
      </c>
      <c r="I24" s="20"/>
      <c r="J24" s="6"/>
      <c r="K24" s="6"/>
    </row>
    <row r="25" spans="2:11" x14ac:dyDescent="0.3">
      <c r="B25" s="1" t="s">
        <v>29</v>
      </c>
      <c r="C25" s="6">
        <v>0</v>
      </c>
      <c r="D25" s="6">
        <v>0</v>
      </c>
      <c r="E25" s="6">
        <v>368</v>
      </c>
      <c r="F25" s="6">
        <v>949</v>
      </c>
      <c r="G25" s="6">
        <v>-282</v>
      </c>
      <c r="H25" s="6">
        <v>1760</v>
      </c>
      <c r="I25" s="20"/>
      <c r="J25" s="6"/>
      <c r="K25" s="6"/>
    </row>
    <row r="26" spans="2:11" x14ac:dyDescent="0.3">
      <c r="B26" s="1" t="s">
        <v>90</v>
      </c>
      <c r="C26" s="6">
        <v>0</v>
      </c>
      <c r="D26" s="6">
        <v>0</v>
      </c>
      <c r="E26" s="6">
        <v>0</v>
      </c>
      <c r="F26" s="6">
        <v>4616</v>
      </c>
      <c r="G26" s="6">
        <v>-413</v>
      </c>
      <c r="H26" s="6">
        <v>729</v>
      </c>
      <c r="I26" s="20"/>
      <c r="J26" s="6"/>
      <c r="K26" s="6"/>
    </row>
    <row r="27" spans="2:11" x14ac:dyDescent="0.3">
      <c r="B27" s="3" t="s">
        <v>30</v>
      </c>
      <c r="C27" s="6">
        <f>SUM(C22:C26)</f>
        <v>-180377</v>
      </c>
      <c r="D27" s="6">
        <f>SUM(D22:D26)</f>
        <v>157518</v>
      </c>
      <c r="E27" s="6">
        <f>SUM(E22:E26)</f>
        <v>-916272</v>
      </c>
      <c r="F27" s="6">
        <f>SUM(F22:F26)</f>
        <v>-767274</v>
      </c>
      <c r="G27" s="6">
        <f>SUM(G22:G26)</f>
        <v>20478</v>
      </c>
      <c r="H27" s="6">
        <f>SUM(H22:H26)</f>
        <v>-387217</v>
      </c>
      <c r="I27" s="20"/>
      <c r="J27" s="6"/>
      <c r="K27" s="6"/>
    </row>
    <row r="28" spans="2:11" x14ac:dyDescent="0.3">
      <c r="B28" s="3" t="s">
        <v>31</v>
      </c>
      <c r="C28" s="6">
        <f t="shared" ref="C28:G28" si="6">SUM(C27,C21)</f>
        <v>46737</v>
      </c>
      <c r="D28" s="6">
        <f t="shared" si="6"/>
        <v>-216110</v>
      </c>
      <c r="E28" s="6">
        <f t="shared" si="6"/>
        <v>-432533</v>
      </c>
      <c r="F28" s="6">
        <f t="shared" si="6"/>
        <v>516891</v>
      </c>
      <c r="G28" s="6">
        <f t="shared" si="6"/>
        <v>345218</v>
      </c>
      <c r="H28" s="6">
        <f>SUM(H27,H21)</f>
        <v>-168755</v>
      </c>
      <c r="I28" s="20"/>
      <c r="J28" s="6"/>
      <c r="K28" s="6"/>
    </row>
    <row r="29" spans="2:11" x14ac:dyDescent="0.3">
      <c r="B29" s="1" t="s">
        <v>32</v>
      </c>
      <c r="C29" s="6">
        <v>28</v>
      </c>
      <c r="D29" s="6">
        <v>14</v>
      </c>
      <c r="E29" s="6">
        <v>-306</v>
      </c>
      <c r="F29" s="6">
        <v>36291</v>
      </c>
      <c r="G29" s="6">
        <v>23227</v>
      </c>
      <c r="H29" s="6">
        <v>-31072</v>
      </c>
      <c r="I29" s="20"/>
      <c r="J29" s="6"/>
      <c r="K29" s="6"/>
    </row>
    <row r="30" spans="2:11" x14ac:dyDescent="0.3">
      <c r="B30" s="3" t="s">
        <v>33</v>
      </c>
      <c r="C30" s="6">
        <f t="shared" ref="C30:G30" si="7">C28-C29</f>
        <v>46709</v>
      </c>
      <c r="D30" s="6">
        <f t="shared" si="7"/>
        <v>-216124</v>
      </c>
      <c r="E30" s="6">
        <f t="shared" si="7"/>
        <v>-432227</v>
      </c>
      <c r="F30" s="6">
        <f t="shared" si="7"/>
        <v>480600</v>
      </c>
      <c r="G30" s="6">
        <f t="shared" si="7"/>
        <v>321991</v>
      </c>
      <c r="H30" s="6">
        <f>H28-H29</f>
        <v>-137683</v>
      </c>
      <c r="I30" s="20"/>
      <c r="J30" s="6"/>
      <c r="K30" s="6"/>
    </row>
    <row r="31" spans="2:11" x14ac:dyDescent="0.3">
      <c r="B31" s="1" t="s">
        <v>91</v>
      </c>
      <c r="C31" s="6">
        <v>45839</v>
      </c>
      <c r="D31" s="6">
        <v>118649</v>
      </c>
      <c r="E31" s="6">
        <v>-339168</v>
      </c>
      <c r="F31" s="6">
        <v>0</v>
      </c>
      <c r="G31" s="6">
        <v>0</v>
      </c>
      <c r="H31" s="6">
        <v>0</v>
      </c>
      <c r="I31" s="20"/>
      <c r="J31" s="6"/>
      <c r="K31" s="6"/>
    </row>
    <row r="32" spans="2:11" x14ac:dyDescent="0.3">
      <c r="B32" s="1" t="s">
        <v>34</v>
      </c>
      <c r="C32" s="6">
        <v>870</v>
      </c>
      <c r="D32" s="6">
        <v>97475</v>
      </c>
      <c r="E32" s="6">
        <v>-14922</v>
      </c>
      <c r="F32" s="6">
        <v>2669</v>
      </c>
      <c r="G32" s="6">
        <v>472</v>
      </c>
      <c r="H32" s="6">
        <v>1215</v>
      </c>
      <c r="I32" s="20"/>
      <c r="J32" s="6"/>
      <c r="K32" s="6"/>
    </row>
    <row r="33" spans="2:11" x14ac:dyDescent="0.3">
      <c r="B33" s="1" t="s">
        <v>35</v>
      </c>
      <c r="C33" s="6">
        <v>0</v>
      </c>
      <c r="D33" s="6">
        <v>0</v>
      </c>
      <c r="E33" s="6">
        <v>-58761</v>
      </c>
      <c r="F33" s="6">
        <v>381257</v>
      </c>
      <c r="G33" s="6">
        <v>253909</v>
      </c>
      <c r="H33" s="6">
        <v>21863</v>
      </c>
      <c r="I33" s="20"/>
      <c r="J33" s="6"/>
      <c r="K33" s="6"/>
    </row>
    <row r="34" spans="2:11" x14ac:dyDescent="0.3">
      <c r="B34" s="14" t="s">
        <v>36</v>
      </c>
      <c r="C34" s="13">
        <f t="shared" ref="C34:D34" si="8">C30-C32-C33-C31</f>
        <v>0</v>
      </c>
      <c r="D34" s="13">
        <f t="shared" si="8"/>
        <v>-432248</v>
      </c>
      <c r="E34" s="13">
        <f>E30-E32-E33-E31</f>
        <v>-19376</v>
      </c>
      <c r="F34" s="13">
        <f t="shared" ref="F34:G34" si="9">F30-F32-F33</f>
        <v>96674</v>
      </c>
      <c r="G34" s="13">
        <f t="shared" si="9"/>
        <v>67610</v>
      </c>
      <c r="H34" s="13">
        <f>SUM(H30:H33)</f>
        <v>-114605</v>
      </c>
      <c r="I34" s="21"/>
      <c r="J34" s="16"/>
      <c r="K34" s="16"/>
    </row>
    <row r="35" spans="2:11" x14ac:dyDescent="0.3">
      <c r="B35" s="8" t="s">
        <v>40</v>
      </c>
      <c r="C35" s="17"/>
      <c r="D35" s="17"/>
      <c r="E35" s="8">
        <v>0.46</v>
      </c>
      <c r="F35" s="8">
        <v>2.2000000000000002</v>
      </c>
      <c r="G35" s="8">
        <v>1.02</v>
      </c>
      <c r="H35" s="8">
        <v>-0.88</v>
      </c>
    </row>
    <row r="36" spans="2:11" x14ac:dyDescent="0.3">
      <c r="B36" s="1" t="s">
        <v>41</v>
      </c>
      <c r="C36" s="17"/>
      <c r="D36" s="17"/>
      <c r="E36" s="1">
        <v>0</v>
      </c>
      <c r="F36" s="1">
        <v>2.2000000000000002</v>
      </c>
      <c r="G36" s="1">
        <v>1.02</v>
      </c>
      <c r="H36" s="1">
        <v>-0.88</v>
      </c>
    </row>
    <row r="37" spans="2:11" x14ac:dyDescent="0.3">
      <c r="B37" s="1" t="s">
        <v>42</v>
      </c>
      <c r="C37" s="17"/>
      <c r="D37" s="17"/>
      <c r="E37" s="1">
        <v>0</v>
      </c>
      <c r="F37" s="1">
        <v>0</v>
      </c>
      <c r="G37" s="1">
        <v>0</v>
      </c>
      <c r="H37" s="1">
        <v>0</v>
      </c>
    </row>
    <row r="38" spans="2:11" x14ac:dyDescent="0.3">
      <c r="B38" s="8" t="s">
        <v>43</v>
      </c>
      <c r="C38" s="18"/>
      <c r="D38" s="18"/>
      <c r="E38" s="15">
        <v>41954</v>
      </c>
      <c r="F38" s="15">
        <v>43865</v>
      </c>
      <c r="G38" s="15">
        <v>66598</v>
      </c>
      <c r="H38" s="15">
        <v>130715</v>
      </c>
    </row>
    <row r="39" spans="2:11" x14ac:dyDescent="0.3">
      <c r="B39" s="1" t="s">
        <v>44</v>
      </c>
      <c r="C39" s="18"/>
      <c r="D39" s="18"/>
      <c r="E39" s="6">
        <v>0</v>
      </c>
      <c r="F39" s="6">
        <v>44112</v>
      </c>
      <c r="G39" s="6">
        <v>67402</v>
      </c>
      <c r="H39" s="6">
        <v>130715</v>
      </c>
    </row>
    <row r="40" spans="2:11" x14ac:dyDescent="0.3">
      <c r="B40" s="1" t="s">
        <v>45</v>
      </c>
      <c r="C40" s="18"/>
      <c r="D40" s="18"/>
      <c r="E40" s="6">
        <v>127536</v>
      </c>
      <c r="F40" s="6">
        <v>124857</v>
      </c>
      <c r="G40" s="6">
        <v>104271</v>
      </c>
      <c r="H40" s="6">
        <v>70519</v>
      </c>
    </row>
    <row r="42" spans="2:11" x14ac:dyDescent="0.3">
      <c r="B42" s="1" t="s">
        <v>46</v>
      </c>
      <c r="C42" s="6"/>
      <c r="D42" s="6"/>
      <c r="E42" s="6"/>
      <c r="F42" s="6"/>
      <c r="G42" s="6"/>
      <c r="H42" s="6"/>
      <c r="I42" s="20"/>
      <c r="J42" s="6"/>
      <c r="K42" s="6"/>
    </row>
    <row r="43" spans="2:11" x14ac:dyDescent="0.3">
      <c r="B43" s="1" t="s">
        <v>47</v>
      </c>
      <c r="C43" s="6"/>
      <c r="D43" s="6"/>
      <c r="E43" s="6"/>
      <c r="F43" s="6"/>
      <c r="G43" s="6"/>
      <c r="H43" s="6"/>
      <c r="I43" s="20"/>
      <c r="J43" s="6"/>
      <c r="K43" s="6"/>
    </row>
    <row r="44" spans="2:11" x14ac:dyDescent="0.3">
      <c r="B44" s="1" t="s">
        <v>48</v>
      </c>
      <c r="C44" s="6"/>
      <c r="D44" s="6"/>
      <c r="E44" s="6"/>
      <c r="F44" s="6"/>
      <c r="G44" s="6"/>
      <c r="H44" s="6"/>
      <c r="I44" s="20"/>
      <c r="J44" s="6"/>
      <c r="K44" s="6"/>
    </row>
    <row r="45" spans="2:11" x14ac:dyDescent="0.3">
      <c r="B45" s="1" t="s">
        <v>49</v>
      </c>
      <c r="C45" s="6"/>
      <c r="D45" s="6"/>
      <c r="E45" s="6"/>
      <c r="F45" s="6"/>
      <c r="G45" s="6"/>
      <c r="H45" s="6"/>
      <c r="I45" s="20"/>
      <c r="J45" s="6"/>
      <c r="K45" s="6"/>
    </row>
    <row r="46" spans="2:11" x14ac:dyDescent="0.3">
      <c r="B46" s="1" t="s">
        <v>50</v>
      </c>
      <c r="C46" s="6"/>
      <c r="D46" s="6"/>
      <c r="E46" s="6"/>
      <c r="F46" s="6"/>
      <c r="G46" s="6"/>
      <c r="H46" s="6"/>
      <c r="I46" s="20"/>
      <c r="J46" s="6"/>
      <c r="K46" s="6"/>
    </row>
    <row r="47" spans="2:11" x14ac:dyDescent="0.3">
      <c r="B47" s="1" t="s">
        <v>51</v>
      </c>
      <c r="C47" s="6"/>
      <c r="D47" s="6"/>
      <c r="E47" s="6"/>
      <c r="F47" s="6"/>
      <c r="G47" s="6"/>
      <c r="H47" s="6"/>
      <c r="I47" s="20"/>
      <c r="J47" s="6"/>
      <c r="K47" s="6"/>
    </row>
    <row r="48" spans="2:11" x14ac:dyDescent="0.3">
      <c r="B48" s="1" t="s">
        <v>52</v>
      </c>
      <c r="C48" s="6"/>
      <c r="D48" s="6"/>
      <c r="E48" s="6"/>
      <c r="F48" s="6"/>
      <c r="G48" s="6"/>
      <c r="H48" s="6"/>
      <c r="I48" s="20"/>
      <c r="J48" s="6"/>
      <c r="K48" s="6"/>
    </row>
    <row r="49" spans="2:11" x14ac:dyDescent="0.3">
      <c r="B49" s="3" t="s">
        <v>53</v>
      </c>
      <c r="C49" s="6">
        <f t="shared" ref="C49:G49" si="10">SUM(C42:C48)</f>
        <v>0</v>
      </c>
      <c r="D49" s="6">
        <f t="shared" si="10"/>
        <v>0</v>
      </c>
      <c r="E49" s="6">
        <f t="shared" si="10"/>
        <v>0</v>
      </c>
      <c r="F49" s="6">
        <f t="shared" si="10"/>
        <v>0</v>
      </c>
      <c r="G49" s="6">
        <f t="shared" si="10"/>
        <v>0</v>
      </c>
      <c r="H49" s="6">
        <f>SUM(H42:H48)</f>
        <v>0</v>
      </c>
      <c r="I49" s="20"/>
      <c r="J49" s="6"/>
      <c r="K49" s="6"/>
    </row>
    <row r="50" spans="2:11" x14ac:dyDescent="0.3">
      <c r="B50" s="1" t="s">
        <v>54</v>
      </c>
      <c r="C50" s="6"/>
      <c r="D50" s="6"/>
      <c r="E50" s="6"/>
      <c r="F50" s="6"/>
      <c r="G50" s="6"/>
      <c r="H50" s="6"/>
      <c r="I50" s="20"/>
      <c r="J50" s="6"/>
      <c r="K50" s="6"/>
    </row>
    <row r="51" spans="2:11" x14ac:dyDescent="0.3">
      <c r="B51" s="1" t="s">
        <v>55</v>
      </c>
      <c r="C51" s="6"/>
      <c r="D51" s="6"/>
      <c r="E51" s="6"/>
      <c r="F51" s="6"/>
      <c r="G51" s="6"/>
      <c r="H51" s="6"/>
      <c r="I51" s="20"/>
      <c r="J51" s="6"/>
      <c r="K51" s="6"/>
    </row>
    <row r="52" spans="2:11" x14ac:dyDescent="0.3">
      <c r="B52" s="3" t="s">
        <v>56</v>
      </c>
      <c r="C52" s="6">
        <f t="shared" ref="C52:G52" si="11">SUM(C50:C51)</f>
        <v>0</v>
      </c>
      <c r="D52" s="6">
        <f t="shared" si="11"/>
        <v>0</v>
      </c>
      <c r="E52" s="6">
        <f t="shared" si="11"/>
        <v>0</v>
      </c>
      <c r="F52" s="6">
        <f t="shared" si="11"/>
        <v>0</v>
      </c>
      <c r="G52" s="6">
        <f t="shared" si="11"/>
        <v>0</v>
      </c>
      <c r="H52" s="6">
        <f>SUM(H50:H51)</f>
        <v>0</v>
      </c>
      <c r="I52" s="20"/>
      <c r="J52" s="6"/>
      <c r="K52" s="6"/>
    </row>
    <row r="53" spans="2:11" x14ac:dyDescent="0.3">
      <c r="B53" s="1" t="s">
        <v>57</v>
      </c>
      <c r="C53" s="6"/>
      <c r="D53" s="6"/>
      <c r="E53" s="6"/>
      <c r="F53" s="6"/>
      <c r="G53" s="6"/>
      <c r="H53" s="6"/>
      <c r="I53" s="20"/>
      <c r="J53" s="6"/>
      <c r="K53" s="6"/>
    </row>
    <row r="54" spans="2:11" x14ac:dyDescent="0.3">
      <c r="B54" s="3" t="s">
        <v>58</v>
      </c>
      <c r="C54" s="6">
        <f t="shared" ref="C54:G54" si="12">SUM(C52:C53)</f>
        <v>0</v>
      </c>
      <c r="D54" s="6">
        <f t="shared" si="12"/>
        <v>0</v>
      </c>
      <c r="E54" s="6">
        <f t="shared" si="12"/>
        <v>0</v>
      </c>
      <c r="F54" s="6">
        <f t="shared" si="12"/>
        <v>0</v>
      </c>
      <c r="G54" s="6">
        <f t="shared" si="12"/>
        <v>0</v>
      </c>
      <c r="H54" s="6">
        <f>SUM(H52:H53)</f>
        <v>0</v>
      </c>
      <c r="I54" s="20"/>
      <c r="J54" s="6"/>
      <c r="K54" s="6"/>
    </row>
    <row r="55" spans="2:11" x14ac:dyDescent="0.3">
      <c r="B55" s="1" t="s">
        <v>59</v>
      </c>
      <c r="C55" s="6"/>
      <c r="D55" s="6"/>
      <c r="E55" s="6"/>
      <c r="F55" s="6"/>
      <c r="G55" s="6"/>
      <c r="H55" s="6"/>
      <c r="I55" s="20"/>
      <c r="J55" s="6"/>
      <c r="K55" s="6"/>
    </row>
    <row r="56" spans="2:11" x14ac:dyDescent="0.3">
      <c r="B56" s="3" t="s">
        <v>60</v>
      </c>
      <c r="C56" s="6">
        <f t="shared" ref="C56:G56" si="13">SUM(C54:C55)</f>
        <v>0</v>
      </c>
      <c r="D56" s="6">
        <f t="shared" si="13"/>
        <v>0</v>
      </c>
      <c r="E56" s="6">
        <f t="shared" si="13"/>
        <v>0</v>
      </c>
      <c r="F56" s="6">
        <f t="shared" si="13"/>
        <v>0</v>
      </c>
      <c r="G56" s="6">
        <f t="shared" si="13"/>
        <v>0</v>
      </c>
      <c r="H56" s="6">
        <f>SUM(H54:H55)</f>
        <v>0</v>
      </c>
      <c r="I56" s="20"/>
      <c r="J56" s="6"/>
      <c r="K56" s="6"/>
    </row>
    <row r="57" spans="2:11" x14ac:dyDescent="0.3">
      <c r="B57" s="1" t="s">
        <v>61</v>
      </c>
      <c r="C57" s="6"/>
      <c r="D57" s="6"/>
      <c r="E57" s="6"/>
      <c r="F57" s="6"/>
      <c r="G57" s="6"/>
      <c r="H57" s="6"/>
      <c r="I57" s="20"/>
      <c r="J57" s="6"/>
      <c r="K57" s="6"/>
    </row>
    <row r="58" spans="2:11" x14ac:dyDescent="0.3">
      <c r="B58" s="1" t="s">
        <v>62</v>
      </c>
      <c r="C58" s="6"/>
      <c r="D58" s="6"/>
      <c r="E58" s="6"/>
      <c r="F58" s="6"/>
      <c r="G58" s="6"/>
      <c r="H58" s="6"/>
      <c r="I58" s="20"/>
      <c r="J58" s="6"/>
      <c r="K58" s="6"/>
    </row>
    <row r="59" spans="2:11" x14ac:dyDescent="0.3">
      <c r="B59" s="1" t="s">
        <v>63</v>
      </c>
      <c r="C59" s="6"/>
      <c r="D59" s="6"/>
      <c r="E59" s="6"/>
      <c r="F59" s="6"/>
      <c r="G59" s="6"/>
      <c r="H59" s="6"/>
      <c r="I59" s="20"/>
      <c r="J59" s="6"/>
      <c r="K59" s="6"/>
    </row>
    <row r="60" spans="2:11" x14ac:dyDescent="0.3">
      <c r="B60" s="3" t="s">
        <v>64</v>
      </c>
      <c r="C60" s="6">
        <f t="shared" ref="C60:G60" si="14">SUM(C56:C59)</f>
        <v>0</v>
      </c>
      <c r="D60" s="6">
        <f t="shared" si="14"/>
        <v>0</v>
      </c>
      <c r="E60" s="6">
        <f t="shared" si="14"/>
        <v>0</v>
      </c>
      <c r="F60" s="6">
        <f t="shared" si="14"/>
        <v>0</v>
      </c>
      <c r="G60" s="6">
        <f t="shared" si="14"/>
        <v>0</v>
      </c>
      <c r="H60" s="6">
        <f>SUM(H56:H59)</f>
        <v>0</v>
      </c>
      <c r="I60" s="20"/>
      <c r="J60" s="6"/>
      <c r="K60" s="6"/>
    </row>
    <row r="61" spans="2:11" x14ac:dyDescent="0.3">
      <c r="B61" s="3" t="s">
        <v>65</v>
      </c>
      <c r="C61" s="6">
        <f t="shared" ref="C61:G61" si="15">C60+C49</f>
        <v>0</v>
      </c>
      <c r="D61" s="6">
        <f t="shared" si="15"/>
        <v>0</v>
      </c>
      <c r="E61" s="6">
        <f t="shared" si="15"/>
        <v>0</v>
      </c>
      <c r="F61" s="6">
        <f t="shared" si="15"/>
        <v>0</v>
      </c>
      <c r="G61" s="6">
        <f t="shared" si="15"/>
        <v>0</v>
      </c>
      <c r="H61" s="6">
        <f>H60+H49</f>
        <v>0</v>
      </c>
      <c r="I61" s="20"/>
      <c r="J61" s="6"/>
      <c r="K61" s="6"/>
    </row>
    <row r="62" spans="2:11" x14ac:dyDescent="0.3">
      <c r="B62" s="1" t="s">
        <v>66</v>
      </c>
      <c r="C62" s="6"/>
      <c r="D62" s="6"/>
      <c r="E62" s="6"/>
      <c r="F62" s="6" t="s">
        <v>92</v>
      </c>
      <c r="G62" s="6"/>
      <c r="H62" s="6"/>
      <c r="I62" s="20"/>
      <c r="J62" s="6"/>
      <c r="K62" s="6"/>
    </row>
    <row r="63" spans="2:11" x14ac:dyDescent="0.3">
      <c r="B63" s="1" t="s">
        <v>67</v>
      </c>
      <c r="C63" s="6"/>
      <c r="D63" s="6"/>
      <c r="E63" s="6"/>
      <c r="F63" s="6"/>
      <c r="G63" s="6"/>
      <c r="H63" s="6"/>
      <c r="I63" s="20"/>
      <c r="J63" s="6"/>
      <c r="K63" s="6"/>
    </row>
    <row r="64" spans="2:11" x14ac:dyDescent="0.3">
      <c r="B64" s="1" t="s">
        <v>76</v>
      </c>
      <c r="C64" s="6"/>
      <c r="D64" s="6"/>
      <c r="E64" s="6"/>
      <c r="F64" s="6"/>
      <c r="G64" s="6"/>
      <c r="H64" s="6"/>
      <c r="I64" s="20"/>
      <c r="J64" s="6"/>
      <c r="K64" s="6"/>
    </row>
    <row r="65" spans="2:24" x14ac:dyDescent="0.3">
      <c r="B65" s="1" t="s">
        <v>77</v>
      </c>
      <c r="C65" s="6"/>
      <c r="D65" s="6"/>
      <c r="E65" s="6"/>
      <c r="F65" s="6"/>
      <c r="G65" s="6"/>
      <c r="H65" s="6"/>
      <c r="I65" s="20"/>
      <c r="J65" s="6"/>
      <c r="K65" s="6"/>
    </row>
    <row r="66" spans="2:24" x14ac:dyDescent="0.3">
      <c r="B66" s="1" t="s">
        <v>78</v>
      </c>
      <c r="C66" s="6"/>
      <c r="D66" s="6"/>
      <c r="E66" s="6"/>
      <c r="F66" s="6"/>
      <c r="G66" s="6"/>
      <c r="H66" s="6"/>
      <c r="I66" s="20"/>
      <c r="J66" s="6"/>
      <c r="K66" s="6"/>
    </row>
    <row r="67" spans="2:24" x14ac:dyDescent="0.3">
      <c r="B67" s="3" t="s">
        <v>79</v>
      </c>
      <c r="C67" s="6">
        <f t="shared" ref="C67:G67" si="16">SUM(C62:C66)</f>
        <v>0</v>
      </c>
      <c r="D67" s="6">
        <f t="shared" si="16"/>
        <v>0</v>
      </c>
      <c r="E67" s="6">
        <f t="shared" si="16"/>
        <v>0</v>
      </c>
      <c r="F67" s="6">
        <f t="shared" si="16"/>
        <v>0</v>
      </c>
      <c r="G67" s="6">
        <f t="shared" si="16"/>
        <v>0</v>
      </c>
      <c r="H67" s="6">
        <f>SUM(H62:H66)</f>
        <v>0</v>
      </c>
      <c r="I67" s="20"/>
      <c r="J67" s="6"/>
      <c r="K67" s="6"/>
    </row>
    <row r="68" spans="2:24" x14ac:dyDescent="0.3">
      <c r="B68" s="1" t="s">
        <v>80</v>
      </c>
      <c r="C68" s="6"/>
      <c r="D68" s="6"/>
      <c r="E68" s="6"/>
      <c r="F68" s="6"/>
      <c r="G68" s="6"/>
      <c r="H68" s="6"/>
      <c r="I68" s="20"/>
      <c r="J68" s="6"/>
      <c r="K68" s="6"/>
    </row>
    <row r="69" spans="2:24" x14ac:dyDescent="0.3">
      <c r="B69" s="1" t="s">
        <v>76</v>
      </c>
      <c r="C69" s="6"/>
      <c r="D69" s="6"/>
      <c r="E69" s="6"/>
      <c r="F69" s="6"/>
      <c r="G69" s="6"/>
      <c r="H69" s="6"/>
      <c r="I69" s="20"/>
      <c r="J69" s="6"/>
      <c r="K69" s="6"/>
    </row>
    <row r="70" spans="2:24" x14ac:dyDescent="0.3">
      <c r="B70" s="1" t="s">
        <v>81</v>
      </c>
      <c r="C70" s="6"/>
      <c r="D70" s="6"/>
      <c r="E70" s="6"/>
      <c r="F70" s="6"/>
      <c r="G70" s="6"/>
      <c r="H70" s="6"/>
      <c r="I70" s="20"/>
      <c r="J70" s="6"/>
      <c r="K70" s="6"/>
    </row>
    <row r="71" spans="2:24" x14ac:dyDescent="0.3">
      <c r="B71" s="1" t="s">
        <v>82</v>
      </c>
      <c r="C71" s="6"/>
      <c r="D71" s="6"/>
      <c r="E71" s="6"/>
      <c r="F71" s="6"/>
      <c r="G71" s="6"/>
      <c r="H71" s="6"/>
      <c r="I71" s="20"/>
      <c r="J71" s="6"/>
      <c r="K71" s="6"/>
    </row>
    <row r="72" spans="2:24" x14ac:dyDescent="0.3">
      <c r="B72" s="1" t="s">
        <v>77</v>
      </c>
      <c r="C72" s="6"/>
      <c r="D72" s="6"/>
      <c r="E72" s="6"/>
      <c r="F72" s="6"/>
      <c r="G72" s="6"/>
      <c r="H72" s="6"/>
      <c r="I72" s="20"/>
      <c r="J72" s="6"/>
      <c r="K72" s="6"/>
      <c r="M72" s="26" t="s">
        <v>93</v>
      </c>
      <c r="N72" s="27">
        <v>0.1</v>
      </c>
    </row>
    <row r="73" spans="2:24" x14ac:dyDescent="0.3">
      <c r="B73" s="1" t="s">
        <v>83</v>
      </c>
      <c r="C73" s="6"/>
      <c r="D73" s="6"/>
      <c r="E73" s="6"/>
      <c r="F73" s="6"/>
      <c r="G73" s="6"/>
      <c r="H73" s="6"/>
      <c r="I73" s="20"/>
      <c r="J73" s="6"/>
      <c r="K73" s="6"/>
      <c r="M73" s="5" t="s">
        <v>94</v>
      </c>
      <c r="N73" s="28">
        <f>NPV(N72,C79:K79)</f>
        <v>2922250.640758717</v>
      </c>
    </row>
    <row r="74" spans="2:24" x14ac:dyDescent="0.3">
      <c r="B74" s="3" t="s">
        <v>84</v>
      </c>
      <c r="C74" s="6">
        <f t="shared" ref="C74:G74" si="17">SUM(C68:C73)</f>
        <v>0</v>
      </c>
      <c r="D74" s="6">
        <f t="shared" si="17"/>
        <v>0</v>
      </c>
      <c r="E74" s="6">
        <f t="shared" si="17"/>
        <v>0</v>
      </c>
      <c r="F74" s="6">
        <f t="shared" si="17"/>
        <v>0</v>
      </c>
      <c r="G74" s="6">
        <f t="shared" si="17"/>
        <v>0</v>
      </c>
      <c r="H74" s="6">
        <f>SUM(H68:H73)</f>
        <v>0</v>
      </c>
      <c r="I74" s="20"/>
      <c r="J74" s="6"/>
      <c r="K74" s="6"/>
      <c r="M74" s="5" t="s">
        <v>95</v>
      </c>
      <c r="N74" s="28">
        <f>N73/187000</f>
        <v>15.627008774110786</v>
      </c>
    </row>
    <row r="75" spans="2:24" x14ac:dyDescent="0.3">
      <c r="B75" s="3" t="s">
        <v>85</v>
      </c>
      <c r="C75" s="6">
        <f t="shared" ref="C75:G75" si="18">C74+C67</f>
        <v>0</v>
      </c>
      <c r="D75" s="6">
        <f t="shared" si="18"/>
        <v>0</v>
      </c>
      <c r="E75" s="6">
        <f t="shared" si="18"/>
        <v>0</v>
      </c>
      <c r="F75" s="6">
        <f t="shared" si="18"/>
        <v>0</v>
      </c>
      <c r="G75" s="6">
        <f t="shared" si="18"/>
        <v>0</v>
      </c>
      <c r="H75" s="6">
        <f>H74+H67</f>
        <v>0</v>
      </c>
      <c r="I75" s="20"/>
      <c r="J75" s="6"/>
      <c r="K75" s="6"/>
      <c r="M75" s="5" t="s">
        <v>96</v>
      </c>
      <c r="N75" s="29">
        <v>9.09</v>
      </c>
    </row>
    <row r="76" spans="2:24" x14ac:dyDescent="0.3">
      <c r="C76" s="6"/>
      <c r="D76" s="6"/>
      <c r="E76" s="6"/>
      <c r="F76" s="6"/>
      <c r="G76" s="6"/>
      <c r="H76" s="6"/>
      <c r="I76" s="20"/>
      <c r="J76" s="6"/>
      <c r="K76" s="6"/>
      <c r="M76" s="30" t="s">
        <v>97</v>
      </c>
      <c r="N76" s="31">
        <f>(N74/N75)-1</f>
        <v>0.71914287944013044</v>
      </c>
    </row>
    <row r="77" spans="2:24" x14ac:dyDescent="0.3">
      <c r="B77" s="1" t="s">
        <v>86</v>
      </c>
      <c r="C77" s="6">
        <v>485515</v>
      </c>
      <c r="D77" s="6">
        <v>411028</v>
      </c>
      <c r="E77" s="6">
        <v>233147</v>
      </c>
      <c r="F77" s="6">
        <v>1012372</v>
      </c>
      <c r="G77" s="6">
        <v>935769</v>
      </c>
      <c r="H77" s="6">
        <v>1223086</v>
      </c>
      <c r="I77" s="20">
        <f>H77*1.45</f>
        <v>1773474.7</v>
      </c>
      <c r="J77" s="24">
        <f>I77*1.5</f>
        <v>2660212.0499999998</v>
      </c>
      <c r="K77" s="24">
        <f>J77*1.5</f>
        <v>3990318.0749999997</v>
      </c>
      <c r="P77" s="6">
        <v>183770</v>
      </c>
      <c r="Q77" s="6">
        <v>470696</v>
      </c>
      <c r="R77" s="6">
        <v>838652</v>
      </c>
      <c r="S77" s="6">
        <v>1223086</v>
      </c>
      <c r="T77" s="6">
        <v>337114</v>
      </c>
      <c r="U77" s="6">
        <v>836080</v>
      </c>
      <c r="V77" s="20"/>
      <c r="W77" s="6"/>
      <c r="X77" s="6"/>
    </row>
    <row r="78" spans="2:24" x14ac:dyDescent="0.3">
      <c r="B78" s="1" t="s">
        <v>87</v>
      </c>
      <c r="C78" s="6">
        <v>-338646</v>
      </c>
      <c r="D78" s="6">
        <v>-126164</v>
      </c>
      <c r="E78" s="6">
        <v>-155607</v>
      </c>
      <c r="F78" s="6">
        <v>-592707</v>
      </c>
      <c r="G78" s="6">
        <v>-581350</v>
      </c>
      <c r="H78" s="6">
        <v>-686684</v>
      </c>
      <c r="I78" s="20">
        <f>H78*1.45</f>
        <v>-995691.79999999993</v>
      </c>
      <c r="J78" s="24">
        <f>I78*1.5</f>
        <v>-1493537.7</v>
      </c>
      <c r="K78" s="24">
        <f>J78*1.5</f>
        <v>-2240306.5499999998</v>
      </c>
      <c r="P78" s="6">
        <v>-136816</v>
      </c>
      <c r="Q78" s="6">
        <v>-288554</v>
      </c>
      <c r="R78" s="6">
        <v>-467545</v>
      </c>
      <c r="S78" s="6">
        <v>-686684</v>
      </c>
      <c r="T78" s="6">
        <v>-199199</v>
      </c>
      <c r="U78" s="6">
        <v>-476052</v>
      </c>
      <c r="V78" s="20"/>
      <c r="W78" s="6"/>
      <c r="X78" s="6"/>
    </row>
    <row r="79" spans="2:24" x14ac:dyDescent="0.3">
      <c r="B79" s="12" t="s">
        <v>88</v>
      </c>
      <c r="C79" s="13">
        <f t="shared" ref="C79:G79" si="19">SUM(C77:C78)</f>
        <v>146869</v>
      </c>
      <c r="D79" s="13">
        <f t="shared" si="19"/>
        <v>284864</v>
      </c>
      <c r="E79" s="13">
        <f t="shared" si="19"/>
        <v>77540</v>
      </c>
      <c r="F79" s="13">
        <f t="shared" si="19"/>
        <v>419665</v>
      </c>
      <c r="G79" s="13">
        <f t="shared" si="19"/>
        <v>354419</v>
      </c>
      <c r="H79" s="13">
        <f>SUM(H77:H78)</f>
        <v>536402</v>
      </c>
      <c r="I79" s="22">
        <f>SUM(I77:I78)</f>
        <v>777782.9</v>
      </c>
      <c r="J79" s="25">
        <f>SUM(J77:J78)</f>
        <v>1166674.3499999999</v>
      </c>
      <c r="K79" s="25">
        <f t="shared" ref="K79" si="20">SUM(K77:K78)</f>
        <v>1750011.5249999999</v>
      </c>
      <c r="P79" s="13">
        <f t="shared" ref="P79:T79" si="21">SUM(P77:P78)</f>
        <v>46954</v>
      </c>
      <c r="Q79" s="13">
        <f t="shared" si="21"/>
        <v>182142</v>
      </c>
      <c r="R79" s="13">
        <f t="shared" si="21"/>
        <v>371107</v>
      </c>
      <c r="S79" s="13">
        <f>SUM(S77:S78)</f>
        <v>536402</v>
      </c>
      <c r="T79" s="13">
        <f t="shared" si="21"/>
        <v>137915</v>
      </c>
      <c r="U79" s="13">
        <f>SUM(U77:U78)</f>
        <v>360028</v>
      </c>
      <c r="V79" s="22"/>
      <c r="W79" s="13"/>
      <c r="X79" s="13"/>
    </row>
  </sheetData>
  <pageMargins left="0.7" right="0.7" top="0.75" bottom="0.75" header="0.3" footer="0.3"/>
  <ignoredErrors>
    <ignoredError sqref="G8:H8" formulaRange="1"/>
    <ignoredError sqref="E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Mckay</dc:creator>
  <cp:lastModifiedBy>James Mckay</cp:lastModifiedBy>
  <dcterms:created xsi:type="dcterms:W3CDTF">2015-06-05T18:17:20Z</dcterms:created>
  <dcterms:modified xsi:type="dcterms:W3CDTF">2025-10-05T15:23:20Z</dcterms:modified>
</cp:coreProperties>
</file>