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ssangroup-my.sharepoint.com/personal/james_mckay_ntc-europe_co_uk/Documents/"/>
    </mc:Choice>
  </mc:AlternateContent>
  <xr:revisionPtr revIDLastSave="370" documentId="8_{28275328-1E55-49A1-978D-FBA536B4AA68}" xr6:coauthVersionLast="47" xr6:coauthVersionMax="47" xr10:uidLastSave="{7926CE89-0D9A-4488-9DE6-29B12C0E0D3E}"/>
  <bookViews>
    <workbookView xWindow="-120" yWindow="-120" windowWidth="29040" windowHeight="15720" activeTab="1" xr2:uid="{F16F875F-A45F-4F2F-B6A5-9538440B51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2" l="1"/>
  <c r="Q20" i="2"/>
  <c r="Q15" i="2"/>
  <c r="Q9" i="2"/>
  <c r="Q6" i="2"/>
  <c r="Q33" i="2"/>
  <c r="Q32" i="2"/>
  <c r="J27" i="2"/>
  <c r="M27" i="2"/>
  <c r="C27" i="2"/>
  <c r="D27" i="2"/>
  <c r="E27" i="2"/>
  <c r="C20" i="2"/>
  <c r="C15" i="2"/>
  <c r="C9" i="2"/>
  <c r="C6" i="2"/>
  <c r="C16" i="2" s="1"/>
  <c r="J22" i="2"/>
  <c r="J18" i="2"/>
  <c r="J19" i="2"/>
  <c r="J17" i="2"/>
  <c r="J11" i="2"/>
  <c r="J12" i="2"/>
  <c r="J13" i="2"/>
  <c r="J14" i="2"/>
  <c r="J10" i="2"/>
  <c r="J8" i="2"/>
  <c r="J7" i="2"/>
  <c r="J5" i="2"/>
  <c r="J4" i="2"/>
  <c r="J6" i="2" s="1"/>
  <c r="N22" i="2"/>
  <c r="N20" i="2"/>
  <c r="N18" i="2"/>
  <c r="N19" i="2"/>
  <c r="N17" i="2"/>
  <c r="N11" i="2"/>
  <c r="N15" i="2" s="1"/>
  <c r="N12" i="2"/>
  <c r="N13" i="2"/>
  <c r="N14" i="2"/>
  <c r="N10" i="2"/>
  <c r="N8" i="2"/>
  <c r="N7" i="2"/>
  <c r="N9" i="2" s="1"/>
  <c r="N5" i="2"/>
  <c r="N4" i="2"/>
  <c r="N6" i="2" s="1"/>
  <c r="D20" i="2"/>
  <c r="D15" i="2"/>
  <c r="D9" i="2"/>
  <c r="D6" i="2"/>
  <c r="D16" i="2" s="1"/>
  <c r="E20" i="2"/>
  <c r="E15" i="2"/>
  <c r="E9" i="2"/>
  <c r="E6" i="2"/>
  <c r="G20" i="2"/>
  <c r="G15" i="2"/>
  <c r="G9" i="2"/>
  <c r="G6" i="2"/>
  <c r="H20" i="2"/>
  <c r="H15" i="2"/>
  <c r="H9" i="2"/>
  <c r="H6" i="2"/>
  <c r="I20" i="2"/>
  <c r="I15" i="2"/>
  <c r="I9" i="2"/>
  <c r="I6" i="2"/>
  <c r="I16" i="2" s="1"/>
  <c r="K20" i="2"/>
  <c r="K15" i="2"/>
  <c r="K9" i="2"/>
  <c r="K6" i="2"/>
  <c r="L15" i="2"/>
  <c r="L20" i="2"/>
  <c r="L9" i="2"/>
  <c r="L6" i="2"/>
  <c r="M20" i="2"/>
  <c r="M15" i="2"/>
  <c r="M9" i="2"/>
  <c r="M6" i="2"/>
  <c r="O20" i="2"/>
  <c r="O15" i="2"/>
  <c r="O9" i="2"/>
  <c r="O6" i="2"/>
  <c r="P20" i="2"/>
  <c r="P15" i="2"/>
  <c r="P9" i="2"/>
  <c r="P6" i="2"/>
  <c r="C8" i="1"/>
  <c r="C5" i="1"/>
  <c r="Q16" i="2" l="1"/>
  <c r="Q21" i="2" s="1"/>
  <c r="Q23" i="2" s="1"/>
  <c r="C21" i="2"/>
  <c r="C23" i="2" s="1"/>
  <c r="N16" i="2"/>
  <c r="N21" i="2" s="1"/>
  <c r="N23" i="2" s="1"/>
  <c r="J20" i="2"/>
  <c r="J15" i="2"/>
  <c r="J9" i="2"/>
  <c r="J16" i="2"/>
  <c r="D21" i="2"/>
  <c r="D23" i="2" s="1"/>
  <c r="E16" i="2"/>
  <c r="E21" i="2" s="1"/>
  <c r="E23" i="2" s="1"/>
  <c r="G16" i="2"/>
  <c r="G21" i="2" s="1"/>
  <c r="G23" i="2" s="1"/>
  <c r="H16" i="2"/>
  <c r="H21" i="2" s="1"/>
  <c r="H23" i="2" s="1"/>
  <c r="I21" i="2"/>
  <c r="I23" i="2" s="1"/>
  <c r="L16" i="2"/>
  <c r="L21" i="2" s="1"/>
  <c r="L23" i="2" s="1"/>
  <c r="P16" i="2"/>
  <c r="P21" i="2" s="1"/>
  <c r="P23" i="2" s="1"/>
  <c r="K16" i="2"/>
  <c r="K21" i="2" s="1"/>
  <c r="K23" i="2" s="1"/>
  <c r="M16" i="2"/>
  <c r="M21" i="2" s="1"/>
  <c r="M23" i="2" s="1"/>
  <c r="O16" i="2"/>
  <c r="O21" i="2" s="1"/>
  <c r="O23" i="2" s="1"/>
  <c r="J21" i="2" l="1"/>
  <c r="J23" i="2" s="1"/>
</calcChain>
</file>

<file path=xl/sharedStrings.xml><?xml version="1.0" encoding="utf-8"?>
<sst xmlns="http://schemas.openxmlformats.org/spreadsheetml/2006/main" count="49" uniqueCount="48">
  <si>
    <t>Ticker</t>
  </si>
  <si>
    <t>Price</t>
  </si>
  <si>
    <t>S/O</t>
  </si>
  <si>
    <t>Mkt Cap</t>
  </si>
  <si>
    <t>Cash</t>
  </si>
  <si>
    <t>Debt</t>
  </si>
  <si>
    <t>EV</t>
  </si>
  <si>
    <t>VRT</t>
  </si>
  <si>
    <t>In Millions</t>
  </si>
  <si>
    <t>Q2 25</t>
  </si>
  <si>
    <t>Product</t>
  </si>
  <si>
    <t>Services</t>
  </si>
  <si>
    <t>Net Sales</t>
  </si>
  <si>
    <t>Cost Products</t>
  </si>
  <si>
    <t>Cost Services</t>
  </si>
  <si>
    <t>Total COGS</t>
  </si>
  <si>
    <t>SG&amp;A</t>
  </si>
  <si>
    <t>Ammortization</t>
  </si>
  <si>
    <t>Restructuring</t>
  </si>
  <si>
    <t>FOREX</t>
  </si>
  <si>
    <t>Other</t>
  </si>
  <si>
    <t>Total OPEX</t>
  </si>
  <si>
    <t>Operating Profit</t>
  </si>
  <si>
    <t>Interest Expense</t>
  </si>
  <si>
    <t>Loss On Extinguishment Of Debt</t>
  </si>
  <si>
    <t>Change In FV Of Warrant Liabilities</t>
  </si>
  <si>
    <t>Income Before Tax</t>
  </si>
  <si>
    <t>Tax</t>
  </si>
  <si>
    <t>Net Income</t>
  </si>
  <si>
    <t>Total Other Income</t>
  </si>
  <si>
    <t>Q1 25</t>
  </si>
  <si>
    <t>Q2 24</t>
  </si>
  <si>
    <t>Q4 24</t>
  </si>
  <si>
    <t>Q3 24</t>
  </si>
  <si>
    <t>Q1 24</t>
  </si>
  <si>
    <t>Q4 23</t>
  </si>
  <si>
    <t>Q3 23</t>
  </si>
  <si>
    <t>Q2 23</t>
  </si>
  <si>
    <t>Q1 23</t>
  </si>
  <si>
    <t>Y2024</t>
  </si>
  <si>
    <t>Y2023</t>
  </si>
  <si>
    <t>Y2022</t>
  </si>
  <si>
    <t>CAPEX</t>
  </si>
  <si>
    <t>FCF</t>
  </si>
  <si>
    <t>Q3 25</t>
  </si>
  <si>
    <t>DR</t>
  </si>
  <si>
    <t>NPV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</si>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</sst>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i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9" fontId="3" fillId="2" borderId="0" xfId="1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right"/>
    </xf>
    <xf numFmtId="10" fontId="2" fillId="0" borderId="0" xfId="0" applyNumberFormat="1" applyFont="1"/>
    <xf numFmtId="8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5023-702D-4DA8-A816-FA887FA51B12}">
  <dimension ref="B2:C8"/>
  <sheetViews>
    <sheetView showGridLines="0" workbookViewId="0">
      <selection activeCell="C23" sqref="C23"/>
    </sheetView>
  </sheetViews>
  <sheetFormatPr defaultRowHeight="15" x14ac:dyDescent="0.25"/>
  <cols>
    <col min="1" max="16384" width="9.140625" style="1"/>
  </cols>
  <sheetData>
    <row r="2" spans="2:3" x14ac:dyDescent="0.25">
      <c r="B2" s="1" t="s">
        <v>0</v>
      </c>
      <c r="C2" s="1" t="s">
        <v>7</v>
      </c>
    </row>
    <row r="3" spans="2:3" x14ac:dyDescent="0.25">
      <c r="B3" s="1" t="s">
        <v>1</v>
      </c>
      <c r="C3" s="1">
        <v>185.28</v>
      </c>
    </row>
    <row r="4" spans="2:3" x14ac:dyDescent="0.25">
      <c r="B4" s="1" t="s">
        <v>2</v>
      </c>
      <c r="C4" s="1">
        <v>382</v>
      </c>
    </row>
    <row r="5" spans="2:3" x14ac:dyDescent="0.25">
      <c r="B5" s="1" t="s">
        <v>3</v>
      </c>
      <c r="C5" s="1">
        <f>C3*C4</f>
        <v>70776.960000000006</v>
      </c>
    </row>
    <row r="6" spans="2:3" x14ac:dyDescent="0.25">
      <c r="B6" s="1" t="s">
        <v>4</v>
      </c>
      <c r="C6" s="1">
        <v>6200</v>
      </c>
    </row>
    <row r="7" spans="2:3" x14ac:dyDescent="0.25">
      <c r="B7" s="1" t="s">
        <v>5</v>
      </c>
      <c r="C7" s="1">
        <v>7280</v>
      </c>
    </row>
    <row r="8" spans="2:3" x14ac:dyDescent="0.25">
      <c r="B8" s="1" t="s">
        <v>6</v>
      </c>
      <c r="C8" s="1">
        <f>C5+C7-C6</f>
        <v>71856.960000000006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800C-5530-472D-9B35-C3825E3675A2}">
  <dimension ref="A1:Q33"/>
  <sheetViews>
    <sheetView showGridLines="0" tabSelected="1" topLeftCell="B4" workbookViewId="0">
      <selection activeCell="D25" sqref="D25"/>
    </sheetView>
  </sheetViews>
  <sheetFormatPr defaultRowHeight="15" x14ac:dyDescent="0.25"/>
  <cols>
    <col min="1" max="1" width="9.140625" style="1"/>
    <col min="2" max="2" width="35.7109375" style="1" bestFit="1" customWidth="1"/>
    <col min="3" max="5" width="9" style="1" customWidth="1"/>
    <col min="6" max="6" width="35.7109375" style="1" customWidth="1"/>
    <col min="7" max="12" width="9" style="1" customWidth="1"/>
    <col min="13" max="16" width="9.140625" style="1"/>
    <col min="17" max="17" width="10.140625" style="1" bestFit="1" customWidth="1"/>
    <col min="18" max="16384" width="9.140625" style="1"/>
  </cols>
  <sheetData>
    <row r="1" spans="1:17" x14ac:dyDescent="0.25">
      <c r="A1" s="2" t="s">
        <v>8</v>
      </c>
    </row>
    <row r="3" spans="1:17" x14ac:dyDescent="0.25">
      <c r="C3" s="6" t="s">
        <v>41</v>
      </c>
      <c r="D3" s="6" t="s">
        <v>40</v>
      </c>
      <c r="E3" s="6" t="s">
        <v>39</v>
      </c>
      <c r="G3" s="6" t="s">
        <v>38</v>
      </c>
      <c r="H3" s="6" t="s">
        <v>37</v>
      </c>
      <c r="I3" s="6" t="s">
        <v>36</v>
      </c>
      <c r="J3" s="6" t="s">
        <v>35</v>
      </c>
      <c r="K3" s="6" t="s">
        <v>34</v>
      </c>
      <c r="L3" s="6" t="s">
        <v>31</v>
      </c>
      <c r="M3" s="6" t="s">
        <v>33</v>
      </c>
      <c r="N3" s="6" t="s">
        <v>32</v>
      </c>
      <c r="O3" s="6" t="s">
        <v>30</v>
      </c>
      <c r="P3" s="6" t="s">
        <v>9</v>
      </c>
      <c r="Q3" s="6" t="s">
        <v>44</v>
      </c>
    </row>
    <row r="4" spans="1:17" x14ac:dyDescent="0.25">
      <c r="B4" s="1" t="s">
        <v>10</v>
      </c>
      <c r="C4" s="1">
        <v>4335.3</v>
      </c>
      <c r="D4" s="1">
        <v>5406.1</v>
      </c>
      <c r="E4" s="1">
        <v>6393.5</v>
      </c>
      <c r="G4" s="1">
        <v>1186.5</v>
      </c>
      <c r="H4" s="1">
        <v>1360.4</v>
      </c>
      <c r="I4" s="1">
        <v>1381.3</v>
      </c>
      <c r="J4" s="1">
        <f>D4-SUM(G4:I4)</f>
        <v>1477.9000000000005</v>
      </c>
      <c r="K4" s="1">
        <v>1270.3</v>
      </c>
      <c r="L4" s="1">
        <v>1555.2</v>
      </c>
      <c r="M4" s="1">
        <v>1653.7</v>
      </c>
      <c r="N4" s="1">
        <f>E4-SUM(K4:M4)</f>
        <v>1914.3000000000002</v>
      </c>
      <c r="O4" s="1">
        <v>1649.7</v>
      </c>
      <c r="P4" s="1">
        <v>2166</v>
      </c>
      <c r="Q4" s="1">
        <v>2214.4</v>
      </c>
    </row>
    <row r="5" spans="1:17" x14ac:dyDescent="0.25">
      <c r="B5" s="1" t="s">
        <v>11</v>
      </c>
      <c r="C5" s="1">
        <v>1356.2</v>
      </c>
      <c r="D5" s="1">
        <v>1457.1</v>
      </c>
      <c r="E5" s="1">
        <v>1618.3</v>
      </c>
      <c r="G5" s="1">
        <v>334.6</v>
      </c>
      <c r="H5" s="1">
        <v>373.7</v>
      </c>
      <c r="I5" s="1">
        <v>361.3</v>
      </c>
      <c r="J5" s="1">
        <f>D5-SUM(G5:I5)</f>
        <v>387.5</v>
      </c>
      <c r="K5" s="1">
        <v>368.8</v>
      </c>
      <c r="L5" s="1">
        <v>397.6</v>
      </c>
      <c r="M5" s="1">
        <v>419.8</v>
      </c>
      <c r="N5" s="1">
        <f>E5-SUM(K5:M5)</f>
        <v>432.09999999999991</v>
      </c>
      <c r="O5" s="1">
        <v>386.3</v>
      </c>
      <c r="P5" s="1">
        <v>472.1</v>
      </c>
      <c r="Q5" s="1">
        <v>461.4</v>
      </c>
    </row>
    <row r="6" spans="1:17" x14ac:dyDescent="0.25">
      <c r="B6" s="2" t="s">
        <v>12</v>
      </c>
      <c r="C6" s="1">
        <f>SUM(C4:C5)</f>
        <v>5691.5</v>
      </c>
      <c r="D6" s="1">
        <f>SUM(D4:D5)</f>
        <v>6863.2000000000007</v>
      </c>
      <c r="E6" s="1">
        <f>SUM(E4:E5)</f>
        <v>8011.8</v>
      </c>
      <c r="F6" s="2"/>
      <c r="G6" s="1">
        <f t="shared" ref="G6:Q6" si="0">SUM(G4:G5)</f>
        <v>1521.1</v>
      </c>
      <c r="H6" s="1">
        <f t="shared" si="0"/>
        <v>1734.1000000000001</v>
      </c>
      <c r="I6" s="1">
        <f t="shared" si="0"/>
        <v>1742.6</v>
      </c>
      <c r="J6" s="1">
        <f t="shared" si="0"/>
        <v>1865.4000000000005</v>
      </c>
      <c r="K6" s="1">
        <f t="shared" si="0"/>
        <v>1639.1</v>
      </c>
      <c r="L6" s="1">
        <f t="shared" si="0"/>
        <v>1952.8000000000002</v>
      </c>
      <c r="M6" s="1">
        <f t="shared" si="0"/>
        <v>2073.5</v>
      </c>
      <c r="N6" s="1">
        <f t="shared" si="0"/>
        <v>2346.4</v>
      </c>
      <c r="O6" s="1">
        <f t="shared" si="0"/>
        <v>2036</v>
      </c>
      <c r="P6" s="1">
        <f t="shared" si="0"/>
        <v>2638.1</v>
      </c>
      <c r="Q6" s="1">
        <f t="shared" si="0"/>
        <v>2675.8</v>
      </c>
    </row>
    <row r="7" spans="1:17" x14ac:dyDescent="0.25">
      <c r="B7" s="1" t="s">
        <v>13</v>
      </c>
      <c r="C7" s="1">
        <v>3219.1</v>
      </c>
      <c r="D7" s="1">
        <v>3575.7</v>
      </c>
      <c r="E7" s="1">
        <v>4099.3999999999996</v>
      </c>
      <c r="G7" s="1">
        <v>819.5</v>
      </c>
      <c r="H7" s="1">
        <v>912.9</v>
      </c>
      <c r="I7" s="1">
        <v>894.2</v>
      </c>
      <c r="J7" s="1">
        <f>D7-SUM(G7:I7)</f>
        <v>949.09999999999945</v>
      </c>
      <c r="K7" s="1">
        <v>846.3</v>
      </c>
      <c r="L7" s="1">
        <v>981</v>
      </c>
      <c r="M7" s="1">
        <v>1066.3</v>
      </c>
      <c r="N7" s="1">
        <f>E7-SUM(K7:M7)</f>
        <v>1205.7999999999997</v>
      </c>
      <c r="O7" s="1">
        <v>1112.0999999999999</v>
      </c>
      <c r="P7" s="1">
        <v>1470.3</v>
      </c>
      <c r="Q7" s="1">
        <v>1398.4</v>
      </c>
    </row>
    <row r="8" spans="1:17" x14ac:dyDescent="0.25">
      <c r="B8" s="1" t="s">
        <v>14</v>
      </c>
      <c r="C8" s="1">
        <v>856.3</v>
      </c>
      <c r="D8" s="1">
        <v>887</v>
      </c>
      <c r="E8" s="1">
        <v>978.2</v>
      </c>
      <c r="G8" s="1">
        <v>206.1</v>
      </c>
      <c r="H8" s="1">
        <v>227.2</v>
      </c>
      <c r="I8" s="1">
        <v>220.8</v>
      </c>
      <c r="J8" s="1">
        <f>D8-SUM(G8:I8)</f>
        <v>232.90000000000009</v>
      </c>
      <c r="K8" s="1">
        <v>226.4</v>
      </c>
      <c r="L8" s="1">
        <v>230.6</v>
      </c>
      <c r="M8" s="1">
        <v>250.8</v>
      </c>
      <c r="N8" s="1">
        <f>E8-SUM(K8:M8)</f>
        <v>270.40000000000009</v>
      </c>
      <c r="O8" s="1">
        <v>237.4</v>
      </c>
      <c r="P8" s="1">
        <v>271.2</v>
      </c>
      <c r="Q8" s="1">
        <v>266.7</v>
      </c>
    </row>
    <row r="9" spans="1:17" x14ac:dyDescent="0.25">
      <c r="B9" s="2" t="s">
        <v>15</v>
      </c>
      <c r="C9" s="1">
        <f>SUM(C7:C8)</f>
        <v>4075.3999999999996</v>
      </c>
      <c r="D9" s="1">
        <f>SUM(D7:D8)</f>
        <v>4462.7</v>
      </c>
      <c r="E9" s="1">
        <f>SUM(E7:E8)</f>
        <v>5077.5999999999995</v>
      </c>
      <c r="F9" s="2"/>
      <c r="G9" s="1">
        <f t="shared" ref="G9:Q9" si="1">SUM(G7:G8)</f>
        <v>1025.5999999999999</v>
      </c>
      <c r="H9" s="1">
        <f t="shared" si="1"/>
        <v>1140.0999999999999</v>
      </c>
      <c r="I9" s="1">
        <f t="shared" si="1"/>
        <v>1115</v>
      </c>
      <c r="J9" s="1">
        <f t="shared" si="1"/>
        <v>1181.9999999999995</v>
      </c>
      <c r="K9" s="1">
        <f t="shared" si="1"/>
        <v>1072.7</v>
      </c>
      <c r="L9" s="1">
        <f t="shared" si="1"/>
        <v>1211.5999999999999</v>
      </c>
      <c r="M9" s="1">
        <f t="shared" si="1"/>
        <v>1317.1</v>
      </c>
      <c r="N9" s="1">
        <f t="shared" si="1"/>
        <v>1476.1999999999998</v>
      </c>
      <c r="O9" s="1">
        <f t="shared" si="1"/>
        <v>1349.5</v>
      </c>
      <c r="P9" s="1">
        <f t="shared" si="1"/>
        <v>1741.5</v>
      </c>
      <c r="Q9" s="1">
        <f t="shared" si="1"/>
        <v>1665.1000000000001</v>
      </c>
    </row>
    <row r="10" spans="1:17" x14ac:dyDescent="0.25">
      <c r="B10" s="1" t="s">
        <v>16</v>
      </c>
      <c r="C10" s="1">
        <v>1178.3</v>
      </c>
      <c r="D10" s="1">
        <v>1312.3</v>
      </c>
      <c r="E10" s="1">
        <v>1374</v>
      </c>
      <c r="G10" s="1">
        <v>308.7</v>
      </c>
      <c r="H10" s="1">
        <v>327.60000000000002</v>
      </c>
      <c r="I10" s="1">
        <v>327.2</v>
      </c>
      <c r="J10" s="1">
        <f>D10-SUM(G10:I10)</f>
        <v>348.79999999999995</v>
      </c>
      <c r="K10" s="1">
        <v>314</v>
      </c>
      <c r="L10" s="1">
        <v>363.8</v>
      </c>
      <c r="M10" s="1">
        <v>334.6</v>
      </c>
      <c r="N10" s="1">
        <f>E10-SUM(K10:M10)</f>
        <v>361.6</v>
      </c>
      <c r="O10" s="1">
        <v>346.3</v>
      </c>
      <c r="P10" s="1">
        <v>395.6</v>
      </c>
      <c r="Q10" s="1">
        <v>414.3</v>
      </c>
    </row>
    <row r="11" spans="1:17" x14ac:dyDescent="0.25">
      <c r="B11" s="1" t="s">
        <v>17</v>
      </c>
      <c r="C11" s="1">
        <v>215.8</v>
      </c>
      <c r="D11" s="1">
        <v>181.3</v>
      </c>
      <c r="E11" s="1">
        <v>184.2</v>
      </c>
      <c r="G11" s="1">
        <v>45.2</v>
      </c>
      <c r="H11" s="1">
        <v>45.4</v>
      </c>
      <c r="I11" s="1">
        <v>45.5</v>
      </c>
      <c r="J11" s="1">
        <f t="shared" ref="J11:J14" si="2">D11-SUM(G11:I11)</f>
        <v>45.200000000000017</v>
      </c>
      <c r="K11" s="1">
        <v>46</v>
      </c>
      <c r="L11" s="1">
        <v>45.8</v>
      </c>
      <c r="M11" s="1">
        <v>45.3</v>
      </c>
      <c r="N11" s="1">
        <f t="shared" ref="N11:N14" si="3">E11-SUM(K11:M11)</f>
        <v>47.099999999999994</v>
      </c>
      <c r="O11" s="1">
        <v>46</v>
      </c>
      <c r="P11" s="1">
        <v>46.9</v>
      </c>
      <c r="Q11" s="1">
        <v>48.2</v>
      </c>
    </row>
    <row r="12" spans="1:17" x14ac:dyDescent="0.25">
      <c r="B12" s="1" t="s">
        <v>18</v>
      </c>
      <c r="C12" s="1">
        <v>0.7</v>
      </c>
      <c r="D12" s="1">
        <v>28.6</v>
      </c>
      <c r="E12" s="1">
        <v>5.3</v>
      </c>
      <c r="G12" s="1">
        <v>13.1</v>
      </c>
      <c r="H12" s="1">
        <v>9.1</v>
      </c>
      <c r="I12" s="1">
        <v>1.3</v>
      </c>
      <c r="J12" s="1">
        <f t="shared" si="2"/>
        <v>5.1000000000000014</v>
      </c>
      <c r="K12" s="1">
        <v>0.3</v>
      </c>
      <c r="L12" s="1">
        <v>-2.5</v>
      </c>
      <c r="M12" s="1">
        <v>6.3</v>
      </c>
      <c r="N12" s="1">
        <f t="shared" si="3"/>
        <v>1.2000000000000002</v>
      </c>
      <c r="O12" s="1">
        <v>1.1000000000000001</v>
      </c>
      <c r="P12" s="1">
        <v>1.9</v>
      </c>
      <c r="Q12" s="1">
        <v>30.7</v>
      </c>
    </row>
    <row r="13" spans="1:17" x14ac:dyDescent="0.25">
      <c r="B13" s="1" t="s">
        <v>19</v>
      </c>
      <c r="C13" s="1">
        <v>3.7</v>
      </c>
      <c r="D13" s="1">
        <v>16</v>
      </c>
      <c r="E13" s="1">
        <v>9.3000000000000007</v>
      </c>
      <c r="G13" s="1">
        <v>3.1</v>
      </c>
      <c r="H13" s="1">
        <v>7.5</v>
      </c>
      <c r="I13" s="1">
        <v>2.7</v>
      </c>
      <c r="J13" s="1">
        <f t="shared" si="2"/>
        <v>2.6999999999999993</v>
      </c>
      <c r="K13" s="1">
        <v>3.2</v>
      </c>
      <c r="L13" s="1">
        <v>0.2</v>
      </c>
      <c r="M13" s="1">
        <v>5.3</v>
      </c>
      <c r="N13" s="1">
        <f t="shared" si="3"/>
        <v>0.60000000000000142</v>
      </c>
      <c r="O13" s="1">
        <v>2.6</v>
      </c>
      <c r="P13" s="1">
        <v>2.2999999999999998</v>
      </c>
      <c r="Q13" s="1">
        <v>0.9</v>
      </c>
    </row>
    <row r="14" spans="1:17" x14ac:dyDescent="0.25">
      <c r="B14" s="1" t="s">
        <v>20</v>
      </c>
      <c r="C14" s="1">
        <v>-5.8</v>
      </c>
      <c r="D14" s="1">
        <v>-9.9</v>
      </c>
      <c r="E14" s="1">
        <v>-6</v>
      </c>
      <c r="G14" s="1">
        <v>-4.9000000000000004</v>
      </c>
      <c r="H14" s="1">
        <v>-1.4</v>
      </c>
      <c r="I14" s="1">
        <v>0</v>
      </c>
      <c r="J14" s="1">
        <f t="shared" si="2"/>
        <v>-3.5999999999999996</v>
      </c>
      <c r="K14" s="1">
        <v>0.3</v>
      </c>
      <c r="L14" s="1">
        <v>-2.1</v>
      </c>
      <c r="M14" s="1">
        <v>-6.7</v>
      </c>
      <c r="N14" s="1">
        <f t="shared" si="3"/>
        <v>2.5</v>
      </c>
      <c r="O14" s="1">
        <v>-0.2</v>
      </c>
      <c r="P14" s="1">
        <v>7.5</v>
      </c>
      <c r="Q14" s="1">
        <v>-0.1</v>
      </c>
    </row>
    <row r="15" spans="1:17" x14ac:dyDescent="0.25">
      <c r="B15" s="2" t="s">
        <v>21</v>
      </c>
      <c r="C15" s="1">
        <f>SUM(C10:C14)</f>
        <v>1392.7</v>
      </c>
      <c r="D15" s="1">
        <f>SUM(D10:D14)</f>
        <v>1528.2999999999997</v>
      </c>
      <c r="E15" s="1">
        <f>SUM(E10:E14)</f>
        <v>1566.8</v>
      </c>
      <c r="F15" s="2"/>
      <c r="G15" s="1">
        <f t="shared" ref="G15:Q15" si="4">SUM(G10:G14)</f>
        <v>365.20000000000005</v>
      </c>
      <c r="H15" s="1">
        <f t="shared" si="4"/>
        <v>388.20000000000005</v>
      </c>
      <c r="I15" s="1">
        <f t="shared" si="4"/>
        <v>376.7</v>
      </c>
      <c r="J15" s="1">
        <f t="shared" si="4"/>
        <v>398.2</v>
      </c>
      <c r="K15" s="1">
        <f t="shared" si="4"/>
        <v>363.8</v>
      </c>
      <c r="L15" s="1">
        <f t="shared" si="4"/>
        <v>405.2</v>
      </c>
      <c r="M15" s="1">
        <f t="shared" si="4"/>
        <v>384.80000000000007</v>
      </c>
      <c r="N15" s="1">
        <f t="shared" si="4"/>
        <v>413.00000000000006</v>
      </c>
      <c r="O15" s="1">
        <f t="shared" si="4"/>
        <v>395.80000000000007</v>
      </c>
      <c r="P15" s="1">
        <f t="shared" si="4"/>
        <v>454.2</v>
      </c>
      <c r="Q15" s="1">
        <f t="shared" si="4"/>
        <v>493.99999999999994</v>
      </c>
    </row>
    <row r="16" spans="1:17" x14ac:dyDescent="0.25">
      <c r="B16" s="3" t="s">
        <v>22</v>
      </c>
      <c r="C16" s="5">
        <f>C6-SUM(C9,C15)</f>
        <v>223.40000000000055</v>
      </c>
      <c r="D16" s="5">
        <f>D6-SUM(D9,D15)</f>
        <v>872.20000000000073</v>
      </c>
      <c r="E16" s="5">
        <f>E6-SUM(E9,E15)</f>
        <v>1367.4000000000005</v>
      </c>
      <c r="F16" s="3"/>
      <c r="G16" s="5">
        <f t="shared" ref="G16:Q16" si="5">G6-SUM(G9,G15)</f>
        <v>130.29999999999995</v>
      </c>
      <c r="H16" s="5">
        <f t="shared" si="5"/>
        <v>205.80000000000018</v>
      </c>
      <c r="I16" s="5">
        <f t="shared" si="5"/>
        <v>250.89999999999986</v>
      </c>
      <c r="J16" s="5">
        <f t="shared" si="5"/>
        <v>285.20000000000095</v>
      </c>
      <c r="K16" s="5">
        <f t="shared" si="5"/>
        <v>202.59999999999991</v>
      </c>
      <c r="L16" s="5">
        <f t="shared" si="5"/>
        <v>336.00000000000023</v>
      </c>
      <c r="M16" s="5">
        <f t="shared" si="5"/>
        <v>371.59999999999991</v>
      </c>
      <c r="N16" s="5">
        <f t="shared" si="5"/>
        <v>457.20000000000027</v>
      </c>
      <c r="O16" s="5">
        <f t="shared" si="5"/>
        <v>290.69999999999982</v>
      </c>
      <c r="P16" s="5">
        <f t="shared" si="5"/>
        <v>442.40000000000009</v>
      </c>
      <c r="Q16" s="5">
        <f t="shared" si="5"/>
        <v>516.70000000000027</v>
      </c>
    </row>
    <row r="17" spans="2:17" x14ac:dyDescent="0.25">
      <c r="B17" s="1" t="s">
        <v>23</v>
      </c>
      <c r="C17" s="1">
        <v>147.30000000000001</v>
      </c>
      <c r="D17" s="1">
        <v>180.1</v>
      </c>
      <c r="E17" s="1">
        <v>150.4</v>
      </c>
      <c r="G17" s="1">
        <v>46.8</v>
      </c>
      <c r="H17" s="1">
        <v>46.9</v>
      </c>
      <c r="I17" s="1">
        <v>43.5</v>
      </c>
      <c r="J17" s="1">
        <f>D17-SUM(G17:I17)</f>
        <v>42.900000000000006</v>
      </c>
      <c r="K17" s="1">
        <v>39</v>
      </c>
      <c r="L17" s="1">
        <v>44.8</v>
      </c>
      <c r="M17" s="1">
        <v>35.9</v>
      </c>
      <c r="N17" s="1">
        <f t="shared" ref="N17:N19" si="6">E17-SUM(K17:M17)</f>
        <v>30.700000000000017</v>
      </c>
      <c r="O17" s="1">
        <v>25.3</v>
      </c>
      <c r="P17" s="1">
        <v>21.3</v>
      </c>
      <c r="Q17" s="1">
        <v>22.8</v>
      </c>
    </row>
    <row r="18" spans="2:17" x14ac:dyDescent="0.25">
      <c r="B18" s="1" t="s">
        <v>24</v>
      </c>
      <c r="C18" s="1">
        <v>0</v>
      </c>
      <c r="D18" s="1">
        <v>0.5</v>
      </c>
      <c r="E18" s="1">
        <v>2.4</v>
      </c>
      <c r="G18" s="1">
        <v>0</v>
      </c>
      <c r="H18" s="1">
        <v>0</v>
      </c>
      <c r="I18" s="1">
        <v>0</v>
      </c>
      <c r="J18" s="1">
        <f t="shared" ref="J18:J19" si="7">D18-SUM(G18:I18)</f>
        <v>0.5</v>
      </c>
      <c r="K18" s="1">
        <v>0</v>
      </c>
      <c r="L18" s="1">
        <v>1.1000000000000001</v>
      </c>
      <c r="M18" s="1">
        <v>0</v>
      </c>
      <c r="N18" s="1">
        <f t="shared" si="6"/>
        <v>1.2999999999999998</v>
      </c>
      <c r="O18" s="1">
        <v>0</v>
      </c>
      <c r="P18" s="1">
        <v>0</v>
      </c>
      <c r="Q18" s="1">
        <v>1.7</v>
      </c>
    </row>
    <row r="19" spans="2:17" x14ac:dyDescent="0.25">
      <c r="B19" s="1" t="s">
        <v>25</v>
      </c>
      <c r="C19" s="1">
        <v>-90.9</v>
      </c>
      <c r="D19" s="1">
        <v>157.9</v>
      </c>
      <c r="E19" s="1">
        <v>449.2</v>
      </c>
      <c r="G19" s="1">
        <v>-4.2</v>
      </c>
      <c r="H19" s="1">
        <v>46</v>
      </c>
      <c r="I19" s="1">
        <v>61.6</v>
      </c>
      <c r="J19" s="1">
        <f t="shared" si="7"/>
        <v>54.5</v>
      </c>
      <c r="K19" s="1">
        <v>176.6</v>
      </c>
      <c r="L19" s="1">
        <v>25.4</v>
      </c>
      <c r="M19" s="1">
        <v>67.2</v>
      </c>
      <c r="N19" s="1">
        <f t="shared" si="6"/>
        <v>180</v>
      </c>
      <c r="O19" s="1">
        <v>0</v>
      </c>
      <c r="P19" s="1">
        <v>0</v>
      </c>
      <c r="Q19" s="1">
        <v>0</v>
      </c>
    </row>
    <row r="20" spans="2:17" x14ac:dyDescent="0.25">
      <c r="B20" s="2" t="s">
        <v>29</v>
      </c>
      <c r="C20" s="1">
        <f>SUM(C17:C19)</f>
        <v>56.400000000000006</v>
      </c>
      <c r="D20" s="1">
        <f>SUM(D17:D19)</f>
        <v>338.5</v>
      </c>
      <c r="E20" s="1">
        <f>SUM(E17:E19)</f>
        <v>602</v>
      </c>
      <c r="F20" s="2"/>
      <c r="G20" s="1">
        <f t="shared" ref="G20:Q20" si="8">SUM(G17:G19)</f>
        <v>42.599999999999994</v>
      </c>
      <c r="H20" s="1">
        <f t="shared" si="8"/>
        <v>92.9</v>
      </c>
      <c r="I20" s="1">
        <f t="shared" si="8"/>
        <v>105.1</v>
      </c>
      <c r="J20" s="1">
        <f t="shared" si="8"/>
        <v>97.9</v>
      </c>
      <c r="K20" s="1">
        <f t="shared" si="8"/>
        <v>215.6</v>
      </c>
      <c r="L20" s="1">
        <f t="shared" si="8"/>
        <v>71.3</v>
      </c>
      <c r="M20" s="1">
        <f t="shared" si="8"/>
        <v>103.1</v>
      </c>
      <c r="N20" s="1">
        <f t="shared" si="8"/>
        <v>212</v>
      </c>
      <c r="O20" s="1">
        <f t="shared" si="8"/>
        <v>25.3</v>
      </c>
      <c r="P20" s="1">
        <f t="shared" si="8"/>
        <v>21.3</v>
      </c>
      <c r="Q20" s="1">
        <f t="shared" si="8"/>
        <v>24.5</v>
      </c>
    </row>
    <row r="21" spans="2:17" x14ac:dyDescent="0.25">
      <c r="B21" s="2" t="s">
        <v>26</v>
      </c>
      <c r="C21" s="1">
        <f>C16-C20</f>
        <v>167.00000000000054</v>
      </c>
      <c r="D21" s="1">
        <f>D16-D20</f>
        <v>533.70000000000073</v>
      </c>
      <c r="E21" s="1">
        <f>E16-E20</f>
        <v>765.40000000000055</v>
      </c>
      <c r="F21" s="2"/>
      <c r="G21" s="1">
        <f t="shared" ref="G21:Q21" si="9">G16-G20</f>
        <v>87.69999999999996</v>
      </c>
      <c r="H21" s="1">
        <f t="shared" si="9"/>
        <v>112.90000000000018</v>
      </c>
      <c r="I21" s="1">
        <f t="shared" si="9"/>
        <v>145.79999999999987</v>
      </c>
      <c r="J21" s="1">
        <f t="shared" si="9"/>
        <v>187.30000000000095</v>
      </c>
      <c r="K21" s="1">
        <f t="shared" si="9"/>
        <v>-13.000000000000085</v>
      </c>
      <c r="L21" s="1">
        <f t="shared" si="9"/>
        <v>264.70000000000022</v>
      </c>
      <c r="M21" s="1">
        <f t="shared" si="9"/>
        <v>268.49999999999989</v>
      </c>
      <c r="N21" s="1">
        <f t="shared" si="9"/>
        <v>245.20000000000027</v>
      </c>
      <c r="O21" s="1">
        <f t="shared" si="9"/>
        <v>265.39999999999981</v>
      </c>
      <c r="P21" s="1">
        <f t="shared" si="9"/>
        <v>421.10000000000008</v>
      </c>
      <c r="Q21" s="1">
        <f t="shared" si="9"/>
        <v>492.20000000000027</v>
      </c>
    </row>
    <row r="22" spans="2:17" x14ac:dyDescent="0.25">
      <c r="B22" s="1" t="s">
        <v>27</v>
      </c>
      <c r="C22" s="1">
        <v>90.4</v>
      </c>
      <c r="D22" s="1">
        <v>73.5</v>
      </c>
      <c r="E22" s="1">
        <v>269.60000000000002</v>
      </c>
      <c r="G22" s="1">
        <v>37.4</v>
      </c>
      <c r="H22" s="1">
        <v>29.7</v>
      </c>
      <c r="I22" s="1">
        <v>51.7</v>
      </c>
      <c r="J22" s="1">
        <f t="shared" ref="J22" si="10">D22-SUM(G22:I22)</f>
        <v>-45.3</v>
      </c>
      <c r="K22" s="1">
        <v>-7.1</v>
      </c>
      <c r="L22" s="1">
        <v>86.6</v>
      </c>
      <c r="M22" s="1">
        <v>91.9</v>
      </c>
      <c r="N22" s="1">
        <f t="shared" ref="N22" si="11">E22-SUM(K22:M22)</f>
        <v>98.200000000000017</v>
      </c>
      <c r="O22" s="1">
        <v>100.9</v>
      </c>
      <c r="P22" s="1">
        <v>96.9</v>
      </c>
      <c r="Q22" s="1">
        <v>96.9</v>
      </c>
    </row>
    <row r="23" spans="2:17" x14ac:dyDescent="0.25">
      <c r="B23" s="5" t="s">
        <v>28</v>
      </c>
      <c r="C23" s="5">
        <f>C21-C22</f>
        <v>76.600000000000534</v>
      </c>
      <c r="D23" s="5">
        <f>D21-D22</f>
        <v>460.20000000000073</v>
      </c>
      <c r="E23" s="5">
        <f>E21-E22</f>
        <v>495.80000000000052</v>
      </c>
      <c r="F23" s="5"/>
      <c r="G23" s="5">
        <f t="shared" ref="G23:Q23" si="12">G21-G22</f>
        <v>50.299999999999962</v>
      </c>
      <c r="H23" s="5">
        <f t="shared" si="12"/>
        <v>83.200000000000173</v>
      </c>
      <c r="I23" s="5">
        <f t="shared" si="12"/>
        <v>94.099999999999866</v>
      </c>
      <c r="J23" s="5">
        <f t="shared" si="12"/>
        <v>232.60000000000093</v>
      </c>
      <c r="K23" s="5">
        <f t="shared" si="12"/>
        <v>-5.9000000000000856</v>
      </c>
      <c r="L23" s="5">
        <f t="shared" si="12"/>
        <v>178.10000000000022</v>
      </c>
      <c r="M23" s="5">
        <f t="shared" si="12"/>
        <v>176.59999999999988</v>
      </c>
      <c r="N23" s="5">
        <f t="shared" si="12"/>
        <v>147.00000000000026</v>
      </c>
      <c r="O23" s="5">
        <f t="shared" si="12"/>
        <v>164.4999999999998</v>
      </c>
      <c r="P23" s="5">
        <f t="shared" si="12"/>
        <v>324.20000000000005</v>
      </c>
      <c r="Q23" s="5">
        <f t="shared" si="12"/>
        <v>395.3000000000003</v>
      </c>
    </row>
    <row r="25" spans="2:17" x14ac:dyDescent="0.25">
      <c r="B25" s="1" t="s">
        <v>4</v>
      </c>
      <c r="C25" s="1">
        <v>-152.80000000000001</v>
      </c>
      <c r="D25" s="1">
        <v>900.5</v>
      </c>
      <c r="E25" s="1">
        <v>1319.3</v>
      </c>
      <c r="J25" s="1">
        <v>900.5</v>
      </c>
      <c r="M25" s="1">
        <v>1319.3</v>
      </c>
      <c r="Q25" s="1">
        <v>1134.9000000000001</v>
      </c>
    </row>
    <row r="26" spans="2:17" x14ac:dyDescent="0.25">
      <c r="B26" s="1" t="s">
        <v>42</v>
      </c>
      <c r="C26" s="1">
        <v>-100</v>
      </c>
      <c r="D26" s="1">
        <v>-127.9</v>
      </c>
      <c r="E26" s="1">
        <v>-167</v>
      </c>
      <c r="J26" s="1">
        <v>-127.9</v>
      </c>
      <c r="M26" s="1">
        <v>-167</v>
      </c>
      <c r="Q26" s="1">
        <v>-126.7</v>
      </c>
    </row>
    <row r="27" spans="2:17" x14ac:dyDescent="0.25">
      <c r="B27" s="5" t="s">
        <v>43</v>
      </c>
      <c r="C27" s="4">
        <f>SUM(C25:C26)</f>
        <v>-252.8</v>
      </c>
      <c r="D27" s="4">
        <f>SUM(D25:D26)</f>
        <v>772.6</v>
      </c>
      <c r="E27" s="4">
        <f>SUM(E25:E26)</f>
        <v>1152.3</v>
      </c>
      <c r="F27" s="4"/>
      <c r="G27" s="4"/>
      <c r="H27" s="4"/>
      <c r="I27" s="4"/>
      <c r="J27" s="4">
        <f>SUM(J25:J26)</f>
        <v>772.6</v>
      </c>
      <c r="K27" s="4"/>
      <c r="L27" s="4"/>
      <c r="M27" s="4">
        <f>SUM(M25:M26)</f>
        <v>1152.3</v>
      </c>
      <c r="N27" s="4"/>
      <c r="O27" s="4"/>
      <c r="P27" s="4"/>
      <c r="Q27" s="4">
        <f>SUM(Q25:Q26)</f>
        <v>1008.2</v>
      </c>
    </row>
    <row r="31" spans="2:17" x14ac:dyDescent="0.25">
      <c r="P31" s="1" t="s">
        <v>45</v>
      </c>
      <c r="Q31" s="7">
        <v>0.12</v>
      </c>
    </row>
    <row r="32" spans="2:17" x14ac:dyDescent="0.25">
      <c r="P32" s="1" t="s">
        <v>46</v>
      </c>
      <c r="Q32" s="8">
        <f>NPV(Q31,G16:P16)</f>
        <v>1525.444617917123</v>
      </c>
    </row>
    <row r="33" spans="16:17" x14ac:dyDescent="0.25">
      <c r="P33" s="1" t="s">
        <v>47</v>
      </c>
      <c r="Q33" s="8">
        <f>Q32/382</f>
        <v>3.9933105181076516</v>
      </c>
    </row>
  </sheetData>
  <pageMargins left="0.7" right="0.7" top="0.75" bottom="0.75" header="0.3" footer="0.3"/>
  <ignoredErrors>
    <ignoredError sqref="N6 N9 J6 J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keywords>Alliance;LabelDefault;? ? ? ? ? ? ?</cp:keywords>
  <cp:lastModifiedBy>McKay, James</cp:lastModifiedBy>
  <dcterms:created xsi:type="dcterms:W3CDTF">2025-10-22T10:28:02Z</dcterms:created>
  <dcterms:modified xsi:type="dcterms:W3CDTF">2025-10-23T14:45:17Z</dcterms:modified>
  <cp:category>LabelDefault</cp:category>
</cp:coreProperties>
</file>