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4245" windowWidth="19170" windowHeight="43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calcChain.xml><?xml version="1.0" encoding="utf-8"?>
<calcChain xmlns="http://schemas.openxmlformats.org/spreadsheetml/2006/main">
  <c r="T25" i="2"/>
  <c r="T26"/>
  <c r="T27"/>
  <c r="T28"/>
  <c r="T29"/>
  <c r="T30"/>
  <c r="T31"/>
  <c r="T32"/>
  <c r="T33"/>
  <c r="T34"/>
  <c r="T35"/>
  <c r="T36"/>
  <c r="T37"/>
  <c r="T38"/>
  <c r="T39"/>
  <c r="T40"/>
  <c r="T24"/>
  <c r="Q25"/>
  <c r="Q26"/>
  <c r="Q27"/>
  <c r="Q28"/>
  <c r="Q29"/>
  <c r="Q30"/>
  <c r="Q31"/>
  <c r="Q32"/>
  <c r="Q33"/>
  <c r="Q34"/>
  <c r="Q35"/>
  <c r="Q36"/>
  <c r="Q37"/>
  <c r="Q38"/>
  <c r="Q39"/>
  <c r="Q40"/>
  <c r="Q24"/>
  <c r="P25"/>
  <c r="P26"/>
  <c r="P27"/>
  <c r="P28"/>
  <c r="P29"/>
  <c r="P30"/>
  <c r="P31"/>
  <c r="P32"/>
  <c r="P33"/>
  <c r="P34"/>
  <c r="P35"/>
  <c r="P36"/>
  <c r="P37"/>
  <c r="P38"/>
  <c r="P39"/>
  <c r="P40"/>
  <c r="P24"/>
  <c r="K25"/>
  <c r="K26"/>
  <c r="K27"/>
  <c r="K28"/>
  <c r="K29"/>
  <c r="K30"/>
  <c r="K31"/>
  <c r="K32"/>
  <c r="K33"/>
  <c r="K34"/>
  <c r="K35"/>
  <c r="K36"/>
  <c r="K37"/>
  <c r="K38"/>
  <c r="K39"/>
  <c r="K40"/>
  <c r="K24"/>
  <c r="I25"/>
  <c r="I26"/>
  <c r="I27"/>
  <c r="I28"/>
  <c r="I29"/>
  <c r="I30"/>
  <c r="I31"/>
  <c r="I32"/>
  <c r="I33"/>
  <c r="I34"/>
  <c r="I35"/>
  <c r="I36"/>
  <c r="I37"/>
  <c r="I38"/>
  <c r="I39"/>
  <c r="I40"/>
  <c r="I24"/>
  <c r="D25"/>
  <c r="D26"/>
  <c r="D27"/>
  <c r="D28"/>
  <c r="D29"/>
  <c r="D30"/>
  <c r="D31"/>
  <c r="D32"/>
  <c r="D33"/>
  <c r="D34"/>
  <c r="D35"/>
  <c r="D36"/>
  <c r="D37"/>
  <c r="D38"/>
  <c r="D39"/>
  <c r="D40"/>
  <c r="D24"/>
  <c r="K22"/>
  <c r="M25"/>
  <c r="N25"/>
  <c r="O25"/>
  <c r="M26"/>
  <c r="N26"/>
  <c r="O26"/>
  <c r="M27"/>
  <c r="N27"/>
  <c r="O27"/>
  <c r="M28"/>
  <c r="N28"/>
  <c r="O28"/>
  <c r="M29"/>
  <c r="N29"/>
  <c r="O29"/>
  <c r="M30"/>
  <c r="N30"/>
  <c r="O30"/>
  <c r="M31"/>
  <c r="N31"/>
  <c r="O31"/>
  <c r="M32"/>
  <c r="N32"/>
  <c r="O32"/>
  <c r="M33"/>
  <c r="N33"/>
  <c r="O33"/>
  <c r="M34"/>
  <c r="N34"/>
  <c r="O34"/>
  <c r="M35"/>
  <c r="N35"/>
  <c r="O35"/>
  <c r="M36"/>
  <c r="N36"/>
  <c r="O36"/>
  <c r="M37"/>
  <c r="N37"/>
  <c r="O37"/>
  <c r="M38"/>
  <c r="N38"/>
  <c r="O38"/>
  <c r="M39"/>
  <c r="N39"/>
  <c r="O39"/>
  <c r="M40"/>
  <c r="N40"/>
  <c r="O40"/>
  <c r="S25"/>
  <c r="S26"/>
  <c r="S27"/>
  <c r="S28"/>
  <c r="S29"/>
  <c r="S30"/>
  <c r="S31"/>
  <c r="S32"/>
  <c r="S33"/>
  <c r="S34"/>
  <c r="S35"/>
  <c r="S36"/>
  <c r="S37"/>
  <c r="S38"/>
  <c r="S39"/>
  <c r="S40"/>
  <c r="S24"/>
  <c r="O24"/>
  <c r="N24"/>
  <c r="M24"/>
  <c r="O118" i="1"/>
  <c r="L25" i="2"/>
  <c r="L26"/>
  <c r="L27"/>
  <c r="L28"/>
  <c r="L29"/>
  <c r="L30"/>
  <c r="L31"/>
  <c r="L32"/>
  <c r="L33"/>
  <c r="L34"/>
  <c r="L35"/>
  <c r="L36"/>
  <c r="L37"/>
  <c r="L38"/>
  <c r="L39"/>
  <c r="L40"/>
  <c r="L24"/>
  <c r="J25"/>
  <c r="J26"/>
  <c r="J27"/>
  <c r="J28"/>
  <c r="J29"/>
  <c r="J30"/>
  <c r="J31"/>
  <c r="J32"/>
  <c r="J33"/>
  <c r="J34"/>
  <c r="J35"/>
  <c r="J36"/>
  <c r="J37"/>
  <c r="J38"/>
  <c r="J39"/>
  <c r="J40"/>
  <c r="J24"/>
  <c r="H25"/>
  <c r="H26"/>
  <c r="H27"/>
  <c r="H28"/>
  <c r="H29"/>
  <c r="H30"/>
  <c r="H31"/>
  <c r="H32"/>
  <c r="H33"/>
  <c r="H34"/>
  <c r="H35"/>
  <c r="H36"/>
  <c r="H37"/>
  <c r="H38"/>
  <c r="H39"/>
  <c r="H40"/>
  <c r="H24"/>
  <c r="O67" i="1"/>
  <c r="G25" i="2"/>
  <c r="G26"/>
  <c r="G27"/>
  <c r="G28"/>
  <c r="G29"/>
  <c r="G30"/>
  <c r="G31"/>
  <c r="G32"/>
  <c r="G33"/>
  <c r="G34"/>
  <c r="G35"/>
  <c r="G36"/>
  <c r="G37"/>
  <c r="G38"/>
  <c r="G39"/>
  <c r="G40"/>
  <c r="G24"/>
  <c r="F25"/>
  <c r="F26"/>
  <c r="F27"/>
  <c r="F28"/>
  <c r="F29"/>
  <c r="F30"/>
  <c r="F31"/>
  <c r="F32"/>
  <c r="F33"/>
  <c r="F34"/>
  <c r="F35"/>
  <c r="F36"/>
  <c r="F37"/>
  <c r="F38"/>
  <c r="F39"/>
  <c r="F40"/>
  <c r="F24"/>
  <c r="E25"/>
  <c r="E26"/>
  <c r="E27"/>
  <c r="E28"/>
  <c r="E29"/>
  <c r="E30"/>
  <c r="E31"/>
  <c r="E32"/>
  <c r="E33"/>
  <c r="E34"/>
  <c r="E35"/>
  <c r="E36"/>
  <c r="E37"/>
  <c r="E38"/>
  <c r="E39"/>
  <c r="E40"/>
  <c r="E24"/>
  <c r="C25"/>
  <c r="C26"/>
  <c r="C27"/>
  <c r="C28"/>
  <c r="C29"/>
  <c r="C30"/>
  <c r="C31"/>
  <c r="C32"/>
  <c r="C33"/>
  <c r="C34"/>
  <c r="C35"/>
  <c r="C36"/>
  <c r="C37"/>
  <c r="C38"/>
  <c r="C39"/>
  <c r="C40"/>
  <c r="C24"/>
  <c r="J42" i="1"/>
  <c r="N42" s="1"/>
  <c r="K42"/>
  <c r="J153"/>
  <c r="N153" s="1"/>
  <c r="K153"/>
  <c r="J107"/>
  <c r="N107" s="1"/>
  <c r="L107"/>
  <c r="K107"/>
  <c r="J93"/>
  <c r="N93" s="1"/>
  <c r="K93"/>
  <c r="J70"/>
  <c r="N70" s="1"/>
  <c r="K70"/>
  <c r="J26"/>
  <c r="N26" s="1"/>
  <c r="K26"/>
  <c r="J121"/>
  <c r="N121" s="1"/>
  <c r="L121"/>
  <c r="K121"/>
  <c r="J164"/>
  <c r="N164" s="1"/>
  <c r="K164"/>
  <c r="J122"/>
  <c r="N122" s="1"/>
  <c r="P122" s="1"/>
  <c r="J123"/>
  <c r="N123" s="1"/>
  <c r="P123" s="1"/>
  <c r="J124"/>
  <c r="N124"/>
  <c r="P124" s="1"/>
  <c r="J126"/>
  <c r="N126" s="1"/>
  <c r="P126" s="1"/>
  <c r="J127"/>
  <c r="N127" s="1"/>
  <c r="P127" s="1"/>
  <c r="J125"/>
  <c r="N125" s="1"/>
  <c r="P125" s="1"/>
  <c r="J11"/>
  <c r="N11"/>
  <c r="P11" s="1"/>
  <c r="J12"/>
  <c r="N12" s="1"/>
  <c r="P12" s="1"/>
  <c r="J14"/>
  <c r="N14" s="1"/>
  <c r="P14" s="1"/>
  <c r="J15"/>
  <c r="N15" s="1"/>
  <c r="P15" s="1"/>
  <c r="J16"/>
  <c r="N16"/>
  <c r="P16" s="1"/>
  <c r="J18"/>
  <c r="N18" s="1"/>
  <c r="P18" s="1"/>
  <c r="J13"/>
  <c r="N13" s="1"/>
  <c r="P13" s="1"/>
  <c r="J17"/>
  <c r="N17" s="1"/>
  <c r="P17" s="1"/>
  <c r="J19"/>
  <c r="N19"/>
  <c r="P19" s="1"/>
  <c r="J20"/>
  <c r="N20" s="1"/>
  <c r="P20" s="1"/>
  <c r="J21"/>
  <c r="N21" s="1"/>
  <c r="P21" s="1"/>
  <c r="J27"/>
  <c r="N27" s="1"/>
  <c r="P27" s="1"/>
  <c r="J28"/>
  <c r="N28"/>
  <c r="P28" s="1"/>
  <c r="J29"/>
  <c r="N29" s="1"/>
  <c r="P29" s="1"/>
  <c r="J31"/>
  <c r="N31" s="1"/>
  <c r="P31" s="1"/>
  <c r="J32"/>
  <c r="N32" s="1"/>
  <c r="P32" s="1"/>
  <c r="J33"/>
  <c r="N33"/>
  <c r="P33" s="1"/>
  <c r="J35"/>
  <c r="N35" s="1"/>
  <c r="P35" s="1"/>
  <c r="J30"/>
  <c r="N30" s="1"/>
  <c r="P30" s="1"/>
  <c r="J34"/>
  <c r="N34" s="1"/>
  <c r="P34" s="1"/>
  <c r="J36"/>
  <c r="N36"/>
  <c r="P36" s="1"/>
  <c r="J37"/>
  <c r="N37" s="1"/>
  <c r="P37" s="1"/>
  <c r="J38"/>
  <c r="N38" s="1"/>
  <c r="P38" s="1"/>
  <c r="J39"/>
  <c r="N39" s="1"/>
  <c r="P39" s="1"/>
  <c r="J40"/>
  <c r="N40"/>
  <c r="P40" s="1"/>
  <c r="J41"/>
  <c r="N41" s="1"/>
  <c r="P41" s="1"/>
  <c r="J43"/>
  <c r="N43" s="1"/>
  <c r="P43" s="1"/>
  <c r="J44"/>
  <c r="N44" s="1"/>
  <c r="P44" s="1"/>
  <c r="J46"/>
  <c r="N46"/>
  <c r="P46" s="1"/>
  <c r="J45"/>
  <c r="N45" s="1"/>
  <c r="P45" s="1"/>
  <c r="J47"/>
  <c r="N47" s="1"/>
  <c r="P47" s="1"/>
  <c r="J48"/>
  <c r="N48" s="1"/>
  <c r="P48" s="1"/>
  <c r="J49"/>
  <c r="N49"/>
  <c r="P49" s="1"/>
  <c r="J54"/>
  <c r="N54" s="1"/>
  <c r="P54" s="1"/>
  <c r="J55"/>
  <c r="N55" s="1"/>
  <c r="P55" s="1"/>
  <c r="J56"/>
  <c r="N56" s="1"/>
  <c r="P56" s="1"/>
  <c r="J58"/>
  <c r="N58"/>
  <c r="P58" s="1"/>
  <c r="J59"/>
  <c r="N59" s="1"/>
  <c r="P59" s="1"/>
  <c r="J60"/>
  <c r="N60" s="1"/>
  <c r="P60" s="1"/>
  <c r="J62"/>
  <c r="N62" s="1"/>
  <c r="P62" s="1"/>
  <c r="J57"/>
  <c r="N57"/>
  <c r="P57" s="1"/>
  <c r="J61"/>
  <c r="N61" s="1"/>
  <c r="P61" s="1"/>
  <c r="J63"/>
  <c r="N63" s="1"/>
  <c r="P63" s="1"/>
  <c r="J64"/>
  <c r="N64" s="1"/>
  <c r="P64" s="1"/>
  <c r="J65"/>
  <c r="N65"/>
  <c r="P65" s="1"/>
  <c r="J87"/>
  <c r="N87" s="1"/>
  <c r="P87" s="1"/>
  <c r="J88"/>
  <c r="N88" s="1"/>
  <c r="P88" s="1"/>
  <c r="J89"/>
  <c r="N89" s="1"/>
  <c r="P89" s="1"/>
  <c r="J91"/>
  <c r="N91"/>
  <c r="P91" s="1"/>
  <c r="J90"/>
  <c r="N90" s="1"/>
  <c r="P90" s="1"/>
  <c r="J92"/>
  <c r="N92" s="1"/>
  <c r="P92" s="1"/>
  <c r="J97"/>
  <c r="N97" s="1"/>
  <c r="P97" s="1"/>
  <c r="J98"/>
  <c r="N98"/>
  <c r="P98" s="1"/>
  <c r="J100"/>
  <c r="N100" s="1"/>
  <c r="P100" s="1"/>
  <c r="J99"/>
  <c r="N99" s="1"/>
  <c r="P99" s="1"/>
  <c r="J101"/>
  <c r="N101" s="1"/>
  <c r="P101" s="1"/>
  <c r="J102"/>
  <c r="N102"/>
  <c r="P102" s="1"/>
  <c r="J103"/>
  <c r="N103" s="1"/>
  <c r="P103" s="1"/>
  <c r="J108"/>
  <c r="N108" s="1"/>
  <c r="P108" s="1"/>
  <c r="J109"/>
  <c r="N109" s="1"/>
  <c r="P109" s="1"/>
  <c r="J111"/>
  <c r="N111"/>
  <c r="P111" s="1"/>
  <c r="J113"/>
  <c r="N113" s="1"/>
  <c r="P113" s="1"/>
  <c r="J115"/>
  <c r="N115" s="1"/>
  <c r="P115" s="1"/>
  <c r="J112"/>
  <c r="N112" s="1"/>
  <c r="P112" s="1"/>
  <c r="J114"/>
  <c r="N114"/>
  <c r="P114" s="1"/>
  <c r="J116"/>
  <c r="N116" s="1"/>
  <c r="P116" s="1"/>
  <c r="J117"/>
  <c r="N117" s="1"/>
  <c r="P117" s="1"/>
  <c r="J154"/>
  <c r="N154" s="1"/>
  <c r="P154" s="1"/>
  <c r="J156"/>
  <c r="N156"/>
  <c r="P156" s="1"/>
  <c r="J155"/>
  <c r="N155" s="1"/>
  <c r="P155" s="1"/>
  <c r="J157"/>
  <c r="N157" s="1"/>
  <c r="P157" s="1"/>
  <c r="J158"/>
  <c r="N158" s="1"/>
  <c r="P158" s="1"/>
  <c r="J159"/>
  <c r="N159"/>
  <c r="P159" s="1"/>
  <c r="J3"/>
  <c r="N3" s="1"/>
  <c r="P3" s="1"/>
  <c r="J4"/>
  <c r="N4" s="1"/>
  <c r="P4" s="1"/>
  <c r="J5"/>
  <c r="N5" s="1"/>
  <c r="P5" s="1"/>
  <c r="J2"/>
  <c r="N2"/>
  <c r="P2" s="1"/>
  <c r="J136"/>
  <c r="N136" s="1"/>
  <c r="J9"/>
  <c r="N9" s="1"/>
  <c r="J81"/>
  <c r="N81" s="1"/>
  <c r="J10"/>
  <c r="N10" s="1"/>
  <c r="J137"/>
  <c r="N137" s="1"/>
  <c r="J82"/>
  <c r="N82" s="1"/>
  <c r="J160"/>
  <c r="N160" s="1"/>
  <c r="J83"/>
  <c r="N83" s="1"/>
  <c r="J22"/>
  <c r="N22" s="1"/>
  <c r="J50"/>
  <c r="N50" s="1"/>
  <c r="J66"/>
  <c r="N66" s="1"/>
  <c r="J118"/>
  <c r="N118" s="1"/>
  <c r="J104"/>
  <c r="N104" s="1"/>
  <c r="J110"/>
  <c r="N110" s="1"/>
  <c r="J150"/>
  <c r="N150" s="1"/>
  <c r="J161"/>
  <c r="N161" s="1"/>
  <c r="J67"/>
  <c r="N67" s="1"/>
  <c r="J84"/>
  <c r="N84" s="1"/>
  <c r="J23"/>
  <c r="N23" s="1"/>
  <c r="J51"/>
  <c r="N51" s="1"/>
  <c r="J138"/>
  <c r="N138" s="1"/>
  <c r="J151"/>
  <c r="N151" s="1"/>
  <c r="J119"/>
  <c r="N119" s="1"/>
  <c r="J105"/>
  <c r="N105" s="1"/>
  <c r="J162"/>
  <c r="N162" s="1"/>
  <c r="J24"/>
  <c r="N24" s="1"/>
  <c r="J85"/>
  <c r="N85" s="1"/>
  <c r="J52"/>
  <c r="N52" s="1"/>
  <c r="J68"/>
  <c r="N68" s="1"/>
  <c r="J120"/>
  <c r="N120" s="1"/>
  <c r="J152"/>
  <c r="N152" s="1"/>
  <c r="J163"/>
  <c r="N163" s="1"/>
  <c r="J69"/>
  <c r="N69" s="1"/>
  <c r="J25"/>
  <c r="N25" s="1"/>
  <c r="J106"/>
  <c r="N106" s="1"/>
  <c r="J53"/>
  <c r="N53" s="1"/>
  <c r="K53"/>
  <c r="L106"/>
  <c r="K106"/>
  <c r="K25"/>
  <c r="L69"/>
  <c r="K69"/>
  <c r="K163"/>
  <c r="L152"/>
  <c r="K152"/>
  <c r="L41"/>
  <c r="K41"/>
  <c r="K120"/>
  <c r="L68"/>
  <c r="K68"/>
  <c r="K52"/>
  <c r="L85"/>
  <c r="K85"/>
  <c r="K24"/>
  <c r="L162"/>
  <c r="K162"/>
  <c r="L40"/>
  <c r="K40"/>
  <c r="K105"/>
  <c r="L119"/>
  <c r="K119"/>
  <c r="K151"/>
  <c r="L138"/>
  <c r="K138"/>
  <c r="K51"/>
  <c r="L23"/>
  <c r="K23"/>
  <c r="K84"/>
  <c r="L5"/>
  <c r="K5"/>
  <c r="L67"/>
  <c r="K67"/>
  <c r="L161"/>
  <c r="K161"/>
  <c r="L150"/>
  <c r="K150"/>
  <c r="L110"/>
  <c r="K110"/>
  <c r="L104"/>
  <c r="K104"/>
  <c r="L118"/>
  <c r="K118"/>
  <c r="L39"/>
  <c r="K39"/>
  <c r="L66"/>
  <c r="K66"/>
  <c r="L50"/>
  <c r="K50"/>
  <c r="L22"/>
  <c r="K22"/>
  <c r="L83"/>
  <c r="K83"/>
  <c r="L160"/>
  <c r="K160"/>
  <c r="L109"/>
  <c r="K109"/>
  <c r="L117"/>
  <c r="K117"/>
  <c r="L82"/>
  <c r="K82"/>
  <c r="L49"/>
  <c r="K49"/>
  <c r="L65"/>
  <c r="K65"/>
  <c r="L137"/>
  <c r="K137"/>
  <c r="L103"/>
  <c r="K103"/>
  <c r="L159"/>
  <c r="K159"/>
  <c r="L10"/>
  <c r="K10"/>
  <c r="L21"/>
  <c r="K21"/>
  <c r="L38"/>
  <c r="K38"/>
  <c r="L116"/>
  <c r="K116"/>
  <c r="L102"/>
  <c r="K102"/>
  <c r="L20"/>
  <c r="K20"/>
  <c r="L48"/>
  <c r="K48"/>
  <c r="L158"/>
  <c r="K158"/>
  <c r="L81"/>
  <c r="K81"/>
  <c r="L37"/>
  <c r="K37"/>
  <c r="L64"/>
  <c r="K64"/>
  <c r="L9"/>
  <c r="K9"/>
  <c r="L136"/>
  <c r="K136"/>
  <c r="J80"/>
  <c r="N80" s="1"/>
  <c r="J8"/>
  <c r="N8" s="1"/>
  <c r="J135"/>
  <c r="N135" s="1"/>
  <c r="J149"/>
  <c r="N149" s="1"/>
  <c r="L157"/>
  <c r="K157"/>
  <c r="K149"/>
  <c r="L36"/>
  <c r="K36"/>
  <c r="L135"/>
  <c r="K135"/>
  <c r="L92"/>
  <c r="K92"/>
  <c r="L4"/>
  <c r="K4"/>
  <c r="L101"/>
  <c r="K101"/>
  <c r="L19"/>
  <c r="K19"/>
  <c r="L63"/>
  <c r="K63"/>
  <c r="L47"/>
  <c r="K47"/>
  <c r="K8"/>
  <c r="L80"/>
  <c r="K80"/>
  <c r="J78"/>
  <c r="N78" s="1"/>
  <c r="J6"/>
  <c r="N6" s="1"/>
  <c r="J133"/>
  <c r="N133" s="1"/>
  <c r="J147"/>
  <c r="N147" s="1"/>
  <c r="L114"/>
  <c r="K114"/>
  <c r="L155"/>
  <c r="K155"/>
  <c r="K147"/>
  <c r="L45"/>
  <c r="K45"/>
  <c r="L17"/>
  <c r="K17"/>
  <c r="L99"/>
  <c r="K99"/>
  <c r="L61"/>
  <c r="K61"/>
  <c r="L34"/>
  <c r="K34"/>
  <c r="L90"/>
  <c r="K90"/>
  <c r="L133"/>
  <c r="K133"/>
  <c r="K6"/>
  <c r="L78"/>
  <c r="K78"/>
  <c r="J74"/>
  <c r="N74" s="1"/>
  <c r="J143"/>
  <c r="N143" s="1"/>
  <c r="J86"/>
  <c r="N86" s="1"/>
  <c r="L108"/>
  <c r="K108"/>
  <c r="L30"/>
  <c r="K30"/>
  <c r="L86"/>
  <c r="K86"/>
  <c r="L112"/>
  <c r="K112"/>
  <c r="L143"/>
  <c r="K143"/>
  <c r="L13"/>
  <c r="K13"/>
  <c r="L74"/>
  <c r="K74"/>
  <c r="L57"/>
  <c r="K57"/>
  <c r="L125"/>
  <c r="K125"/>
  <c r="J7"/>
  <c r="N7" s="1"/>
  <c r="J79"/>
  <c r="N79" s="1"/>
  <c r="J134"/>
  <c r="N134" s="1"/>
  <c r="J96"/>
  <c r="N96" s="1"/>
  <c r="J148"/>
  <c r="N148" s="1"/>
  <c r="L46"/>
  <c r="K46"/>
  <c r="K148"/>
  <c r="L156"/>
  <c r="K156"/>
  <c r="L96"/>
  <c r="K96"/>
  <c r="L115"/>
  <c r="K115"/>
  <c r="L91"/>
  <c r="K91"/>
  <c r="L100"/>
  <c r="K100"/>
  <c r="L35"/>
  <c r="K35"/>
  <c r="L62"/>
  <c r="K62"/>
  <c r="K134"/>
  <c r="L18"/>
  <c r="K18"/>
  <c r="L79"/>
  <c r="K79"/>
  <c r="K7"/>
  <c r="J77"/>
  <c r="N77" s="1"/>
  <c r="J132"/>
  <c r="N132" s="1"/>
  <c r="J95"/>
  <c r="N95" s="1"/>
  <c r="J146"/>
  <c r="N146" s="1"/>
  <c r="L113"/>
  <c r="K113"/>
  <c r="K146"/>
  <c r="L16"/>
  <c r="K16"/>
  <c r="L95"/>
  <c r="K95"/>
  <c r="L60"/>
  <c r="K60"/>
  <c r="L89"/>
  <c r="K89"/>
  <c r="L33"/>
  <c r="K33"/>
  <c r="L98"/>
  <c r="K98"/>
  <c r="K132"/>
  <c r="L77"/>
  <c r="K77"/>
  <c r="J76"/>
  <c r="N76" s="1"/>
  <c r="J131"/>
  <c r="N131" s="1"/>
  <c r="J145"/>
  <c r="N145" s="1"/>
  <c r="L145"/>
  <c r="K145"/>
  <c r="L44"/>
  <c r="K44"/>
  <c r="L88"/>
  <c r="K88"/>
  <c r="L131"/>
  <c r="K131"/>
  <c r="L97"/>
  <c r="K97"/>
  <c r="L59"/>
  <c r="K59"/>
  <c r="L76"/>
  <c r="K76"/>
  <c r="L15"/>
  <c r="K15"/>
  <c r="L32"/>
  <c r="K32"/>
  <c r="L127"/>
  <c r="K127"/>
  <c r="J75"/>
  <c r="N75" s="1"/>
  <c r="J144"/>
  <c r="N144" s="1"/>
  <c r="J130"/>
  <c r="N130" s="1"/>
  <c r="J94"/>
  <c r="N94" s="1"/>
  <c r="L87"/>
  <c r="K87"/>
  <c r="L94"/>
  <c r="K94"/>
  <c r="L130"/>
  <c r="K130"/>
  <c r="L14"/>
  <c r="K14"/>
  <c r="L144"/>
  <c r="K144"/>
  <c r="L58"/>
  <c r="K58"/>
  <c r="L75"/>
  <c r="K75"/>
  <c r="L3"/>
  <c r="K3"/>
  <c r="L31"/>
  <c r="K31"/>
  <c r="L126"/>
  <c r="K126"/>
  <c r="J166"/>
  <c r="N166" s="1"/>
  <c r="J142"/>
  <c r="N142" s="1"/>
  <c r="J73"/>
  <c r="N73" s="1"/>
  <c r="J129"/>
  <c r="N129" s="1"/>
  <c r="L29"/>
  <c r="K29"/>
  <c r="L129"/>
  <c r="K129"/>
  <c r="L111"/>
  <c r="K111"/>
  <c r="L73"/>
  <c r="K73"/>
  <c r="L142"/>
  <c r="K142"/>
  <c r="L166"/>
  <c r="K166"/>
  <c r="L56"/>
  <c r="K56"/>
  <c r="L124"/>
  <c r="K124"/>
  <c r="J72"/>
  <c r="N72" s="1"/>
  <c r="J141"/>
  <c r="N141" s="1"/>
  <c r="J128"/>
  <c r="N128" s="1"/>
  <c r="L2"/>
  <c r="K2"/>
  <c r="L12"/>
  <c r="K12"/>
  <c r="L55"/>
  <c r="K55"/>
  <c r="K128"/>
  <c r="L141"/>
  <c r="K141"/>
  <c r="K72"/>
  <c r="L28"/>
  <c r="K28"/>
  <c r="L123"/>
  <c r="K123"/>
  <c r="J71"/>
  <c r="N71" s="1"/>
  <c r="J165"/>
  <c r="N165" s="1"/>
  <c r="J140"/>
  <c r="N140" s="1"/>
  <c r="J139"/>
  <c r="N139" s="1"/>
  <c r="L71"/>
  <c r="L11"/>
  <c r="L140"/>
  <c r="L43"/>
  <c r="L154"/>
  <c r="K71"/>
  <c r="K11"/>
  <c r="K165"/>
  <c r="K27"/>
  <c r="K140"/>
  <c r="K43"/>
  <c r="K154"/>
  <c r="K54"/>
  <c r="K139"/>
  <c r="L122"/>
  <c r="K122"/>
  <c r="L139" l="1"/>
  <c r="L165"/>
  <c r="L72"/>
  <c r="L128"/>
  <c r="L132"/>
  <c r="L146"/>
  <c r="L7"/>
  <c r="L134"/>
  <c r="L148"/>
  <c r="L6"/>
  <c r="L147"/>
  <c r="L8"/>
  <c r="L149"/>
  <c r="L84"/>
  <c r="L51"/>
  <c r="L151"/>
  <c r="L105"/>
  <c r="L24"/>
  <c r="L52"/>
  <c r="L120"/>
  <c r="L163"/>
  <c r="L25"/>
  <c r="L53"/>
  <c r="L70"/>
  <c r="L42"/>
  <c r="L54"/>
  <c r="L27"/>
  <c r="L164"/>
  <c r="L26"/>
  <c r="L93"/>
  <c r="L153"/>
</calcChain>
</file>

<file path=xl/sharedStrings.xml><?xml version="1.0" encoding="utf-8"?>
<sst xmlns="http://schemas.openxmlformats.org/spreadsheetml/2006/main" count="418" uniqueCount="37">
  <si>
    <t xml:space="preserve">DATE </t>
  </si>
  <si>
    <t>LAKE</t>
  </si>
  <si>
    <t>SPECIMEN</t>
  </si>
  <si>
    <t>COUNT 1</t>
  </si>
  <si>
    <t>COUNT 2</t>
  </si>
  <si>
    <t>COUNT 3</t>
  </si>
  <si>
    <t>COUNT 4</t>
  </si>
  <si>
    <t>COUNT 5</t>
  </si>
  <si>
    <t>COUNT 6</t>
  </si>
  <si>
    <t>MEAN</t>
  </si>
  <si>
    <t>ST.DEV</t>
  </si>
  <si>
    <t>SE</t>
  </si>
  <si>
    <t>CHAMBER AREA (mm^2)</t>
  </si>
  <si>
    <t>COUNT (per mL)</t>
  </si>
  <si>
    <t>MEAN CELL VOLUME</t>
  </si>
  <si>
    <t>BIOVOLUME</t>
  </si>
  <si>
    <t>CB</t>
  </si>
  <si>
    <t>Peridinium umbonatum</t>
  </si>
  <si>
    <t>Gloecystis</t>
  </si>
  <si>
    <t>Cryptomonas</t>
  </si>
  <si>
    <t>Trachelomonas</t>
  </si>
  <si>
    <t>Dinobryon</t>
  </si>
  <si>
    <t>Strombidium</t>
  </si>
  <si>
    <t>Euglena</t>
  </si>
  <si>
    <t>Synura</t>
  </si>
  <si>
    <t>G.Fuscum</t>
  </si>
  <si>
    <t>Staurastrum</t>
  </si>
  <si>
    <t>Scenedesmus</t>
  </si>
  <si>
    <t>Asterionella</t>
  </si>
  <si>
    <t>Peridinium limbatum</t>
  </si>
  <si>
    <t>Merismopedia</t>
  </si>
  <si>
    <t>Mallomonas</t>
  </si>
  <si>
    <t>Oocystis</t>
  </si>
  <si>
    <t xml:space="preserve">Crusigean </t>
  </si>
  <si>
    <t>Kerratella</t>
  </si>
  <si>
    <t>Peridinium cinctum</t>
  </si>
  <si>
    <t>Biovolume/cell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</si>
</sst>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6"/>
  <sheetViews>
    <sheetView workbookViewId="0">
      <pane ySplit="1" topLeftCell="A136" activePane="bottomLeft" state="frozen"/>
      <selection pane="bottomLeft" activeCell="O154" sqref="O154"/>
    </sheetView>
  </sheetViews>
  <sheetFormatPr defaultRowHeight="12.75"/>
  <cols>
    <col min="3" max="3" width="20.28515625" bestFit="1" customWidth="1"/>
    <col min="15" max="15" width="13.28515625" customWidth="1"/>
    <col min="16" max="16" width="13.42578125" style="4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3">
        <v>39597</v>
      </c>
      <c r="B2" t="s">
        <v>16</v>
      </c>
      <c r="C2" t="s">
        <v>28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4">
        <f t="shared" ref="J2:J33" si="0">AVERAGE(D2:I2)</f>
        <v>0.16666666666666666</v>
      </c>
      <c r="K2" s="4">
        <f t="shared" ref="K2:K33" si="1">STDEV(D2:I2)</f>
        <v>0.40824829046386302</v>
      </c>
      <c r="L2" s="4">
        <f t="shared" ref="L2:L33" si="2">J2/(6)^(1/2)</f>
        <v>6.804138174397717E-2</v>
      </c>
      <c r="M2" s="5">
        <v>531</v>
      </c>
      <c r="N2" s="4">
        <f t="shared" ref="N2:N33" si="3">J2/(20*(9/M2))</f>
        <v>0.49166666666666664</v>
      </c>
      <c r="O2">
        <v>4360</v>
      </c>
      <c r="P2" s="4">
        <f>O2*N2</f>
        <v>2143.6666666666665</v>
      </c>
    </row>
    <row r="3" spans="1:16">
      <c r="A3" s="3">
        <v>39623</v>
      </c>
      <c r="B3" t="s">
        <v>16</v>
      </c>
      <c r="C3" t="s">
        <v>28</v>
      </c>
      <c r="D3">
        <v>3</v>
      </c>
      <c r="E3">
        <v>0</v>
      </c>
      <c r="F3">
        <v>0</v>
      </c>
      <c r="G3">
        <v>0</v>
      </c>
      <c r="H3">
        <v>2</v>
      </c>
      <c r="I3">
        <v>0</v>
      </c>
      <c r="J3" s="4">
        <f t="shared" si="0"/>
        <v>0.83333333333333337</v>
      </c>
      <c r="K3" s="4">
        <f t="shared" si="1"/>
        <v>1.3291601358251257</v>
      </c>
      <c r="L3" s="4">
        <f t="shared" si="2"/>
        <v>0.3402069087198859</v>
      </c>
      <c r="M3" s="5">
        <v>531</v>
      </c>
      <c r="N3" s="4">
        <f t="shared" si="3"/>
        <v>2.4583333333333335</v>
      </c>
      <c r="O3">
        <v>4360</v>
      </c>
      <c r="P3" s="4">
        <f>O3*N3</f>
        <v>10718.333333333334</v>
      </c>
    </row>
    <row r="4" spans="1:16">
      <c r="A4" s="3">
        <v>39665</v>
      </c>
      <c r="B4" t="s">
        <v>16</v>
      </c>
      <c r="C4" t="s">
        <v>28</v>
      </c>
      <c r="D4">
        <v>3</v>
      </c>
      <c r="E4">
        <v>2</v>
      </c>
      <c r="F4">
        <v>0</v>
      </c>
      <c r="G4">
        <v>0</v>
      </c>
      <c r="H4">
        <v>5</v>
      </c>
      <c r="I4">
        <v>1</v>
      </c>
      <c r="J4" s="4">
        <f t="shared" si="0"/>
        <v>1.8333333333333333</v>
      </c>
      <c r="K4" s="4">
        <f t="shared" si="1"/>
        <v>1.9407902170679516</v>
      </c>
      <c r="L4" s="4">
        <f t="shared" si="2"/>
        <v>0.74845519918374892</v>
      </c>
      <c r="M4" s="5">
        <v>531</v>
      </c>
      <c r="N4" s="4">
        <f t="shared" si="3"/>
        <v>5.4083333333333332</v>
      </c>
      <c r="O4">
        <v>4360</v>
      </c>
      <c r="P4" s="4">
        <f>O4*N4</f>
        <v>23580.333333333332</v>
      </c>
    </row>
    <row r="5" spans="1:16">
      <c r="A5" s="3">
        <v>39691</v>
      </c>
      <c r="B5" t="s">
        <v>16</v>
      </c>
      <c r="C5" t="s">
        <v>28</v>
      </c>
      <c r="D5">
        <v>3</v>
      </c>
      <c r="E5">
        <v>0</v>
      </c>
      <c r="F5">
        <v>2</v>
      </c>
      <c r="G5">
        <v>0</v>
      </c>
      <c r="H5">
        <v>0</v>
      </c>
      <c r="I5">
        <v>1</v>
      </c>
      <c r="J5" s="4">
        <f t="shared" si="0"/>
        <v>1</v>
      </c>
      <c r="K5" s="4">
        <f t="shared" si="1"/>
        <v>1.2649110640673518</v>
      </c>
      <c r="L5" s="4">
        <f t="shared" si="2"/>
        <v>0.40824829046386307</v>
      </c>
      <c r="M5" s="5">
        <v>531</v>
      </c>
      <c r="N5" s="4">
        <f t="shared" si="3"/>
        <v>2.95</v>
      </c>
      <c r="O5">
        <v>4360</v>
      </c>
      <c r="P5" s="4">
        <f>O5*N5</f>
        <v>12862</v>
      </c>
    </row>
    <row r="6" spans="1:16">
      <c r="A6" s="3">
        <v>39651</v>
      </c>
      <c r="B6" t="s">
        <v>16</v>
      </c>
      <c r="C6" t="s">
        <v>33</v>
      </c>
      <c r="D6">
        <v>56</v>
      </c>
      <c r="E6">
        <v>43</v>
      </c>
      <c r="F6">
        <v>63</v>
      </c>
      <c r="G6">
        <v>52</v>
      </c>
      <c r="H6">
        <v>30</v>
      </c>
      <c r="I6">
        <v>28</v>
      </c>
      <c r="J6" s="4">
        <f t="shared" si="0"/>
        <v>45.333333333333336</v>
      </c>
      <c r="K6" s="4">
        <f t="shared" si="1"/>
        <v>14.222048610051464</v>
      </c>
      <c r="L6" s="4">
        <f t="shared" si="2"/>
        <v>18.507255834361793</v>
      </c>
      <c r="M6" s="5">
        <v>531</v>
      </c>
      <c r="N6" s="4">
        <f t="shared" si="3"/>
        <v>133.73333333333335</v>
      </c>
    </row>
    <row r="7" spans="1:16">
      <c r="A7" s="3">
        <v>39658</v>
      </c>
      <c r="B7" t="s">
        <v>16</v>
      </c>
      <c r="C7" t="s">
        <v>33</v>
      </c>
      <c r="D7">
        <v>310</v>
      </c>
      <c r="E7">
        <v>289</v>
      </c>
      <c r="F7">
        <v>208</v>
      </c>
      <c r="G7">
        <v>255</v>
      </c>
      <c r="H7">
        <v>310</v>
      </c>
      <c r="I7">
        <v>266</v>
      </c>
      <c r="J7" s="4">
        <f t="shared" si="0"/>
        <v>273</v>
      </c>
      <c r="K7" s="4">
        <f t="shared" si="1"/>
        <v>38.966652409464174</v>
      </c>
      <c r="L7" s="4">
        <f t="shared" si="2"/>
        <v>111.45178329663462</v>
      </c>
      <c r="M7" s="5">
        <v>531</v>
      </c>
      <c r="N7" s="4">
        <f t="shared" si="3"/>
        <v>805.35</v>
      </c>
    </row>
    <row r="8" spans="1:16">
      <c r="A8" s="3">
        <v>39665</v>
      </c>
      <c r="B8" t="s">
        <v>16</v>
      </c>
      <c r="C8" t="s">
        <v>33</v>
      </c>
      <c r="D8">
        <v>520</v>
      </c>
      <c r="E8">
        <v>438</v>
      </c>
      <c r="F8">
        <v>368</v>
      </c>
      <c r="G8">
        <v>431</v>
      </c>
      <c r="H8">
        <v>417</v>
      </c>
      <c r="I8">
        <v>424</v>
      </c>
      <c r="J8" s="4">
        <f t="shared" si="0"/>
        <v>433</v>
      </c>
      <c r="K8" s="4">
        <f t="shared" si="1"/>
        <v>49.315312023751808</v>
      </c>
      <c r="L8" s="4">
        <f t="shared" si="2"/>
        <v>176.7715097708527</v>
      </c>
      <c r="M8" s="5">
        <v>531</v>
      </c>
      <c r="N8" s="4">
        <f t="shared" si="3"/>
        <v>1277.3500000000001</v>
      </c>
    </row>
    <row r="9" spans="1:16">
      <c r="A9" s="3">
        <v>39672</v>
      </c>
      <c r="B9" t="s">
        <v>16</v>
      </c>
      <c r="C9" t="s">
        <v>33</v>
      </c>
      <c r="D9">
        <v>26</v>
      </c>
      <c r="E9">
        <v>82</v>
      </c>
      <c r="F9">
        <v>79</v>
      </c>
      <c r="G9">
        <v>78</v>
      </c>
      <c r="H9">
        <v>119</v>
      </c>
      <c r="I9">
        <v>86</v>
      </c>
      <c r="J9" s="4">
        <f t="shared" si="0"/>
        <v>78.333333333333329</v>
      </c>
      <c r="K9" s="4">
        <f t="shared" si="1"/>
        <v>29.884221031619131</v>
      </c>
      <c r="L9" s="4">
        <f t="shared" si="2"/>
        <v>31.979449419669269</v>
      </c>
      <c r="M9" s="5">
        <v>531</v>
      </c>
      <c r="N9" s="4">
        <f t="shared" si="3"/>
        <v>231.08333333333334</v>
      </c>
    </row>
    <row r="10" spans="1:16">
      <c r="A10" s="3">
        <v>39679</v>
      </c>
      <c r="B10" t="s">
        <v>16</v>
      </c>
      <c r="C10" t="s">
        <v>33</v>
      </c>
      <c r="D10">
        <v>61</v>
      </c>
      <c r="E10">
        <v>71</v>
      </c>
      <c r="F10">
        <v>40</v>
      </c>
      <c r="G10">
        <v>51</v>
      </c>
      <c r="H10">
        <v>42</v>
      </c>
      <c r="I10">
        <v>67</v>
      </c>
      <c r="J10" s="4">
        <f t="shared" si="0"/>
        <v>55.333333333333336</v>
      </c>
      <c r="K10" s="4">
        <f t="shared" si="1"/>
        <v>13.002563849743881</v>
      </c>
      <c r="L10" s="4">
        <f t="shared" si="2"/>
        <v>22.589738739000424</v>
      </c>
      <c r="M10" s="5">
        <v>531</v>
      </c>
      <c r="N10" s="4">
        <f t="shared" si="3"/>
        <v>163.23333333333335</v>
      </c>
    </row>
    <row r="11" spans="1:16">
      <c r="A11" s="3">
        <v>39590</v>
      </c>
      <c r="B11" t="s">
        <v>16</v>
      </c>
      <c r="C11" t="s">
        <v>19</v>
      </c>
      <c r="D11">
        <v>4</v>
      </c>
      <c r="E11">
        <v>2</v>
      </c>
      <c r="F11">
        <v>5</v>
      </c>
      <c r="G11">
        <v>2</v>
      </c>
      <c r="H11">
        <v>8</v>
      </c>
      <c r="I11">
        <v>0</v>
      </c>
      <c r="J11" s="4">
        <f t="shared" si="0"/>
        <v>3.5</v>
      </c>
      <c r="K11" s="4">
        <f t="shared" si="1"/>
        <v>2.8106938645110393</v>
      </c>
      <c r="L11" s="4">
        <f t="shared" si="2"/>
        <v>1.4288690166235207</v>
      </c>
      <c r="M11" s="5">
        <v>531</v>
      </c>
      <c r="N11" s="4">
        <f t="shared" si="3"/>
        <v>10.325000000000001</v>
      </c>
      <c r="O11">
        <v>1153</v>
      </c>
      <c r="P11" s="4">
        <f t="shared" ref="P11:P21" si="4">O11*N11</f>
        <v>11904.725</v>
      </c>
    </row>
    <row r="12" spans="1:16">
      <c r="A12" s="3">
        <v>39597</v>
      </c>
      <c r="B12" t="s">
        <v>16</v>
      </c>
      <c r="C12" t="s">
        <v>19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 s="4">
        <f t="shared" si="0"/>
        <v>0.5</v>
      </c>
      <c r="K12" s="4">
        <f t="shared" si="1"/>
        <v>0.54772255750516607</v>
      </c>
      <c r="L12" s="4">
        <f t="shared" si="2"/>
        <v>0.20412414523193154</v>
      </c>
      <c r="M12" s="5">
        <v>531</v>
      </c>
      <c r="N12" s="4">
        <f t="shared" si="3"/>
        <v>1.4750000000000001</v>
      </c>
      <c r="O12">
        <v>1153</v>
      </c>
      <c r="P12" s="4">
        <f t="shared" si="4"/>
        <v>1700.6750000000002</v>
      </c>
    </row>
    <row r="13" spans="1:16">
      <c r="A13" s="3">
        <v>39612</v>
      </c>
      <c r="B13" t="s">
        <v>16</v>
      </c>
      <c r="C13" t="s">
        <v>19</v>
      </c>
      <c r="D13">
        <v>3</v>
      </c>
      <c r="E13">
        <v>2</v>
      </c>
      <c r="F13">
        <v>6</v>
      </c>
      <c r="G13">
        <v>3</v>
      </c>
      <c r="H13">
        <v>3</v>
      </c>
      <c r="I13">
        <v>1</v>
      </c>
      <c r="J13" s="4">
        <f t="shared" si="0"/>
        <v>3</v>
      </c>
      <c r="K13" s="4">
        <f t="shared" si="1"/>
        <v>1.6733200530681511</v>
      </c>
      <c r="L13" s="4">
        <f t="shared" si="2"/>
        <v>1.2247448713915892</v>
      </c>
      <c r="M13" s="5">
        <v>531</v>
      </c>
      <c r="N13" s="4">
        <f t="shared" si="3"/>
        <v>8.85</v>
      </c>
      <c r="O13">
        <v>1153</v>
      </c>
      <c r="P13" s="4">
        <f t="shared" si="4"/>
        <v>10204.049999999999</v>
      </c>
    </row>
    <row r="14" spans="1:16">
      <c r="A14" s="3">
        <v>39623</v>
      </c>
      <c r="B14" t="s">
        <v>16</v>
      </c>
      <c r="C14" t="s">
        <v>19</v>
      </c>
      <c r="D14">
        <v>2</v>
      </c>
      <c r="E14">
        <v>4</v>
      </c>
      <c r="F14">
        <v>7</v>
      </c>
      <c r="G14">
        <v>14</v>
      </c>
      <c r="H14">
        <v>12</v>
      </c>
      <c r="I14">
        <v>11</v>
      </c>
      <c r="J14" s="4">
        <f t="shared" si="0"/>
        <v>8.3333333333333339</v>
      </c>
      <c r="K14" s="4">
        <f t="shared" si="1"/>
        <v>4.7609522856952333</v>
      </c>
      <c r="L14" s="4">
        <f t="shared" si="2"/>
        <v>3.4020690871988588</v>
      </c>
      <c r="M14" s="5">
        <v>531</v>
      </c>
      <c r="N14" s="4">
        <f t="shared" si="3"/>
        <v>24.583333333333336</v>
      </c>
      <c r="O14">
        <v>1153</v>
      </c>
      <c r="P14" s="4">
        <f t="shared" si="4"/>
        <v>28344.583333333336</v>
      </c>
    </row>
    <row r="15" spans="1:16">
      <c r="A15" s="3">
        <v>39637</v>
      </c>
      <c r="B15" t="s">
        <v>16</v>
      </c>
      <c r="C15" t="s">
        <v>19</v>
      </c>
      <c r="D15">
        <v>8</v>
      </c>
      <c r="E15">
        <v>8</v>
      </c>
      <c r="F15">
        <v>4</v>
      </c>
      <c r="G15">
        <v>4</v>
      </c>
      <c r="H15">
        <v>3</v>
      </c>
      <c r="I15">
        <v>8</v>
      </c>
      <c r="J15" s="4">
        <f t="shared" si="0"/>
        <v>5.833333333333333</v>
      </c>
      <c r="K15" s="4">
        <f t="shared" si="1"/>
        <v>2.4013884872437172</v>
      </c>
      <c r="L15" s="4">
        <f t="shared" si="2"/>
        <v>2.381448361039201</v>
      </c>
      <c r="M15" s="5">
        <v>531</v>
      </c>
      <c r="N15" s="4">
        <f t="shared" si="3"/>
        <v>17.208333333333332</v>
      </c>
      <c r="O15">
        <v>1440</v>
      </c>
      <c r="P15" s="4">
        <f t="shared" si="4"/>
        <v>24780</v>
      </c>
    </row>
    <row r="16" spans="1:16">
      <c r="A16" s="3">
        <v>39644</v>
      </c>
      <c r="B16" t="s">
        <v>16</v>
      </c>
      <c r="C16" t="s">
        <v>19</v>
      </c>
      <c r="D16">
        <v>10</v>
      </c>
      <c r="E16">
        <v>3</v>
      </c>
      <c r="F16">
        <v>6</v>
      </c>
      <c r="G16">
        <v>6</v>
      </c>
      <c r="H16">
        <v>4</v>
      </c>
      <c r="I16">
        <v>7</v>
      </c>
      <c r="J16" s="4">
        <f t="shared" si="0"/>
        <v>6</v>
      </c>
      <c r="K16" s="4">
        <f t="shared" si="1"/>
        <v>2.4494897427831779</v>
      </c>
      <c r="L16" s="4">
        <f t="shared" si="2"/>
        <v>2.4494897427831783</v>
      </c>
      <c r="M16" s="5">
        <v>531</v>
      </c>
      <c r="N16" s="4">
        <f t="shared" si="3"/>
        <v>17.7</v>
      </c>
      <c r="O16">
        <v>1440</v>
      </c>
      <c r="P16" s="4">
        <f t="shared" si="4"/>
        <v>25488</v>
      </c>
    </row>
    <row r="17" spans="1:16">
      <c r="A17" s="3">
        <v>39651</v>
      </c>
      <c r="B17" t="s">
        <v>16</v>
      </c>
      <c r="C17" t="s">
        <v>19</v>
      </c>
      <c r="D17">
        <v>7</v>
      </c>
      <c r="E17">
        <v>5</v>
      </c>
      <c r="F17">
        <v>2</v>
      </c>
      <c r="G17">
        <v>0</v>
      </c>
      <c r="H17">
        <v>8</v>
      </c>
      <c r="I17">
        <v>0</v>
      </c>
      <c r="J17" s="4">
        <f t="shared" si="0"/>
        <v>3.6666666666666665</v>
      </c>
      <c r="K17" s="4">
        <f t="shared" si="1"/>
        <v>3.5023801430836525</v>
      </c>
      <c r="L17" s="4">
        <f t="shared" si="2"/>
        <v>1.4969103983674978</v>
      </c>
      <c r="M17" s="5">
        <v>531</v>
      </c>
      <c r="N17" s="4">
        <f t="shared" si="3"/>
        <v>10.816666666666666</v>
      </c>
      <c r="O17">
        <v>1440</v>
      </c>
      <c r="P17" s="4">
        <f t="shared" si="4"/>
        <v>15576</v>
      </c>
    </row>
    <row r="18" spans="1:16">
      <c r="A18" s="3">
        <v>39658</v>
      </c>
      <c r="B18" t="s">
        <v>16</v>
      </c>
      <c r="C18" t="s">
        <v>19</v>
      </c>
      <c r="D18">
        <v>9</v>
      </c>
      <c r="E18">
        <v>4</v>
      </c>
      <c r="F18">
        <v>8</v>
      </c>
      <c r="G18">
        <v>7</v>
      </c>
      <c r="H18">
        <v>19</v>
      </c>
      <c r="I18">
        <v>6</v>
      </c>
      <c r="J18" s="4">
        <f t="shared" si="0"/>
        <v>8.8333333333333339</v>
      </c>
      <c r="K18" s="4">
        <f t="shared" si="1"/>
        <v>5.2694085689635664</v>
      </c>
      <c r="L18" s="4">
        <f t="shared" si="2"/>
        <v>3.6061932324307904</v>
      </c>
      <c r="M18" s="5">
        <v>531</v>
      </c>
      <c r="N18" s="4">
        <f t="shared" si="3"/>
        <v>26.058333333333337</v>
      </c>
      <c r="O18">
        <v>1155</v>
      </c>
      <c r="P18" s="4">
        <f t="shared" si="4"/>
        <v>30097.375000000004</v>
      </c>
    </row>
    <row r="19" spans="1:16">
      <c r="A19" s="3">
        <v>39665</v>
      </c>
      <c r="B19" t="s">
        <v>16</v>
      </c>
      <c r="C19" t="s">
        <v>19</v>
      </c>
      <c r="D19">
        <v>7</v>
      </c>
      <c r="E19">
        <v>7</v>
      </c>
      <c r="F19">
        <v>6</v>
      </c>
      <c r="G19">
        <v>12</v>
      </c>
      <c r="H19">
        <v>8</v>
      </c>
      <c r="I19">
        <v>10</v>
      </c>
      <c r="J19" s="4">
        <f t="shared" si="0"/>
        <v>8.3333333333333339</v>
      </c>
      <c r="K19" s="4">
        <f t="shared" si="1"/>
        <v>2.2509257354845502</v>
      </c>
      <c r="L19" s="4">
        <f t="shared" si="2"/>
        <v>3.4020690871988588</v>
      </c>
      <c r="M19" s="5">
        <v>531</v>
      </c>
      <c r="N19" s="4">
        <f t="shared" si="3"/>
        <v>24.583333333333336</v>
      </c>
      <c r="O19">
        <v>1442</v>
      </c>
      <c r="P19" s="4">
        <f t="shared" si="4"/>
        <v>35449.166666666672</v>
      </c>
    </row>
    <row r="20" spans="1:16">
      <c r="A20" s="3">
        <v>39672</v>
      </c>
      <c r="B20" t="s">
        <v>16</v>
      </c>
      <c r="C20" t="s">
        <v>19</v>
      </c>
      <c r="D20">
        <v>0</v>
      </c>
      <c r="E20">
        <v>3</v>
      </c>
      <c r="F20">
        <v>5</v>
      </c>
      <c r="G20">
        <v>6</v>
      </c>
      <c r="H20">
        <v>3</v>
      </c>
      <c r="I20">
        <v>2</v>
      </c>
      <c r="J20" s="4">
        <f t="shared" si="0"/>
        <v>3.1666666666666665</v>
      </c>
      <c r="K20" s="4">
        <f t="shared" si="1"/>
        <v>2.1369760566432809</v>
      </c>
      <c r="L20" s="4">
        <f t="shared" si="2"/>
        <v>1.2927862531355663</v>
      </c>
      <c r="M20" s="5">
        <v>531</v>
      </c>
      <c r="N20" s="4">
        <f t="shared" si="3"/>
        <v>9.3416666666666668</v>
      </c>
      <c r="O20">
        <v>1442</v>
      </c>
      <c r="P20" s="4">
        <f t="shared" si="4"/>
        <v>13470.683333333334</v>
      </c>
    </row>
    <row r="21" spans="1:16">
      <c r="A21" s="3">
        <v>39679</v>
      </c>
      <c r="B21" t="s">
        <v>16</v>
      </c>
      <c r="C21" t="s">
        <v>19</v>
      </c>
      <c r="D21">
        <v>7</v>
      </c>
      <c r="E21">
        <v>6</v>
      </c>
      <c r="F21">
        <v>6</v>
      </c>
      <c r="G21">
        <v>6</v>
      </c>
      <c r="H21">
        <v>2</v>
      </c>
      <c r="I21">
        <v>2</v>
      </c>
      <c r="J21" s="4">
        <f t="shared" si="0"/>
        <v>4.833333333333333</v>
      </c>
      <c r="K21" s="4">
        <f t="shared" si="1"/>
        <v>2.2286019533929045</v>
      </c>
      <c r="L21" s="4">
        <f t="shared" si="2"/>
        <v>1.9732000705753379</v>
      </c>
      <c r="M21" s="5">
        <v>531</v>
      </c>
      <c r="N21" s="4">
        <f t="shared" si="3"/>
        <v>14.258333333333333</v>
      </c>
      <c r="O21">
        <v>1442</v>
      </c>
      <c r="P21" s="4">
        <f t="shared" si="4"/>
        <v>20560.516666666666</v>
      </c>
    </row>
    <row r="22" spans="1:16">
      <c r="A22" s="3">
        <v>39685</v>
      </c>
      <c r="B22" t="s">
        <v>16</v>
      </c>
      <c r="C22" t="s">
        <v>19</v>
      </c>
      <c r="D22">
        <v>6</v>
      </c>
      <c r="E22">
        <v>6</v>
      </c>
      <c r="F22">
        <v>9</v>
      </c>
      <c r="G22">
        <v>8</v>
      </c>
      <c r="H22">
        <v>5</v>
      </c>
      <c r="I22">
        <v>7</v>
      </c>
      <c r="J22" s="4">
        <f t="shared" si="0"/>
        <v>6.833333333333333</v>
      </c>
      <c r="K22" s="4">
        <f t="shared" si="1"/>
        <v>1.4719601443879733</v>
      </c>
      <c r="L22" s="4">
        <f t="shared" si="2"/>
        <v>2.7896966515030641</v>
      </c>
      <c r="M22" s="5">
        <v>531</v>
      </c>
      <c r="N22" s="4">
        <f t="shared" si="3"/>
        <v>20.158333333333335</v>
      </c>
    </row>
    <row r="23" spans="1:16">
      <c r="A23" s="3">
        <v>39691</v>
      </c>
      <c r="B23" t="s">
        <v>16</v>
      </c>
      <c r="C23" t="s">
        <v>19</v>
      </c>
      <c r="D23">
        <v>14</v>
      </c>
      <c r="E23">
        <v>12</v>
      </c>
      <c r="F23">
        <v>7</v>
      </c>
      <c r="G23">
        <v>16</v>
      </c>
      <c r="H23">
        <v>26</v>
      </c>
      <c r="I23">
        <v>14</v>
      </c>
      <c r="J23" s="4">
        <f t="shared" si="0"/>
        <v>14.833333333333334</v>
      </c>
      <c r="K23" s="4">
        <f t="shared" si="1"/>
        <v>6.2742861479746566</v>
      </c>
      <c r="L23" s="4">
        <f t="shared" si="2"/>
        <v>6.0556829752139691</v>
      </c>
      <c r="M23" s="5">
        <v>531</v>
      </c>
      <c r="N23" s="4">
        <f t="shared" si="3"/>
        <v>43.75833333333334</v>
      </c>
    </row>
    <row r="24" spans="1:16">
      <c r="A24" s="3">
        <v>39700</v>
      </c>
      <c r="B24" t="s">
        <v>16</v>
      </c>
      <c r="C24" t="s">
        <v>19</v>
      </c>
      <c r="D24">
        <v>21</v>
      </c>
      <c r="E24">
        <v>23</v>
      </c>
      <c r="F24">
        <v>24</v>
      </c>
      <c r="G24">
        <v>16</v>
      </c>
      <c r="H24">
        <v>16</v>
      </c>
      <c r="I24">
        <v>6</v>
      </c>
      <c r="J24" s="4">
        <f t="shared" si="0"/>
        <v>17.666666666666668</v>
      </c>
      <c r="K24" s="4">
        <f t="shared" si="1"/>
        <v>6.6533199732664787</v>
      </c>
      <c r="L24" s="4">
        <f t="shared" si="2"/>
        <v>7.2123864648615807</v>
      </c>
      <c r="M24" s="5">
        <v>531</v>
      </c>
      <c r="N24" s="4">
        <f t="shared" si="3"/>
        <v>52.116666666666674</v>
      </c>
    </row>
    <row r="25" spans="1:16">
      <c r="A25" s="3">
        <v>39719</v>
      </c>
      <c r="B25" t="s">
        <v>16</v>
      </c>
      <c r="C25" t="s">
        <v>19</v>
      </c>
      <c r="D25">
        <v>3</v>
      </c>
      <c r="E25">
        <v>5</v>
      </c>
      <c r="F25">
        <v>2</v>
      </c>
      <c r="G25">
        <v>2</v>
      </c>
      <c r="H25">
        <v>0</v>
      </c>
      <c r="I25">
        <v>4</v>
      </c>
      <c r="J25" s="4">
        <f t="shared" si="0"/>
        <v>2.6666666666666665</v>
      </c>
      <c r="K25" s="4">
        <f t="shared" si="1"/>
        <v>1.7511900715418265</v>
      </c>
      <c r="L25" s="4">
        <f t="shared" si="2"/>
        <v>1.0886621079036347</v>
      </c>
      <c r="M25" s="5">
        <v>531</v>
      </c>
      <c r="N25" s="4">
        <f t="shared" si="3"/>
        <v>7.8666666666666663</v>
      </c>
    </row>
    <row r="26" spans="1:16">
      <c r="A26" s="3">
        <v>39711</v>
      </c>
      <c r="B26" t="s">
        <v>16</v>
      </c>
      <c r="C26" t="s">
        <v>19</v>
      </c>
      <c r="D26">
        <v>22</v>
      </c>
      <c r="E26">
        <v>15</v>
      </c>
      <c r="F26">
        <v>5</v>
      </c>
      <c r="G26">
        <v>13</v>
      </c>
      <c r="H26">
        <v>10</v>
      </c>
      <c r="I26">
        <v>1</v>
      </c>
      <c r="J26" s="4">
        <f t="shared" si="0"/>
        <v>11</v>
      </c>
      <c r="K26" s="4">
        <f t="shared" si="1"/>
        <v>7.4565407529228995</v>
      </c>
      <c r="L26" s="4">
        <f t="shared" si="2"/>
        <v>4.4907311951024935</v>
      </c>
      <c r="M26" s="5">
        <v>531</v>
      </c>
      <c r="N26" s="4">
        <f t="shared" si="3"/>
        <v>32.450000000000003</v>
      </c>
    </row>
    <row r="27" spans="1:16">
      <c r="A27" s="3">
        <v>39590</v>
      </c>
      <c r="B27" t="s">
        <v>16</v>
      </c>
      <c r="C27" t="s">
        <v>21</v>
      </c>
      <c r="D27">
        <v>90</v>
      </c>
      <c r="E27">
        <v>173</v>
      </c>
      <c r="F27">
        <v>163</v>
      </c>
      <c r="G27">
        <v>146</v>
      </c>
      <c r="H27">
        <v>198</v>
      </c>
      <c r="I27">
        <v>147</v>
      </c>
      <c r="J27" s="4">
        <f t="shared" si="0"/>
        <v>152.83333333333334</v>
      </c>
      <c r="K27" s="4">
        <f t="shared" si="1"/>
        <v>36.273498131096602</v>
      </c>
      <c r="L27" s="4">
        <f t="shared" si="2"/>
        <v>62.393947059227074</v>
      </c>
      <c r="M27" s="5">
        <v>531</v>
      </c>
      <c r="N27" s="4">
        <f t="shared" si="3"/>
        <v>450.85833333333341</v>
      </c>
      <c r="O27">
        <v>84</v>
      </c>
      <c r="P27" s="4">
        <f t="shared" ref="P27:P41" si="5">O27*N27</f>
        <v>37872.100000000006</v>
      </c>
    </row>
    <row r="28" spans="1:16">
      <c r="A28" s="3">
        <v>39597</v>
      </c>
      <c r="B28" t="s">
        <v>16</v>
      </c>
      <c r="C28" t="s">
        <v>21</v>
      </c>
      <c r="D28">
        <v>27</v>
      </c>
      <c r="E28">
        <v>22</v>
      </c>
      <c r="F28">
        <v>17</v>
      </c>
      <c r="G28">
        <v>25</v>
      </c>
      <c r="H28">
        <v>30</v>
      </c>
      <c r="I28">
        <v>13</v>
      </c>
      <c r="J28" s="4">
        <f t="shared" si="0"/>
        <v>22.333333333333332</v>
      </c>
      <c r="K28" s="4">
        <f t="shared" si="1"/>
        <v>6.377042156569666</v>
      </c>
      <c r="L28" s="4">
        <f t="shared" si="2"/>
        <v>9.1175451536929408</v>
      </c>
      <c r="M28" s="5">
        <v>531</v>
      </c>
      <c r="N28" s="4">
        <f t="shared" si="3"/>
        <v>65.883333333333326</v>
      </c>
      <c r="O28">
        <v>84</v>
      </c>
      <c r="P28" s="4">
        <f t="shared" si="5"/>
        <v>5534.1999999999989</v>
      </c>
    </row>
    <row r="29" spans="1:16">
      <c r="A29" s="3">
        <v>39602</v>
      </c>
      <c r="B29" t="s">
        <v>16</v>
      </c>
      <c r="C29" t="s">
        <v>21</v>
      </c>
      <c r="D29">
        <v>0</v>
      </c>
      <c r="E29">
        <v>0</v>
      </c>
      <c r="F29">
        <v>7</v>
      </c>
      <c r="G29">
        <v>2</v>
      </c>
      <c r="H29">
        <v>0</v>
      </c>
      <c r="I29">
        <v>2</v>
      </c>
      <c r="J29" s="4">
        <f t="shared" si="0"/>
        <v>1.8333333333333333</v>
      </c>
      <c r="K29" s="4">
        <f t="shared" si="1"/>
        <v>2.7141603981096374</v>
      </c>
      <c r="L29" s="4">
        <f t="shared" si="2"/>
        <v>0.74845519918374892</v>
      </c>
      <c r="M29" s="5">
        <v>531</v>
      </c>
      <c r="N29" s="4">
        <f t="shared" si="3"/>
        <v>5.4083333333333332</v>
      </c>
      <c r="O29">
        <v>84</v>
      </c>
      <c r="P29" s="4">
        <f t="shared" si="5"/>
        <v>454.3</v>
      </c>
    </row>
    <row r="30" spans="1:16">
      <c r="A30" s="3">
        <v>39612</v>
      </c>
      <c r="B30" t="s">
        <v>16</v>
      </c>
      <c r="C30" t="s">
        <v>21</v>
      </c>
      <c r="D30">
        <v>0</v>
      </c>
      <c r="E30">
        <v>0</v>
      </c>
      <c r="F30">
        <v>0</v>
      </c>
      <c r="G30">
        <v>6</v>
      </c>
      <c r="H30">
        <v>0</v>
      </c>
      <c r="I30">
        <v>1</v>
      </c>
      <c r="J30" s="4">
        <f t="shared" si="0"/>
        <v>1.1666666666666667</v>
      </c>
      <c r="K30" s="4">
        <f t="shared" si="1"/>
        <v>2.4013884872437168</v>
      </c>
      <c r="L30" s="4">
        <f t="shared" si="2"/>
        <v>0.47628967220784024</v>
      </c>
      <c r="M30" s="5">
        <v>531</v>
      </c>
      <c r="N30" s="4">
        <f t="shared" si="3"/>
        <v>3.4416666666666669</v>
      </c>
      <c r="O30">
        <v>84</v>
      </c>
      <c r="P30" s="4">
        <f t="shared" si="5"/>
        <v>289.10000000000002</v>
      </c>
    </row>
    <row r="31" spans="1:16">
      <c r="A31" s="3">
        <v>39623</v>
      </c>
      <c r="B31" t="s">
        <v>16</v>
      </c>
      <c r="C31" t="s">
        <v>21</v>
      </c>
      <c r="D31">
        <v>9</v>
      </c>
      <c r="E31">
        <v>15</v>
      </c>
      <c r="F31">
        <v>10</v>
      </c>
      <c r="G31">
        <v>15</v>
      </c>
      <c r="H31">
        <v>3</v>
      </c>
      <c r="I31">
        <v>15</v>
      </c>
      <c r="J31" s="4">
        <f t="shared" si="0"/>
        <v>11.166666666666666</v>
      </c>
      <c r="K31" s="4">
        <f t="shared" si="1"/>
        <v>4.8339080118126656</v>
      </c>
      <c r="L31" s="4">
        <f t="shared" si="2"/>
        <v>4.5587725768464704</v>
      </c>
      <c r="M31" s="5">
        <v>531</v>
      </c>
      <c r="N31" s="4">
        <f t="shared" si="3"/>
        <v>32.941666666666663</v>
      </c>
      <c r="O31">
        <v>84</v>
      </c>
      <c r="P31" s="4">
        <f t="shared" si="5"/>
        <v>2767.0999999999995</v>
      </c>
    </row>
    <row r="32" spans="1:16">
      <c r="A32" s="3">
        <v>39637</v>
      </c>
      <c r="B32" t="s">
        <v>16</v>
      </c>
      <c r="C32" t="s">
        <v>21</v>
      </c>
      <c r="D32">
        <v>27</v>
      </c>
      <c r="E32">
        <v>23</v>
      </c>
      <c r="F32">
        <v>4</v>
      </c>
      <c r="G32">
        <v>63</v>
      </c>
      <c r="H32">
        <v>19</v>
      </c>
      <c r="I32">
        <v>19</v>
      </c>
      <c r="J32" s="4">
        <f t="shared" si="0"/>
        <v>25.833333333333332</v>
      </c>
      <c r="K32" s="4">
        <f t="shared" si="1"/>
        <v>19.803198394872144</v>
      </c>
      <c r="L32" s="4">
        <f t="shared" si="2"/>
        <v>10.546414170316462</v>
      </c>
      <c r="M32" s="5">
        <v>531</v>
      </c>
      <c r="N32" s="4">
        <f t="shared" si="3"/>
        <v>76.208333333333329</v>
      </c>
      <c r="O32">
        <v>84</v>
      </c>
      <c r="P32" s="4">
        <f t="shared" si="5"/>
        <v>6401.5</v>
      </c>
    </row>
    <row r="33" spans="1:16">
      <c r="A33" s="3">
        <v>39644</v>
      </c>
      <c r="B33" t="s">
        <v>16</v>
      </c>
      <c r="C33" t="s">
        <v>21</v>
      </c>
      <c r="D33">
        <v>34</v>
      </c>
      <c r="E33">
        <v>23</v>
      </c>
      <c r="F33">
        <v>19</v>
      </c>
      <c r="G33">
        <v>28</v>
      </c>
      <c r="H33">
        <v>27</v>
      </c>
      <c r="I33">
        <v>9</v>
      </c>
      <c r="J33" s="4">
        <f t="shared" si="0"/>
        <v>23.333333333333332</v>
      </c>
      <c r="K33" s="4">
        <f t="shared" si="1"/>
        <v>8.6409875978771495</v>
      </c>
      <c r="L33" s="4">
        <f t="shared" si="2"/>
        <v>9.525793444156804</v>
      </c>
      <c r="M33" s="5">
        <v>531</v>
      </c>
      <c r="N33" s="4">
        <f t="shared" si="3"/>
        <v>68.833333333333329</v>
      </c>
      <c r="O33">
        <v>84</v>
      </c>
      <c r="P33" s="4">
        <f t="shared" si="5"/>
        <v>5782</v>
      </c>
    </row>
    <row r="34" spans="1:16">
      <c r="A34" s="3">
        <v>39651</v>
      </c>
      <c r="B34" t="s">
        <v>16</v>
      </c>
      <c r="C34" t="s">
        <v>21</v>
      </c>
      <c r="D34">
        <v>40</v>
      </c>
      <c r="E34">
        <v>12</v>
      </c>
      <c r="F34">
        <v>10</v>
      </c>
      <c r="G34">
        <v>4</v>
      </c>
      <c r="H34">
        <v>25</v>
      </c>
      <c r="I34">
        <v>38</v>
      </c>
      <c r="J34" s="4">
        <f t="shared" ref="J34:J65" si="6">AVERAGE(D34:I34)</f>
        <v>21.5</v>
      </c>
      <c r="K34" s="4">
        <f t="shared" ref="K34:K65" si="7">STDEV(D34:I34)</f>
        <v>15.201973556088038</v>
      </c>
      <c r="L34" s="4">
        <f t="shared" ref="L34:L65" si="8">J34/(6)^(1/2)</f>
        <v>8.7773382449730555</v>
      </c>
      <c r="M34" s="5">
        <v>531</v>
      </c>
      <c r="N34" s="4">
        <f t="shared" ref="N34:N65" si="9">J34/(20*(9/M34))</f>
        <v>63.425000000000004</v>
      </c>
      <c r="O34">
        <v>84</v>
      </c>
      <c r="P34" s="4">
        <f t="shared" si="5"/>
        <v>5327.7000000000007</v>
      </c>
    </row>
    <row r="35" spans="1:16">
      <c r="A35" s="3">
        <v>39658</v>
      </c>
      <c r="B35" t="s">
        <v>16</v>
      </c>
      <c r="C35" t="s">
        <v>21</v>
      </c>
      <c r="D35">
        <v>10</v>
      </c>
      <c r="E35">
        <v>12</v>
      </c>
      <c r="F35">
        <v>8</v>
      </c>
      <c r="G35">
        <v>4</v>
      </c>
      <c r="H35">
        <v>12</v>
      </c>
      <c r="I35">
        <v>15</v>
      </c>
      <c r="J35" s="4">
        <f t="shared" si="6"/>
        <v>10.166666666666666</v>
      </c>
      <c r="K35" s="4">
        <f t="shared" si="7"/>
        <v>3.8166302763912925</v>
      </c>
      <c r="L35" s="4">
        <f t="shared" si="8"/>
        <v>4.1505242863826073</v>
      </c>
      <c r="M35" s="5">
        <v>531</v>
      </c>
      <c r="N35" s="4">
        <f t="shared" si="9"/>
        <v>29.991666666666667</v>
      </c>
      <c r="O35">
        <v>84</v>
      </c>
      <c r="P35" s="4">
        <f t="shared" si="5"/>
        <v>2519.3000000000002</v>
      </c>
    </row>
    <row r="36" spans="1:16">
      <c r="A36" s="3">
        <v>39665</v>
      </c>
      <c r="B36" t="s">
        <v>16</v>
      </c>
      <c r="C36" t="s">
        <v>21</v>
      </c>
      <c r="D36">
        <v>0</v>
      </c>
      <c r="E36">
        <v>0</v>
      </c>
      <c r="F36">
        <v>16</v>
      </c>
      <c r="G36">
        <v>0</v>
      </c>
      <c r="H36">
        <v>1</v>
      </c>
      <c r="I36">
        <v>8</v>
      </c>
      <c r="J36" s="4">
        <f t="shared" si="6"/>
        <v>4.166666666666667</v>
      </c>
      <c r="K36" s="4">
        <f t="shared" si="7"/>
        <v>6.5853372477547918</v>
      </c>
      <c r="L36" s="4">
        <f t="shared" si="8"/>
        <v>1.7010345435994294</v>
      </c>
      <c r="M36" s="5">
        <v>531</v>
      </c>
      <c r="N36" s="4">
        <f t="shared" si="9"/>
        <v>12.291666666666668</v>
      </c>
      <c r="O36">
        <v>84</v>
      </c>
      <c r="P36" s="4">
        <f t="shared" si="5"/>
        <v>1032.5</v>
      </c>
    </row>
    <row r="37" spans="1:16">
      <c r="A37" s="3">
        <v>39672</v>
      </c>
      <c r="B37" t="s">
        <v>16</v>
      </c>
      <c r="C37" t="s">
        <v>21</v>
      </c>
      <c r="D37">
        <v>23</v>
      </c>
      <c r="E37">
        <v>6</v>
      </c>
      <c r="F37">
        <v>8</v>
      </c>
      <c r="G37">
        <v>11</v>
      </c>
      <c r="H37">
        <v>0</v>
      </c>
      <c r="I37">
        <v>2</v>
      </c>
      <c r="J37" s="4">
        <f t="shared" si="6"/>
        <v>8.3333333333333339</v>
      </c>
      <c r="K37" s="4">
        <f t="shared" si="7"/>
        <v>8.2138095100061008</v>
      </c>
      <c r="L37" s="4">
        <f t="shared" si="8"/>
        <v>3.4020690871988588</v>
      </c>
      <c r="M37" s="5">
        <v>531</v>
      </c>
      <c r="N37" s="4">
        <f t="shared" si="9"/>
        <v>24.583333333333336</v>
      </c>
      <c r="O37">
        <v>84</v>
      </c>
      <c r="P37" s="4">
        <f t="shared" si="5"/>
        <v>2065</v>
      </c>
    </row>
    <row r="38" spans="1:16">
      <c r="A38" s="3">
        <v>39679</v>
      </c>
      <c r="B38" t="s">
        <v>16</v>
      </c>
      <c r="C38" t="s">
        <v>21</v>
      </c>
      <c r="D38">
        <v>10</v>
      </c>
      <c r="E38">
        <v>31</v>
      </c>
      <c r="F38">
        <v>39</v>
      </c>
      <c r="G38">
        <v>17</v>
      </c>
      <c r="H38">
        <v>11</v>
      </c>
      <c r="I38">
        <v>35</v>
      </c>
      <c r="J38" s="4">
        <f t="shared" si="6"/>
        <v>23.833333333333332</v>
      </c>
      <c r="K38" s="4">
        <f t="shared" si="7"/>
        <v>12.718752559377304</v>
      </c>
      <c r="L38" s="4">
        <f t="shared" si="8"/>
        <v>9.7299175893887355</v>
      </c>
      <c r="M38" s="5">
        <v>531</v>
      </c>
      <c r="N38" s="4">
        <f t="shared" si="9"/>
        <v>70.308333333333337</v>
      </c>
      <c r="O38">
        <v>84</v>
      </c>
      <c r="P38" s="4">
        <f t="shared" si="5"/>
        <v>5905.9000000000005</v>
      </c>
    </row>
    <row r="39" spans="1:16">
      <c r="A39" s="3">
        <v>39685</v>
      </c>
      <c r="B39" t="s">
        <v>16</v>
      </c>
      <c r="C39" t="s">
        <v>21</v>
      </c>
      <c r="D39">
        <v>28</v>
      </c>
      <c r="E39">
        <v>25</v>
      </c>
      <c r="F39">
        <v>48</v>
      </c>
      <c r="G39">
        <v>55</v>
      </c>
      <c r="H39">
        <v>67</v>
      </c>
      <c r="I39">
        <v>5</v>
      </c>
      <c r="J39" s="4">
        <f t="shared" si="6"/>
        <v>38</v>
      </c>
      <c r="K39" s="4">
        <f t="shared" si="7"/>
        <v>22.7508241608958</v>
      </c>
      <c r="L39" s="4">
        <f t="shared" si="8"/>
        <v>15.513435037626795</v>
      </c>
      <c r="M39" s="5">
        <v>531</v>
      </c>
      <c r="N39" s="4">
        <f t="shared" si="9"/>
        <v>112.10000000000001</v>
      </c>
      <c r="O39">
        <v>84</v>
      </c>
      <c r="P39" s="4">
        <f t="shared" si="5"/>
        <v>9416.4000000000015</v>
      </c>
    </row>
    <row r="40" spans="1:16">
      <c r="A40" s="3">
        <v>39691</v>
      </c>
      <c r="B40" t="s">
        <v>16</v>
      </c>
      <c r="C40" t="s">
        <v>21</v>
      </c>
      <c r="D40">
        <v>0</v>
      </c>
      <c r="E40">
        <v>0</v>
      </c>
      <c r="F40">
        <v>27</v>
      </c>
      <c r="G40">
        <v>4</v>
      </c>
      <c r="H40">
        <v>7</v>
      </c>
      <c r="I40">
        <v>9</v>
      </c>
      <c r="J40" s="4">
        <f t="shared" si="6"/>
        <v>7.833333333333333</v>
      </c>
      <c r="K40" s="4">
        <f t="shared" si="7"/>
        <v>10.068101443006356</v>
      </c>
      <c r="L40" s="4">
        <f t="shared" si="8"/>
        <v>3.1979449419669272</v>
      </c>
      <c r="M40" s="5">
        <v>531</v>
      </c>
      <c r="N40" s="4">
        <f t="shared" si="9"/>
        <v>23.108333333333334</v>
      </c>
      <c r="O40">
        <v>84</v>
      </c>
      <c r="P40" s="4">
        <f t="shared" si="5"/>
        <v>1941.1000000000001</v>
      </c>
    </row>
    <row r="41" spans="1:16">
      <c r="A41" s="3">
        <v>39700</v>
      </c>
      <c r="B41" t="s">
        <v>16</v>
      </c>
      <c r="C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 s="4">
        <f t="shared" si="6"/>
        <v>1.6666666666666667</v>
      </c>
      <c r="K41" s="4">
        <f t="shared" si="7"/>
        <v>4.0824829046386295</v>
      </c>
      <c r="L41" s="4">
        <f t="shared" si="8"/>
        <v>0.68041381743977181</v>
      </c>
      <c r="M41" s="5">
        <v>531</v>
      </c>
      <c r="N41" s="4">
        <f t="shared" si="9"/>
        <v>4.916666666666667</v>
      </c>
      <c r="O41">
        <v>84</v>
      </c>
      <c r="P41" s="4">
        <f t="shared" si="5"/>
        <v>413</v>
      </c>
    </row>
    <row r="42" spans="1:16">
      <c r="A42" s="3">
        <v>39711</v>
      </c>
      <c r="B42" t="s">
        <v>16</v>
      </c>
      <c r="C42" t="s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11</v>
      </c>
      <c r="J42" s="4">
        <f t="shared" si="6"/>
        <v>1.8333333333333333</v>
      </c>
      <c r="K42" s="4">
        <f t="shared" si="7"/>
        <v>4.4907311951024926</v>
      </c>
      <c r="L42" s="4">
        <f t="shared" si="8"/>
        <v>0.74845519918374892</v>
      </c>
      <c r="M42" s="5">
        <v>531</v>
      </c>
      <c r="N42" s="4">
        <f t="shared" si="9"/>
        <v>5.4083333333333332</v>
      </c>
    </row>
    <row r="43" spans="1:16">
      <c r="A43" s="3">
        <v>39590</v>
      </c>
      <c r="B43" t="s">
        <v>16</v>
      </c>
      <c r="C43" t="s">
        <v>23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 s="4">
        <f t="shared" si="6"/>
        <v>0.5</v>
      </c>
      <c r="K43" s="4">
        <f t="shared" si="7"/>
        <v>0.54772255750516607</v>
      </c>
      <c r="L43" s="4">
        <f t="shared" si="8"/>
        <v>0.20412414523193154</v>
      </c>
      <c r="M43" s="5">
        <v>531</v>
      </c>
      <c r="N43" s="4">
        <f t="shared" si="9"/>
        <v>1.4750000000000001</v>
      </c>
      <c r="O43">
        <v>4700</v>
      </c>
      <c r="P43" s="4">
        <f t="shared" ref="P43:P49" si="10">O43*N43</f>
        <v>6932.5</v>
      </c>
    </row>
    <row r="44" spans="1:16">
      <c r="A44" s="3">
        <v>39637</v>
      </c>
      <c r="B44" t="s">
        <v>16</v>
      </c>
      <c r="C44" t="s">
        <v>23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4">
        <f t="shared" si="6"/>
        <v>0.16666666666666666</v>
      </c>
      <c r="K44" s="4">
        <f t="shared" si="7"/>
        <v>0.40824829046386302</v>
      </c>
      <c r="L44" s="4">
        <f t="shared" si="8"/>
        <v>6.804138174397717E-2</v>
      </c>
      <c r="M44" s="5">
        <v>531</v>
      </c>
      <c r="N44" s="4">
        <f t="shared" si="9"/>
        <v>0.49166666666666664</v>
      </c>
      <c r="O44">
        <v>4700</v>
      </c>
      <c r="P44" s="4">
        <f t="shared" si="10"/>
        <v>2310.833333333333</v>
      </c>
    </row>
    <row r="45" spans="1:16">
      <c r="A45" s="3">
        <v>39651</v>
      </c>
      <c r="B45" t="s">
        <v>16</v>
      </c>
      <c r="C45" t="s">
        <v>23</v>
      </c>
      <c r="D45">
        <v>1</v>
      </c>
      <c r="E45">
        <v>1</v>
      </c>
      <c r="F45">
        <v>1</v>
      </c>
      <c r="G45">
        <v>3</v>
      </c>
      <c r="H45">
        <v>4</v>
      </c>
      <c r="I45">
        <v>1</v>
      </c>
      <c r="J45" s="4">
        <f t="shared" si="6"/>
        <v>1.8333333333333333</v>
      </c>
      <c r="K45" s="4">
        <f t="shared" si="7"/>
        <v>1.3291601358251257</v>
      </c>
      <c r="L45" s="4">
        <f t="shared" si="8"/>
        <v>0.74845519918374892</v>
      </c>
      <c r="M45" s="5">
        <v>531</v>
      </c>
      <c r="N45" s="4">
        <f t="shared" si="9"/>
        <v>5.4083333333333332</v>
      </c>
      <c r="O45">
        <v>9780</v>
      </c>
      <c r="P45" s="4">
        <f t="shared" si="10"/>
        <v>52893.5</v>
      </c>
    </row>
    <row r="46" spans="1:16">
      <c r="A46" s="3">
        <v>39658</v>
      </c>
      <c r="B46" t="s">
        <v>16</v>
      </c>
      <c r="C46" t="s">
        <v>23</v>
      </c>
      <c r="D46">
        <v>0</v>
      </c>
      <c r="E46">
        <v>0</v>
      </c>
      <c r="F46">
        <v>6</v>
      </c>
      <c r="G46">
        <v>1</v>
      </c>
      <c r="H46">
        <v>0</v>
      </c>
      <c r="I46">
        <v>1</v>
      </c>
      <c r="J46" s="4">
        <f t="shared" si="6"/>
        <v>1.3333333333333333</v>
      </c>
      <c r="K46" s="4">
        <f t="shared" si="7"/>
        <v>2.3380903889000244</v>
      </c>
      <c r="L46" s="4">
        <f t="shared" si="8"/>
        <v>0.54433105395181736</v>
      </c>
      <c r="M46" s="5">
        <v>531</v>
      </c>
      <c r="N46" s="4">
        <f t="shared" si="9"/>
        <v>3.9333333333333331</v>
      </c>
      <c r="O46">
        <v>9780</v>
      </c>
      <c r="P46" s="4">
        <f t="shared" si="10"/>
        <v>38468</v>
      </c>
    </row>
    <row r="47" spans="1:16">
      <c r="A47" s="3">
        <v>39665</v>
      </c>
      <c r="B47" t="s">
        <v>16</v>
      </c>
      <c r="C47" t="s">
        <v>23</v>
      </c>
      <c r="D47">
        <v>2</v>
      </c>
      <c r="E47">
        <v>0</v>
      </c>
      <c r="F47">
        <v>0</v>
      </c>
      <c r="G47">
        <v>1</v>
      </c>
      <c r="H47">
        <v>3</v>
      </c>
      <c r="I47">
        <v>1</v>
      </c>
      <c r="J47" s="4">
        <f t="shared" si="6"/>
        <v>1.1666666666666667</v>
      </c>
      <c r="K47" s="4">
        <f t="shared" si="7"/>
        <v>1.1690451944500122</v>
      </c>
      <c r="L47" s="4">
        <f t="shared" si="8"/>
        <v>0.47628967220784024</v>
      </c>
      <c r="M47" s="5">
        <v>531</v>
      </c>
      <c r="N47" s="4">
        <f t="shared" si="9"/>
        <v>3.4416666666666669</v>
      </c>
      <c r="O47">
        <v>9777</v>
      </c>
      <c r="P47" s="4">
        <f t="shared" si="10"/>
        <v>33649.175000000003</v>
      </c>
    </row>
    <row r="48" spans="1:16">
      <c r="A48" s="3">
        <v>39672</v>
      </c>
      <c r="B48" t="s">
        <v>16</v>
      </c>
      <c r="C48" t="s">
        <v>23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s="4">
        <f t="shared" si="6"/>
        <v>0.16666666666666666</v>
      </c>
      <c r="K48" s="4">
        <f t="shared" si="7"/>
        <v>0.40824829046386302</v>
      </c>
      <c r="L48" s="4">
        <f t="shared" si="8"/>
        <v>6.804138174397717E-2</v>
      </c>
      <c r="M48" s="5">
        <v>531</v>
      </c>
      <c r="N48" s="4">
        <f t="shared" si="9"/>
        <v>0.49166666666666664</v>
      </c>
      <c r="O48">
        <v>9777</v>
      </c>
      <c r="P48" s="4">
        <f t="shared" si="10"/>
        <v>4807.0249999999996</v>
      </c>
    </row>
    <row r="49" spans="1:16">
      <c r="A49" s="3">
        <v>39679</v>
      </c>
      <c r="B49" t="s">
        <v>16</v>
      </c>
      <c r="C49" t="s">
        <v>23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 s="4">
        <f t="shared" si="6"/>
        <v>0.33333333333333331</v>
      </c>
      <c r="K49" s="4">
        <f t="shared" si="7"/>
        <v>0.81649658092772603</v>
      </c>
      <c r="L49" s="4">
        <f t="shared" si="8"/>
        <v>0.13608276348795434</v>
      </c>
      <c r="M49" s="5">
        <v>531</v>
      </c>
      <c r="N49" s="4">
        <f t="shared" si="9"/>
        <v>0.98333333333333328</v>
      </c>
      <c r="O49">
        <v>9777</v>
      </c>
      <c r="P49" s="4">
        <f t="shared" si="10"/>
        <v>9614.0499999999993</v>
      </c>
    </row>
    <row r="50" spans="1:16">
      <c r="A50" s="3">
        <v>39685</v>
      </c>
      <c r="B50" t="s">
        <v>16</v>
      </c>
      <c r="C50" t="s">
        <v>23</v>
      </c>
      <c r="D50">
        <v>2</v>
      </c>
      <c r="E50">
        <v>1</v>
      </c>
      <c r="F50">
        <v>1</v>
      </c>
      <c r="G50">
        <v>2</v>
      </c>
      <c r="H50">
        <v>0</v>
      </c>
      <c r="I50">
        <v>1</v>
      </c>
      <c r="J50" s="4">
        <f t="shared" si="6"/>
        <v>1.1666666666666667</v>
      </c>
      <c r="K50" s="4">
        <f t="shared" si="7"/>
        <v>0.75277265270908111</v>
      </c>
      <c r="L50" s="4">
        <f t="shared" si="8"/>
        <v>0.47628967220784024</v>
      </c>
      <c r="M50" s="5">
        <v>531</v>
      </c>
      <c r="N50" s="4">
        <f t="shared" si="9"/>
        <v>3.4416666666666669</v>
      </c>
    </row>
    <row r="51" spans="1:16">
      <c r="A51" s="3">
        <v>39691</v>
      </c>
      <c r="B51" t="s">
        <v>16</v>
      </c>
      <c r="C51" t="s">
        <v>23</v>
      </c>
      <c r="D51">
        <v>2</v>
      </c>
      <c r="E51">
        <v>0</v>
      </c>
      <c r="F51">
        <v>1</v>
      </c>
      <c r="G51">
        <v>1</v>
      </c>
      <c r="H51">
        <v>2</v>
      </c>
      <c r="I51">
        <v>2</v>
      </c>
      <c r="J51" s="4">
        <f t="shared" si="6"/>
        <v>1.3333333333333333</v>
      </c>
      <c r="K51" s="4">
        <f t="shared" si="7"/>
        <v>0.81649658092772603</v>
      </c>
      <c r="L51" s="4">
        <f t="shared" si="8"/>
        <v>0.54433105395181736</v>
      </c>
      <c r="M51" s="5">
        <v>531</v>
      </c>
      <c r="N51" s="4">
        <f t="shared" si="9"/>
        <v>3.9333333333333331</v>
      </c>
    </row>
    <row r="52" spans="1:16">
      <c r="A52" s="3">
        <v>39700</v>
      </c>
      <c r="B52" t="s">
        <v>16</v>
      </c>
      <c r="C52" t="s">
        <v>23</v>
      </c>
      <c r="D52">
        <v>1</v>
      </c>
      <c r="E52">
        <v>0</v>
      </c>
      <c r="F52">
        <v>1</v>
      </c>
      <c r="G52">
        <v>3</v>
      </c>
      <c r="H52">
        <v>0</v>
      </c>
      <c r="I52">
        <v>2</v>
      </c>
      <c r="J52" s="4">
        <f t="shared" si="6"/>
        <v>1.1666666666666667</v>
      </c>
      <c r="K52" s="4">
        <f t="shared" si="7"/>
        <v>1.1690451944500122</v>
      </c>
      <c r="L52" s="4">
        <f t="shared" si="8"/>
        <v>0.47628967220784024</v>
      </c>
      <c r="M52" s="5">
        <v>531</v>
      </c>
      <c r="N52" s="4">
        <f t="shared" si="9"/>
        <v>3.4416666666666669</v>
      </c>
    </row>
    <row r="53" spans="1:16">
      <c r="A53" s="3">
        <v>39719</v>
      </c>
      <c r="B53" t="s">
        <v>16</v>
      </c>
      <c r="C53" t="s">
        <v>23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 s="4">
        <f t="shared" si="6"/>
        <v>0.5</v>
      </c>
      <c r="K53" s="4">
        <f t="shared" si="7"/>
        <v>0.83666002653407556</v>
      </c>
      <c r="L53" s="4">
        <f t="shared" si="8"/>
        <v>0.20412414523193154</v>
      </c>
      <c r="M53" s="5">
        <v>531</v>
      </c>
      <c r="N53" s="4">
        <f t="shared" si="9"/>
        <v>1.4750000000000001</v>
      </c>
    </row>
    <row r="54" spans="1:16">
      <c r="A54" s="3">
        <v>39590</v>
      </c>
      <c r="B54" t="s">
        <v>16</v>
      </c>
      <c r="C54" t="s">
        <v>25</v>
      </c>
      <c r="D54">
        <v>0</v>
      </c>
      <c r="E54">
        <v>0</v>
      </c>
      <c r="F54">
        <v>3</v>
      </c>
      <c r="G54">
        <v>1</v>
      </c>
      <c r="H54">
        <v>1</v>
      </c>
      <c r="I54">
        <v>3</v>
      </c>
      <c r="J54" s="4">
        <f t="shared" si="6"/>
        <v>1.3333333333333333</v>
      </c>
      <c r="K54" s="4">
        <f t="shared" si="7"/>
        <v>1.3662601021279464</v>
      </c>
      <c r="L54" s="4">
        <f t="shared" si="8"/>
        <v>0.54433105395181736</v>
      </c>
      <c r="M54" s="5">
        <v>531</v>
      </c>
      <c r="N54" s="4">
        <f t="shared" si="9"/>
        <v>3.9333333333333331</v>
      </c>
      <c r="O54">
        <v>24578</v>
      </c>
      <c r="P54" s="4">
        <f t="shared" ref="P54:P65" si="11">O54*N54</f>
        <v>96673.46666666666</v>
      </c>
    </row>
    <row r="55" spans="1:16">
      <c r="A55" s="3">
        <v>39597</v>
      </c>
      <c r="B55" t="s">
        <v>16</v>
      </c>
      <c r="C55" t="s">
        <v>25</v>
      </c>
      <c r="D55">
        <v>0</v>
      </c>
      <c r="E55">
        <v>2</v>
      </c>
      <c r="F55">
        <v>1</v>
      </c>
      <c r="G55">
        <v>2</v>
      </c>
      <c r="H55">
        <v>5</v>
      </c>
      <c r="I55">
        <v>0</v>
      </c>
      <c r="J55" s="4">
        <f t="shared" si="6"/>
        <v>1.6666666666666667</v>
      </c>
      <c r="K55" s="4">
        <f t="shared" si="7"/>
        <v>1.8618986725025255</v>
      </c>
      <c r="L55" s="4">
        <f t="shared" si="8"/>
        <v>0.68041381743977181</v>
      </c>
      <c r="M55" s="5">
        <v>531</v>
      </c>
      <c r="N55" s="4">
        <f t="shared" si="9"/>
        <v>4.916666666666667</v>
      </c>
      <c r="O55">
        <v>24578</v>
      </c>
      <c r="P55" s="4">
        <f t="shared" si="11"/>
        <v>120841.83333333334</v>
      </c>
    </row>
    <row r="56" spans="1:16">
      <c r="A56" s="3">
        <v>39602</v>
      </c>
      <c r="B56" t="s">
        <v>16</v>
      </c>
      <c r="C56" t="s">
        <v>25</v>
      </c>
      <c r="D56">
        <v>5</v>
      </c>
      <c r="E56">
        <v>7</v>
      </c>
      <c r="F56">
        <v>3</v>
      </c>
      <c r="G56">
        <v>2</v>
      </c>
      <c r="H56">
        <v>9</v>
      </c>
      <c r="I56">
        <v>10</v>
      </c>
      <c r="J56" s="4">
        <f t="shared" si="6"/>
        <v>6</v>
      </c>
      <c r="K56" s="4">
        <f t="shared" si="7"/>
        <v>3.2249030993194201</v>
      </c>
      <c r="L56" s="4">
        <f t="shared" si="8"/>
        <v>2.4494897427831783</v>
      </c>
      <c r="M56" s="5">
        <v>531</v>
      </c>
      <c r="N56" s="4">
        <f t="shared" si="9"/>
        <v>17.7</v>
      </c>
      <c r="O56">
        <v>24578</v>
      </c>
      <c r="P56" s="4">
        <f t="shared" si="11"/>
        <v>435030.6</v>
      </c>
    </row>
    <row r="57" spans="1:16">
      <c r="A57" s="3">
        <v>39612</v>
      </c>
      <c r="B57" t="s">
        <v>16</v>
      </c>
      <c r="C57" t="s">
        <v>25</v>
      </c>
      <c r="D57">
        <v>26</v>
      </c>
      <c r="E57">
        <v>17</v>
      </c>
      <c r="F57">
        <v>13</v>
      </c>
      <c r="G57">
        <v>11</v>
      </c>
      <c r="H57">
        <v>14</v>
      </c>
      <c r="I57">
        <v>14</v>
      </c>
      <c r="J57" s="4">
        <f t="shared" si="6"/>
        <v>15.833333333333334</v>
      </c>
      <c r="K57" s="4">
        <f t="shared" si="7"/>
        <v>5.3447793842839433</v>
      </c>
      <c r="L57" s="4">
        <f t="shared" si="8"/>
        <v>6.4639312656778323</v>
      </c>
      <c r="M57" s="5">
        <v>531</v>
      </c>
      <c r="N57" s="4">
        <f t="shared" si="9"/>
        <v>46.708333333333336</v>
      </c>
      <c r="O57">
        <v>24578</v>
      </c>
      <c r="P57" s="4">
        <f t="shared" si="11"/>
        <v>1147997.4166666667</v>
      </c>
    </row>
    <row r="58" spans="1:16">
      <c r="A58" s="3">
        <v>39623</v>
      </c>
      <c r="B58" t="s">
        <v>16</v>
      </c>
      <c r="C58" t="s">
        <v>25</v>
      </c>
      <c r="D58">
        <v>5</v>
      </c>
      <c r="E58">
        <v>6</v>
      </c>
      <c r="F58">
        <v>16</v>
      </c>
      <c r="G58">
        <v>19</v>
      </c>
      <c r="H58">
        <v>8</v>
      </c>
      <c r="I58">
        <v>7</v>
      </c>
      <c r="J58" s="4">
        <f t="shared" si="6"/>
        <v>10.166666666666666</v>
      </c>
      <c r="K58" s="4">
        <f t="shared" si="7"/>
        <v>5.845225972250061</v>
      </c>
      <c r="L58" s="4">
        <f t="shared" si="8"/>
        <v>4.1505242863826073</v>
      </c>
      <c r="M58" s="5">
        <v>531</v>
      </c>
      <c r="N58" s="4">
        <f t="shared" si="9"/>
        <v>29.991666666666667</v>
      </c>
      <c r="O58">
        <v>24578</v>
      </c>
      <c r="P58" s="4">
        <f t="shared" si="11"/>
        <v>737135.18333333335</v>
      </c>
    </row>
    <row r="59" spans="1:16">
      <c r="A59" s="3">
        <v>39637</v>
      </c>
      <c r="B59" t="s">
        <v>16</v>
      </c>
      <c r="C59" t="s">
        <v>25</v>
      </c>
      <c r="D59">
        <v>8</v>
      </c>
      <c r="E59">
        <v>10</v>
      </c>
      <c r="F59">
        <v>10</v>
      </c>
      <c r="G59">
        <v>18</v>
      </c>
      <c r="H59">
        <v>9</v>
      </c>
      <c r="I59">
        <v>12</v>
      </c>
      <c r="J59" s="4">
        <f t="shared" si="6"/>
        <v>11.166666666666666</v>
      </c>
      <c r="K59" s="4">
        <f t="shared" si="7"/>
        <v>3.6009258068817074</v>
      </c>
      <c r="L59" s="4">
        <f t="shared" si="8"/>
        <v>4.5587725768464704</v>
      </c>
      <c r="M59" s="5">
        <v>531</v>
      </c>
      <c r="N59" s="4">
        <f t="shared" si="9"/>
        <v>32.941666666666663</v>
      </c>
      <c r="O59">
        <v>24578</v>
      </c>
      <c r="P59" s="4">
        <f t="shared" si="11"/>
        <v>809640.28333333321</v>
      </c>
    </row>
    <row r="60" spans="1:16">
      <c r="A60" s="3">
        <v>39644</v>
      </c>
      <c r="B60" t="s">
        <v>16</v>
      </c>
      <c r="C60" t="s">
        <v>25</v>
      </c>
      <c r="D60">
        <v>12</v>
      </c>
      <c r="E60">
        <v>9</v>
      </c>
      <c r="F60">
        <v>2</v>
      </c>
      <c r="G60">
        <v>13</v>
      </c>
      <c r="H60">
        <v>4</v>
      </c>
      <c r="I60">
        <v>7</v>
      </c>
      <c r="J60" s="4">
        <f t="shared" si="6"/>
        <v>7.833333333333333</v>
      </c>
      <c r="K60" s="4">
        <f t="shared" si="7"/>
        <v>4.3550736694878838</v>
      </c>
      <c r="L60" s="4">
        <f t="shared" si="8"/>
        <v>3.1979449419669272</v>
      </c>
      <c r="M60" s="5">
        <v>531</v>
      </c>
      <c r="N60" s="4">
        <f t="shared" si="9"/>
        <v>23.108333333333334</v>
      </c>
      <c r="O60">
        <v>24578</v>
      </c>
      <c r="P60" s="4">
        <f t="shared" si="11"/>
        <v>567956.6166666667</v>
      </c>
    </row>
    <row r="61" spans="1:16">
      <c r="A61" s="3">
        <v>39651</v>
      </c>
      <c r="B61" t="s">
        <v>16</v>
      </c>
      <c r="C61" t="s">
        <v>25</v>
      </c>
      <c r="D61">
        <v>3</v>
      </c>
      <c r="E61">
        <v>9</v>
      </c>
      <c r="F61">
        <v>5</v>
      </c>
      <c r="G61">
        <v>2</v>
      </c>
      <c r="H61">
        <v>14</v>
      </c>
      <c r="I61">
        <v>0</v>
      </c>
      <c r="J61" s="4">
        <f t="shared" si="6"/>
        <v>5.5</v>
      </c>
      <c r="K61" s="4">
        <f t="shared" si="7"/>
        <v>5.1672042731055257</v>
      </c>
      <c r="L61" s="4">
        <f t="shared" si="8"/>
        <v>2.2453655975512468</v>
      </c>
      <c r="M61" s="5">
        <v>531</v>
      </c>
      <c r="N61" s="4">
        <f t="shared" si="9"/>
        <v>16.225000000000001</v>
      </c>
      <c r="O61">
        <v>33020</v>
      </c>
      <c r="P61" s="4">
        <f t="shared" si="11"/>
        <v>535749.5</v>
      </c>
    </row>
    <row r="62" spans="1:16">
      <c r="A62" s="3">
        <v>39658</v>
      </c>
      <c r="B62" t="s">
        <v>16</v>
      </c>
      <c r="C62" t="s">
        <v>25</v>
      </c>
      <c r="D62">
        <v>7</v>
      </c>
      <c r="E62">
        <v>8</v>
      </c>
      <c r="F62">
        <v>27</v>
      </c>
      <c r="G62">
        <v>1</v>
      </c>
      <c r="H62">
        <v>9</v>
      </c>
      <c r="I62">
        <v>6</v>
      </c>
      <c r="J62" s="4">
        <f t="shared" si="6"/>
        <v>9.6666666666666661</v>
      </c>
      <c r="K62" s="4">
        <f t="shared" si="7"/>
        <v>8.9368152418334503</v>
      </c>
      <c r="L62" s="4">
        <f t="shared" si="8"/>
        <v>3.9464001411506757</v>
      </c>
      <c r="M62" s="5">
        <v>531</v>
      </c>
      <c r="N62" s="4">
        <f t="shared" si="9"/>
        <v>28.516666666666666</v>
      </c>
      <c r="O62">
        <v>33020</v>
      </c>
      <c r="P62" s="4">
        <f t="shared" si="11"/>
        <v>941620.33333333326</v>
      </c>
    </row>
    <row r="63" spans="1:16">
      <c r="A63" s="3">
        <v>39665</v>
      </c>
      <c r="B63" t="s">
        <v>16</v>
      </c>
      <c r="C63" t="s">
        <v>25</v>
      </c>
      <c r="D63">
        <v>3</v>
      </c>
      <c r="E63">
        <v>4</v>
      </c>
      <c r="F63">
        <v>6</v>
      </c>
      <c r="G63">
        <v>5</v>
      </c>
      <c r="H63">
        <v>4</v>
      </c>
      <c r="I63">
        <v>8</v>
      </c>
      <c r="J63" s="4">
        <f t="shared" si="6"/>
        <v>5</v>
      </c>
      <c r="K63" s="4">
        <f t="shared" si="7"/>
        <v>1.7888543819998317</v>
      </c>
      <c r="L63" s="4">
        <f t="shared" si="8"/>
        <v>2.0412414523193152</v>
      </c>
      <c r="M63" s="5">
        <v>531</v>
      </c>
      <c r="N63" s="4">
        <f t="shared" si="9"/>
        <v>14.75</v>
      </c>
      <c r="O63">
        <v>36794</v>
      </c>
      <c r="P63" s="4">
        <f t="shared" si="11"/>
        <v>542711.5</v>
      </c>
    </row>
    <row r="64" spans="1:16">
      <c r="A64" s="3">
        <v>39672</v>
      </c>
      <c r="B64" t="s">
        <v>16</v>
      </c>
      <c r="C64" t="s">
        <v>25</v>
      </c>
      <c r="D64">
        <v>2</v>
      </c>
      <c r="E64">
        <v>3</v>
      </c>
      <c r="F64">
        <v>2</v>
      </c>
      <c r="G64">
        <v>0</v>
      </c>
      <c r="H64">
        <v>1</v>
      </c>
      <c r="I64">
        <v>2</v>
      </c>
      <c r="J64" s="4">
        <f t="shared" si="6"/>
        <v>1.6666666666666667</v>
      </c>
      <c r="K64" s="4">
        <f t="shared" si="7"/>
        <v>1.0327955589886444</v>
      </c>
      <c r="L64" s="4">
        <f t="shared" si="8"/>
        <v>0.68041381743977181</v>
      </c>
      <c r="M64" s="5">
        <v>531</v>
      </c>
      <c r="N64" s="4">
        <f t="shared" si="9"/>
        <v>4.916666666666667</v>
      </c>
      <c r="O64">
        <v>36794</v>
      </c>
      <c r="P64" s="4">
        <f t="shared" si="11"/>
        <v>180903.83333333334</v>
      </c>
    </row>
    <row r="65" spans="1:16">
      <c r="A65" s="3">
        <v>39679</v>
      </c>
      <c r="B65" t="s">
        <v>16</v>
      </c>
      <c r="C65" t="s">
        <v>25</v>
      </c>
      <c r="D65">
        <v>1</v>
      </c>
      <c r="E65">
        <v>3</v>
      </c>
      <c r="F65">
        <v>1</v>
      </c>
      <c r="G65">
        <v>3</v>
      </c>
      <c r="H65">
        <v>2</v>
      </c>
      <c r="I65">
        <v>0</v>
      </c>
      <c r="J65" s="4">
        <f t="shared" si="6"/>
        <v>1.6666666666666667</v>
      </c>
      <c r="K65" s="4">
        <f t="shared" si="7"/>
        <v>1.2110601416389966</v>
      </c>
      <c r="L65" s="4">
        <f t="shared" si="8"/>
        <v>0.68041381743977181</v>
      </c>
      <c r="M65" s="5">
        <v>531</v>
      </c>
      <c r="N65" s="4">
        <f t="shared" si="9"/>
        <v>4.916666666666667</v>
      </c>
      <c r="O65">
        <v>36794</v>
      </c>
      <c r="P65" s="4">
        <f t="shared" si="11"/>
        <v>180903.83333333334</v>
      </c>
    </row>
    <row r="66" spans="1:16">
      <c r="A66" s="3">
        <v>39685</v>
      </c>
      <c r="B66" t="s">
        <v>16</v>
      </c>
      <c r="C66" t="s">
        <v>25</v>
      </c>
      <c r="D66">
        <v>3</v>
      </c>
      <c r="E66">
        <v>7</v>
      </c>
      <c r="F66">
        <v>0</v>
      </c>
      <c r="G66">
        <v>3</v>
      </c>
      <c r="H66">
        <v>2</v>
      </c>
      <c r="I66">
        <v>5</v>
      </c>
      <c r="J66" s="4">
        <f t="shared" ref="J66:J97" si="12">AVERAGE(D66:I66)</f>
        <v>3.3333333333333335</v>
      </c>
      <c r="K66" s="4">
        <f t="shared" ref="K66:K97" si="13">STDEV(D66:I66)</f>
        <v>2.4221202832779931</v>
      </c>
      <c r="L66" s="4">
        <f t="shared" ref="L66:L97" si="14">J66/(6)^(1/2)</f>
        <v>1.3608276348795436</v>
      </c>
      <c r="M66" s="5">
        <v>531</v>
      </c>
      <c r="N66" s="4">
        <f t="shared" ref="N66:N97" si="15">J66/(20*(9/M66))</f>
        <v>9.8333333333333339</v>
      </c>
    </row>
    <row r="67" spans="1:16">
      <c r="A67" s="3">
        <v>39691</v>
      </c>
      <c r="B67" t="s">
        <v>16</v>
      </c>
      <c r="C67" t="s">
        <v>25</v>
      </c>
      <c r="D67">
        <v>7</v>
      </c>
      <c r="E67">
        <v>2</v>
      </c>
      <c r="F67">
        <v>0</v>
      </c>
      <c r="G67">
        <v>6</v>
      </c>
      <c r="H67">
        <v>6</v>
      </c>
      <c r="I67">
        <v>1</v>
      </c>
      <c r="J67" s="4">
        <f t="shared" si="12"/>
        <v>3.6666666666666665</v>
      </c>
      <c r="K67" s="4">
        <f t="shared" si="13"/>
        <v>3.011090610836324</v>
      </c>
      <c r="L67" s="4">
        <f t="shared" si="14"/>
        <v>1.4969103983674978</v>
      </c>
      <c r="M67" s="5">
        <v>531</v>
      </c>
      <c r="N67" s="4">
        <f t="shared" si="15"/>
        <v>10.816666666666666</v>
      </c>
      <c r="O67">
        <f>AVERAGE(O54:O65)</f>
        <v>29039</v>
      </c>
    </row>
    <row r="68" spans="1:16">
      <c r="A68" s="3">
        <v>39700</v>
      </c>
      <c r="B68" t="s">
        <v>16</v>
      </c>
      <c r="C68" t="s">
        <v>25</v>
      </c>
      <c r="D68">
        <v>1</v>
      </c>
      <c r="E68">
        <v>2</v>
      </c>
      <c r="F68">
        <v>1</v>
      </c>
      <c r="G68">
        <v>2</v>
      </c>
      <c r="H68">
        <v>4</v>
      </c>
      <c r="I68">
        <v>1</v>
      </c>
      <c r="J68" s="4">
        <f t="shared" si="12"/>
        <v>1.8333333333333333</v>
      </c>
      <c r="K68" s="4">
        <f t="shared" si="13"/>
        <v>1.169045194450012</v>
      </c>
      <c r="L68" s="4">
        <f t="shared" si="14"/>
        <v>0.74845519918374892</v>
      </c>
      <c r="M68" s="5">
        <v>531</v>
      </c>
      <c r="N68" s="4">
        <f t="shared" si="15"/>
        <v>5.4083333333333332</v>
      </c>
    </row>
    <row r="69" spans="1:16">
      <c r="A69" s="3">
        <v>39719</v>
      </c>
      <c r="B69" t="s">
        <v>16</v>
      </c>
      <c r="C69" t="s">
        <v>25</v>
      </c>
      <c r="D69">
        <v>4</v>
      </c>
      <c r="E69">
        <v>6</v>
      </c>
      <c r="F69">
        <v>5</v>
      </c>
      <c r="G69">
        <v>3</v>
      </c>
      <c r="H69">
        <v>4</v>
      </c>
      <c r="I69">
        <v>6</v>
      </c>
      <c r="J69" s="4">
        <f t="shared" si="12"/>
        <v>4.666666666666667</v>
      </c>
      <c r="K69" s="4">
        <f t="shared" si="13"/>
        <v>1.2110601416389974</v>
      </c>
      <c r="L69" s="4">
        <f t="shared" si="14"/>
        <v>1.905158688831361</v>
      </c>
      <c r="M69" s="5">
        <v>531</v>
      </c>
      <c r="N69" s="4">
        <f t="shared" si="15"/>
        <v>13.766666666666667</v>
      </c>
    </row>
    <row r="70" spans="1:16">
      <c r="A70" s="3">
        <v>39711</v>
      </c>
      <c r="B70" t="s">
        <v>16</v>
      </c>
      <c r="C70" t="s">
        <v>25</v>
      </c>
      <c r="D70">
        <v>20</v>
      </c>
      <c r="E70">
        <v>21</v>
      </c>
      <c r="F70">
        <v>17</v>
      </c>
      <c r="G70">
        <v>7</v>
      </c>
      <c r="H70">
        <v>12</v>
      </c>
      <c r="I70">
        <v>7</v>
      </c>
      <c r="J70" s="4">
        <f t="shared" si="12"/>
        <v>14</v>
      </c>
      <c r="K70" s="4">
        <f t="shared" si="13"/>
        <v>6.2609903369994111</v>
      </c>
      <c r="L70" s="4">
        <f t="shared" si="14"/>
        <v>5.7154760664940829</v>
      </c>
      <c r="M70" s="5">
        <v>531</v>
      </c>
      <c r="N70" s="4">
        <f t="shared" si="15"/>
        <v>41.300000000000004</v>
      </c>
    </row>
    <row r="71" spans="1:16">
      <c r="A71" s="3">
        <v>39590</v>
      </c>
      <c r="B71" t="s">
        <v>16</v>
      </c>
      <c r="C71" t="s">
        <v>18</v>
      </c>
      <c r="D71">
        <v>22</v>
      </c>
      <c r="E71">
        <v>9</v>
      </c>
      <c r="F71">
        <v>11</v>
      </c>
      <c r="G71">
        <v>4</v>
      </c>
      <c r="H71">
        <v>5</v>
      </c>
      <c r="I71">
        <v>7</v>
      </c>
      <c r="J71" s="4">
        <f t="shared" si="12"/>
        <v>9.6666666666666661</v>
      </c>
      <c r="K71" s="4">
        <f t="shared" si="13"/>
        <v>6.5625198412398476</v>
      </c>
      <c r="L71" s="4">
        <f t="shared" si="14"/>
        <v>3.9464001411506757</v>
      </c>
      <c r="M71" s="5">
        <v>531</v>
      </c>
      <c r="N71" s="4">
        <f t="shared" si="15"/>
        <v>28.516666666666666</v>
      </c>
    </row>
    <row r="72" spans="1:16">
      <c r="A72" s="3">
        <v>39597</v>
      </c>
      <c r="B72" t="s">
        <v>16</v>
      </c>
      <c r="C72" t="s">
        <v>18</v>
      </c>
      <c r="D72">
        <v>1</v>
      </c>
      <c r="E72">
        <v>0</v>
      </c>
      <c r="F72">
        <v>0</v>
      </c>
      <c r="G72">
        <v>2</v>
      </c>
      <c r="H72">
        <v>1</v>
      </c>
      <c r="I72">
        <v>1</v>
      </c>
      <c r="J72" s="4">
        <f t="shared" si="12"/>
        <v>0.83333333333333337</v>
      </c>
      <c r="K72" s="4">
        <f t="shared" si="13"/>
        <v>0.752772652709081</v>
      </c>
      <c r="L72" s="4">
        <f t="shared" si="14"/>
        <v>0.3402069087198859</v>
      </c>
      <c r="M72" s="5">
        <v>531</v>
      </c>
      <c r="N72" s="4">
        <f t="shared" si="15"/>
        <v>2.4583333333333335</v>
      </c>
    </row>
    <row r="73" spans="1:16">
      <c r="A73" s="3">
        <v>39602</v>
      </c>
      <c r="B73" t="s">
        <v>16</v>
      </c>
      <c r="C73" t="s">
        <v>18</v>
      </c>
      <c r="D73">
        <v>1</v>
      </c>
      <c r="E73">
        <v>1</v>
      </c>
      <c r="F73">
        <v>3</v>
      </c>
      <c r="G73">
        <v>0</v>
      </c>
      <c r="H73">
        <v>0</v>
      </c>
      <c r="I73">
        <v>0</v>
      </c>
      <c r="J73" s="4">
        <f t="shared" si="12"/>
        <v>0.83333333333333337</v>
      </c>
      <c r="K73" s="4">
        <f t="shared" si="13"/>
        <v>1.1690451944500122</v>
      </c>
      <c r="L73" s="4">
        <f t="shared" si="14"/>
        <v>0.3402069087198859</v>
      </c>
      <c r="M73" s="5">
        <v>531</v>
      </c>
      <c r="N73" s="4">
        <f t="shared" si="15"/>
        <v>2.4583333333333335</v>
      </c>
    </row>
    <row r="74" spans="1:16">
      <c r="A74" s="3">
        <v>39612</v>
      </c>
      <c r="B74" t="s">
        <v>16</v>
      </c>
      <c r="C74" t="s">
        <v>18</v>
      </c>
      <c r="D74">
        <v>8</v>
      </c>
      <c r="E74">
        <v>6</v>
      </c>
      <c r="F74">
        <v>6</v>
      </c>
      <c r="G74">
        <v>7</v>
      </c>
      <c r="H74">
        <v>6</v>
      </c>
      <c r="I74">
        <v>4</v>
      </c>
      <c r="J74" s="4">
        <f t="shared" si="12"/>
        <v>6.166666666666667</v>
      </c>
      <c r="K74" s="4">
        <f t="shared" si="13"/>
        <v>1.3291601358251264</v>
      </c>
      <c r="L74" s="4">
        <f t="shared" si="14"/>
        <v>2.5175311245271557</v>
      </c>
      <c r="M74" s="5">
        <v>531</v>
      </c>
      <c r="N74" s="4">
        <f t="shared" si="15"/>
        <v>18.19166666666667</v>
      </c>
    </row>
    <row r="75" spans="1:16">
      <c r="A75" s="3">
        <v>39623</v>
      </c>
      <c r="B75" t="s">
        <v>16</v>
      </c>
      <c r="C75" t="s">
        <v>18</v>
      </c>
      <c r="D75">
        <v>10</v>
      </c>
      <c r="E75">
        <v>3</v>
      </c>
      <c r="F75">
        <v>4</v>
      </c>
      <c r="G75">
        <v>5</v>
      </c>
      <c r="H75">
        <v>5</v>
      </c>
      <c r="I75">
        <v>0</v>
      </c>
      <c r="J75" s="4">
        <f t="shared" si="12"/>
        <v>4.5</v>
      </c>
      <c r="K75" s="4">
        <f t="shared" si="13"/>
        <v>3.271085446759225</v>
      </c>
      <c r="L75" s="4">
        <f t="shared" si="14"/>
        <v>1.8371173070873836</v>
      </c>
      <c r="M75" s="5">
        <v>531</v>
      </c>
      <c r="N75" s="4">
        <f t="shared" si="15"/>
        <v>13.275</v>
      </c>
    </row>
    <row r="76" spans="1:16">
      <c r="A76" s="3">
        <v>39637</v>
      </c>
      <c r="B76" t="s">
        <v>16</v>
      </c>
      <c r="C76" t="s">
        <v>18</v>
      </c>
      <c r="D76">
        <v>12</v>
      </c>
      <c r="E76">
        <v>6</v>
      </c>
      <c r="F76">
        <v>7</v>
      </c>
      <c r="G76">
        <v>2</v>
      </c>
      <c r="H76">
        <v>0</v>
      </c>
      <c r="I76">
        <v>6</v>
      </c>
      <c r="J76" s="4">
        <f t="shared" si="12"/>
        <v>5.5</v>
      </c>
      <c r="K76" s="4">
        <f t="shared" si="13"/>
        <v>4.1833001326703778</v>
      </c>
      <c r="L76" s="4">
        <f t="shared" si="14"/>
        <v>2.2453655975512468</v>
      </c>
      <c r="M76" s="5">
        <v>531</v>
      </c>
      <c r="N76" s="4">
        <f t="shared" si="15"/>
        <v>16.225000000000001</v>
      </c>
    </row>
    <row r="77" spans="1:16">
      <c r="A77" s="3">
        <v>39644</v>
      </c>
      <c r="B77" t="s">
        <v>16</v>
      </c>
      <c r="C77" t="s">
        <v>18</v>
      </c>
      <c r="D77">
        <v>30</v>
      </c>
      <c r="E77">
        <v>13</v>
      </c>
      <c r="F77">
        <v>12</v>
      </c>
      <c r="G77">
        <v>25</v>
      </c>
      <c r="H77">
        <v>17</v>
      </c>
      <c r="I77">
        <v>22</v>
      </c>
      <c r="J77" s="4">
        <f t="shared" si="12"/>
        <v>19.833333333333332</v>
      </c>
      <c r="K77" s="4">
        <f t="shared" si="13"/>
        <v>7.082843120291928</v>
      </c>
      <c r="L77" s="4">
        <f t="shared" si="14"/>
        <v>8.096924427533283</v>
      </c>
      <c r="M77" s="5">
        <v>531</v>
      </c>
      <c r="N77" s="4">
        <f t="shared" si="15"/>
        <v>58.508333333333333</v>
      </c>
    </row>
    <row r="78" spans="1:16">
      <c r="A78" s="3">
        <v>39651</v>
      </c>
      <c r="B78" t="s">
        <v>16</v>
      </c>
      <c r="C78" t="s">
        <v>18</v>
      </c>
      <c r="D78">
        <v>21</v>
      </c>
      <c r="E78">
        <v>23</v>
      </c>
      <c r="F78">
        <v>24</v>
      </c>
      <c r="G78">
        <v>31</v>
      </c>
      <c r="H78">
        <v>37</v>
      </c>
      <c r="I78">
        <v>75</v>
      </c>
      <c r="J78" s="4">
        <f t="shared" si="12"/>
        <v>35.166666666666664</v>
      </c>
      <c r="K78" s="4">
        <f t="shared" si="13"/>
        <v>20.400163398038423</v>
      </c>
      <c r="L78" s="4">
        <f t="shared" si="14"/>
        <v>14.356731547979184</v>
      </c>
      <c r="M78" s="5">
        <v>531</v>
      </c>
      <c r="N78" s="4">
        <f t="shared" si="15"/>
        <v>103.74166666666666</v>
      </c>
    </row>
    <row r="79" spans="1:16">
      <c r="A79" s="3">
        <v>39658</v>
      </c>
      <c r="B79" t="s">
        <v>16</v>
      </c>
      <c r="C79" t="s">
        <v>18</v>
      </c>
      <c r="D79">
        <v>42</v>
      </c>
      <c r="E79">
        <v>25</v>
      </c>
      <c r="F79">
        <v>25</v>
      </c>
      <c r="G79">
        <v>13</v>
      </c>
      <c r="H79">
        <v>14</v>
      </c>
      <c r="I79">
        <v>18</v>
      </c>
      <c r="J79" s="4">
        <f t="shared" si="12"/>
        <v>22.833333333333332</v>
      </c>
      <c r="K79" s="4">
        <f t="shared" si="13"/>
        <v>10.72225100744553</v>
      </c>
      <c r="L79" s="4">
        <f t="shared" si="14"/>
        <v>9.3216692989248724</v>
      </c>
      <c r="M79" s="5">
        <v>531</v>
      </c>
      <c r="N79" s="4">
        <f t="shared" si="15"/>
        <v>67.358333333333334</v>
      </c>
    </row>
    <row r="80" spans="1:16">
      <c r="A80" s="3">
        <v>39665</v>
      </c>
      <c r="B80" t="s">
        <v>16</v>
      </c>
      <c r="C80" t="s">
        <v>18</v>
      </c>
      <c r="D80">
        <v>76</v>
      </c>
      <c r="E80">
        <v>59</v>
      </c>
      <c r="F80">
        <v>53</v>
      </c>
      <c r="G80">
        <v>48</v>
      </c>
      <c r="H80">
        <v>63</v>
      </c>
      <c r="I80">
        <v>26</v>
      </c>
      <c r="J80" s="4">
        <f t="shared" si="12"/>
        <v>54.166666666666664</v>
      </c>
      <c r="K80" s="4">
        <f t="shared" si="13"/>
        <v>16.797817318528811</v>
      </c>
      <c r="L80" s="4">
        <f t="shared" si="14"/>
        <v>22.11344906679258</v>
      </c>
      <c r="M80" s="5">
        <v>531</v>
      </c>
      <c r="N80" s="4">
        <f t="shared" si="15"/>
        <v>159.79166666666666</v>
      </c>
    </row>
    <row r="81" spans="1:16">
      <c r="A81" s="3">
        <v>39672</v>
      </c>
      <c r="B81" t="s">
        <v>16</v>
      </c>
      <c r="C81" t="s">
        <v>18</v>
      </c>
      <c r="D81">
        <v>11</v>
      </c>
      <c r="E81">
        <v>7</v>
      </c>
      <c r="F81">
        <v>14</v>
      </c>
      <c r="G81">
        <v>5</v>
      </c>
      <c r="H81">
        <v>7</v>
      </c>
      <c r="I81">
        <v>10</v>
      </c>
      <c r="J81" s="4">
        <f t="shared" si="12"/>
        <v>9</v>
      </c>
      <c r="K81" s="4">
        <f t="shared" si="13"/>
        <v>3.2863353450309969</v>
      </c>
      <c r="L81" s="4">
        <f t="shared" si="14"/>
        <v>3.6742346141747673</v>
      </c>
      <c r="M81" s="5">
        <v>531</v>
      </c>
      <c r="N81" s="4">
        <f t="shared" si="15"/>
        <v>26.55</v>
      </c>
    </row>
    <row r="82" spans="1:16">
      <c r="A82" s="3">
        <v>39679</v>
      </c>
      <c r="B82" t="s">
        <v>16</v>
      </c>
      <c r="C82" t="s">
        <v>18</v>
      </c>
      <c r="D82">
        <v>0</v>
      </c>
      <c r="E82">
        <v>3</v>
      </c>
      <c r="F82">
        <v>1</v>
      </c>
      <c r="G82">
        <v>5</v>
      </c>
      <c r="H82">
        <v>0</v>
      </c>
      <c r="I82">
        <v>11</v>
      </c>
      <c r="J82" s="4">
        <f t="shared" si="12"/>
        <v>3.3333333333333335</v>
      </c>
      <c r="K82" s="4">
        <f t="shared" si="13"/>
        <v>4.2268979957726289</v>
      </c>
      <c r="L82" s="4">
        <f t="shared" si="14"/>
        <v>1.3608276348795436</v>
      </c>
      <c r="M82" s="5">
        <v>531</v>
      </c>
      <c r="N82" s="4">
        <f t="shared" si="15"/>
        <v>9.8333333333333339</v>
      </c>
    </row>
    <row r="83" spans="1:16">
      <c r="A83" s="3">
        <v>39685</v>
      </c>
      <c r="B83" t="s">
        <v>16</v>
      </c>
      <c r="C83" t="s">
        <v>18</v>
      </c>
      <c r="D83">
        <v>2</v>
      </c>
      <c r="E83">
        <v>4</v>
      </c>
      <c r="F83">
        <v>6</v>
      </c>
      <c r="G83">
        <v>2</v>
      </c>
      <c r="H83">
        <v>2</v>
      </c>
      <c r="I83">
        <v>0</v>
      </c>
      <c r="J83" s="4">
        <f t="shared" si="12"/>
        <v>2.6666666666666665</v>
      </c>
      <c r="K83" s="4">
        <f t="shared" si="13"/>
        <v>2.0655911179772892</v>
      </c>
      <c r="L83" s="4">
        <f t="shared" si="14"/>
        <v>1.0886621079036347</v>
      </c>
      <c r="M83" s="5">
        <v>531</v>
      </c>
      <c r="N83" s="4">
        <f t="shared" si="15"/>
        <v>7.8666666666666663</v>
      </c>
    </row>
    <row r="84" spans="1:16">
      <c r="A84" s="3">
        <v>39691</v>
      </c>
      <c r="B84" t="s">
        <v>16</v>
      </c>
      <c r="C84" t="s">
        <v>18</v>
      </c>
      <c r="D84">
        <v>4</v>
      </c>
      <c r="E84">
        <v>12</v>
      </c>
      <c r="F84">
        <v>1</v>
      </c>
      <c r="G84">
        <v>3</v>
      </c>
      <c r="H84">
        <v>4</v>
      </c>
      <c r="I84">
        <v>0</v>
      </c>
      <c r="J84" s="4">
        <f t="shared" si="12"/>
        <v>4</v>
      </c>
      <c r="K84" s="4">
        <f t="shared" si="13"/>
        <v>4.2426406871192848</v>
      </c>
      <c r="L84" s="4">
        <f t="shared" si="14"/>
        <v>1.6329931618554523</v>
      </c>
      <c r="M84" s="5">
        <v>531</v>
      </c>
      <c r="N84" s="4">
        <f t="shared" si="15"/>
        <v>11.8</v>
      </c>
    </row>
    <row r="85" spans="1:16">
      <c r="A85" s="3">
        <v>39700</v>
      </c>
      <c r="B85" t="s">
        <v>16</v>
      </c>
      <c r="C85" t="s">
        <v>18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 s="4">
        <f t="shared" si="12"/>
        <v>0.33333333333333331</v>
      </c>
      <c r="K85" s="4">
        <f t="shared" si="13"/>
        <v>0.51639777949432231</v>
      </c>
      <c r="L85" s="4">
        <f t="shared" si="14"/>
        <v>0.13608276348795434</v>
      </c>
      <c r="M85" s="5">
        <v>531</v>
      </c>
      <c r="N85" s="4">
        <f t="shared" si="15"/>
        <v>0.98333333333333328</v>
      </c>
    </row>
    <row r="86" spans="1:16">
      <c r="A86" s="3">
        <v>39612</v>
      </c>
      <c r="B86" t="s">
        <v>16</v>
      </c>
      <c r="C86" t="s">
        <v>34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4">
        <f t="shared" si="12"/>
        <v>0.16666666666666666</v>
      </c>
      <c r="K86" s="4">
        <f t="shared" si="13"/>
        <v>0.40824829046386302</v>
      </c>
      <c r="L86" s="4">
        <f t="shared" si="14"/>
        <v>6.804138174397717E-2</v>
      </c>
      <c r="M86" s="5">
        <v>531</v>
      </c>
      <c r="N86" s="4">
        <f t="shared" si="15"/>
        <v>0.49166666666666664</v>
      </c>
    </row>
    <row r="87" spans="1:16">
      <c r="A87" s="3">
        <v>39623</v>
      </c>
      <c r="B87" t="s">
        <v>16</v>
      </c>
      <c r="C87" t="s">
        <v>31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4">
        <f t="shared" si="12"/>
        <v>0.16666666666666666</v>
      </c>
      <c r="K87" s="4">
        <f t="shared" si="13"/>
        <v>0.40824829046386302</v>
      </c>
      <c r="L87" s="4">
        <f t="shared" si="14"/>
        <v>6.804138174397717E-2</v>
      </c>
      <c r="M87" s="5">
        <v>531</v>
      </c>
      <c r="N87" s="4">
        <f t="shared" si="15"/>
        <v>0.49166666666666664</v>
      </c>
      <c r="O87">
        <v>4800</v>
      </c>
      <c r="P87" s="4">
        <f t="shared" ref="P87:P92" si="16">O87*N87</f>
        <v>2360</v>
      </c>
    </row>
    <row r="88" spans="1:16">
      <c r="A88" s="3">
        <v>39637</v>
      </c>
      <c r="B88" t="s">
        <v>16</v>
      </c>
      <c r="C88" t="s">
        <v>31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 s="4">
        <f t="shared" si="12"/>
        <v>0.83333333333333337</v>
      </c>
      <c r="K88" s="4">
        <f t="shared" si="13"/>
        <v>1.602081978759722</v>
      </c>
      <c r="L88" s="4">
        <f t="shared" si="14"/>
        <v>0.3402069087198859</v>
      </c>
      <c r="M88" s="5">
        <v>531</v>
      </c>
      <c r="N88" s="4">
        <f t="shared" si="15"/>
        <v>2.4583333333333335</v>
      </c>
      <c r="O88">
        <v>3470</v>
      </c>
      <c r="P88" s="4">
        <f t="shared" si="16"/>
        <v>8530.4166666666679</v>
      </c>
    </row>
    <row r="89" spans="1:16">
      <c r="A89" s="3">
        <v>39644</v>
      </c>
      <c r="B89" t="s">
        <v>16</v>
      </c>
      <c r="C89" t="s">
        <v>31</v>
      </c>
      <c r="D89">
        <v>4</v>
      </c>
      <c r="E89">
        <v>4</v>
      </c>
      <c r="F89">
        <v>3</v>
      </c>
      <c r="G89">
        <v>4</v>
      </c>
      <c r="H89">
        <v>2</v>
      </c>
      <c r="I89">
        <v>3</v>
      </c>
      <c r="J89" s="4">
        <f t="shared" si="12"/>
        <v>3.3333333333333335</v>
      </c>
      <c r="K89" s="4">
        <f t="shared" si="13"/>
        <v>0.81649658092772548</v>
      </c>
      <c r="L89" s="4">
        <f t="shared" si="14"/>
        <v>1.3608276348795436</v>
      </c>
      <c r="M89" s="5">
        <v>531</v>
      </c>
      <c r="N89" s="4">
        <f t="shared" si="15"/>
        <v>9.8333333333333339</v>
      </c>
      <c r="O89">
        <v>3470</v>
      </c>
      <c r="P89" s="4">
        <f t="shared" si="16"/>
        <v>34121.666666666672</v>
      </c>
    </row>
    <row r="90" spans="1:16">
      <c r="A90" s="3">
        <v>39651</v>
      </c>
      <c r="B90" t="s">
        <v>16</v>
      </c>
      <c r="C90" t="s">
        <v>31</v>
      </c>
      <c r="D90">
        <v>4</v>
      </c>
      <c r="E90">
        <v>4</v>
      </c>
      <c r="F90">
        <v>2</v>
      </c>
      <c r="G90">
        <v>4</v>
      </c>
      <c r="H90">
        <v>10</v>
      </c>
      <c r="I90">
        <v>8</v>
      </c>
      <c r="J90" s="4">
        <f t="shared" si="12"/>
        <v>5.333333333333333</v>
      </c>
      <c r="K90" s="4">
        <f t="shared" si="13"/>
        <v>3.0110906108363245</v>
      </c>
      <c r="L90" s="4">
        <f t="shared" si="14"/>
        <v>2.1773242158072694</v>
      </c>
      <c r="M90" s="5">
        <v>531</v>
      </c>
      <c r="N90" s="4">
        <f t="shared" si="15"/>
        <v>15.733333333333333</v>
      </c>
      <c r="O90">
        <v>1391</v>
      </c>
      <c r="P90" s="4">
        <f t="shared" si="16"/>
        <v>21885.066666666666</v>
      </c>
    </row>
    <row r="91" spans="1:16">
      <c r="A91" s="3">
        <v>39658</v>
      </c>
      <c r="B91" t="s">
        <v>16</v>
      </c>
      <c r="C91" t="s">
        <v>31</v>
      </c>
      <c r="D91">
        <v>1</v>
      </c>
      <c r="E91">
        <v>0</v>
      </c>
      <c r="F91">
        <v>1</v>
      </c>
      <c r="G91">
        <v>1</v>
      </c>
      <c r="H91">
        <v>3</v>
      </c>
      <c r="I91">
        <v>3</v>
      </c>
      <c r="J91" s="4">
        <f t="shared" si="12"/>
        <v>1.5</v>
      </c>
      <c r="K91" s="4">
        <f t="shared" si="13"/>
        <v>1.2247448713915889</v>
      </c>
      <c r="L91" s="4">
        <f t="shared" si="14"/>
        <v>0.61237243569579458</v>
      </c>
      <c r="M91" s="5">
        <v>531</v>
      </c>
      <c r="N91" s="4">
        <f t="shared" si="15"/>
        <v>4.4249999999999998</v>
      </c>
      <c r="O91">
        <v>1391</v>
      </c>
      <c r="P91" s="4">
        <f t="shared" si="16"/>
        <v>6155.1750000000002</v>
      </c>
    </row>
    <row r="92" spans="1:16">
      <c r="A92" s="3">
        <v>39665</v>
      </c>
      <c r="B92" t="s">
        <v>16</v>
      </c>
      <c r="C92" t="s">
        <v>31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 s="4">
        <f t="shared" si="12"/>
        <v>0.5</v>
      </c>
      <c r="K92" s="4">
        <f t="shared" si="13"/>
        <v>0.54772255750516607</v>
      </c>
      <c r="L92" s="4">
        <f t="shared" si="14"/>
        <v>0.20412414523193154</v>
      </c>
      <c r="M92" s="5">
        <v>531</v>
      </c>
      <c r="N92" s="4">
        <f t="shared" si="15"/>
        <v>1.4750000000000001</v>
      </c>
      <c r="O92">
        <v>4045</v>
      </c>
      <c r="P92" s="4">
        <f t="shared" si="16"/>
        <v>5966.375</v>
      </c>
    </row>
    <row r="93" spans="1:16">
      <c r="A93" s="3">
        <v>39711</v>
      </c>
      <c r="B93" t="s">
        <v>16</v>
      </c>
      <c r="C93" t="s">
        <v>31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 s="4">
        <f t="shared" si="12"/>
        <v>0.33333333333333331</v>
      </c>
      <c r="K93" s="4">
        <f t="shared" si="13"/>
        <v>0.51639777949432231</v>
      </c>
      <c r="L93" s="4">
        <f t="shared" si="14"/>
        <v>0.13608276348795434</v>
      </c>
      <c r="M93" s="5">
        <v>531</v>
      </c>
      <c r="N93" s="4">
        <f t="shared" si="15"/>
        <v>0.98333333333333328</v>
      </c>
    </row>
    <row r="94" spans="1:16">
      <c r="A94" s="3">
        <v>39623</v>
      </c>
      <c r="B94" t="s">
        <v>16</v>
      </c>
      <c r="C94" t="s">
        <v>30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4">
        <f t="shared" si="12"/>
        <v>0.16666666666666666</v>
      </c>
      <c r="K94" s="4">
        <f t="shared" si="13"/>
        <v>0.40824829046386302</v>
      </c>
      <c r="L94" s="4">
        <f t="shared" si="14"/>
        <v>6.804138174397717E-2</v>
      </c>
      <c r="M94" s="5">
        <v>531</v>
      </c>
      <c r="N94" s="4">
        <f t="shared" si="15"/>
        <v>0.49166666666666664</v>
      </c>
    </row>
    <row r="95" spans="1:16">
      <c r="A95" s="3">
        <v>39644</v>
      </c>
      <c r="B95" t="s">
        <v>16</v>
      </c>
      <c r="C95" t="s">
        <v>30</v>
      </c>
      <c r="D95">
        <v>10</v>
      </c>
      <c r="E95">
        <v>7</v>
      </c>
      <c r="F95">
        <v>3</v>
      </c>
      <c r="G95">
        <v>5</v>
      </c>
      <c r="H95">
        <v>5</v>
      </c>
      <c r="I95">
        <v>5</v>
      </c>
      <c r="J95" s="4">
        <f t="shared" si="12"/>
        <v>5.833333333333333</v>
      </c>
      <c r="K95" s="4">
        <f t="shared" si="13"/>
        <v>2.4013884872437172</v>
      </c>
      <c r="L95" s="4">
        <f t="shared" si="14"/>
        <v>2.381448361039201</v>
      </c>
      <c r="M95" s="5">
        <v>531</v>
      </c>
      <c r="N95" s="4">
        <f t="shared" si="15"/>
        <v>17.208333333333332</v>
      </c>
    </row>
    <row r="96" spans="1:16">
      <c r="A96" s="3">
        <v>39658</v>
      </c>
      <c r="B96" t="s">
        <v>16</v>
      </c>
      <c r="C96" t="s">
        <v>30</v>
      </c>
      <c r="D96">
        <v>3</v>
      </c>
      <c r="E96">
        <v>2</v>
      </c>
      <c r="F96">
        <v>0</v>
      </c>
      <c r="G96">
        <v>0</v>
      </c>
      <c r="H96">
        <v>0</v>
      </c>
      <c r="I96">
        <v>0</v>
      </c>
      <c r="J96" s="4">
        <f t="shared" si="12"/>
        <v>0.83333333333333337</v>
      </c>
      <c r="K96" s="4">
        <f t="shared" si="13"/>
        <v>1.3291601358251257</v>
      </c>
      <c r="L96" s="4">
        <f t="shared" si="14"/>
        <v>0.3402069087198859</v>
      </c>
      <c r="M96" s="5">
        <v>531</v>
      </c>
      <c r="N96" s="4">
        <f t="shared" si="15"/>
        <v>2.4583333333333335</v>
      </c>
    </row>
    <row r="97" spans="1:16">
      <c r="A97" s="3">
        <v>39637</v>
      </c>
      <c r="B97" t="s">
        <v>16</v>
      </c>
      <c r="C97" t="s">
        <v>32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 s="4">
        <f t="shared" si="12"/>
        <v>0.5</v>
      </c>
      <c r="K97" s="4">
        <f t="shared" si="13"/>
        <v>0.83666002653407556</v>
      </c>
      <c r="L97" s="4">
        <f t="shared" si="14"/>
        <v>0.20412414523193154</v>
      </c>
      <c r="M97" s="5">
        <v>531</v>
      </c>
      <c r="N97" s="4">
        <f t="shared" si="15"/>
        <v>1.4750000000000001</v>
      </c>
      <c r="O97">
        <v>1192</v>
      </c>
      <c r="P97" s="4">
        <f t="shared" ref="P97:P103" si="17">O97*N97</f>
        <v>1758.2</v>
      </c>
    </row>
    <row r="98" spans="1:16">
      <c r="A98" s="3">
        <v>39644</v>
      </c>
      <c r="B98" t="s">
        <v>16</v>
      </c>
      <c r="C98" t="s">
        <v>32</v>
      </c>
      <c r="D98">
        <v>2</v>
      </c>
      <c r="E98">
        <v>4</v>
      </c>
      <c r="F98">
        <v>4</v>
      </c>
      <c r="G98">
        <v>2</v>
      </c>
      <c r="H98">
        <v>3</v>
      </c>
      <c r="I98">
        <v>3</v>
      </c>
      <c r="J98" s="4">
        <f t="shared" ref="J98:J129" si="18">AVERAGE(D98:I98)</f>
        <v>3</v>
      </c>
      <c r="K98" s="4">
        <f t="shared" ref="K98:K129" si="19">STDEV(D98:I98)</f>
        <v>0.89442719099991586</v>
      </c>
      <c r="L98" s="4">
        <f t="shared" ref="L98:L129" si="20">J98/(6)^(1/2)</f>
        <v>1.2247448713915892</v>
      </c>
      <c r="M98" s="5">
        <v>531</v>
      </c>
      <c r="N98" s="4">
        <f t="shared" ref="N98:N129" si="21">J98/(20*(9/M98))</f>
        <v>8.85</v>
      </c>
      <c r="O98">
        <v>1192</v>
      </c>
      <c r="P98" s="4">
        <f t="shared" si="17"/>
        <v>10549.199999999999</v>
      </c>
    </row>
    <row r="99" spans="1:16">
      <c r="A99" s="3">
        <v>39651</v>
      </c>
      <c r="B99" t="s">
        <v>16</v>
      </c>
      <c r="C99" t="s">
        <v>32</v>
      </c>
      <c r="D99">
        <v>3</v>
      </c>
      <c r="E99">
        <v>2</v>
      </c>
      <c r="F99">
        <v>7</v>
      </c>
      <c r="G99">
        <v>1</v>
      </c>
      <c r="H99">
        <v>10</v>
      </c>
      <c r="I99">
        <v>9</v>
      </c>
      <c r="J99" s="4">
        <f t="shared" si="18"/>
        <v>5.333333333333333</v>
      </c>
      <c r="K99" s="4">
        <f t="shared" si="19"/>
        <v>3.8297084310253524</v>
      </c>
      <c r="L99" s="4">
        <f t="shared" si="20"/>
        <v>2.1773242158072694</v>
      </c>
      <c r="M99" s="5">
        <v>531</v>
      </c>
      <c r="N99" s="4">
        <f t="shared" si="21"/>
        <v>15.733333333333333</v>
      </c>
      <c r="O99">
        <v>1039</v>
      </c>
      <c r="P99" s="4">
        <f t="shared" si="17"/>
        <v>16346.933333333332</v>
      </c>
    </row>
    <row r="100" spans="1:16">
      <c r="A100" s="3">
        <v>39658</v>
      </c>
      <c r="B100" t="s">
        <v>16</v>
      </c>
      <c r="C100" t="s">
        <v>32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3</v>
      </c>
      <c r="J100" s="4">
        <f t="shared" si="18"/>
        <v>0.83333333333333337</v>
      </c>
      <c r="K100" s="4">
        <f t="shared" si="19"/>
        <v>1.3291601358251257</v>
      </c>
      <c r="L100" s="4">
        <f t="shared" si="20"/>
        <v>0.3402069087198859</v>
      </c>
      <c r="M100" s="5">
        <v>531</v>
      </c>
      <c r="N100" s="4">
        <f t="shared" si="21"/>
        <v>2.4583333333333335</v>
      </c>
      <c r="O100">
        <v>1039</v>
      </c>
      <c r="P100" s="4">
        <f t="shared" si="17"/>
        <v>2554.2083333333335</v>
      </c>
    </row>
    <row r="101" spans="1:16">
      <c r="A101" s="3">
        <v>39665</v>
      </c>
      <c r="B101" t="s">
        <v>16</v>
      </c>
      <c r="C101" t="s">
        <v>32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 s="4">
        <f t="shared" si="18"/>
        <v>0.33333333333333331</v>
      </c>
      <c r="K101" s="4">
        <f t="shared" si="19"/>
        <v>0.51639777949432231</v>
      </c>
      <c r="L101" s="4">
        <f t="shared" si="20"/>
        <v>0.13608276348795434</v>
      </c>
      <c r="M101" s="5">
        <v>531</v>
      </c>
      <c r="N101" s="4">
        <f t="shared" si="21"/>
        <v>0.98333333333333328</v>
      </c>
      <c r="O101">
        <v>1192</v>
      </c>
      <c r="P101" s="4">
        <f t="shared" si="17"/>
        <v>1172.1333333333332</v>
      </c>
    </row>
    <row r="102" spans="1:16">
      <c r="A102" s="3">
        <v>39672</v>
      </c>
      <c r="B102" t="s">
        <v>16</v>
      </c>
      <c r="C102" t="s">
        <v>32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 s="4">
        <f t="shared" si="18"/>
        <v>0.5</v>
      </c>
      <c r="K102" s="4">
        <f t="shared" si="19"/>
        <v>1.2247448713915889</v>
      </c>
      <c r="L102" s="4">
        <f t="shared" si="20"/>
        <v>0.20412414523193154</v>
      </c>
      <c r="M102" s="5">
        <v>531</v>
      </c>
      <c r="N102" s="4">
        <f t="shared" si="21"/>
        <v>1.4750000000000001</v>
      </c>
      <c r="O102">
        <v>1192</v>
      </c>
      <c r="P102" s="4">
        <f t="shared" si="17"/>
        <v>1758.2</v>
      </c>
    </row>
    <row r="103" spans="1:16">
      <c r="A103" s="3">
        <v>39679</v>
      </c>
      <c r="B103" t="s">
        <v>16</v>
      </c>
      <c r="C103" t="s">
        <v>32</v>
      </c>
      <c r="D103">
        <v>1</v>
      </c>
      <c r="E103">
        <v>0</v>
      </c>
      <c r="F103">
        <v>0</v>
      </c>
      <c r="G103">
        <v>3</v>
      </c>
      <c r="H103">
        <v>0</v>
      </c>
      <c r="I103">
        <v>2</v>
      </c>
      <c r="J103" s="4">
        <f t="shared" si="18"/>
        <v>1</v>
      </c>
      <c r="K103" s="4">
        <f t="shared" si="19"/>
        <v>1.2649110640673518</v>
      </c>
      <c r="L103" s="4">
        <f t="shared" si="20"/>
        <v>0.40824829046386307</v>
      </c>
      <c r="M103" s="5">
        <v>531</v>
      </c>
      <c r="N103" s="4">
        <f t="shared" si="21"/>
        <v>2.95</v>
      </c>
      <c r="O103">
        <v>1192</v>
      </c>
      <c r="P103" s="4">
        <f t="shared" si="17"/>
        <v>3516.4</v>
      </c>
    </row>
    <row r="104" spans="1:16">
      <c r="A104" s="3">
        <v>39685</v>
      </c>
      <c r="B104" t="s">
        <v>16</v>
      </c>
      <c r="C104" t="s">
        <v>32</v>
      </c>
      <c r="D104">
        <v>0</v>
      </c>
      <c r="E104">
        <v>3</v>
      </c>
      <c r="F104">
        <v>1</v>
      </c>
      <c r="G104">
        <v>0</v>
      </c>
      <c r="H104">
        <v>0</v>
      </c>
      <c r="I104">
        <v>0</v>
      </c>
      <c r="J104" s="4">
        <f t="shared" si="18"/>
        <v>0.66666666666666663</v>
      </c>
      <c r="K104" s="4">
        <f t="shared" si="19"/>
        <v>1.2110601416389968</v>
      </c>
      <c r="L104" s="4">
        <f t="shared" si="20"/>
        <v>0.27216552697590868</v>
      </c>
      <c r="M104" s="5">
        <v>531</v>
      </c>
      <c r="N104" s="4">
        <f t="shared" si="21"/>
        <v>1.9666666666666666</v>
      </c>
    </row>
    <row r="105" spans="1:16">
      <c r="A105" s="3">
        <v>39691</v>
      </c>
      <c r="B105" t="s">
        <v>16</v>
      </c>
      <c r="C105" t="s">
        <v>32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 s="4">
        <f t="shared" si="18"/>
        <v>0.33333333333333331</v>
      </c>
      <c r="K105" s="4">
        <f t="shared" si="19"/>
        <v>0.51639777949432231</v>
      </c>
      <c r="L105" s="4">
        <f t="shared" si="20"/>
        <v>0.13608276348795434</v>
      </c>
      <c r="M105" s="5">
        <v>531</v>
      </c>
      <c r="N105" s="4">
        <f t="shared" si="21"/>
        <v>0.98333333333333328</v>
      </c>
    </row>
    <row r="106" spans="1:16">
      <c r="A106" s="3">
        <v>39719</v>
      </c>
      <c r="B106" t="s">
        <v>16</v>
      </c>
      <c r="C106" t="s">
        <v>32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s="4">
        <f t="shared" si="18"/>
        <v>0.16666666666666666</v>
      </c>
      <c r="K106" s="4">
        <f t="shared" si="19"/>
        <v>0.40824829046386302</v>
      </c>
      <c r="L106" s="4">
        <f t="shared" si="20"/>
        <v>6.804138174397717E-2</v>
      </c>
      <c r="M106" s="5">
        <v>531</v>
      </c>
      <c r="N106" s="4">
        <f t="shared" si="21"/>
        <v>0.49166666666666664</v>
      </c>
    </row>
    <row r="107" spans="1:16">
      <c r="A107" s="3">
        <v>39711</v>
      </c>
      <c r="B107" t="s">
        <v>16</v>
      </c>
      <c r="C107" t="s">
        <v>32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4">
        <f t="shared" si="18"/>
        <v>0.16666666666666666</v>
      </c>
      <c r="K107" s="4">
        <f t="shared" si="19"/>
        <v>0.40824829046386302</v>
      </c>
      <c r="L107" s="4">
        <f t="shared" si="20"/>
        <v>6.804138174397717E-2</v>
      </c>
      <c r="M107" s="5">
        <v>531</v>
      </c>
      <c r="N107" s="4">
        <f t="shared" si="21"/>
        <v>0.49166666666666664</v>
      </c>
    </row>
    <row r="108" spans="1:16">
      <c r="A108" s="3">
        <v>39612</v>
      </c>
      <c r="B108" t="s">
        <v>16</v>
      </c>
      <c r="C108" t="s">
        <v>35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4">
        <f t="shared" si="18"/>
        <v>0.16666666666666666</v>
      </c>
      <c r="K108" s="4">
        <f t="shared" si="19"/>
        <v>0.40824829046386302</v>
      </c>
      <c r="L108" s="4">
        <f t="shared" si="20"/>
        <v>6.804138174397717E-2</v>
      </c>
      <c r="M108" s="5">
        <v>531</v>
      </c>
      <c r="N108" s="4">
        <f t="shared" si="21"/>
        <v>0.49166666666666664</v>
      </c>
      <c r="O108">
        <v>84480</v>
      </c>
      <c r="P108" s="4">
        <f>O108*N108</f>
        <v>41536</v>
      </c>
    </row>
    <row r="109" spans="1:16">
      <c r="A109" s="3">
        <v>39679</v>
      </c>
      <c r="B109" t="s">
        <v>16</v>
      </c>
      <c r="C109" t="s">
        <v>35</v>
      </c>
      <c r="D109">
        <v>0</v>
      </c>
      <c r="E109">
        <v>1</v>
      </c>
      <c r="F109">
        <v>0</v>
      </c>
      <c r="G109">
        <v>0</v>
      </c>
      <c r="H109">
        <v>2</v>
      </c>
      <c r="I109">
        <v>0</v>
      </c>
      <c r="J109" s="4">
        <f t="shared" si="18"/>
        <v>0.5</v>
      </c>
      <c r="K109" s="4">
        <f t="shared" si="19"/>
        <v>0.83666002653407556</v>
      </c>
      <c r="L109" s="4">
        <f t="shared" si="20"/>
        <v>0.20412414523193154</v>
      </c>
      <c r="M109" s="5">
        <v>531</v>
      </c>
      <c r="N109" s="4">
        <f t="shared" si="21"/>
        <v>1.4750000000000001</v>
      </c>
      <c r="O109">
        <v>45352</v>
      </c>
      <c r="P109" s="4">
        <f>O109*N109</f>
        <v>66894.2</v>
      </c>
    </row>
    <row r="110" spans="1:16">
      <c r="A110" s="3">
        <v>39685</v>
      </c>
      <c r="B110" t="s">
        <v>16</v>
      </c>
      <c r="C110" t="s">
        <v>35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2</v>
      </c>
      <c r="J110" s="4">
        <f t="shared" si="18"/>
        <v>0.5</v>
      </c>
      <c r="K110" s="4">
        <f t="shared" si="19"/>
        <v>0.83666002653407556</v>
      </c>
      <c r="L110" s="4">
        <f t="shared" si="20"/>
        <v>0.20412414523193154</v>
      </c>
      <c r="M110" s="5">
        <v>531</v>
      </c>
      <c r="N110" s="4">
        <f t="shared" si="21"/>
        <v>1.4750000000000001</v>
      </c>
    </row>
    <row r="111" spans="1:16">
      <c r="A111" s="3">
        <v>39602</v>
      </c>
      <c r="B111" t="s">
        <v>16</v>
      </c>
      <c r="C111" t="s">
        <v>29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 s="4">
        <f t="shared" si="18"/>
        <v>0.33333333333333331</v>
      </c>
      <c r="K111" s="4">
        <f t="shared" si="19"/>
        <v>0.51639777949432231</v>
      </c>
      <c r="L111" s="4">
        <f t="shared" si="20"/>
        <v>0.13608276348795434</v>
      </c>
      <c r="M111" s="5">
        <v>531</v>
      </c>
      <c r="N111" s="4">
        <f t="shared" si="21"/>
        <v>0.98333333333333328</v>
      </c>
      <c r="O111">
        <v>243970</v>
      </c>
      <c r="P111" s="4">
        <f t="shared" ref="P111:P117" si="22">O111*N111</f>
        <v>239903.83333333331</v>
      </c>
    </row>
    <row r="112" spans="1:16">
      <c r="A112" s="3">
        <v>39612</v>
      </c>
      <c r="B112" t="s">
        <v>16</v>
      </c>
      <c r="C112" t="s">
        <v>29</v>
      </c>
      <c r="D112">
        <v>3</v>
      </c>
      <c r="E112">
        <v>1</v>
      </c>
      <c r="F112">
        <v>1</v>
      </c>
      <c r="G112">
        <v>1</v>
      </c>
      <c r="H112">
        <v>2</v>
      </c>
      <c r="I112">
        <v>1</v>
      </c>
      <c r="J112" s="4">
        <f t="shared" si="18"/>
        <v>1.5</v>
      </c>
      <c r="K112" s="4">
        <f t="shared" si="19"/>
        <v>0.83666002653407556</v>
      </c>
      <c r="L112" s="4">
        <f t="shared" si="20"/>
        <v>0.61237243569579458</v>
      </c>
      <c r="M112" s="5">
        <v>531</v>
      </c>
      <c r="N112" s="4">
        <f t="shared" si="21"/>
        <v>4.4249999999999998</v>
      </c>
      <c r="O112">
        <v>243970</v>
      </c>
      <c r="P112" s="4">
        <f t="shared" si="22"/>
        <v>1079567.25</v>
      </c>
    </row>
    <row r="113" spans="1:16">
      <c r="A113" s="3">
        <v>39644</v>
      </c>
      <c r="B113" t="s">
        <v>16</v>
      </c>
      <c r="C113" t="s">
        <v>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s="4">
        <f t="shared" si="18"/>
        <v>0.16666666666666666</v>
      </c>
      <c r="K113" s="4">
        <f t="shared" si="19"/>
        <v>0.40824829046386302</v>
      </c>
      <c r="L113" s="4">
        <f t="shared" si="20"/>
        <v>6.804138174397717E-2</v>
      </c>
      <c r="M113" s="5">
        <v>531</v>
      </c>
      <c r="N113" s="4">
        <f t="shared" si="21"/>
        <v>0.49166666666666664</v>
      </c>
      <c r="O113">
        <v>150695</v>
      </c>
      <c r="P113" s="4">
        <f t="shared" si="22"/>
        <v>74091.708333333328</v>
      </c>
    </row>
    <row r="114" spans="1:16">
      <c r="A114" s="3">
        <v>39651</v>
      </c>
      <c r="B114" t="s">
        <v>16</v>
      </c>
      <c r="C114" t="s">
        <v>29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 s="4">
        <f t="shared" si="18"/>
        <v>0.5</v>
      </c>
      <c r="K114" s="4">
        <f t="shared" si="19"/>
        <v>0.83666002653407556</v>
      </c>
      <c r="L114" s="4">
        <f t="shared" si="20"/>
        <v>0.20412414523193154</v>
      </c>
      <c r="M114" s="5">
        <v>531</v>
      </c>
      <c r="N114" s="4">
        <f t="shared" si="21"/>
        <v>1.4750000000000001</v>
      </c>
      <c r="O114">
        <v>160697</v>
      </c>
      <c r="P114" s="4">
        <f t="shared" si="22"/>
        <v>237028.07500000001</v>
      </c>
    </row>
    <row r="115" spans="1:16">
      <c r="A115" s="3">
        <v>39658</v>
      </c>
      <c r="B115" t="s">
        <v>16</v>
      </c>
      <c r="C115" t="s">
        <v>29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 s="4">
        <f t="shared" si="18"/>
        <v>0.66666666666666663</v>
      </c>
      <c r="K115" s="4">
        <f t="shared" si="19"/>
        <v>0.51639777949432231</v>
      </c>
      <c r="L115" s="4">
        <f t="shared" si="20"/>
        <v>0.27216552697590868</v>
      </c>
      <c r="M115" s="5">
        <v>531</v>
      </c>
      <c r="N115" s="4">
        <f t="shared" si="21"/>
        <v>1.9666666666666666</v>
      </c>
      <c r="O115">
        <v>160697</v>
      </c>
      <c r="P115" s="4">
        <f t="shared" si="22"/>
        <v>316037.43333333329</v>
      </c>
    </row>
    <row r="116" spans="1:16">
      <c r="A116" s="3">
        <v>39672</v>
      </c>
      <c r="B116" t="s">
        <v>16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 s="4">
        <f t="shared" si="18"/>
        <v>0.33333333333333331</v>
      </c>
      <c r="K116" s="4">
        <f t="shared" si="19"/>
        <v>0.51639777949432231</v>
      </c>
      <c r="L116" s="4">
        <f t="shared" si="20"/>
        <v>0.13608276348795434</v>
      </c>
      <c r="M116" s="5">
        <v>531</v>
      </c>
      <c r="N116" s="4">
        <f t="shared" si="21"/>
        <v>0.98333333333333328</v>
      </c>
      <c r="O116">
        <v>132485</v>
      </c>
      <c r="P116" s="4">
        <f t="shared" si="22"/>
        <v>130276.91666666666</v>
      </c>
    </row>
    <row r="117" spans="1:16">
      <c r="A117" s="3">
        <v>39679</v>
      </c>
      <c r="B117" t="s">
        <v>16</v>
      </c>
      <c r="C117" t="s">
        <v>29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4">
        <f t="shared" si="18"/>
        <v>0.16666666666666666</v>
      </c>
      <c r="K117" s="4">
        <f t="shared" si="19"/>
        <v>0.40824829046386302</v>
      </c>
      <c r="L117" s="4">
        <f t="shared" si="20"/>
        <v>6.804138174397717E-2</v>
      </c>
      <c r="M117" s="5">
        <v>531</v>
      </c>
      <c r="N117" s="4">
        <f t="shared" si="21"/>
        <v>0.49166666666666664</v>
      </c>
      <c r="O117">
        <v>132485</v>
      </c>
      <c r="P117" s="4">
        <f t="shared" si="22"/>
        <v>65138.458333333328</v>
      </c>
    </row>
    <row r="118" spans="1:16">
      <c r="A118" s="3">
        <v>39685</v>
      </c>
      <c r="B118" t="s">
        <v>16</v>
      </c>
      <c r="C118" t="s">
        <v>29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0</v>
      </c>
      <c r="J118" s="4">
        <f t="shared" si="18"/>
        <v>0.83333333333333337</v>
      </c>
      <c r="K118" s="4">
        <f t="shared" si="19"/>
        <v>0.752772652709081</v>
      </c>
      <c r="L118" s="4">
        <f t="shared" si="20"/>
        <v>0.3402069087198859</v>
      </c>
      <c r="M118" s="5">
        <v>531</v>
      </c>
      <c r="N118" s="4">
        <f t="shared" si="21"/>
        <v>2.4583333333333335</v>
      </c>
      <c r="O118">
        <f>AVERAGE(O111:O117)</f>
        <v>174999.85714285713</v>
      </c>
    </row>
    <row r="119" spans="1:16">
      <c r="A119" s="3">
        <v>39691</v>
      </c>
      <c r="B119" t="s">
        <v>16</v>
      </c>
      <c r="C119" t="s">
        <v>29</v>
      </c>
      <c r="D119">
        <v>0</v>
      </c>
      <c r="E119">
        <v>2</v>
      </c>
      <c r="F119">
        <v>1</v>
      </c>
      <c r="G119">
        <v>1</v>
      </c>
      <c r="H119">
        <v>0</v>
      </c>
      <c r="I119">
        <v>1</v>
      </c>
      <c r="J119" s="4">
        <f t="shared" si="18"/>
        <v>0.83333333333333337</v>
      </c>
      <c r="K119" s="4">
        <f t="shared" si="19"/>
        <v>0.752772652709081</v>
      </c>
      <c r="L119" s="4">
        <f t="shared" si="20"/>
        <v>0.3402069087198859</v>
      </c>
      <c r="M119" s="5">
        <v>531</v>
      </c>
      <c r="N119" s="4">
        <f t="shared" si="21"/>
        <v>2.4583333333333335</v>
      </c>
    </row>
    <row r="120" spans="1:16">
      <c r="A120" s="3">
        <v>39700</v>
      </c>
      <c r="B120" t="s">
        <v>16</v>
      </c>
      <c r="C120" t="s">
        <v>29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 s="4">
        <f t="shared" si="18"/>
        <v>0.33333333333333331</v>
      </c>
      <c r="K120" s="4">
        <f t="shared" si="19"/>
        <v>0.51639777949432231</v>
      </c>
      <c r="L120" s="4">
        <f t="shared" si="20"/>
        <v>0.13608276348795434</v>
      </c>
      <c r="M120" s="5">
        <v>531</v>
      </c>
      <c r="N120" s="4">
        <f t="shared" si="21"/>
        <v>0.98333333333333328</v>
      </c>
    </row>
    <row r="121" spans="1:16">
      <c r="A121" s="3">
        <v>39711</v>
      </c>
      <c r="B121" t="s">
        <v>16</v>
      </c>
      <c r="C121" t="s">
        <v>29</v>
      </c>
      <c r="D121">
        <v>4</v>
      </c>
      <c r="E121">
        <v>4</v>
      </c>
      <c r="F121">
        <v>1</v>
      </c>
      <c r="G121">
        <v>1</v>
      </c>
      <c r="H121">
        <v>3</v>
      </c>
      <c r="I121">
        <v>2</v>
      </c>
      <c r="J121" s="4">
        <f t="shared" si="18"/>
        <v>2.5</v>
      </c>
      <c r="K121" s="4">
        <f t="shared" si="19"/>
        <v>1.3784048752090221</v>
      </c>
      <c r="L121" s="4">
        <f t="shared" si="20"/>
        <v>1.0206207261596576</v>
      </c>
      <c r="M121" s="5">
        <v>531</v>
      </c>
      <c r="N121" s="4">
        <f t="shared" si="21"/>
        <v>7.375</v>
      </c>
    </row>
    <row r="122" spans="1:16">
      <c r="A122" s="3">
        <v>39590</v>
      </c>
      <c r="B122" t="s">
        <v>16</v>
      </c>
      <c r="C122" t="s">
        <v>17</v>
      </c>
      <c r="D122">
        <v>34</v>
      </c>
      <c r="E122">
        <v>63</v>
      </c>
      <c r="F122">
        <v>71</v>
      </c>
      <c r="G122">
        <v>47</v>
      </c>
      <c r="H122">
        <v>46</v>
      </c>
      <c r="I122">
        <v>68</v>
      </c>
      <c r="J122" s="4">
        <f t="shared" si="18"/>
        <v>54.833333333333336</v>
      </c>
      <c r="K122" s="4">
        <f t="shared" si="19"/>
        <v>14.661741597322823</v>
      </c>
      <c r="L122" s="4">
        <f t="shared" si="20"/>
        <v>22.385614593768491</v>
      </c>
      <c r="M122" s="5">
        <v>531</v>
      </c>
      <c r="N122" s="4">
        <f t="shared" si="21"/>
        <v>161.75833333333335</v>
      </c>
      <c r="O122">
        <v>8610</v>
      </c>
      <c r="P122" s="4">
        <f t="shared" ref="P122:P127" si="23">O122*N122</f>
        <v>1392739.2500000002</v>
      </c>
    </row>
    <row r="123" spans="1:16">
      <c r="A123" s="3">
        <v>39597</v>
      </c>
      <c r="B123" t="s">
        <v>16</v>
      </c>
      <c r="C123" t="s">
        <v>17</v>
      </c>
      <c r="D123">
        <v>43</v>
      </c>
      <c r="E123">
        <v>82</v>
      </c>
      <c r="F123">
        <v>48</v>
      </c>
      <c r="G123">
        <v>43</v>
      </c>
      <c r="H123">
        <v>96</v>
      </c>
      <c r="I123">
        <v>24</v>
      </c>
      <c r="J123" s="4">
        <f t="shared" si="18"/>
        <v>56</v>
      </c>
      <c r="K123" s="4">
        <f t="shared" si="19"/>
        <v>27.210292170426982</v>
      </c>
      <c r="L123" s="4">
        <f t="shared" si="20"/>
        <v>22.861904265976332</v>
      </c>
      <c r="M123" s="5">
        <v>531</v>
      </c>
      <c r="N123" s="4">
        <f t="shared" si="21"/>
        <v>165.20000000000002</v>
      </c>
      <c r="O123">
        <v>8610</v>
      </c>
      <c r="P123" s="4">
        <f t="shared" si="23"/>
        <v>1422372.0000000002</v>
      </c>
    </row>
    <row r="124" spans="1:16">
      <c r="A124" s="3">
        <v>39602</v>
      </c>
      <c r="B124" t="s">
        <v>16</v>
      </c>
      <c r="C124" t="s">
        <v>17</v>
      </c>
      <c r="D124">
        <v>74</v>
      </c>
      <c r="E124">
        <v>179</v>
      </c>
      <c r="F124">
        <v>119</v>
      </c>
      <c r="G124">
        <v>129</v>
      </c>
      <c r="H124">
        <v>107</v>
      </c>
      <c r="I124">
        <v>69</v>
      </c>
      <c r="J124" s="4">
        <f t="shared" si="18"/>
        <v>112.83333333333333</v>
      </c>
      <c r="K124" s="4">
        <f t="shared" si="19"/>
        <v>40.350547290794779</v>
      </c>
      <c r="L124" s="4">
        <f t="shared" si="20"/>
        <v>46.064015440672549</v>
      </c>
      <c r="M124" s="5">
        <v>531</v>
      </c>
      <c r="N124" s="4">
        <f t="shared" si="21"/>
        <v>332.85833333333335</v>
      </c>
      <c r="O124">
        <v>8610</v>
      </c>
      <c r="P124" s="4">
        <f t="shared" si="23"/>
        <v>2865910.25</v>
      </c>
    </row>
    <row r="125" spans="1:16">
      <c r="A125" s="3">
        <v>39612</v>
      </c>
      <c r="B125" t="s">
        <v>16</v>
      </c>
      <c r="C125" t="s">
        <v>17</v>
      </c>
      <c r="D125">
        <v>183</v>
      </c>
      <c r="E125">
        <v>160</v>
      </c>
      <c r="F125">
        <v>153</v>
      </c>
      <c r="G125">
        <v>147</v>
      </c>
      <c r="H125">
        <v>178</v>
      </c>
      <c r="I125">
        <v>146</v>
      </c>
      <c r="J125" s="4">
        <f t="shared" si="18"/>
        <v>161.16666666666666</v>
      </c>
      <c r="K125" s="4">
        <f t="shared" si="19"/>
        <v>15.86715685517316</v>
      </c>
      <c r="L125" s="4">
        <f t="shared" si="20"/>
        <v>65.796016146425927</v>
      </c>
      <c r="M125" s="5">
        <v>531</v>
      </c>
      <c r="N125" s="4">
        <f t="shared" si="21"/>
        <v>475.44166666666666</v>
      </c>
      <c r="O125">
        <v>8610</v>
      </c>
      <c r="P125" s="4">
        <f t="shared" si="23"/>
        <v>4093552.75</v>
      </c>
    </row>
    <row r="126" spans="1:16">
      <c r="A126" s="3">
        <v>39623</v>
      </c>
      <c r="B126" t="s">
        <v>16</v>
      </c>
      <c r="C126" t="s">
        <v>17</v>
      </c>
      <c r="D126">
        <v>59</v>
      </c>
      <c r="E126">
        <v>80</v>
      </c>
      <c r="F126">
        <v>148</v>
      </c>
      <c r="G126">
        <v>146</v>
      </c>
      <c r="H126">
        <v>64</v>
      </c>
      <c r="I126">
        <v>71</v>
      </c>
      <c r="J126" s="4">
        <f t="shared" si="18"/>
        <v>94.666666666666671</v>
      </c>
      <c r="K126" s="4">
        <f t="shared" si="19"/>
        <v>41.151751684061608</v>
      </c>
      <c r="L126" s="4">
        <f t="shared" si="20"/>
        <v>38.647504830579038</v>
      </c>
      <c r="M126" s="5">
        <v>531</v>
      </c>
      <c r="N126" s="4">
        <f t="shared" si="21"/>
        <v>279.26666666666671</v>
      </c>
      <c r="O126">
        <v>8610</v>
      </c>
      <c r="P126" s="4">
        <f t="shared" si="23"/>
        <v>2404486.0000000005</v>
      </c>
    </row>
    <row r="127" spans="1:16">
      <c r="A127" s="3">
        <v>39637</v>
      </c>
      <c r="B127" t="s">
        <v>16</v>
      </c>
      <c r="C127" t="s">
        <v>17</v>
      </c>
      <c r="D127">
        <v>21</v>
      </c>
      <c r="E127">
        <v>13</v>
      </c>
      <c r="F127">
        <v>15</v>
      </c>
      <c r="G127">
        <v>26</v>
      </c>
      <c r="H127">
        <v>22</v>
      </c>
      <c r="I127">
        <v>30</v>
      </c>
      <c r="J127" s="4">
        <f t="shared" si="18"/>
        <v>21.166666666666668</v>
      </c>
      <c r="K127" s="4">
        <f t="shared" si="19"/>
        <v>6.4316923641190034</v>
      </c>
      <c r="L127" s="4">
        <f t="shared" si="20"/>
        <v>8.6412554814851017</v>
      </c>
      <c r="M127" s="5">
        <v>531</v>
      </c>
      <c r="N127" s="4">
        <f t="shared" si="21"/>
        <v>62.44166666666667</v>
      </c>
      <c r="O127">
        <v>8610</v>
      </c>
      <c r="P127" s="4">
        <f t="shared" si="23"/>
        <v>537622.75</v>
      </c>
    </row>
    <row r="128" spans="1:16">
      <c r="A128" s="3">
        <v>39597</v>
      </c>
      <c r="B128" t="s">
        <v>16</v>
      </c>
      <c r="C128" t="s">
        <v>27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s="4">
        <f t="shared" si="18"/>
        <v>0.16666666666666666</v>
      </c>
      <c r="K128" s="4">
        <f t="shared" si="19"/>
        <v>0.40824829046386302</v>
      </c>
      <c r="L128" s="4">
        <f t="shared" si="20"/>
        <v>6.804138174397717E-2</v>
      </c>
      <c r="M128" s="5">
        <v>531</v>
      </c>
      <c r="N128" s="4">
        <f t="shared" si="21"/>
        <v>0.49166666666666664</v>
      </c>
    </row>
    <row r="129" spans="1:14">
      <c r="A129" s="3">
        <v>39602</v>
      </c>
      <c r="B129" t="s">
        <v>16</v>
      </c>
      <c r="C129" t="s">
        <v>27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 s="4">
        <f t="shared" si="18"/>
        <v>0.33333333333333331</v>
      </c>
      <c r="K129" s="4">
        <f t="shared" si="19"/>
        <v>0.51639777949432231</v>
      </c>
      <c r="L129" s="4">
        <f t="shared" si="20"/>
        <v>0.13608276348795434</v>
      </c>
      <c r="M129" s="5">
        <v>531</v>
      </c>
      <c r="N129" s="4">
        <f t="shared" si="21"/>
        <v>0.98333333333333328</v>
      </c>
    </row>
    <row r="130" spans="1:14">
      <c r="A130" s="3">
        <v>39623</v>
      </c>
      <c r="B130" t="s">
        <v>16</v>
      </c>
      <c r="C130" t="s">
        <v>27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 s="4">
        <f t="shared" ref="J130:J161" si="24">AVERAGE(D130:I130)</f>
        <v>0.33333333333333331</v>
      </c>
      <c r="K130" s="4">
        <f t="shared" ref="K130:K166" si="25">STDEV(D130:I130)</f>
        <v>0.51639777949432231</v>
      </c>
      <c r="L130" s="4">
        <f t="shared" ref="L130:L166" si="26">J130/(6)^(1/2)</f>
        <v>0.13608276348795434</v>
      </c>
      <c r="M130" s="5">
        <v>531</v>
      </c>
      <c r="N130" s="4">
        <f t="shared" ref="N130:N161" si="27">J130/(20*(9/M130))</f>
        <v>0.98333333333333328</v>
      </c>
    </row>
    <row r="131" spans="1:14">
      <c r="A131" s="3">
        <v>39637</v>
      </c>
      <c r="B131" t="s">
        <v>16</v>
      </c>
      <c r="C131" t="s">
        <v>27</v>
      </c>
      <c r="D131">
        <v>2</v>
      </c>
      <c r="E131">
        <v>3</v>
      </c>
      <c r="F131">
        <v>1</v>
      </c>
      <c r="G131">
        <v>0</v>
      </c>
      <c r="H131">
        <v>0</v>
      </c>
      <c r="I131">
        <v>1</v>
      </c>
      <c r="J131" s="4">
        <f t="shared" si="24"/>
        <v>1.1666666666666667</v>
      </c>
      <c r="K131" s="4">
        <f t="shared" si="25"/>
        <v>1.1690451944500122</v>
      </c>
      <c r="L131" s="4">
        <f t="shared" si="26"/>
        <v>0.47628967220784024</v>
      </c>
      <c r="M131" s="5">
        <v>531</v>
      </c>
      <c r="N131" s="4">
        <f t="shared" si="27"/>
        <v>3.4416666666666669</v>
      </c>
    </row>
    <row r="132" spans="1:14">
      <c r="A132" s="3">
        <v>39644</v>
      </c>
      <c r="B132" t="s">
        <v>16</v>
      </c>
      <c r="C132" t="s">
        <v>27</v>
      </c>
      <c r="D132">
        <v>10</v>
      </c>
      <c r="E132">
        <v>5</v>
      </c>
      <c r="F132">
        <v>18</v>
      </c>
      <c r="G132">
        <v>8</v>
      </c>
      <c r="H132">
        <v>5</v>
      </c>
      <c r="I132">
        <v>2</v>
      </c>
      <c r="J132" s="4">
        <f t="shared" si="24"/>
        <v>8</v>
      </c>
      <c r="K132" s="4">
        <f t="shared" si="25"/>
        <v>5.6213877290220786</v>
      </c>
      <c r="L132" s="4">
        <f t="shared" si="26"/>
        <v>3.2659863237109046</v>
      </c>
      <c r="M132" s="5">
        <v>531</v>
      </c>
      <c r="N132" s="4">
        <f t="shared" si="27"/>
        <v>23.6</v>
      </c>
    </row>
    <row r="133" spans="1:14">
      <c r="A133" s="3">
        <v>39651</v>
      </c>
      <c r="B133" t="s">
        <v>16</v>
      </c>
      <c r="C133" t="s">
        <v>27</v>
      </c>
      <c r="D133">
        <v>28</v>
      </c>
      <c r="E133">
        <v>45</v>
      </c>
      <c r="F133">
        <v>43</v>
      </c>
      <c r="G133">
        <v>22</v>
      </c>
      <c r="H133">
        <v>40</v>
      </c>
      <c r="I133">
        <v>29</v>
      </c>
      <c r="J133" s="4">
        <f t="shared" si="24"/>
        <v>34.5</v>
      </c>
      <c r="K133" s="4">
        <f t="shared" si="25"/>
        <v>9.3968079686668062</v>
      </c>
      <c r="L133" s="4">
        <f t="shared" si="26"/>
        <v>14.084566021003276</v>
      </c>
      <c r="M133" s="5">
        <v>531</v>
      </c>
      <c r="N133" s="4">
        <f t="shared" si="27"/>
        <v>101.77500000000001</v>
      </c>
    </row>
    <row r="134" spans="1:14">
      <c r="A134" s="3">
        <v>39658</v>
      </c>
      <c r="B134" t="s">
        <v>16</v>
      </c>
      <c r="C134" t="s">
        <v>27</v>
      </c>
      <c r="D134">
        <v>42</v>
      </c>
      <c r="E134">
        <v>42</v>
      </c>
      <c r="F134">
        <v>39</v>
      </c>
      <c r="G134">
        <v>72</v>
      </c>
      <c r="H134">
        <v>51</v>
      </c>
      <c r="I134">
        <v>61</v>
      </c>
      <c r="J134" s="4">
        <f t="shared" si="24"/>
        <v>51.166666666666664</v>
      </c>
      <c r="K134" s="4">
        <f t="shared" si="25"/>
        <v>13.014094923069633</v>
      </c>
      <c r="L134" s="4">
        <f t="shared" si="26"/>
        <v>20.88870419540099</v>
      </c>
      <c r="M134" s="5">
        <v>531</v>
      </c>
      <c r="N134" s="4">
        <f t="shared" si="27"/>
        <v>150.94166666666666</v>
      </c>
    </row>
    <row r="135" spans="1:14">
      <c r="A135" s="3">
        <v>39665</v>
      </c>
      <c r="B135" t="s">
        <v>16</v>
      </c>
      <c r="C135" t="s">
        <v>27</v>
      </c>
      <c r="D135">
        <v>0</v>
      </c>
      <c r="E135">
        <v>1</v>
      </c>
      <c r="F135">
        <v>3</v>
      </c>
      <c r="G135">
        <v>2</v>
      </c>
      <c r="H135">
        <v>0</v>
      </c>
      <c r="I135">
        <v>0</v>
      </c>
      <c r="J135" s="4">
        <f t="shared" si="24"/>
        <v>1</v>
      </c>
      <c r="K135" s="4">
        <f t="shared" si="25"/>
        <v>1.2649110640673518</v>
      </c>
      <c r="L135" s="4">
        <f t="shared" si="26"/>
        <v>0.40824829046386307</v>
      </c>
      <c r="M135" s="5">
        <v>531</v>
      </c>
      <c r="N135" s="4">
        <f t="shared" si="27"/>
        <v>2.95</v>
      </c>
    </row>
    <row r="136" spans="1:14">
      <c r="A136" s="3">
        <v>39672</v>
      </c>
      <c r="B136" t="s">
        <v>16</v>
      </c>
      <c r="C136" t="s">
        <v>27</v>
      </c>
      <c r="D136">
        <v>3</v>
      </c>
      <c r="E136">
        <v>1</v>
      </c>
      <c r="F136">
        <v>4</v>
      </c>
      <c r="G136">
        <v>2</v>
      </c>
      <c r="H136">
        <v>3</v>
      </c>
      <c r="I136">
        <v>2</v>
      </c>
      <c r="J136" s="4">
        <f t="shared" si="24"/>
        <v>2.5</v>
      </c>
      <c r="K136" s="4">
        <f t="shared" si="25"/>
        <v>1.0488088481701516</v>
      </c>
      <c r="L136" s="4">
        <f t="shared" si="26"/>
        <v>1.0206207261596576</v>
      </c>
      <c r="M136" s="5">
        <v>531</v>
      </c>
      <c r="N136" s="4">
        <f t="shared" si="27"/>
        <v>7.375</v>
      </c>
    </row>
    <row r="137" spans="1:14">
      <c r="A137" s="3">
        <v>39679</v>
      </c>
      <c r="B137" t="s">
        <v>16</v>
      </c>
      <c r="C137" t="s">
        <v>27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s="4">
        <f t="shared" si="24"/>
        <v>0.16666666666666666</v>
      </c>
      <c r="K137" s="4">
        <f t="shared" si="25"/>
        <v>0.40824829046386302</v>
      </c>
      <c r="L137" s="4">
        <f t="shared" si="26"/>
        <v>6.804138174397717E-2</v>
      </c>
      <c r="M137" s="5">
        <v>531</v>
      </c>
      <c r="N137" s="4">
        <f t="shared" si="27"/>
        <v>0.49166666666666664</v>
      </c>
    </row>
    <row r="138" spans="1:14">
      <c r="A138" s="3">
        <v>39691</v>
      </c>
      <c r="B138" t="s">
        <v>16</v>
      </c>
      <c r="C138" t="s">
        <v>27</v>
      </c>
      <c r="D138">
        <v>1</v>
      </c>
      <c r="E138">
        <v>3</v>
      </c>
      <c r="F138">
        <v>0</v>
      </c>
      <c r="G138">
        <v>1</v>
      </c>
      <c r="H138">
        <v>0</v>
      </c>
      <c r="I138">
        <v>0</v>
      </c>
      <c r="J138" s="4">
        <f t="shared" si="24"/>
        <v>0.83333333333333337</v>
      </c>
      <c r="K138" s="4">
        <f t="shared" si="25"/>
        <v>1.1690451944500122</v>
      </c>
      <c r="L138" s="4">
        <f t="shared" si="26"/>
        <v>0.3402069087198859</v>
      </c>
      <c r="M138" s="5">
        <v>531</v>
      </c>
      <c r="N138" s="4">
        <f t="shared" si="27"/>
        <v>2.4583333333333335</v>
      </c>
    </row>
    <row r="139" spans="1:14">
      <c r="A139" s="3">
        <v>39590</v>
      </c>
      <c r="B139" t="s">
        <v>16</v>
      </c>
      <c r="C139" t="s">
        <v>26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 s="4">
        <f t="shared" si="24"/>
        <v>0.33333333333333331</v>
      </c>
      <c r="K139" s="4">
        <f t="shared" si="25"/>
        <v>0.81649658092772603</v>
      </c>
      <c r="L139" s="4">
        <f t="shared" si="26"/>
        <v>0.13608276348795434</v>
      </c>
      <c r="M139" s="5">
        <v>531</v>
      </c>
      <c r="N139" s="4">
        <f t="shared" si="27"/>
        <v>0.98333333333333328</v>
      </c>
    </row>
    <row r="140" spans="1:14">
      <c r="A140" s="3">
        <v>39590</v>
      </c>
      <c r="B140" t="s">
        <v>16</v>
      </c>
      <c r="C140" t="s">
        <v>22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4</v>
      </c>
      <c r="J140" s="4">
        <f t="shared" si="24"/>
        <v>1</v>
      </c>
      <c r="K140" s="4">
        <f t="shared" si="25"/>
        <v>1.5491933384829668</v>
      </c>
      <c r="L140" s="4">
        <f t="shared" si="26"/>
        <v>0.40824829046386307</v>
      </c>
      <c r="M140" s="5">
        <v>531</v>
      </c>
      <c r="N140" s="4">
        <f t="shared" si="27"/>
        <v>2.95</v>
      </c>
    </row>
    <row r="141" spans="1:14">
      <c r="A141" s="3">
        <v>39597</v>
      </c>
      <c r="B141" t="s">
        <v>16</v>
      </c>
      <c r="C141" t="s">
        <v>22</v>
      </c>
      <c r="D141">
        <v>0</v>
      </c>
      <c r="E141">
        <v>1</v>
      </c>
      <c r="F141">
        <v>1</v>
      </c>
      <c r="G141">
        <v>0</v>
      </c>
      <c r="H141">
        <v>2</v>
      </c>
      <c r="I141">
        <v>2</v>
      </c>
      <c r="J141" s="4">
        <f t="shared" si="24"/>
        <v>1</v>
      </c>
      <c r="K141" s="4">
        <f t="shared" si="25"/>
        <v>0.89442719099991586</v>
      </c>
      <c r="L141" s="4">
        <f t="shared" si="26"/>
        <v>0.40824829046386307</v>
      </c>
      <c r="M141" s="5">
        <v>531</v>
      </c>
      <c r="N141" s="4">
        <f t="shared" si="27"/>
        <v>2.95</v>
      </c>
    </row>
    <row r="142" spans="1:14">
      <c r="A142" s="3">
        <v>39602</v>
      </c>
      <c r="B142" t="s">
        <v>16</v>
      </c>
      <c r="C142" t="s">
        <v>22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 s="4">
        <f t="shared" si="24"/>
        <v>0.83333333333333337</v>
      </c>
      <c r="K142" s="4">
        <f t="shared" si="25"/>
        <v>0.40824829046386296</v>
      </c>
      <c r="L142" s="4">
        <f t="shared" si="26"/>
        <v>0.3402069087198859</v>
      </c>
      <c r="M142" s="5">
        <v>531</v>
      </c>
      <c r="N142" s="4">
        <f t="shared" si="27"/>
        <v>2.4583333333333335</v>
      </c>
    </row>
    <row r="143" spans="1:14">
      <c r="A143" s="3">
        <v>39612</v>
      </c>
      <c r="B143" t="s">
        <v>16</v>
      </c>
      <c r="C143" t="s">
        <v>22</v>
      </c>
      <c r="D143">
        <v>3</v>
      </c>
      <c r="E143">
        <v>0</v>
      </c>
      <c r="F143">
        <v>5</v>
      </c>
      <c r="G143">
        <v>0</v>
      </c>
      <c r="H143">
        <v>0</v>
      </c>
      <c r="I143">
        <v>0</v>
      </c>
      <c r="J143" s="4">
        <f t="shared" si="24"/>
        <v>1.3333333333333333</v>
      </c>
      <c r="K143" s="4">
        <f t="shared" si="25"/>
        <v>2.1602468994692869</v>
      </c>
      <c r="L143" s="4">
        <f t="shared" si="26"/>
        <v>0.54433105395181736</v>
      </c>
      <c r="M143" s="5">
        <v>531</v>
      </c>
      <c r="N143" s="4">
        <f t="shared" si="27"/>
        <v>3.9333333333333331</v>
      </c>
    </row>
    <row r="144" spans="1:14">
      <c r="A144" s="3">
        <v>39623</v>
      </c>
      <c r="B144" t="s">
        <v>16</v>
      </c>
      <c r="C144" t="s">
        <v>22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 s="4">
        <f t="shared" si="24"/>
        <v>0.33333333333333331</v>
      </c>
      <c r="K144" s="4">
        <f t="shared" si="25"/>
        <v>0.51639777949432231</v>
      </c>
      <c r="L144" s="4">
        <f t="shared" si="26"/>
        <v>0.13608276348795434</v>
      </c>
      <c r="M144" s="5">
        <v>531</v>
      </c>
      <c r="N144" s="4">
        <f t="shared" si="27"/>
        <v>0.98333333333333328</v>
      </c>
    </row>
    <row r="145" spans="1:16">
      <c r="A145" s="3">
        <v>39637</v>
      </c>
      <c r="B145" t="s">
        <v>16</v>
      </c>
      <c r="C145" t="s">
        <v>22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 s="4">
        <f t="shared" si="24"/>
        <v>0.33333333333333331</v>
      </c>
      <c r="K145" s="4">
        <f t="shared" si="25"/>
        <v>0.51639777949432231</v>
      </c>
      <c r="L145" s="4">
        <f t="shared" si="26"/>
        <v>0.13608276348795434</v>
      </c>
      <c r="M145" s="5">
        <v>531</v>
      </c>
      <c r="N145" s="4">
        <f t="shared" si="27"/>
        <v>0.98333333333333328</v>
      </c>
    </row>
    <row r="146" spans="1:16">
      <c r="A146" s="3">
        <v>39644</v>
      </c>
      <c r="B146" t="s">
        <v>16</v>
      </c>
      <c r="C146" t="s">
        <v>22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 s="4">
        <f t="shared" si="24"/>
        <v>0.33333333333333331</v>
      </c>
      <c r="K146" s="4">
        <f t="shared" si="25"/>
        <v>0.81649658092772603</v>
      </c>
      <c r="L146" s="4">
        <f t="shared" si="26"/>
        <v>0.13608276348795434</v>
      </c>
      <c r="M146" s="5">
        <v>531</v>
      </c>
      <c r="N146" s="4">
        <f t="shared" si="27"/>
        <v>0.98333333333333328</v>
      </c>
    </row>
    <row r="147" spans="1:16">
      <c r="A147" s="3">
        <v>39651</v>
      </c>
      <c r="B147" t="s">
        <v>16</v>
      </c>
      <c r="C147" t="s">
        <v>22</v>
      </c>
      <c r="D147">
        <v>4</v>
      </c>
      <c r="E147">
        <v>0</v>
      </c>
      <c r="F147">
        <v>1</v>
      </c>
      <c r="G147">
        <v>3</v>
      </c>
      <c r="H147">
        <v>1</v>
      </c>
      <c r="I147">
        <v>0</v>
      </c>
      <c r="J147" s="4">
        <f t="shared" si="24"/>
        <v>1.5</v>
      </c>
      <c r="K147" s="4">
        <f t="shared" si="25"/>
        <v>1.6431676725154984</v>
      </c>
      <c r="L147" s="4">
        <f t="shared" si="26"/>
        <v>0.61237243569579458</v>
      </c>
      <c r="M147" s="5">
        <v>531</v>
      </c>
      <c r="N147" s="4">
        <f t="shared" si="27"/>
        <v>4.4249999999999998</v>
      </c>
    </row>
    <row r="148" spans="1:16">
      <c r="A148" s="3">
        <v>39658</v>
      </c>
      <c r="B148" t="s">
        <v>16</v>
      </c>
      <c r="C148" t="s">
        <v>22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4">
        <f t="shared" si="24"/>
        <v>0.16666666666666666</v>
      </c>
      <c r="K148" s="4">
        <f t="shared" si="25"/>
        <v>0.40824829046386302</v>
      </c>
      <c r="L148" s="4">
        <f t="shared" si="26"/>
        <v>6.804138174397717E-2</v>
      </c>
      <c r="M148" s="5">
        <v>531</v>
      </c>
      <c r="N148" s="4">
        <f t="shared" si="27"/>
        <v>0.49166666666666664</v>
      </c>
    </row>
    <row r="149" spans="1:16">
      <c r="A149" s="3">
        <v>39665</v>
      </c>
      <c r="B149" t="s">
        <v>16</v>
      </c>
      <c r="C149" t="s">
        <v>22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4">
        <f t="shared" si="24"/>
        <v>0.16666666666666666</v>
      </c>
      <c r="K149" s="4">
        <f t="shared" si="25"/>
        <v>0.40824829046386302</v>
      </c>
      <c r="L149" s="4">
        <f t="shared" si="26"/>
        <v>6.804138174397717E-2</v>
      </c>
      <c r="M149" s="5">
        <v>531</v>
      </c>
      <c r="N149" s="4">
        <f t="shared" si="27"/>
        <v>0.49166666666666664</v>
      </c>
    </row>
    <row r="150" spans="1:16">
      <c r="A150" s="3">
        <v>39685</v>
      </c>
      <c r="B150" t="s">
        <v>16</v>
      </c>
      <c r="C150" t="s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s="4">
        <f t="shared" si="24"/>
        <v>0.16666666666666666</v>
      </c>
      <c r="K150" s="4">
        <f t="shared" si="25"/>
        <v>0.40824829046386302</v>
      </c>
      <c r="L150" s="4">
        <f t="shared" si="26"/>
        <v>6.804138174397717E-2</v>
      </c>
      <c r="M150" s="5">
        <v>531</v>
      </c>
      <c r="N150" s="4">
        <f t="shared" si="27"/>
        <v>0.49166666666666664</v>
      </c>
    </row>
    <row r="151" spans="1:16">
      <c r="A151" s="3">
        <v>39691</v>
      </c>
      <c r="B151" t="s">
        <v>16</v>
      </c>
      <c r="C151" t="s">
        <v>22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1</v>
      </c>
      <c r="J151" s="4">
        <f t="shared" si="24"/>
        <v>0.83333333333333337</v>
      </c>
      <c r="K151" s="4">
        <f t="shared" si="25"/>
        <v>0.752772652709081</v>
      </c>
      <c r="L151" s="4">
        <f t="shared" si="26"/>
        <v>0.3402069087198859</v>
      </c>
      <c r="M151" s="5">
        <v>531</v>
      </c>
      <c r="N151" s="4">
        <f t="shared" si="27"/>
        <v>2.4583333333333335</v>
      </c>
    </row>
    <row r="152" spans="1:16">
      <c r="A152" s="3">
        <v>39700</v>
      </c>
      <c r="B152" t="s">
        <v>16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s="4">
        <f t="shared" si="24"/>
        <v>0.16666666666666666</v>
      </c>
      <c r="K152" s="4">
        <f t="shared" si="25"/>
        <v>0.40824829046386302</v>
      </c>
      <c r="L152" s="4">
        <f t="shared" si="26"/>
        <v>6.804138174397717E-2</v>
      </c>
      <c r="M152" s="5">
        <v>531</v>
      </c>
      <c r="N152" s="4">
        <f t="shared" si="27"/>
        <v>0.49166666666666664</v>
      </c>
    </row>
    <row r="153" spans="1:16">
      <c r="A153" s="3">
        <v>39711</v>
      </c>
      <c r="B153" t="s">
        <v>16</v>
      </c>
      <c r="C153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s="4">
        <f t="shared" si="24"/>
        <v>0.16666666666666666</v>
      </c>
      <c r="K153" s="4">
        <f t="shared" si="25"/>
        <v>0.40824829046386302</v>
      </c>
      <c r="L153" s="4">
        <f t="shared" si="26"/>
        <v>6.804138174397717E-2</v>
      </c>
      <c r="M153" s="5">
        <v>531</v>
      </c>
      <c r="N153" s="4">
        <f t="shared" si="27"/>
        <v>0.49166666666666664</v>
      </c>
    </row>
    <row r="154" spans="1:16">
      <c r="A154" s="3">
        <v>39590</v>
      </c>
      <c r="B154" t="s">
        <v>16</v>
      </c>
      <c r="C154" t="s">
        <v>24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4">
        <f t="shared" si="24"/>
        <v>0.16666666666666666</v>
      </c>
      <c r="K154" s="4">
        <f t="shared" si="25"/>
        <v>0.40824829046386302</v>
      </c>
      <c r="L154" s="4">
        <f t="shared" si="26"/>
        <v>6.804138174397717E-2</v>
      </c>
      <c r="M154" s="5">
        <v>531</v>
      </c>
      <c r="N154" s="4">
        <f t="shared" si="27"/>
        <v>0.49166666666666664</v>
      </c>
      <c r="O154">
        <v>105605</v>
      </c>
      <c r="P154" s="4">
        <f t="shared" ref="P154:P159" si="28">O154*N154</f>
        <v>51922.458333333328</v>
      </c>
    </row>
    <row r="155" spans="1:16">
      <c r="A155" s="3">
        <v>39651</v>
      </c>
      <c r="B155" t="s">
        <v>16</v>
      </c>
      <c r="C155" t="s">
        <v>24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4">
        <f t="shared" si="24"/>
        <v>0.16666666666666666</v>
      </c>
      <c r="K155" s="4">
        <f t="shared" si="25"/>
        <v>0.40824829046386302</v>
      </c>
      <c r="L155" s="4">
        <f t="shared" si="26"/>
        <v>6.804138174397717E-2</v>
      </c>
      <c r="M155" s="5">
        <v>531</v>
      </c>
      <c r="N155" s="4">
        <f t="shared" si="27"/>
        <v>0.49166666666666664</v>
      </c>
      <c r="O155">
        <v>105605</v>
      </c>
      <c r="P155" s="4">
        <f t="shared" si="28"/>
        <v>51922.458333333328</v>
      </c>
    </row>
    <row r="156" spans="1:16">
      <c r="A156" s="3">
        <v>39658</v>
      </c>
      <c r="B156" t="s">
        <v>16</v>
      </c>
      <c r="C156" t="s">
        <v>24</v>
      </c>
      <c r="D156">
        <v>0</v>
      </c>
      <c r="E156">
        <v>3</v>
      </c>
      <c r="F156">
        <v>5</v>
      </c>
      <c r="G156">
        <v>2</v>
      </c>
      <c r="H156">
        <v>0</v>
      </c>
      <c r="I156">
        <v>0</v>
      </c>
      <c r="J156" s="4">
        <f t="shared" si="24"/>
        <v>1.6666666666666667</v>
      </c>
      <c r="K156" s="4">
        <f t="shared" si="25"/>
        <v>2.0655911179772888</v>
      </c>
      <c r="L156" s="4">
        <f t="shared" si="26"/>
        <v>0.68041381743977181</v>
      </c>
      <c r="M156" s="5">
        <v>531</v>
      </c>
      <c r="N156" s="4">
        <f t="shared" si="27"/>
        <v>4.916666666666667</v>
      </c>
      <c r="O156">
        <v>105605</v>
      </c>
      <c r="P156" s="4">
        <f t="shared" si="28"/>
        <v>519224.58333333337</v>
      </c>
    </row>
    <row r="157" spans="1:16">
      <c r="A157" s="3">
        <v>39665</v>
      </c>
      <c r="B157" t="s">
        <v>16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s="4">
        <f t="shared" si="24"/>
        <v>0.16666666666666666</v>
      </c>
      <c r="K157" s="4">
        <f t="shared" si="25"/>
        <v>0.40824829046386302</v>
      </c>
      <c r="L157" s="4">
        <f t="shared" si="26"/>
        <v>6.804138174397717E-2</v>
      </c>
      <c r="M157" s="5">
        <v>531</v>
      </c>
      <c r="N157" s="4">
        <f t="shared" si="27"/>
        <v>0.49166666666666664</v>
      </c>
      <c r="O157">
        <v>105605</v>
      </c>
      <c r="P157" s="4">
        <f t="shared" si="28"/>
        <v>51922.458333333328</v>
      </c>
    </row>
    <row r="158" spans="1:16">
      <c r="A158" s="3">
        <v>39672</v>
      </c>
      <c r="B158" t="s">
        <v>16</v>
      </c>
      <c r="C158" t="s">
        <v>24</v>
      </c>
      <c r="D158">
        <v>2</v>
      </c>
      <c r="E158">
        <v>4</v>
      </c>
      <c r="F158">
        <v>2</v>
      </c>
      <c r="G158">
        <v>8</v>
      </c>
      <c r="H158">
        <v>1</v>
      </c>
      <c r="I158">
        <v>5</v>
      </c>
      <c r="J158" s="4">
        <f t="shared" si="24"/>
        <v>3.6666666666666665</v>
      </c>
      <c r="K158" s="4">
        <f t="shared" si="25"/>
        <v>2.5819888974716112</v>
      </c>
      <c r="L158" s="4">
        <f t="shared" si="26"/>
        <v>1.4969103983674978</v>
      </c>
      <c r="M158" s="5">
        <v>531</v>
      </c>
      <c r="N158" s="4">
        <f t="shared" si="27"/>
        <v>10.816666666666666</v>
      </c>
      <c r="O158">
        <v>105605</v>
      </c>
      <c r="P158" s="4">
        <f t="shared" si="28"/>
        <v>1142294.0833333333</v>
      </c>
    </row>
    <row r="159" spans="1:16">
      <c r="A159" s="3">
        <v>39679</v>
      </c>
      <c r="B159" t="s">
        <v>16</v>
      </c>
      <c r="C159" t="s">
        <v>24</v>
      </c>
      <c r="D159">
        <v>2</v>
      </c>
      <c r="E159">
        <v>4</v>
      </c>
      <c r="F159">
        <v>4</v>
      </c>
      <c r="G159">
        <v>4</v>
      </c>
      <c r="H159">
        <v>2</v>
      </c>
      <c r="I159">
        <v>4</v>
      </c>
      <c r="J159" s="4">
        <f t="shared" si="24"/>
        <v>3.3333333333333335</v>
      </c>
      <c r="K159" s="4">
        <f t="shared" si="25"/>
        <v>1.0327955589886442</v>
      </c>
      <c r="L159" s="4">
        <f t="shared" si="26"/>
        <v>1.3608276348795436</v>
      </c>
      <c r="M159" s="5">
        <v>531</v>
      </c>
      <c r="N159" s="4">
        <f t="shared" si="27"/>
        <v>9.8333333333333339</v>
      </c>
      <c r="O159">
        <v>119060</v>
      </c>
      <c r="P159" s="4">
        <f t="shared" si="28"/>
        <v>1170756.6666666667</v>
      </c>
    </row>
    <row r="160" spans="1:16">
      <c r="A160" s="3">
        <v>39685</v>
      </c>
      <c r="B160" t="s">
        <v>16</v>
      </c>
      <c r="C160" t="s">
        <v>24</v>
      </c>
      <c r="D160">
        <v>8</v>
      </c>
      <c r="E160">
        <v>5</v>
      </c>
      <c r="F160">
        <v>7</v>
      </c>
      <c r="G160">
        <v>4</v>
      </c>
      <c r="H160">
        <v>4</v>
      </c>
      <c r="I160">
        <v>6</v>
      </c>
      <c r="J160" s="4">
        <f t="shared" si="24"/>
        <v>5.666666666666667</v>
      </c>
      <c r="K160" s="4">
        <f t="shared" si="25"/>
        <v>1.6329931618554527</v>
      </c>
      <c r="L160" s="4">
        <f t="shared" si="26"/>
        <v>2.3134069792952241</v>
      </c>
      <c r="M160" s="5">
        <v>531</v>
      </c>
      <c r="N160" s="4">
        <f t="shared" si="27"/>
        <v>16.716666666666669</v>
      </c>
    </row>
    <row r="161" spans="1:14">
      <c r="A161" s="3">
        <v>39691</v>
      </c>
      <c r="B161" t="s">
        <v>16</v>
      </c>
      <c r="C161" t="s">
        <v>24</v>
      </c>
      <c r="D161">
        <v>23</v>
      </c>
      <c r="E161">
        <v>9</v>
      </c>
      <c r="F161">
        <v>15</v>
      </c>
      <c r="G161">
        <v>25</v>
      </c>
      <c r="H161">
        <v>41</v>
      </c>
      <c r="I161">
        <v>19</v>
      </c>
      <c r="J161" s="4">
        <f t="shared" si="24"/>
        <v>22</v>
      </c>
      <c r="K161" s="4">
        <f t="shared" si="25"/>
        <v>10.936178491593852</v>
      </c>
      <c r="L161" s="4">
        <f t="shared" si="26"/>
        <v>8.981462390204987</v>
      </c>
      <c r="M161" s="5">
        <v>531</v>
      </c>
      <c r="N161" s="4">
        <f t="shared" si="27"/>
        <v>64.900000000000006</v>
      </c>
    </row>
    <row r="162" spans="1:14">
      <c r="A162" s="3">
        <v>39700</v>
      </c>
      <c r="B162" t="s">
        <v>16</v>
      </c>
      <c r="C162" t="s">
        <v>24</v>
      </c>
      <c r="D162">
        <v>16</v>
      </c>
      <c r="E162">
        <v>25</v>
      </c>
      <c r="F162">
        <v>35</v>
      </c>
      <c r="G162">
        <v>23</v>
      </c>
      <c r="H162">
        <v>19</v>
      </c>
      <c r="I162">
        <v>23</v>
      </c>
      <c r="J162" s="4">
        <f t="shared" ref="J162:J193" si="29">AVERAGE(D162:I162)</f>
        <v>23.5</v>
      </c>
      <c r="K162" s="4">
        <f t="shared" si="25"/>
        <v>6.5038450166036395</v>
      </c>
      <c r="L162" s="4">
        <f t="shared" si="26"/>
        <v>9.5938348259007817</v>
      </c>
      <c r="M162" s="5">
        <v>531</v>
      </c>
      <c r="N162" s="4">
        <f t="shared" ref="N162:N193" si="30">J162/(20*(9/M162))</f>
        <v>69.325000000000003</v>
      </c>
    </row>
    <row r="163" spans="1:14">
      <c r="A163" s="3">
        <v>39719</v>
      </c>
      <c r="B163" t="s">
        <v>16</v>
      </c>
      <c r="C163" t="s">
        <v>24</v>
      </c>
      <c r="D163">
        <v>7</v>
      </c>
      <c r="E163">
        <v>7</v>
      </c>
      <c r="F163">
        <v>3</v>
      </c>
      <c r="G163">
        <v>4</v>
      </c>
      <c r="H163">
        <v>6</v>
      </c>
      <c r="I163">
        <v>12</v>
      </c>
      <c r="J163" s="4">
        <f t="shared" si="29"/>
        <v>6.5</v>
      </c>
      <c r="K163" s="4">
        <f t="shared" si="25"/>
        <v>3.1464265445104549</v>
      </c>
      <c r="L163" s="4">
        <f t="shared" si="26"/>
        <v>2.6536138880151099</v>
      </c>
      <c r="M163" s="5">
        <v>531</v>
      </c>
      <c r="N163" s="4">
        <f t="shared" si="30"/>
        <v>19.175000000000001</v>
      </c>
    </row>
    <row r="164" spans="1:14">
      <c r="A164" s="3">
        <v>39711</v>
      </c>
      <c r="B164" t="s">
        <v>16</v>
      </c>
      <c r="C164" t="s">
        <v>24</v>
      </c>
      <c r="D164">
        <v>22</v>
      </c>
      <c r="E164">
        <v>18</v>
      </c>
      <c r="F164">
        <v>13</v>
      </c>
      <c r="G164">
        <v>7</v>
      </c>
      <c r="H164">
        <v>13</v>
      </c>
      <c r="I164">
        <v>10</v>
      </c>
      <c r="J164" s="4">
        <f t="shared" si="29"/>
        <v>13.833333333333334</v>
      </c>
      <c r="K164" s="4">
        <f t="shared" si="25"/>
        <v>5.4191020166321513</v>
      </c>
      <c r="L164" s="4">
        <f t="shared" si="26"/>
        <v>5.647434684750106</v>
      </c>
      <c r="M164" s="5">
        <v>531</v>
      </c>
      <c r="N164" s="4">
        <f t="shared" si="30"/>
        <v>40.808333333333337</v>
      </c>
    </row>
    <row r="165" spans="1:14">
      <c r="A165" s="3">
        <v>39590</v>
      </c>
      <c r="B165" t="s">
        <v>16</v>
      </c>
      <c r="C165" t="s">
        <v>20</v>
      </c>
      <c r="D165">
        <v>9</v>
      </c>
      <c r="E165">
        <v>16</v>
      </c>
      <c r="F165">
        <v>10</v>
      </c>
      <c r="G165">
        <v>8</v>
      </c>
      <c r="H165">
        <v>8</v>
      </c>
      <c r="I165">
        <v>4</v>
      </c>
      <c r="J165" s="4">
        <f t="shared" si="29"/>
        <v>9.1666666666666661</v>
      </c>
      <c r="K165" s="4">
        <f t="shared" si="25"/>
        <v>3.9200340134578759</v>
      </c>
      <c r="L165" s="4">
        <f t="shared" si="26"/>
        <v>3.7422759959187446</v>
      </c>
      <c r="M165" s="5">
        <v>531</v>
      </c>
      <c r="N165" s="4">
        <f t="shared" si="30"/>
        <v>27.041666666666668</v>
      </c>
    </row>
    <row r="166" spans="1:14">
      <c r="A166" s="3">
        <v>39602</v>
      </c>
      <c r="B166" t="s">
        <v>16</v>
      </c>
      <c r="C166" t="s">
        <v>20</v>
      </c>
      <c r="D166">
        <v>2</v>
      </c>
      <c r="E166">
        <v>0</v>
      </c>
      <c r="F166">
        <v>3</v>
      </c>
      <c r="G166">
        <v>0</v>
      </c>
      <c r="H166">
        <v>5</v>
      </c>
      <c r="I166">
        <v>4</v>
      </c>
      <c r="J166" s="4">
        <f t="shared" si="29"/>
        <v>2.3333333333333335</v>
      </c>
      <c r="K166" s="4">
        <f t="shared" si="25"/>
        <v>2.0655911179772892</v>
      </c>
      <c r="L166" s="4">
        <f t="shared" si="26"/>
        <v>0.95257934441568048</v>
      </c>
      <c r="M166" s="5">
        <v>531</v>
      </c>
      <c r="N166" s="4">
        <f t="shared" si="30"/>
        <v>6.8833333333333337</v>
      </c>
    </row>
  </sheetData>
  <autoFilter ref="A1:P1">
    <sortState ref="A2:P166">
      <sortCondition ref="C1"/>
    </sortState>
  </autoFilter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tabSelected="1" topLeftCell="A5" zoomScale="80" zoomScaleNormal="80" workbookViewId="0">
      <selection activeCell="T40" sqref="A23:T40"/>
    </sheetView>
  </sheetViews>
  <sheetFormatPr defaultRowHeight="12.75"/>
  <cols>
    <col min="1" max="1" width="15.5703125" style="3" bestFit="1" customWidth="1"/>
    <col min="5" max="5" width="9.85546875" bestFit="1" customWidth="1"/>
    <col min="13" max="13" width="17.140625" bestFit="1" customWidth="1"/>
    <col min="14" max="14" width="18.140625" bestFit="1" customWidth="1"/>
    <col min="15" max="15" width="20.5703125" bestFit="1" customWidth="1"/>
    <col min="16" max="16" width="13.5703125" bestFit="1" customWidth="1"/>
    <col min="17" max="18" width="13" bestFit="1" customWidth="1"/>
  </cols>
  <sheetData>
    <row r="1" spans="1:20">
      <c r="A1" t="s">
        <v>13</v>
      </c>
    </row>
    <row r="2" spans="1:20">
      <c r="A2"/>
      <c r="C2" t="s">
        <v>28</v>
      </c>
      <c r="D2" t="s">
        <v>33</v>
      </c>
      <c r="E2" t="s">
        <v>19</v>
      </c>
      <c r="F2" t="s">
        <v>21</v>
      </c>
      <c r="G2" t="s">
        <v>23</v>
      </c>
      <c r="H2" t="s">
        <v>25</v>
      </c>
      <c r="I2" t="s">
        <v>18</v>
      </c>
      <c r="J2" t="s">
        <v>31</v>
      </c>
      <c r="K2" t="s">
        <v>30</v>
      </c>
      <c r="L2" t="s">
        <v>32</v>
      </c>
      <c r="M2" t="s">
        <v>35</v>
      </c>
      <c r="N2" t="s">
        <v>29</v>
      </c>
      <c r="O2" t="s">
        <v>17</v>
      </c>
      <c r="P2" t="s">
        <v>27</v>
      </c>
      <c r="Q2" t="s">
        <v>26</v>
      </c>
      <c r="R2" t="s">
        <v>22</v>
      </c>
      <c r="S2" t="s">
        <v>24</v>
      </c>
      <c r="T2" t="s">
        <v>20</v>
      </c>
    </row>
    <row r="3" spans="1:20">
      <c r="A3" s="3">
        <v>39590</v>
      </c>
      <c r="B3" t="s">
        <v>16</v>
      </c>
      <c r="C3">
        <v>0</v>
      </c>
      <c r="D3">
        <v>0</v>
      </c>
      <c r="E3">
        <v>10.325000000000001</v>
      </c>
      <c r="F3">
        <v>450.85833333333341</v>
      </c>
      <c r="G3">
        <v>1.4750000000000001</v>
      </c>
      <c r="H3">
        <v>3.9333333333333331</v>
      </c>
      <c r="I3">
        <v>28.516666666666666</v>
      </c>
      <c r="O3">
        <v>161.75833333333335</v>
      </c>
      <c r="Q3">
        <v>0.98333333333333328</v>
      </c>
      <c r="R3">
        <v>2.95</v>
      </c>
      <c r="S3">
        <v>0.49166666666666664</v>
      </c>
      <c r="T3">
        <v>27.041666666666668</v>
      </c>
    </row>
    <row r="4" spans="1:20">
      <c r="A4" s="3">
        <v>39597</v>
      </c>
      <c r="B4" t="s">
        <v>16</v>
      </c>
      <c r="C4">
        <v>0.49166666666666664</v>
      </c>
      <c r="D4">
        <v>0</v>
      </c>
      <c r="E4">
        <v>1.4750000000000001</v>
      </c>
      <c r="F4">
        <v>65.883333333333326</v>
      </c>
      <c r="H4">
        <v>4.916666666666667</v>
      </c>
      <c r="I4">
        <v>2.4583333333333335</v>
      </c>
      <c r="O4">
        <v>165.20000000000002</v>
      </c>
      <c r="P4">
        <v>0.49166666666666664</v>
      </c>
      <c r="R4">
        <v>2.95</v>
      </c>
    </row>
    <row r="5" spans="1:20">
      <c r="A5" s="3">
        <v>39602</v>
      </c>
      <c r="B5" t="s">
        <v>16</v>
      </c>
      <c r="C5">
        <v>0</v>
      </c>
      <c r="D5">
        <v>0</v>
      </c>
      <c r="F5">
        <v>5.4083333333333332</v>
      </c>
      <c r="H5">
        <v>17.7</v>
      </c>
      <c r="I5">
        <v>2.4583333333333335</v>
      </c>
      <c r="N5">
        <v>0.98333333333333328</v>
      </c>
      <c r="O5">
        <v>332.85833333333335</v>
      </c>
      <c r="P5">
        <v>0.98333333333333328</v>
      </c>
      <c r="R5">
        <v>2.4583333333333335</v>
      </c>
      <c r="T5">
        <v>6.8833333333333337</v>
      </c>
    </row>
    <row r="6" spans="1:20">
      <c r="A6" s="3">
        <v>39612</v>
      </c>
      <c r="B6" t="s">
        <v>16</v>
      </c>
      <c r="C6">
        <v>0</v>
      </c>
      <c r="D6">
        <v>0</v>
      </c>
      <c r="E6">
        <v>8.85</v>
      </c>
      <c r="F6">
        <v>3.4416666666666669</v>
      </c>
      <c r="H6">
        <v>46.708333333333336</v>
      </c>
      <c r="I6">
        <v>18.19166666666667</v>
      </c>
      <c r="M6">
        <v>0.49166666666666664</v>
      </c>
      <c r="N6">
        <v>4.4249999999999998</v>
      </c>
      <c r="O6">
        <v>475.44166666666666</v>
      </c>
      <c r="R6">
        <v>3.9333333333333331</v>
      </c>
    </row>
    <row r="7" spans="1:20">
      <c r="A7" s="3">
        <v>39623</v>
      </c>
      <c r="B7" t="s">
        <v>16</v>
      </c>
      <c r="C7">
        <v>2.4583333333333335</v>
      </c>
      <c r="D7">
        <v>0</v>
      </c>
      <c r="E7">
        <v>24.583333333333336</v>
      </c>
      <c r="F7">
        <v>32.941666666666663</v>
      </c>
      <c r="H7">
        <v>29.991666666666667</v>
      </c>
      <c r="I7">
        <v>13.275</v>
      </c>
      <c r="J7">
        <v>0.49166666666666664</v>
      </c>
      <c r="K7">
        <v>0.49166666666666664</v>
      </c>
      <c r="O7">
        <v>279.26666666666671</v>
      </c>
      <c r="P7">
        <v>0.98333333333333328</v>
      </c>
      <c r="R7">
        <v>0.98333333333333328</v>
      </c>
    </row>
    <row r="8" spans="1:20">
      <c r="A8" s="3">
        <v>39637</v>
      </c>
      <c r="B8" t="s">
        <v>16</v>
      </c>
      <c r="C8">
        <v>0</v>
      </c>
      <c r="D8">
        <v>0</v>
      </c>
      <c r="E8">
        <v>17.208333333333332</v>
      </c>
      <c r="F8">
        <v>76.208333333333329</v>
      </c>
      <c r="G8">
        <v>0.49166666666666664</v>
      </c>
      <c r="H8">
        <v>32.941666666666663</v>
      </c>
      <c r="I8">
        <v>16.225000000000001</v>
      </c>
      <c r="J8">
        <v>2.4583333333333335</v>
      </c>
      <c r="L8">
        <v>1.4750000000000001</v>
      </c>
      <c r="O8">
        <v>62.44166666666667</v>
      </c>
      <c r="P8">
        <v>3.4416666666666669</v>
      </c>
      <c r="R8">
        <v>0.98333333333333328</v>
      </c>
    </row>
    <row r="9" spans="1:20">
      <c r="A9" s="3">
        <v>39644</v>
      </c>
      <c r="B9" t="s">
        <v>16</v>
      </c>
      <c r="C9">
        <v>0</v>
      </c>
      <c r="D9">
        <v>0</v>
      </c>
      <c r="E9">
        <v>17.7</v>
      </c>
      <c r="F9">
        <v>68.833333333333329</v>
      </c>
      <c r="H9">
        <v>23.108333333333334</v>
      </c>
      <c r="I9">
        <v>58.508333333333333</v>
      </c>
      <c r="J9">
        <v>9.8333333333333339</v>
      </c>
      <c r="K9">
        <v>17.208333333333332</v>
      </c>
      <c r="L9">
        <v>8.85</v>
      </c>
      <c r="N9">
        <v>0.49166666666666664</v>
      </c>
      <c r="P9">
        <v>23.6</v>
      </c>
      <c r="R9">
        <v>0.98333333333333328</v>
      </c>
    </row>
    <row r="10" spans="1:20">
      <c r="A10" s="3">
        <v>39651</v>
      </c>
      <c r="B10" t="s">
        <v>16</v>
      </c>
      <c r="C10">
        <v>0</v>
      </c>
      <c r="D10">
        <v>133.73333333333335</v>
      </c>
      <c r="E10">
        <v>10.816666666666666</v>
      </c>
      <c r="F10">
        <v>63.425000000000004</v>
      </c>
      <c r="G10">
        <v>5.4083333333333332</v>
      </c>
      <c r="H10">
        <v>16.225000000000001</v>
      </c>
      <c r="I10">
        <v>103.74166666666666</v>
      </c>
      <c r="J10">
        <v>15.733333333333333</v>
      </c>
      <c r="L10">
        <v>15.733333333333333</v>
      </c>
      <c r="N10">
        <v>1.4750000000000001</v>
      </c>
      <c r="P10">
        <v>101.77500000000001</v>
      </c>
      <c r="R10">
        <v>4.4249999999999998</v>
      </c>
      <c r="S10">
        <v>0.49166666666666664</v>
      </c>
    </row>
    <row r="11" spans="1:20">
      <c r="A11" s="3">
        <v>39658</v>
      </c>
      <c r="B11" t="s">
        <v>16</v>
      </c>
      <c r="C11">
        <v>0</v>
      </c>
      <c r="D11">
        <v>805.35</v>
      </c>
      <c r="E11">
        <v>26.058333333333337</v>
      </c>
      <c r="F11">
        <v>29.991666666666667</v>
      </c>
      <c r="G11">
        <v>3.9333333333333331</v>
      </c>
      <c r="H11">
        <v>28.516666666666666</v>
      </c>
      <c r="I11">
        <v>67.358333333333334</v>
      </c>
      <c r="J11">
        <v>4.4249999999999998</v>
      </c>
      <c r="K11">
        <v>2.4583333333333335</v>
      </c>
      <c r="L11">
        <v>2.4583333333333335</v>
      </c>
      <c r="N11">
        <v>1.9666666666666666</v>
      </c>
      <c r="P11">
        <v>150.94166666666666</v>
      </c>
      <c r="R11">
        <v>0.49166666666666664</v>
      </c>
      <c r="S11">
        <v>4.916666666666667</v>
      </c>
    </row>
    <row r="12" spans="1:20">
      <c r="A12" s="3">
        <v>39665</v>
      </c>
      <c r="B12" t="s">
        <v>16</v>
      </c>
      <c r="C12">
        <v>5.4083333333333332</v>
      </c>
      <c r="D12">
        <v>1277.3500000000001</v>
      </c>
      <c r="E12">
        <v>24.583333333333336</v>
      </c>
      <c r="F12">
        <v>12.291666666666668</v>
      </c>
      <c r="G12">
        <v>3.4416666666666669</v>
      </c>
      <c r="H12">
        <v>14.75</v>
      </c>
      <c r="I12">
        <v>159.79166666666666</v>
      </c>
      <c r="J12">
        <v>1.4750000000000001</v>
      </c>
      <c r="L12">
        <v>0.98333333333333328</v>
      </c>
      <c r="P12">
        <v>2.95</v>
      </c>
      <c r="R12">
        <v>0.49166666666666664</v>
      </c>
      <c r="S12">
        <v>0.49166666666666664</v>
      </c>
    </row>
    <row r="13" spans="1:20">
      <c r="A13" s="3">
        <v>39672</v>
      </c>
      <c r="B13" t="s">
        <v>16</v>
      </c>
      <c r="C13">
        <v>0</v>
      </c>
      <c r="D13">
        <v>231.08333333333334</v>
      </c>
      <c r="E13">
        <v>9.3416666666666668</v>
      </c>
      <c r="F13">
        <v>24.583333333333336</v>
      </c>
      <c r="G13">
        <v>0.49166666666666664</v>
      </c>
      <c r="H13">
        <v>4.916666666666667</v>
      </c>
      <c r="I13">
        <v>26.55</v>
      </c>
      <c r="L13">
        <v>1.4750000000000001</v>
      </c>
      <c r="N13">
        <v>0.98333333333333328</v>
      </c>
      <c r="P13">
        <v>7.375</v>
      </c>
      <c r="S13">
        <v>10.816666666666666</v>
      </c>
    </row>
    <row r="14" spans="1:20">
      <c r="A14" s="3">
        <v>39679</v>
      </c>
      <c r="B14" t="s">
        <v>16</v>
      </c>
      <c r="C14">
        <v>0</v>
      </c>
      <c r="D14">
        <v>163.23333333333335</v>
      </c>
      <c r="E14">
        <v>14.258333333333333</v>
      </c>
      <c r="F14">
        <v>70.308333333333337</v>
      </c>
      <c r="G14">
        <v>0.98333333333333328</v>
      </c>
      <c r="H14">
        <v>4.916666666666667</v>
      </c>
      <c r="I14">
        <v>9.8333333333333339</v>
      </c>
      <c r="L14">
        <v>2.95</v>
      </c>
      <c r="M14">
        <v>1.4750000000000001</v>
      </c>
      <c r="N14">
        <v>0.49166666666666664</v>
      </c>
      <c r="P14">
        <v>0.49166666666666664</v>
      </c>
      <c r="S14">
        <v>9.8333333333333339</v>
      </c>
    </row>
    <row r="15" spans="1:20">
      <c r="A15" s="3">
        <v>39685</v>
      </c>
      <c r="B15" t="s">
        <v>16</v>
      </c>
      <c r="C15">
        <v>0</v>
      </c>
      <c r="D15">
        <v>0</v>
      </c>
      <c r="E15">
        <v>20.158333333333335</v>
      </c>
      <c r="F15">
        <v>112.10000000000001</v>
      </c>
      <c r="G15">
        <v>3.4416666666666669</v>
      </c>
      <c r="H15">
        <v>9.8333333333333339</v>
      </c>
      <c r="I15">
        <v>7.8666666666666663</v>
      </c>
      <c r="L15">
        <v>1.9666666666666666</v>
      </c>
      <c r="M15">
        <v>1.4750000000000001</v>
      </c>
      <c r="N15">
        <v>2.4583333333333335</v>
      </c>
      <c r="R15">
        <v>0.49166666666666664</v>
      </c>
      <c r="S15">
        <v>16.716666666666669</v>
      </c>
    </row>
    <row r="16" spans="1:20">
      <c r="A16" s="3">
        <v>39691</v>
      </c>
      <c r="B16" t="s">
        <v>16</v>
      </c>
      <c r="C16">
        <v>2.95</v>
      </c>
      <c r="D16">
        <v>0</v>
      </c>
      <c r="E16">
        <v>43.75833333333334</v>
      </c>
      <c r="F16">
        <v>23.108333333333334</v>
      </c>
      <c r="G16">
        <v>3.9333333333333331</v>
      </c>
      <c r="H16">
        <v>10.816666666666666</v>
      </c>
      <c r="I16">
        <v>11.8</v>
      </c>
      <c r="L16">
        <v>0.98333333333333328</v>
      </c>
      <c r="N16">
        <v>2.4583333333333335</v>
      </c>
      <c r="P16">
        <v>2.4583333333333335</v>
      </c>
      <c r="R16">
        <v>2.4583333333333335</v>
      </c>
      <c r="S16">
        <v>64.900000000000006</v>
      </c>
    </row>
    <row r="17" spans="1:20">
      <c r="A17" s="3">
        <v>39700</v>
      </c>
      <c r="B17" t="s">
        <v>16</v>
      </c>
      <c r="C17">
        <v>0</v>
      </c>
      <c r="D17">
        <v>0</v>
      </c>
      <c r="E17">
        <v>52.116666666666674</v>
      </c>
      <c r="F17">
        <v>4.916666666666667</v>
      </c>
      <c r="G17">
        <v>3.4416666666666669</v>
      </c>
      <c r="H17">
        <v>5.4083333333333332</v>
      </c>
      <c r="I17">
        <v>0.98333333333333328</v>
      </c>
      <c r="J17">
        <v>0.98333333333333328</v>
      </c>
      <c r="N17">
        <v>0.98333333333333328</v>
      </c>
      <c r="R17">
        <v>0.49166666666666664</v>
      </c>
      <c r="S17">
        <v>69.325000000000003</v>
      </c>
    </row>
    <row r="18" spans="1:20">
      <c r="A18" s="3">
        <v>39711</v>
      </c>
      <c r="B18" t="s">
        <v>16</v>
      </c>
      <c r="C18">
        <v>0</v>
      </c>
      <c r="D18">
        <v>0</v>
      </c>
      <c r="E18">
        <v>32.450000000000003</v>
      </c>
      <c r="F18">
        <v>5.4083333333333332</v>
      </c>
      <c r="H18">
        <v>41.300000000000004</v>
      </c>
      <c r="L18">
        <v>0.49166666666666664</v>
      </c>
      <c r="N18">
        <v>7.375</v>
      </c>
      <c r="R18">
        <v>0.49166666666666664</v>
      </c>
      <c r="S18">
        <v>40.808333333333337</v>
      </c>
    </row>
    <row r="19" spans="1:20">
      <c r="A19" s="3">
        <v>39719</v>
      </c>
      <c r="B19" t="s">
        <v>16</v>
      </c>
      <c r="C19">
        <v>0</v>
      </c>
      <c r="D19">
        <v>0</v>
      </c>
      <c r="E19">
        <v>7.8666666666666663</v>
      </c>
      <c r="G19">
        <v>1.4750000000000001</v>
      </c>
      <c r="H19">
        <v>13.766666666666667</v>
      </c>
      <c r="L19">
        <v>0.49166666666666664</v>
      </c>
      <c r="S19">
        <v>19.175000000000001</v>
      </c>
    </row>
    <row r="22" spans="1:20">
      <c r="A22" s="6" t="s">
        <v>36</v>
      </c>
      <c r="C22">
        <v>4360</v>
      </c>
      <c r="D22">
        <v>332</v>
      </c>
      <c r="E22">
        <v>1300</v>
      </c>
      <c r="F22">
        <v>84</v>
      </c>
      <c r="G22">
        <v>9700</v>
      </c>
      <c r="H22">
        <v>29000</v>
      </c>
      <c r="I22">
        <v>490</v>
      </c>
      <c r="J22">
        <v>3100</v>
      </c>
      <c r="K22">
        <f>114*16</f>
        <v>1824</v>
      </c>
      <c r="L22">
        <v>1150</v>
      </c>
      <c r="M22">
        <v>65000</v>
      </c>
      <c r="N22">
        <v>175000</v>
      </c>
      <c r="O22">
        <v>8610</v>
      </c>
      <c r="P22">
        <v>1167</v>
      </c>
      <c r="Q22">
        <v>7014</v>
      </c>
      <c r="S22">
        <v>105605</v>
      </c>
      <c r="T22">
        <v>2690</v>
      </c>
    </row>
    <row r="23" spans="1:20">
      <c r="C23" t="s">
        <v>28</v>
      </c>
      <c r="D23" t="s">
        <v>33</v>
      </c>
      <c r="E23" t="s">
        <v>19</v>
      </c>
      <c r="F23" t="s">
        <v>21</v>
      </c>
      <c r="G23" t="s">
        <v>23</v>
      </c>
      <c r="H23" t="s">
        <v>25</v>
      </c>
      <c r="I23" t="s">
        <v>18</v>
      </c>
      <c r="J23" t="s">
        <v>31</v>
      </c>
      <c r="K23" t="s">
        <v>30</v>
      </c>
      <c r="L23" t="s">
        <v>32</v>
      </c>
      <c r="M23" t="s">
        <v>35</v>
      </c>
      <c r="N23" t="s">
        <v>29</v>
      </c>
      <c r="O23" t="s">
        <v>17</v>
      </c>
      <c r="P23" t="s">
        <v>27</v>
      </c>
      <c r="Q23" t="s">
        <v>26</v>
      </c>
      <c r="R23" t="s">
        <v>22</v>
      </c>
      <c r="S23" t="s">
        <v>24</v>
      </c>
      <c r="T23" t="s">
        <v>20</v>
      </c>
    </row>
    <row r="24" spans="1:20">
      <c r="A24" s="3">
        <v>39590</v>
      </c>
      <c r="B24" t="s">
        <v>16</v>
      </c>
      <c r="C24">
        <f>4360*C3</f>
        <v>0</v>
      </c>
      <c r="D24">
        <f>332*D3</f>
        <v>0</v>
      </c>
      <c r="E24">
        <f>1300*E3</f>
        <v>13422.500000000002</v>
      </c>
      <c r="F24">
        <f>84*F3</f>
        <v>37872.100000000006</v>
      </c>
      <c r="G24">
        <f>9700*G3</f>
        <v>14307.5</v>
      </c>
      <c r="H24">
        <f>29000*H3</f>
        <v>114066.66666666666</v>
      </c>
      <c r="I24">
        <f>490*I3</f>
        <v>13973.166666666666</v>
      </c>
      <c r="J24">
        <f>3100*J3</f>
        <v>0</v>
      </c>
      <c r="K24">
        <f>1824*K3</f>
        <v>0</v>
      </c>
      <c r="L24">
        <f>1150*L3</f>
        <v>0</v>
      </c>
      <c r="M24">
        <f>65000*M3</f>
        <v>0</v>
      </c>
      <c r="N24">
        <f>175000*N3</f>
        <v>0</v>
      </c>
      <c r="O24">
        <f>8610*O3</f>
        <v>1392739.2500000002</v>
      </c>
      <c r="P24">
        <f>1167*P3</f>
        <v>0</v>
      </c>
      <c r="Q24">
        <f>7014*Q3</f>
        <v>6897.0999999999995</v>
      </c>
      <c r="S24">
        <f>105605*S3</f>
        <v>51922.458333333328</v>
      </c>
      <c r="T24">
        <f>2690*T3</f>
        <v>72742.083333333343</v>
      </c>
    </row>
    <row r="25" spans="1:20">
      <c r="A25" s="3">
        <v>39597</v>
      </c>
      <c r="B25" t="s">
        <v>16</v>
      </c>
      <c r="C25">
        <f t="shared" ref="C25:C40" si="0">4360*C4</f>
        <v>2143.6666666666665</v>
      </c>
      <c r="D25">
        <f t="shared" ref="D25:D40" si="1">332*D4</f>
        <v>0</v>
      </c>
      <c r="E25">
        <f t="shared" ref="E25:E40" si="2">1300*E4</f>
        <v>1917.5000000000002</v>
      </c>
      <c r="F25">
        <f t="shared" ref="F25:F40" si="3">84*F4</f>
        <v>5534.1999999999989</v>
      </c>
      <c r="G25">
        <f t="shared" ref="G25:G40" si="4">9700*G4</f>
        <v>0</v>
      </c>
      <c r="H25">
        <f t="shared" ref="H25:H40" si="5">29000*H4</f>
        <v>142583.33333333334</v>
      </c>
      <c r="I25">
        <f t="shared" ref="I25:I40" si="6">490*I4</f>
        <v>1204.5833333333335</v>
      </c>
      <c r="J25">
        <f t="shared" ref="J25:J40" si="7">3100*J4</f>
        <v>0</v>
      </c>
      <c r="K25">
        <f t="shared" ref="K25:K40" si="8">1824*K4</f>
        <v>0</v>
      </c>
      <c r="L25">
        <f t="shared" ref="L25:L40" si="9">1150*L4</f>
        <v>0</v>
      </c>
      <c r="M25">
        <f t="shared" ref="M25:M40" si="10">65000*M4</f>
        <v>0</v>
      </c>
      <c r="N25">
        <f t="shared" ref="N25:N40" si="11">175000*N4</f>
        <v>0</v>
      </c>
      <c r="O25">
        <f t="shared" ref="O25:O40" si="12">8610*O4</f>
        <v>1422372.0000000002</v>
      </c>
      <c r="P25">
        <f t="shared" ref="P25:P40" si="13">1167*P4</f>
        <v>573.77499999999998</v>
      </c>
      <c r="Q25">
        <f t="shared" ref="Q25:Q40" si="14">7014*Q4</f>
        <v>0</v>
      </c>
      <c r="S25">
        <f t="shared" ref="S25:S40" si="15">105605*S4</f>
        <v>0</v>
      </c>
      <c r="T25">
        <f t="shared" ref="T25:T40" si="16">2690*T4</f>
        <v>0</v>
      </c>
    </row>
    <row r="26" spans="1:20">
      <c r="A26" s="3">
        <v>39602</v>
      </c>
      <c r="B26" t="s">
        <v>16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454.3</v>
      </c>
      <c r="G26">
        <f t="shared" si="4"/>
        <v>0</v>
      </c>
      <c r="H26">
        <f t="shared" si="5"/>
        <v>513300</v>
      </c>
      <c r="I26">
        <f t="shared" si="6"/>
        <v>1204.5833333333335</v>
      </c>
      <c r="J26">
        <f t="shared" si="7"/>
        <v>0</v>
      </c>
      <c r="K26">
        <f t="shared" si="8"/>
        <v>0</v>
      </c>
      <c r="L26">
        <f t="shared" si="9"/>
        <v>0</v>
      </c>
      <c r="M26">
        <f t="shared" si="10"/>
        <v>0</v>
      </c>
      <c r="N26">
        <f t="shared" si="11"/>
        <v>172083.33333333331</v>
      </c>
      <c r="O26">
        <f t="shared" si="12"/>
        <v>2865910.25</v>
      </c>
      <c r="P26">
        <f t="shared" si="13"/>
        <v>1147.55</v>
      </c>
      <c r="Q26">
        <f t="shared" si="14"/>
        <v>0</v>
      </c>
      <c r="S26">
        <f t="shared" si="15"/>
        <v>0</v>
      </c>
      <c r="T26">
        <f t="shared" si="16"/>
        <v>18516.166666666668</v>
      </c>
    </row>
    <row r="27" spans="1:20">
      <c r="A27" s="3">
        <v>39612</v>
      </c>
      <c r="B27" t="s">
        <v>16</v>
      </c>
      <c r="C27">
        <f t="shared" si="0"/>
        <v>0</v>
      </c>
      <c r="D27">
        <f t="shared" si="1"/>
        <v>0</v>
      </c>
      <c r="E27">
        <f t="shared" si="2"/>
        <v>11505</v>
      </c>
      <c r="F27">
        <f t="shared" si="3"/>
        <v>289.10000000000002</v>
      </c>
      <c r="G27">
        <f t="shared" si="4"/>
        <v>0</v>
      </c>
      <c r="H27">
        <f t="shared" si="5"/>
        <v>1354541.6666666667</v>
      </c>
      <c r="I27">
        <f t="shared" si="6"/>
        <v>8913.9166666666679</v>
      </c>
      <c r="J27">
        <f t="shared" si="7"/>
        <v>0</v>
      </c>
      <c r="K27">
        <f t="shared" si="8"/>
        <v>0</v>
      </c>
      <c r="L27">
        <f t="shared" si="9"/>
        <v>0</v>
      </c>
      <c r="M27">
        <f t="shared" si="10"/>
        <v>31958.333333333332</v>
      </c>
      <c r="N27">
        <f t="shared" si="11"/>
        <v>774375</v>
      </c>
      <c r="O27">
        <f t="shared" si="12"/>
        <v>4093552.75</v>
      </c>
      <c r="P27">
        <f t="shared" si="13"/>
        <v>0</v>
      </c>
      <c r="Q27">
        <f t="shared" si="14"/>
        <v>0</v>
      </c>
      <c r="S27">
        <f t="shared" si="15"/>
        <v>0</v>
      </c>
      <c r="T27">
        <f t="shared" si="16"/>
        <v>0</v>
      </c>
    </row>
    <row r="28" spans="1:20">
      <c r="A28" s="3">
        <v>39623</v>
      </c>
      <c r="B28" t="s">
        <v>16</v>
      </c>
      <c r="C28">
        <f t="shared" si="0"/>
        <v>10718.333333333334</v>
      </c>
      <c r="D28">
        <f t="shared" si="1"/>
        <v>0</v>
      </c>
      <c r="E28">
        <f t="shared" si="2"/>
        <v>31958.333333333336</v>
      </c>
      <c r="F28">
        <f t="shared" si="3"/>
        <v>2767.0999999999995</v>
      </c>
      <c r="G28">
        <f t="shared" si="4"/>
        <v>0</v>
      </c>
      <c r="H28">
        <f t="shared" si="5"/>
        <v>869758.33333333337</v>
      </c>
      <c r="I28">
        <f t="shared" si="6"/>
        <v>6504.75</v>
      </c>
      <c r="J28">
        <f t="shared" si="7"/>
        <v>1524.1666666666665</v>
      </c>
      <c r="K28">
        <f t="shared" si="8"/>
        <v>896.8</v>
      </c>
      <c r="L28">
        <f t="shared" si="9"/>
        <v>0</v>
      </c>
      <c r="M28">
        <f t="shared" si="10"/>
        <v>0</v>
      </c>
      <c r="N28">
        <f t="shared" si="11"/>
        <v>0</v>
      </c>
      <c r="O28">
        <f t="shared" si="12"/>
        <v>2404486.0000000005</v>
      </c>
      <c r="P28">
        <f t="shared" si="13"/>
        <v>1147.55</v>
      </c>
      <c r="Q28">
        <f t="shared" si="14"/>
        <v>0</v>
      </c>
      <c r="S28">
        <f t="shared" si="15"/>
        <v>0</v>
      </c>
      <c r="T28">
        <f t="shared" si="16"/>
        <v>0</v>
      </c>
    </row>
    <row r="29" spans="1:20">
      <c r="A29" s="3">
        <v>39637</v>
      </c>
      <c r="B29" t="s">
        <v>16</v>
      </c>
      <c r="C29">
        <f t="shared" si="0"/>
        <v>0</v>
      </c>
      <c r="D29">
        <f t="shared" si="1"/>
        <v>0</v>
      </c>
      <c r="E29">
        <f t="shared" si="2"/>
        <v>22370.833333333332</v>
      </c>
      <c r="F29">
        <f t="shared" si="3"/>
        <v>6401.5</v>
      </c>
      <c r="G29">
        <f t="shared" si="4"/>
        <v>4769.1666666666661</v>
      </c>
      <c r="H29">
        <f t="shared" si="5"/>
        <v>955308.33333333326</v>
      </c>
      <c r="I29">
        <f t="shared" si="6"/>
        <v>7950.2500000000009</v>
      </c>
      <c r="J29">
        <f t="shared" si="7"/>
        <v>7620.8333333333339</v>
      </c>
      <c r="K29">
        <f t="shared" si="8"/>
        <v>0</v>
      </c>
      <c r="L29">
        <f t="shared" si="9"/>
        <v>1696.25</v>
      </c>
      <c r="M29">
        <f t="shared" si="10"/>
        <v>0</v>
      </c>
      <c r="N29">
        <f t="shared" si="11"/>
        <v>0</v>
      </c>
      <c r="O29">
        <f t="shared" si="12"/>
        <v>537622.75</v>
      </c>
      <c r="P29">
        <f t="shared" si="13"/>
        <v>4016.4250000000002</v>
      </c>
      <c r="Q29">
        <f t="shared" si="14"/>
        <v>0</v>
      </c>
      <c r="S29">
        <f t="shared" si="15"/>
        <v>0</v>
      </c>
      <c r="T29">
        <f t="shared" si="16"/>
        <v>0</v>
      </c>
    </row>
    <row r="30" spans="1:20">
      <c r="A30" s="3">
        <v>39644</v>
      </c>
      <c r="B30" t="s">
        <v>16</v>
      </c>
      <c r="C30">
        <f t="shared" si="0"/>
        <v>0</v>
      </c>
      <c r="D30">
        <f t="shared" si="1"/>
        <v>0</v>
      </c>
      <c r="E30">
        <f t="shared" si="2"/>
        <v>23010</v>
      </c>
      <c r="F30">
        <f t="shared" si="3"/>
        <v>5782</v>
      </c>
      <c r="G30">
        <f t="shared" si="4"/>
        <v>0</v>
      </c>
      <c r="H30">
        <f t="shared" si="5"/>
        <v>670141.66666666674</v>
      </c>
      <c r="I30">
        <f t="shared" si="6"/>
        <v>28669.083333333332</v>
      </c>
      <c r="J30">
        <f t="shared" si="7"/>
        <v>30483.333333333336</v>
      </c>
      <c r="K30">
        <f t="shared" si="8"/>
        <v>31387.999999999996</v>
      </c>
      <c r="L30">
        <f t="shared" si="9"/>
        <v>10177.5</v>
      </c>
      <c r="M30">
        <f t="shared" si="10"/>
        <v>0</v>
      </c>
      <c r="N30">
        <f t="shared" si="11"/>
        <v>86041.666666666657</v>
      </c>
      <c r="O30">
        <f t="shared" si="12"/>
        <v>0</v>
      </c>
      <c r="P30">
        <f t="shared" si="13"/>
        <v>27541.200000000001</v>
      </c>
      <c r="Q30">
        <f t="shared" si="14"/>
        <v>0</v>
      </c>
      <c r="S30">
        <f t="shared" si="15"/>
        <v>0</v>
      </c>
      <c r="T30">
        <f t="shared" si="16"/>
        <v>0</v>
      </c>
    </row>
    <row r="31" spans="1:20">
      <c r="A31" s="3">
        <v>39651</v>
      </c>
      <c r="B31" t="s">
        <v>16</v>
      </c>
      <c r="C31">
        <f t="shared" si="0"/>
        <v>0</v>
      </c>
      <c r="D31">
        <f t="shared" si="1"/>
        <v>44399.466666666674</v>
      </c>
      <c r="E31">
        <f t="shared" si="2"/>
        <v>14061.666666666666</v>
      </c>
      <c r="F31">
        <f t="shared" si="3"/>
        <v>5327.7000000000007</v>
      </c>
      <c r="G31">
        <f t="shared" si="4"/>
        <v>52460.833333333336</v>
      </c>
      <c r="H31">
        <f t="shared" si="5"/>
        <v>470525.00000000006</v>
      </c>
      <c r="I31">
        <f t="shared" si="6"/>
        <v>50833.416666666664</v>
      </c>
      <c r="J31">
        <f t="shared" si="7"/>
        <v>48773.333333333328</v>
      </c>
      <c r="K31">
        <f t="shared" si="8"/>
        <v>0</v>
      </c>
      <c r="L31">
        <f t="shared" si="9"/>
        <v>18093.333333333332</v>
      </c>
      <c r="M31">
        <f t="shared" si="10"/>
        <v>0</v>
      </c>
      <c r="N31">
        <f t="shared" si="11"/>
        <v>258125.00000000003</v>
      </c>
      <c r="O31">
        <f t="shared" si="12"/>
        <v>0</v>
      </c>
      <c r="P31">
        <f t="shared" si="13"/>
        <v>118771.425</v>
      </c>
      <c r="Q31">
        <f t="shared" si="14"/>
        <v>0</v>
      </c>
      <c r="S31">
        <f t="shared" si="15"/>
        <v>51922.458333333328</v>
      </c>
      <c r="T31">
        <f t="shared" si="16"/>
        <v>0</v>
      </c>
    </row>
    <row r="32" spans="1:20">
      <c r="A32" s="3">
        <v>39658</v>
      </c>
      <c r="B32" t="s">
        <v>16</v>
      </c>
      <c r="C32">
        <f t="shared" si="0"/>
        <v>0</v>
      </c>
      <c r="D32">
        <f t="shared" si="1"/>
        <v>267376.2</v>
      </c>
      <c r="E32">
        <f t="shared" si="2"/>
        <v>33875.833333333336</v>
      </c>
      <c r="F32">
        <f t="shared" si="3"/>
        <v>2519.3000000000002</v>
      </c>
      <c r="G32">
        <f t="shared" si="4"/>
        <v>38153.333333333328</v>
      </c>
      <c r="H32">
        <f t="shared" si="5"/>
        <v>826983.33333333326</v>
      </c>
      <c r="I32">
        <f t="shared" si="6"/>
        <v>33005.583333333336</v>
      </c>
      <c r="J32">
        <f t="shared" si="7"/>
        <v>13717.5</v>
      </c>
      <c r="K32">
        <f t="shared" si="8"/>
        <v>4484</v>
      </c>
      <c r="L32">
        <f t="shared" si="9"/>
        <v>2827.0833333333335</v>
      </c>
      <c r="M32">
        <f t="shared" si="10"/>
        <v>0</v>
      </c>
      <c r="N32">
        <f t="shared" si="11"/>
        <v>344166.66666666663</v>
      </c>
      <c r="O32">
        <f t="shared" si="12"/>
        <v>0</v>
      </c>
      <c r="P32">
        <f t="shared" si="13"/>
        <v>176148.92499999999</v>
      </c>
      <c r="Q32">
        <f t="shared" si="14"/>
        <v>0</v>
      </c>
      <c r="S32">
        <f t="shared" si="15"/>
        <v>519224.58333333337</v>
      </c>
      <c r="T32">
        <f t="shared" si="16"/>
        <v>0</v>
      </c>
    </row>
    <row r="33" spans="1:20">
      <c r="A33" s="3">
        <v>39665</v>
      </c>
      <c r="B33" t="s">
        <v>16</v>
      </c>
      <c r="C33">
        <f t="shared" si="0"/>
        <v>23580.333333333332</v>
      </c>
      <c r="D33">
        <f t="shared" si="1"/>
        <v>424080.20000000007</v>
      </c>
      <c r="E33">
        <f t="shared" si="2"/>
        <v>31958.333333333336</v>
      </c>
      <c r="F33">
        <f t="shared" si="3"/>
        <v>1032.5</v>
      </c>
      <c r="G33">
        <f t="shared" si="4"/>
        <v>33384.166666666672</v>
      </c>
      <c r="H33">
        <f t="shared" si="5"/>
        <v>427750</v>
      </c>
      <c r="I33">
        <f t="shared" si="6"/>
        <v>78297.916666666657</v>
      </c>
      <c r="J33">
        <f t="shared" si="7"/>
        <v>4572.5</v>
      </c>
      <c r="K33">
        <f t="shared" si="8"/>
        <v>0</v>
      </c>
      <c r="L33">
        <f t="shared" si="9"/>
        <v>1130.8333333333333</v>
      </c>
      <c r="M33">
        <f t="shared" si="10"/>
        <v>0</v>
      </c>
      <c r="N33">
        <f t="shared" si="11"/>
        <v>0</v>
      </c>
      <c r="O33">
        <f t="shared" si="12"/>
        <v>0</v>
      </c>
      <c r="P33">
        <f t="shared" si="13"/>
        <v>3442.65</v>
      </c>
      <c r="Q33">
        <f t="shared" si="14"/>
        <v>0</v>
      </c>
      <c r="S33">
        <f t="shared" si="15"/>
        <v>51922.458333333328</v>
      </c>
      <c r="T33">
        <f t="shared" si="16"/>
        <v>0</v>
      </c>
    </row>
    <row r="34" spans="1:20">
      <c r="A34" s="3">
        <v>39672</v>
      </c>
      <c r="B34" t="s">
        <v>16</v>
      </c>
      <c r="C34">
        <f t="shared" si="0"/>
        <v>0</v>
      </c>
      <c r="D34">
        <f t="shared" si="1"/>
        <v>76719.666666666672</v>
      </c>
      <c r="E34">
        <f t="shared" si="2"/>
        <v>12144.166666666666</v>
      </c>
      <c r="F34">
        <f t="shared" si="3"/>
        <v>2065</v>
      </c>
      <c r="G34">
        <f t="shared" si="4"/>
        <v>4769.1666666666661</v>
      </c>
      <c r="H34">
        <f t="shared" si="5"/>
        <v>142583.33333333334</v>
      </c>
      <c r="I34">
        <f t="shared" si="6"/>
        <v>13009.5</v>
      </c>
      <c r="J34">
        <f t="shared" si="7"/>
        <v>0</v>
      </c>
      <c r="K34">
        <f t="shared" si="8"/>
        <v>0</v>
      </c>
      <c r="L34">
        <f t="shared" si="9"/>
        <v>1696.25</v>
      </c>
      <c r="M34">
        <f t="shared" si="10"/>
        <v>0</v>
      </c>
      <c r="N34">
        <f t="shared" si="11"/>
        <v>172083.33333333331</v>
      </c>
      <c r="O34">
        <f t="shared" si="12"/>
        <v>0</v>
      </c>
      <c r="P34">
        <f t="shared" si="13"/>
        <v>8606.625</v>
      </c>
      <c r="Q34">
        <f t="shared" si="14"/>
        <v>0</v>
      </c>
      <c r="S34">
        <f t="shared" si="15"/>
        <v>1142294.0833333333</v>
      </c>
      <c r="T34">
        <f t="shared" si="16"/>
        <v>0</v>
      </c>
    </row>
    <row r="35" spans="1:20">
      <c r="A35" s="3">
        <v>39679</v>
      </c>
      <c r="B35" t="s">
        <v>16</v>
      </c>
      <c r="C35">
        <f t="shared" si="0"/>
        <v>0</v>
      </c>
      <c r="D35">
        <f t="shared" si="1"/>
        <v>54193.466666666674</v>
      </c>
      <c r="E35">
        <f t="shared" si="2"/>
        <v>18535.833333333332</v>
      </c>
      <c r="F35">
        <f t="shared" si="3"/>
        <v>5905.9000000000005</v>
      </c>
      <c r="G35">
        <f t="shared" si="4"/>
        <v>9538.3333333333321</v>
      </c>
      <c r="H35">
        <f t="shared" si="5"/>
        <v>142583.33333333334</v>
      </c>
      <c r="I35">
        <f t="shared" si="6"/>
        <v>4818.3333333333339</v>
      </c>
      <c r="J35">
        <f t="shared" si="7"/>
        <v>0</v>
      </c>
      <c r="K35">
        <f t="shared" si="8"/>
        <v>0</v>
      </c>
      <c r="L35">
        <f t="shared" si="9"/>
        <v>3392.5</v>
      </c>
      <c r="M35">
        <f t="shared" si="10"/>
        <v>95875</v>
      </c>
      <c r="N35">
        <f t="shared" si="11"/>
        <v>86041.666666666657</v>
      </c>
      <c r="O35">
        <f t="shared" si="12"/>
        <v>0</v>
      </c>
      <c r="P35">
        <f t="shared" si="13"/>
        <v>573.77499999999998</v>
      </c>
      <c r="Q35">
        <f t="shared" si="14"/>
        <v>0</v>
      </c>
      <c r="S35">
        <f t="shared" si="15"/>
        <v>1038449.1666666667</v>
      </c>
      <c r="T35">
        <f t="shared" si="16"/>
        <v>0</v>
      </c>
    </row>
    <row r="36" spans="1:20">
      <c r="A36" s="3">
        <v>39685</v>
      </c>
      <c r="B36" t="s">
        <v>16</v>
      </c>
      <c r="C36">
        <f t="shared" si="0"/>
        <v>0</v>
      </c>
      <c r="D36">
        <f t="shared" si="1"/>
        <v>0</v>
      </c>
      <c r="E36">
        <f t="shared" si="2"/>
        <v>26205.833333333336</v>
      </c>
      <c r="F36">
        <f t="shared" si="3"/>
        <v>9416.4000000000015</v>
      </c>
      <c r="G36">
        <f t="shared" si="4"/>
        <v>33384.166666666672</v>
      </c>
      <c r="H36">
        <f t="shared" si="5"/>
        <v>285166.66666666669</v>
      </c>
      <c r="I36">
        <f t="shared" si="6"/>
        <v>3854.6666666666665</v>
      </c>
      <c r="J36">
        <f t="shared" si="7"/>
        <v>0</v>
      </c>
      <c r="K36">
        <f t="shared" si="8"/>
        <v>0</v>
      </c>
      <c r="L36">
        <f t="shared" si="9"/>
        <v>2261.6666666666665</v>
      </c>
      <c r="M36">
        <f t="shared" si="10"/>
        <v>95875</v>
      </c>
      <c r="N36">
        <f t="shared" si="11"/>
        <v>430208.33333333337</v>
      </c>
      <c r="O36">
        <f t="shared" si="12"/>
        <v>0</v>
      </c>
      <c r="P36">
        <f t="shared" si="13"/>
        <v>0</v>
      </c>
      <c r="Q36">
        <f t="shared" si="14"/>
        <v>0</v>
      </c>
      <c r="S36">
        <f t="shared" si="15"/>
        <v>1765363.5833333335</v>
      </c>
      <c r="T36">
        <f t="shared" si="16"/>
        <v>0</v>
      </c>
    </row>
    <row r="37" spans="1:20">
      <c r="A37" s="3">
        <v>39691</v>
      </c>
      <c r="B37" t="s">
        <v>16</v>
      </c>
      <c r="C37">
        <f t="shared" si="0"/>
        <v>12862</v>
      </c>
      <c r="D37">
        <f t="shared" si="1"/>
        <v>0</v>
      </c>
      <c r="E37">
        <f t="shared" si="2"/>
        <v>56885.833333333343</v>
      </c>
      <c r="F37">
        <f t="shared" si="3"/>
        <v>1941.1000000000001</v>
      </c>
      <c r="G37">
        <f t="shared" si="4"/>
        <v>38153.333333333328</v>
      </c>
      <c r="H37">
        <f t="shared" si="5"/>
        <v>313683.33333333331</v>
      </c>
      <c r="I37">
        <f t="shared" si="6"/>
        <v>5782</v>
      </c>
      <c r="J37">
        <f t="shared" si="7"/>
        <v>0</v>
      </c>
      <c r="K37">
        <f t="shared" si="8"/>
        <v>0</v>
      </c>
      <c r="L37">
        <f t="shared" si="9"/>
        <v>1130.8333333333333</v>
      </c>
      <c r="M37">
        <f t="shared" si="10"/>
        <v>0</v>
      </c>
      <c r="N37">
        <f t="shared" si="11"/>
        <v>430208.33333333337</v>
      </c>
      <c r="O37">
        <f t="shared" si="12"/>
        <v>0</v>
      </c>
      <c r="P37">
        <f t="shared" si="13"/>
        <v>2868.875</v>
      </c>
      <c r="Q37">
        <f t="shared" si="14"/>
        <v>0</v>
      </c>
      <c r="S37">
        <f t="shared" si="15"/>
        <v>6853764.5000000009</v>
      </c>
      <c r="T37">
        <f t="shared" si="16"/>
        <v>0</v>
      </c>
    </row>
    <row r="38" spans="1:20">
      <c r="A38" s="3">
        <v>39700</v>
      </c>
      <c r="B38" t="s">
        <v>16</v>
      </c>
      <c r="C38">
        <f t="shared" si="0"/>
        <v>0</v>
      </c>
      <c r="D38">
        <f t="shared" si="1"/>
        <v>0</v>
      </c>
      <c r="E38">
        <f t="shared" si="2"/>
        <v>67751.666666666672</v>
      </c>
      <c r="F38">
        <f t="shared" si="3"/>
        <v>413</v>
      </c>
      <c r="G38">
        <f t="shared" si="4"/>
        <v>33384.166666666672</v>
      </c>
      <c r="H38">
        <f t="shared" si="5"/>
        <v>156841.66666666666</v>
      </c>
      <c r="I38">
        <f t="shared" si="6"/>
        <v>481.83333333333331</v>
      </c>
      <c r="J38">
        <f t="shared" si="7"/>
        <v>3048.333333333333</v>
      </c>
      <c r="K38">
        <f t="shared" si="8"/>
        <v>0</v>
      </c>
      <c r="L38">
        <f t="shared" si="9"/>
        <v>0</v>
      </c>
      <c r="M38">
        <f t="shared" si="10"/>
        <v>0</v>
      </c>
      <c r="N38">
        <f t="shared" si="11"/>
        <v>172083.33333333331</v>
      </c>
      <c r="O38">
        <f t="shared" si="12"/>
        <v>0</v>
      </c>
      <c r="P38">
        <f t="shared" si="13"/>
        <v>0</v>
      </c>
      <c r="Q38">
        <f t="shared" si="14"/>
        <v>0</v>
      </c>
      <c r="S38">
        <f t="shared" si="15"/>
        <v>7321066.625</v>
      </c>
      <c r="T38">
        <f t="shared" si="16"/>
        <v>0</v>
      </c>
    </row>
    <row r="39" spans="1:20">
      <c r="A39" s="3">
        <v>39711</v>
      </c>
      <c r="B39" t="s">
        <v>16</v>
      </c>
      <c r="C39">
        <f t="shared" si="0"/>
        <v>0</v>
      </c>
      <c r="D39">
        <f t="shared" si="1"/>
        <v>0</v>
      </c>
      <c r="E39">
        <f t="shared" si="2"/>
        <v>42185.000000000007</v>
      </c>
      <c r="F39">
        <f t="shared" si="3"/>
        <v>454.3</v>
      </c>
      <c r="G39">
        <f t="shared" si="4"/>
        <v>0</v>
      </c>
      <c r="H39">
        <f t="shared" si="5"/>
        <v>1197700.0000000002</v>
      </c>
      <c r="I39">
        <f t="shared" si="6"/>
        <v>0</v>
      </c>
      <c r="J39">
        <f t="shared" si="7"/>
        <v>0</v>
      </c>
      <c r="K39">
        <f t="shared" si="8"/>
        <v>0</v>
      </c>
      <c r="L39">
        <f t="shared" si="9"/>
        <v>565.41666666666663</v>
      </c>
      <c r="M39">
        <f t="shared" si="10"/>
        <v>0</v>
      </c>
      <c r="N39">
        <f t="shared" si="11"/>
        <v>1290625</v>
      </c>
      <c r="O39">
        <f t="shared" si="12"/>
        <v>0</v>
      </c>
      <c r="P39">
        <f t="shared" si="13"/>
        <v>0</v>
      </c>
      <c r="Q39">
        <f t="shared" si="14"/>
        <v>0</v>
      </c>
      <c r="S39">
        <f t="shared" si="15"/>
        <v>4309564.041666667</v>
      </c>
      <c r="T39">
        <f t="shared" si="16"/>
        <v>0</v>
      </c>
    </row>
    <row r="40" spans="1:20">
      <c r="A40" s="3">
        <v>39719</v>
      </c>
      <c r="B40" t="s">
        <v>16</v>
      </c>
      <c r="C40">
        <f t="shared" si="0"/>
        <v>0</v>
      </c>
      <c r="D40">
        <f t="shared" si="1"/>
        <v>0</v>
      </c>
      <c r="E40">
        <f t="shared" si="2"/>
        <v>10226.666666666666</v>
      </c>
      <c r="F40">
        <f t="shared" si="3"/>
        <v>0</v>
      </c>
      <c r="G40">
        <f t="shared" si="4"/>
        <v>14307.5</v>
      </c>
      <c r="H40">
        <f t="shared" si="5"/>
        <v>399233.33333333337</v>
      </c>
      <c r="I40">
        <f t="shared" si="6"/>
        <v>0</v>
      </c>
      <c r="J40">
        <f t="shared" si="7"/>
        <v>0</v>
      </c>
      <c r="K40">
        <f t="shared" si="8"/>
        <v>0</v>
      </c>
      <c r="L40">
        <f t="shared" si="9"/>
        <v>565.41666666666663</v>
      </c>
      <c r="M40">
        <f t="shared" si="10"/>
        <v>0</v>
      </c>
      <c r="N40">
        <f t="shared" si="11"/>
        <v>0</v>
      </c>
      <c r="O40">
        <f t="shared" si="12"/>
        <v>0</v>
      </c>
      <c r="P40">
        <f t="shared" si="13"/>
        <v>0</v>
      </c>
      <c r="Q40">
        <f t="shared" si="14"/>
        <v>0</v>
      </c>
      <c r="S40">
        <f t="shared" si="15"/>
        <v>2024975.875</v>
      </c>
      <c r="T40">
        <f t="shared" si="16"/>
        <v>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2009-07-16T16:51:37Z</dcterms:created>
  <dcterms:modified xsi:type="dcterms:W3CDTF">2009-10-27T16:15:19Z</dcterms:modified>
</cp:coreProperties>
</file>