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</definedNames>
  <calcPr calcId="125725"/>
</workbook>
</file>

<file path=xl/calcChain.xml><?xml version="1.0" encoding="utf-8"?>
<calcChain xmlns="http://schemas.openxmlformats.org/spreadsheetml/2006/main">
  <c r="T23" i="2"/>
  <c r="T24"/>
  <c r="T25"/>
  <c r="T26"/>
  <c r="T27"/>
  <c r="T28"/>
  <c r="T29"/>
  <c r="T30"/>
  <c r="T31"/>
  <c r="T32"/>
  <c r="T33"/>
  <c r="T34"/>
  <c r="T35"/>
  <c r="T22"/>
  <c r="S23"/>
  <c r="S24"/>
  <c r="S25"/>
  <c r="S26"/>
  <c r="S27"/>
  <c r="S28"/>
  <c r="S29"/>
  <c r="S30"/>
  <c r="S31"/>
  <c r="S32"/>
  <c r="S33"/>
  <c r="S34"/>
  <c r="S35"/>
  <c r="S22"/>
  <c r="Q23"/>
  <c r="Q24"/>
  <c r="Q25"/>
  <c r="Q26"/>
  <c r="Q27"/>
  <c r="Q28"/>
  <c r="Q29"/>
  <c r="Q30"/>
  <c r="Q31"/>
  <c r="Q32"/>
  <c r="Q33"/>
  <c r="Q34"/>
  <c r="Q35"/>
  <c r="Q22"/>
  <c r="P23"/>
  <c r="P24"/>
  <c r="P25"/>
  <c r="P26"/>
  <c r="P27"/>
  <c r="P28"/>
  <c r="P29"/>
  <c r="P30"/>
  <c r="P31"/>
  <c r="P32"/>
  <c r="P33"/>
  <c r="P34"/>
  <c r="P35"/>
  <c r="P22"/>
  <c r="O23"/>
  <c r="O24"/>
  <c r="O25"/>
  <c r="O26"/>
  <c r="O27"/>
  <c r="O28"/>
  <c r="O29"/>
  <c r="O30"/>
  <c r="O31"/>
  <c r="O32"/>
  <c r="O33"/>
  <c r="O34"/>
  <c r="O35"/>
  <c r="O22"/>
  <c r="N23"/>
  <c r="N24"/>
  <c r="N25"/>
  <c r="N26"/>
  <c r="N27"/>
  <c r="N28"/>
  <c r="N29"/>
  <c r="N30"/>
  <c r="N31"/>
  <c r="N32"/>
  <c r="N33"/>
  <c r="N34"/>
  <c r="N35"/>
  <c r="N22"/>
  <c r="M23"/>
  <c r="M24"/>
  <c r="M25"/>
  <c r="M26"/>
  <c r="M27"/>
  <c r="M28"/>
  <c r="M29"/>
  <c r="M30"/>
  <c r="M31"/>
  <c r="M32"/>
  <c r="M33"/>
  <c r="M34"/>
  <c r="M35"/>
  <c r="M22"/>
  <c r="L23"/>
  <c r="L24"/>
  <c r="L25"/>
  <c r="L26"/>
  <c r="L27"/>
  <c r="L28"/>
  <c r="L29"/>
  <c r="L30"/>
  <c r="L31"/>
  <c r="L32"/>
  <c r="L33"/>
  <c r="L34"/>
  <c r="L35"/>
  <c r="L22"/>
  <c r="K23"/>
  <c r="K24"/>
  <c r="K25"/>
  <c r="K26"/>
  <c r="K27"/>
  <c r="K28"/>
  <c r="K29"/>
  <c r="K30"/>
  <c r="K31"/>
  <c r="K32"/>
  <c r="K33"/>
  <c r="K34"/>
  <c r="K35"/>
  <c r="K22"/>
  <c r="J23"/>
  <c r="J24"/>
  <c r="J25"/>
  <c r="J26"/>
  <c r="J27"/>
  <c r="J28"/>
  <c r="J29"/>
  <c r="J30"/>
  <c r="J31"/>
  <c r="J32"/>
  <c r="J33"/>
  <c r="J34"/>
  <c r="J35"/>
  <c r="J22"/>
  <c r="I23"/>
  <c r="I24"/>
  <c r="I25"/>
  <c r="I26"/>
  <c r="I27"/>
  <c r="I28"/>
  <c r="I29"/>
  <c r="I30"/>
  <c r="I31"/>
  <c r="I32"/>
  <c r="I33"/>
  <c r="I34"/>
  <c r="I35"/>
  <c r="I22"/>
  <c r="H23"/>
  <c r="H24"/>
  <c r="H25"/>
  <c r="H26"/>
  <c r="H27"/>
  <c r="H28"/>
  <c r="H29"/>
  <c r="H30"/>
  <c r="H31"/>
  <c r="H32"/>
  <c r="H33"/>
  <c r="H34"/>
  <c r="H35"/>
  <c r="H22"/>
  <c r="G23"/>
  <c r="G24"/>
  <c r="G25"/>
  <c r="G26"/>
  <c r="G27"/>
  <c r="G28"/>
  <c r="G29"/>
  <c r="G30"/>
  <c r="G31"/>
  <c r="G32"/>
  <c r="G33"/>
  <c r="G34"/>
  <c r="G35"/>
  <c r="G22"/>
  <c r="F23"/>
  <c r="F24"/>
  <c r="F25"/>
  <c r="F26"/>
  <c r="F27"/>
  <c r="F28"/>
  <c r="F29"/>
  <c r="F30"/>
  <c r="F31"/>
  <c r="F32"/>
  <c r="F33"/>
  <c r="F34"/>
  <c r="F35"/>
  <c r="F22"/>
  <c r="E23"/>
  <c r="E24"/>
  <c r="E25"/>
  <c r="E26"/>
  <c r="E27"/>
  <c r="E28"/>
  <c r="E29"/>
  <c r="E30"/>
  <c r="E31"/>
  <c r="E32"/>
  <c r="E33"/>
  <c r="E34"/>
  <c r="E35"/>
  <c r="E22"/>
  <c r="D23"/>
  <c r="D24"/>
  <c r="D25"/>
  <c r="D26"/>
  <c r="D27"/>
  <c r="D28"/>
  <c r="D29"/>
  <c r="D30"/>
  <c r="D31"/>
  <c r="D32"/>
  <c r="D33"/>
  <c r="D34"/>
  <c r="D35"/>
  <c r="D22"/>
  <c r="L20"/>
  <c r="J2" i="1"/>
  <c r="K2"/>
  <c r="L2" s="1"/>
  <c r="N2"/>
  <c r="P2" s="1"/>
  <c r="J10"/>
  <c r="N10" s="1"/>
  <c r="P10" s="1"/>
  <c r="K10"/>
  <c r="L10"/>
  <c r="J24"/>
  <c r="K24"/>
  <c r="L24" s="1"/>
  <c r="N24"/>
  <c r="P24" s="1"/>
  <c r="J38"/>
  <c r="N38" s="1"/>
  <c r="P38" s="1"/>
  <c r="K38"/>
  <c r="L38"/>
  <c r="J46"/>
  <c r="K46"/>
  <c r="L46" s="1"/>
  <c r="N46"/>
  <c r="P46" s="1"/>
  <c r="J60"/>
  <c r="N60" s="1"/>
  <c r="K60"/>
  <c r="L60"/>
  <c r="J92"/>
  <c r="N92" s="1"/>
  <c r="P92" s="1"/>
  <c r="K92"/>
  <c r="L92" s="1"/>
  <c r="J104"/>
  <c r="K104"/>
  <c r="L104" s="1"/>
  <c r="N104"/>
  <c r="P104" s="1"/>
  <c r="J113"/>
  <c r="N113" s="1"/>
  <c r="K113"/>
  <c r="L113" s="1"/>
  <c r="J3"/>
  <c r="N3" s="1"/>
  <c r="P3" s="1"/>
  <c r="K3"/>
  <c r="L3"/>
  <c r="J11"/>
  <c r="K11"/>
  <c r="L11" s="1"/>
  <c r="N11"/>
  <c r="P11" s="1"/>
  <c r="J25"/>
  <c r="N25" s="1"/>
  <c r="P25" s="1"/>
  <c r="K25"/>
  <c r="L25"/>
  <c r="J39"/>
  <c r="K39"/>
  <c r="L39" s="1"/>
  <c r="N39"/>
  <c r="P39" s="1"/>
  <c r="J47"/>
  <c r="N47" s="1"/>
  <c r="P47" s="1"/>
  <c r="K47"/>
  <c r="L47"/>
  <c r="J61"/>
  <c r="K61"/>
  <c r="L61" s="1"/>
  <c r="N61"/>
  <c r="J78"/>
  <c r="K78"/>
  <c r="L78" s="1"/>
  <c r="N78"/>
  <c r="P78" s="1"/>
  <c r="J114"/>
  <c r="N114" s="1"/>
  <c r="K114"/>
  <c r="L114" s="1"/>
  <c r="J129"/>
  <c r="N129" s="1"/>
  <c r="K129"/>
  <c r="L129"/>
  <c r="J4"/>
  <c r="N4" s="1"/>
  <c r="P4" s="1"/>
  <c r="K4"/>
  <c r="L4" s="1"/>
  <c r="J12"/>
  <c r="K12"/>
  <c r="L12" s="1"/>
  <c r="N12"/>
  <c r="P12" s="1"/>
  <c r="J26"/>
  <c r="N26" s="1"/>
  <c r="P26" s="1"/>
  <c r="K26"/>
  <c r="L26" s="1"/>
  <c r="J40"/>
  <c r="K40"/>
  <c r="L40" s="1"/>
  <c r="N40"/>
  <c r="P40" s="1"/>
  <c r="J48"/>
  <c r="N48" s="1"/>
  <c r="P48" s="1"/>
  <c r="K48"/>
  <c r="L48" s="1"/>
  <c r="J62"/>
  <c r="K62"/>
  <c r="L62" s="1"/>
  <c r="N62"/>
  <c r="J79"/>
  <c r="K79"/>
  <c r="L79" s="1"/>
  <c r="N79"/>
  <c r="P79" s="1"/>
  <c r="J84"/>
  <c r="N84" s="1"/>
  <c r="P84" s="1"/>
  <c r="K84"/>
  <c r="L84"/>
  <c r="J108"/>
  <c r="K108"/>
  <c r="L108" s="1"/>
  <c r="N108"/>
  <c r="J115"/>
  <c r="K115"/>
  <c r="L115" s="1"/>
  <c r="N115"/>
  <c r="J5"/>
  <c r="K5"/>
  <c r="L5" s="1"/>
  <c r="N5"/>
  <c r="P5" s="1"/>
  <c r="J13"/>
  <c r="N13" s="1"/>
  <c r="P13" s="1"/>
  <c r="K13"/>
  <c r="L13"/>
  <c r="J27"/>
  <c r="K27"/>
  <c r="L27" s="1"/>
  <c r="N27"/>
  <c r="P27" s="1"/>
  <c r="J41"/>
  <c r="N41" s="1"/>
  <c r="P41" s="1"/>
  <c r="K41"/>
  <c r="L41"/>
  <c r="J49"/>
  <c r="K49"/>
  <c r="L49" s="1"/>
  <c r="N49"/>
  <c r="P49" s="1"/>
  <c r="J63"/>
  <c r="N63" s="1"/>
  <c r="K63"/>
  <c r="L63"/>
  <c r="J75"/>
  <c r="N75" s="1"/>
  <c r="P75" s="1"/>
  <c r="K75"/>
  <c r="L75" s="1"/>
  <c r="J80"/>
  <c r="K80"/>
  <c r="L80" s="1"/>
  <c r="N80"/>
  <c r="P80" s="1"/>
  <c r="J93"/>
  <c r="N93" s="1"/>
  <c r="P93" s="1"/>
  <c r="K93"/>
  <c r="L93" s="1"/>
  <c r="J109"/>
  <c r="K109"/>
  <c r="L109" s="1"/>
  <c r="N109"/>
  <c r="J116"/>
  <c r="K116"/>
  <c r="L116" s="1"/>
  <c r="N116"/>
  <c r="J130"/>
  <c r="K130"/>
  <c r="L130" s="1"/>
  <c r="N130"/>
  <c r="J6"/>
  <c r="K6"/>
  <c r="L6" s="1"/>
  <c r="N6"/>
  <c r="P6" s="1"/>
  <c r="J14"/>
  <c r="N14" s="1"/>
  <c r="P14" s="1"/>
  <c r="K14"/>
  <c r="L14"/>
  <c r="J28"/>
  <c r="K28"/>
  <c r="L28" s="1"/>
  <c r="N28"/>
  <c r="P28" s="1"/>
  <c r="J42"/>
  <c r="N42" s="1"/>
  <c r="P42" s="1"/>
  <c r="K42"/>
  <c r="L42"/>
  <c r="J45"/>
  <c r="K45"/>
  <c r="L45" s="1"/>
  <c r="N45"/>
  <c r="J50"/>
  <c r="K50"/>
  <c r="L50" s="1"/>
  <c r="N50"/>
  <c r="P50" s="1"/>
  <c r="J64"/>
  <c r="N64" s="1"/>
  <c r="K64"/>
  <c r="L64" s="1"/>
  <c r="J85"/>
  <c r="N85" s="1"/>
  <c r="P85" s="1"/>
  <c r="K85"/>
  <c r="L85"/>
  <c r="J94"/>
  <c r="K94"/>
  <c r="L94" s="1"/>
  <c r="N94"/>
  <c r="P94" s="1"/>
  <c r="J105"/>
  <c r="N105" s="1"/>
  <c r="K105"/>
  <c r="L105"/>
  <c r="J117"/>
  <c r="N117" s="1"/>
  <c r="K117"/>
  <c r="L117" s="1"/>
  <c r="J131"/>
  <c r="N131" s="1"/>
  <c r="K131"/>
  <c r="L131"/>
  <c r="J7"/>
  <c r="N7" s="1"/>
  <c r="P7" s="1"/>
  <c r="K7"/>
  <c r="L7" s="1"/>
  <c r="J15"/>
  <c r="K15"/>
  <c r="L15" s="1"/>
  <c r="N15"/>
  <c r="P15" s="1"/>
  <c r="J29"/>
  <c r="N29" s="1"/>
  <c r="P29" s="1"/>
  <c r="K29"/>
  <c r="L29" s="1"/>
  <c r="J51"/>
  <c r="K51"/>
  <c r="L51" s="1"/>
  <c r="N51"/>
  <c r="P51" s="1"/>
  <c r="J65"/>
  <c r="N65" s="1"/>
  <c r="K65"/>
  <c r="L65" s="1"/>
  <c r="J76"/>
  <c r="N76" s="1"/>
  <c r="P76" s="1"/>
  <c r="K76"/>
  <c r="L76"/>
  <c r="J81"/>
  <c r="K81"/>
  <c r="L81" s="1"/>
  <c r="N81"/>
  <c r="P81" s="1"/>
  <c r="J95"/>
  <c r="N95" s="1"/>
  <c r="P95" s="1"/>
  <c r="K95"/>
  <c r="L95"/>
  <c r="J16"/>
  <c r="K16"/>
  <c r="L16" s="1"/>
  <c r="N16"/>
  <c r="P16" s="1"/>
  <c r="J30"/>
  <c r="N30" s="1"/>
  <c r="P30" s="1"/>
  <c r="K30"/>
  <c r="L30"/>
  <c r="J52"/>
  <c r="K52"/>
  <c r="L52" s="1"/>
  <c r="N52"/>
  <c r="P52" s="1"/>
  <c r="J66"/>
  <c r="N66" s="1"/>
  <c r="K66"/>
  <c r="L66"/>
  <c r="J73"/>
  <c r="N73" s="1"/>
  <c r="K73"/>
  <c r="L73" s="1"/>
  <c r="J82"/>
  <c r="N82" s="1"/>
  <c r="P82" s="1"/>
  <c r="K82"/>
  <c r="L82"/>
  <c r="J86"/>
  <c r="K86"/>
  <c r="L86" s="1"/>
  <c r="N86"/>
  <c r="P86" s="1"/>
  <c r="J96"/>
  <c r="N96" s="1"/>
  <c r="P96" s="1"/>
  <c r="K96"/>
  <c r="L96"/>
  <c r="J106"/>
  <c r="K106"/>
  <c r="L106" s="1"/>
  <c r="N106"/>
  <c r="J110"/>
  <c r="K110"/>
  <c r="L110" s="1"/>
  <c r="N110"/>
  <c r="J118"/>
  <c r="K118"/>
  <c r="L118" s="1"/>
  <c r="N118"/>
  <c r="J123"/>
  <c r="K123"/>
  <c r="L123" s="1"/>
  <c r="N123"/>
  <c r="P123" s="1"/>
  <c r="J17"/>
  <c r="N17" s="1"/>
  <c r="P17" s="1"/>
  <c r="K17"/>
  <c r="L17" s="1"/>
  <c r="J31"/>
  <c r="K31"/>
  <c r="L31" s="1"/>
  <c r="N31"/>
  <c r="P31" s="1"/>
  <c r="J53"/>
  <c r="N53" s="1"/>
  <c r="P53" s="1"/>
  <c r="K53"/>
  <c r="L53" s="1"/>
  <c r="J67"/>
  <c r="K67"/>
  <c r="L67" s="1"/>
  <c r="N67"/>
  <c r="J77"/>
  <c r="K77"/>
  <c r="L77" s="1"/>
  <c r="N77"/>
  <c r="P77" s="1"/>
  <c r="J87"/>
  <c r="N87" s="1"/>
  <c r="P87" s="1"/>
  <c r="K87"/>
  <c r="L87"/>
  <c r="J97"/>
  <c r="K97"/>
  <c r="L97" s="1"/>
  <c r="N97"/>
  <c r="J107"/>
  <c r="K107"/>
  <c r="L107" s="1"/>
  <c r="N107"/>
  <c r="J8"/>
  <c r="K8"/>
  <c r="L8" s="1"/>
  <c r="N8"/>
  <c r="P8" s="1"/>
  <c r="J18"/>
  <c r="N18" s="1"/>
  <c r="P18" s="1"/>
  <c r="K18"/>
  <c r="L18"/>
  <c r="J32"/>
  <c r="K32"/>
  <c r="L32" s="1"/>
  <c r="N32"/>
  <c r="P32" s="1"/>
  <c r="J43"/>
  <c r="N43" s="1"/>
  <c r="P43" s="1"/>
  <c r="K43"/>
  <c r="L43"/>
  <c r="J54"/>
  <c r="K54"/>
  <c r="L54" s="1"/>
  <c r="N54"/>
  <c r="P54" s="1"/>
  <c r="J68"/>
  <c r="N68" s="1"/>
  <c r="K68"/>
  <c r="L68"/>
  <c r="J98"/>
  <c r="N98" s="1"/>
  <c r="P98" s="1"/>
  <c r="K98"/>
  <c r="L98" s="1"/>
  <c r="J19"/>
  <c r="K19"/>
  <c r="L19" s="1"/>
  <c r="N19"/>
  <c r="P19" s="1"/>
  <c r="J33"/>
  <c r="N33" s="1"/>
  <c r="P33" s="1"/>
  <c r="K33"/>
  <c r="L33" s="1"/>
  <c r="J55"/>
  <c r="K55"/>
  <c r="L55" s="1"/>
  <c r="N55"/>
  <c r="P55" s="1"/>
  <c r="J69"/>
  <c r="N69" s="1"/>
  <c r="K69"/>
  <c r="L69" s="1"/>
  <c r="J88"/>
  <c r="N88" s="1"/>
  <c r="P88" s="1"/>
  <c r="K88"/>
  <c r="L88"/>
  <c r="J99"/>
  <c r="K99"/>
  <c r="L99" s="1"/>
  <c r="N99"/>
  <c r="P99" s="1"/>
  <c r="J111"/>
  <c r="N111" s="1"/>
  <c r="K111"/>
  <c r="L111"/>
  <c r="J119"/>
  <c r="N119" s="1"/>
  <c r="K119"/>
  <c r="L119" s="1"/>
  <c r="J124"/>
  <c r="N124" s="1"/>
  <c r="P124" s="1"/>
  <c r="K124"/>
  <c r="L124"/>
  <c r="J20"/>
  <c r="K20"/>
  <c r="L20" s="1"/>
  <c r="N20"/>
  <c r="P20" s="1"/>
  <c r="J34"/>
  <c r="N34" s="1"/>
  <c r="P34" s="1"/>
  <c r="K34"/>
  <c r="L34"/>
  <c r="J56"/>
  <c r="K56"/>
  <c r="L56" s="1"/>
  <c r="N56"/>
  <c r="P56" s="1"/>
  <c r="J70"/>
  <c r="N70" s="1"/>
  <c r="K70"/>
  <c r="L70"/>
  <c r="J74"/>
  <c r="N74" s="1"/>
  <c r="K74"/>
  <c r="L74" s="1"/>
  <c r="J83"/>
  <c r="N83" s="1"/>
  <c r="P83" s="1"/>
  <c r="K83"/>
  <c r="L83"/>
  <c r="J89"/>
  <c r="K89"/>
  <c r="L89" s="1"/>
  <c r="N89"/>
  <c r="P89" s="1"/>
  <c r="J100"/>
  <c r="N100" s="1"/>
  <c r="P100" s="1"/>
  <c r="K100"/>
  <c r="L100"/>
  <c r="J120"/>
  <c r="K120"/>
  <c r="L120" s="1"/>
  <c r="N120"/>
  <c r="J125"/>
  <c r="K125"/>
  <c r="L125" s="1"/>
  <c r="N125"/>
  <c r="P125" s="1"/>
  <c r="J9"/>
  <c r="N9" s="1"/>
  <c r="P9" s="1"/>
  <c r="K9"/>
  <c r="L9" s="1"/>
  <c r="J21"/>
  <c r="K21"/>
  <c r="L21" s="1"/>
  <c r="N21"/>
  <c r="P21" s="1"/>
  <c r="J35"/>
  <c r="N35" s="1"/>
  <c r="P35" s="1"/>
  <c r="K35"/>
  <c r="L35" s="1"/>
  <c r="J44"/>
  <c r="K44"/>
  <c r="L44" s="1"/>
  <c r="N44"/>
  <c r="P44" s="1"/>
  <c r="J57"/>
  <c r="N57" s="1"/>
  <c r="P57" s="1"/>
  <c r="K57"/>
  <c r="L57" s="1"/>
  <c r="J90"/>
  <c r="K90"/>
  <c r="L90" s="1"/>
  <c r="N90"/>
  <c r="P90" s="1"/>
  <c r="J101"/>
  <c r="N101" s="1"/>
  <c r="P101" s="1"/>
  <c r="K101"/>
  <c r="L101" s="1"/>
  <c r="J112"/>
  <c r="K112"/>
  <c r="L112" s="1"/>
  <c r="N112"/>
  <c r="J121"/>
  <c r="K121"/>
  <c r="L121" s="1"/>
  <c r="N121"/>
  <c r="J126"/>
  <c r="K126"/>
  <c r="L126" s="1"/>
  <c r="N126"/>
  <c r="P126" s="1"/>
  <c r="J22"/>
  <c r="N22" s="1"/>
  <c r="P22" s="1"/>
  <c r="K22"/>
  <c r="L22" s="1"/>
  <c r="J36"/>
  <c r="K36"/>
  <c r="L36" s="1"/>
  <c r="N36"/>
  <c r="P36" s="1"/>
  <c r="J58"/>
  <c r="N58" s="1"/>
  <c r="P58" s="1"/>
  <c r="K58"/>
  <c r="L58" s="1"/>
  <c r="J71"/>
  <c r="K71"/>
  <c r="L71" s="1"/>
  <c r="N71"/>
  <c r="J91"/>
  <c r="K91"/>
  <c r="L91" s="1"/>
  <c r="N91"/>
  <c r="P91" s="1"/>
  <c r="J102"/>
  <c r="N102" s="1"/>
  <c r="P102" s="1"/>
  <c r="K102"/>
  <c r="L102"/>
  <c r="J122"/>
  <c r="K122"/>
  <c r="L122" s="1"/>
  <c r="N122"/>
  <c r="J127"/>
  <c r="K127"/>
  <c r="L127" s="1"/>
  <c r="N127"/>
  <c r="P127" s="1"/>
  <c r="J23"/>
  <c r="N23" s="1"/>
  <c r="P23" s="1"/>
  <c r="K23"/>
  <c r="L23" s="1"/>
  <c r="J37"/>
  <c r="K37"/>
  <c r="L37" s="1"/>
  <c r="N37"/>
  <c r="P37" s="1"/>
  <c r="J59"/>
  <c r="N59" s="1"/>
  <c r="P59" s="1"/>
  <c r="K59"/>
  <c r="L59" s="1"/>
  <c r="J72"/>
  <c r="K72"/>
  <c r="L72" s="1"/>
  <c r="N72"/>
  <c r="J103"/>
  <c r="K103"/>
  <c r="L103" s="1"/>
  <c r="N103"/>
  <c r="P103" s="1"/>
  <c r="J128"/>
  <c r="N128" s="1"/>
  <c r="P128" s="1"/>
  <c r="K128"/>
  <c r="L128"/>
</calcChain>
</file>

<file path=xl/sharedStrings.xml><?xml version="1.0" encoding="utf-8"?>
<sst xmlns="http://schemas.openxmlformats.org/spreadsheetml/2006/main" count="403" uniqueCount="50">
  <si>
    <t xml:space="preserve">DATE </t>
  </si>
  <si>
    <t>LAKE</t>
  </si>
  <si>
    <t>SPECIMEN</t>
  </si>
  <si>
    <t>COUNT 1</t>
  </si>
  <si>
    <t>COUNT 2</t>
  </si>
  <si>
    <t>COUNT 3</t>
  </si>
  <si>
    <t>COUNT 4</t>
  </si>
  <si>
    <t>COUNT 5</t>
  </si>
  <si>
    <t>COUNT 6</t>
  </si>
  <si>
    <t xml:space="preserve">MEAN </t>
  </si>
  <si>
    <t>ST.DEV</t>
  </si>
  <si>
    <t>SE</t>
  </si>
  <si>
    <t>CHAMBER AREA (mm^2)</t>
  </si>
  <si>
    <t>COUNT (per mL)</t>
  </si>
  <si>
    <t>MEAN CELL VOLUME</t>
  </si>
  <si>
    <t>BIOVOLUME</t>
  </si>
  <si>
    <t>SSB</t>
  </si>
  <si>
    <t>Asterionella</t>
  </si>
  <si>
    <t>Cryptomonas</t>
  </si>
  <si>
    <t>Dinobryon</t>
  </si>
  <si>
    <t>Euglena</t>
  </si>
  <si>
    <t>G.Fuscum</t>
  </si>
  <si>
    <t>Gloecystis</t>
  </si>
  <si>
    <t>Peridinium limbatum</t>
  </si>
  <si>
    <t>Peridinium umbonatum</t>
  </si>
  <si>
    <t>Strombidium</t>
  </si>
  <si>
    <t>Oocystis</t>
  </si>
  <si>
    <t>Trachelomonas</t>
  </si>
  <si>
    <t>Peridinium cinctum</t>
  </si>
  <si>
    <t>Scenedesmus</t>
  </si>
  <si>
    <t>Mallomonas</t>
  </si>
  <si>
    <t>Fragelleria</t>
  </si>
  <si>
    <t>Kerratella (rotifer)</t>
  </si>
  <si>
    <t>Synura</t>
  </si>
  <si>
    <t>Merismopedia</t>
  </si>
  <si>
    <t>Biovolume</t>
  </si>
  <si>
    <t>SSB_4</t>
  </si>
  <si>
    <t>SSB_5</t>
  </si>
  <si>
    <t>SSB_6</t>
  </si>
  <si>
    <t>SSB_7</t>
  </si>
  <si>
    <t>SSB_8</t>
  </si>
  <si>
    <t>SSB_9</t>
  </si>
  <si>
    <t>SSB_10</t>
  </si>
  <si>
    <t>SSB_11</t>
  </si>
  <si>
    <t>SSB_12</t>
  </si>
  <si>
    <t>SSB_13</t>
  </si>
  <si>
    <t>SSB_14</t>
  </si>
  <si>
    <t>SSB_15</t>
  </si>
  <si>
    <t>SSB_16</t>
  </si>
  <si>
    <t>SSB_17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</si>
</sst>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m/dd/yy"/>
  </numFmts>
  <fonts count="3"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Sheet2!$D$41</c:f>
              <c:strCache>
                <c:ptCount val="1"/>
                <c:pt idx="0">
                  <c:v>Asterionella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Sheet2!$D$42:$D$55</c:f>
              <c:numCache>
                <c:formatCode>General</c:formatCode>
                <c:ptCount val="14"/>
                <c:pt idx="0">
                  <c:v>10718.333333333334</c:v>
                </c:pt>
                <c:pt idx="1">
                  <c:v>2143.6666666666665</c:v>
                </c:pt>
                <c:pt idx="2">
                  <c:v>21436.666666666668</c:v>
                </c:pt>
                <c:pt idx="3">
                  <c:v>70741</c:v>
                </c:pt>
                <c:pt idx="4">
                  <c:v>51448</c:v>
                </c:pt>
                <c:pt idx="5">
                  <c:v>27867.666666666668</c:v>
                </c:pt>
                <c:pt idx="6">
                  <c:v>0</c:v>
                </c:pt>
                <c:pt idx="7">
                  <c:v>0</c:v>
                </c:pt>
                <c:pt idx="8">
                  <c:v>6431</c:v>
                </c:pt>
                <c:pt idx="9">
                  <c:v>0</c:v>
                </c:pt>
                <c:pt idx="10">
                  <c:v>0</c:v>
                </c:pt>
                <c:pt idx="11">
                  <c:v>2143.6666666666665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Sheet2!$E$41</c:f>
              <c:strCache>
                <c:ptCount val="1"/>
                <c:pt idx="0">
                  <c:v>Cryptomonas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Sheet2!$E$42:$E$55</c:f>
              <c:numCache>
                <c:formatCode>General</c:formatCode>
                <c:ptCount val="14"/>
                <c:pt idx="0">
                  <c:v>10226.666666666666</c:v>
                </c:pt>
                <c:pt idx="1">
                  <c:v>12783.333333333334</c:v>
                </c:pt>
                <c:pt idx="2">
                  <c:v>7670.0000000000009</c:v>
                </c:pt>
                <c:pt idx="3">
                  <c:v>25566.666666666668</c:v>
                </c:pt>
                <c:pt idx="4">
                  <c:v>10865.833333333334</c:v>
                </c:pt>
                <c:pt idx="5">
                  <c:v>20453.333333333332</c:v>
                </c:pt>
                <c:pt idx="6">
                  <c:v>34515</c:v>
                </c:pt>
                <c:pt idx="7">
                  <c:v>9587.5</c:v>
                </c:pt>
                <c:pt idx="8">
                  <c:v>14061.666666666666</c:v>
                </c:pt>
                <c:pt idx="9">
                  <c:v>27484.166666666672</c:v>
                </c:pt>
                <c:pt idx="10">
                  <c:v>39628.333333333336</c:v>
                </c:pt>
                <c:pt idx="11">
                  <c:v>21092.500000000004</c:v>
                </c:pt>
                <c:pt idx="12">
                  <c:v>57525</c:v>
                </c:pt>
                <c:pt idx="13">
                  <c:v>98431.666666666672</c:v>
                </c:pt>
              </c:numCache>
            </c:numRef>
          </c:val>
        </c:ser>
        <c:ser>
          <c:idx val="2"/>
          <c:order val="2"/>
          <c:tx>
            <c:strRef>
              <c:f>Sheet2!$F$41</c:f>
              <c:strCache>
                <c:ptCount val="1"/>
                <c:pt idx="0">
                  <c:v>Dinobryon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Sheet2!$F$42:$F$55</c:f>
              <c:numCache>
                <c:formatCode>General</c:formatCode>
                <c:ptCount val="14"/>
                <c:pt idx="0">
                  <c:v>18254.600000000002</c:v>
                </c:pt>
                <c:pt idx="1">
                  <c:v>17304.7</c:v>
                </c:pt>
                <c:pt idx="2">
                  <c:v>13422.5</c:v>
                </c:pt>
                <c:pt idx="3">
                  <c:v>16272.200000000003</c:v>
                </c:pt>
                <c:pt idx="4">
                  <c:v>9788.1</c:v>
                </c:pt>
                <c:pt idx="5">
                  <c:v>9086</c:v>
                </c:pt>
                <c:pt idx="6">
                  <c:v>30314.2</c:v>
                </c:pt>
                <c:pt idx="7">
                  <c:v>9416.4000000000015</c:v>
                </c:pt>
                <c:pt idx="8">
                  <c:v>826</c:v>
                </c:pt>
                <c:pt idx="9">
                  <c:v>2147.6</c:v>
                </c:pt>
                <c:pt idx="10">
                  <c:v>9333.7999999999993</c:v>
                </c:pt>
                <c:pt idx="11">
                  <c:v>5988.5</c:v>
                </c:pt>
                <c:pt idx="12">
                  <c:v>1528.1000000000004</c:v>
                </c:pt>
                <c:pt idx="13">
                  <c:v>1528.1000000000004</c:v>
                </c:pt>
              </c:numCache>
            </c:numRef>
          </c:val>
        </c:ser>
        <c:ser>
          <c:idx val="3"/>
          <c:order val="3"/>
          <c:tx>
            <c:strRef>
              <c:f>Sheet2!$G$41</c:f>
              <c:strCache>
                <c:ptCount val="1"/>
                <c:pt idx="0">
                  <c:v>Euglena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Sheet2!$G$42:$G$55</c:f>
              <c:numCache>
                <c:formatCode>General</c:formatCode>
                <c:ptCount val="14"/>
                <c:pt idx="0">
                  <c:v>395840.83333333337</c:v>
                </c:pt>
                <c:pt idx="1">
                  <c:v>238458.33333333334</c:v>
                </c:pt>
                <c:pt idx="2">
                  <c:v>52460.833333333336</c:v>
                </c:pt>
                <c:pt idx="3">
                  <c:v>9538.3333333333321</c:v>
                </c:pt>
                <c:pt idx="4">
                  <c:v>4769.1666666666661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9538.3333333333321</c:v>
                </c:pt>
                <c:pt idx="9">
                  <c:v>0</c:v>
                </c:pt>
                <c:pt idx="10">
                  <c:v>0</c:v>
                </c:pt>
                <c:pt idx="11">
                  <c:v>4769.1666666666661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Sheet2!$H$41</c:f>
              <c:strCache>
                <c:ptCount val="1"/>
                <c:pt idx="0">
                  <c:v>Fragelleria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Sheet2!$H$42:$H$55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1744.4333333333332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Sheet2!$J$41</c:f>
              <c:strCache>
                <c:ptCount val="1"/>
                <c:pt idx="0">
                  <c:v>Gloecystis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Sheet2!$J$42:$J$55</c:f>
              <c:numCache>
                <c:formatCode>General</c:formatCode>
                <c:ptCount val="14"/>
                <c:pt idx="0">
                  <c:v>18068.75</c:v>
                </c:pt>
                <c:pt idx="1">
                  <c:v>29391.833333333332</c:v>
                </c:pt>
                <c:pt idx="2">
                  <c:v>17586.916666666668</c:v>
                </c:pt>
                <c:pt idx="3">
                  <c:v>9395.75</c:v>
                </c:pt>
                <c:pt idx="4">
                  <c:v>16141.416666666664</c:v>
                </c:pt>
                <c:pt idx="5">
                  <c:v>2650.0833333333335</c:v>
                </c:pt>
                <c:pt idx="6">
                  <c:v>3613.75</c:v>
                </c:pt>
                <c:pt idx="7">
                  <c:v>2168.25</c:v>
                </c:pt>
                <c:pt idx="8">
                  <c:v>481.83333333333331</c:v>
                </c:pt>
                <c:pt idx="9">
                  <c:v>963.66666666666663</c:v>
                </c:pt>
                <c:pt idx="10">
                  <c:v>722.75</c:v>
                </c:pt>
                <c:pt idx="11">
                  <c:v>0</c:v>
                </c:pt>
                <c:pt idx="12">
                  <c:v>1927.3333333333333</c:v>
                </c:pt>
                <c:pt idx="13">
                  <c:v>2891</c:v>
                </c:pt>
              </c:numCache>
            </c:numRef>
          </c:val>
        </c:ser>
        <c:ser>
          <c:idx val="7"/>
          <c:order val="7"/>
          <c:tx>
            <c:strRef>
              <c:f>Sheet2!$K$41</c:f>
              <c:strCache>
                <c:ptCount val="1"/>
                <c:pt idx="0">
                  <c:v>Mallomonas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Sheet2!$K$42:$K$55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14160</c:v>
                </c:pt>
                <c:pt idx="4">
                  <c:v>0</c:v>
                </c:pt>
                <c:pt idx="5">
                  <c:v>9440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Sheet2!$L$41</c:f>
              <c:strCache>
                <c:ptCount val="1"/>
                <c:pt idx="0">
                  <c:v>Merismopedia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Sheet2!$L$42:$L$55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896.8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Sheet2!$M$41</c:f>
              <c:strCache>
                <c:ptCount val="1"/>
                <c:pt idx="0">
                  <c:v>Oocystis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Sheet2!$M$42:$M$55</c:f>
              <c:numCache>
                <c:formatCode>General</c:formatCode>
                <c:ptCount val="14"/>
                <c:pt idx="0">
                  <c:v>0</c:v>
                </c:pt>
                <c:pt idx="1">
                  <c:v>2637.2999999999997</c:v>
                </c:pt>
                <c:pt idx="2">
                  <c:v>5933.9250000000002</c:v>
                </c:pt>
                <c:pt idx="3">
                  <c:v>659.32499999999993</c:v>
                </c:pt>
                <c:pt idx="4">
                  <c:v>0</c:v>
                </c:pt>
                <c:pt idx="5">
                  <c:v>3296.625</c:v>
                </c:pt>
                <c:pt idx="6">
                  <c:v>1977.9750000000001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3296.625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Sheet2!$N$41</c:f>
              <c:strCache>
                <c:ptCount val="1"/>
                <c:pt idx="0">
                  <c:v>Peridinium cinctum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Sheet2!$N$42:$N$55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95875</c:v>
                </c:pt>
                <c:pt idx="3">
                  <c:v>0</c:v>
                </c:pt>
                <c:pt idx="4">
                  <c:v>31958.333333333332</c:v>
                </c:pt>
                <c:pt idx="5">
                  <c:v>0</c:v>
                </c:pt>
                <c:pt idx="6">
                  <c:v>31958.333333333332</c:v>
                </c:pt>
                <c:pt idx="7">
                  <c:v>63916.666666666664</c:v>
                </c:pt>
                <c:pt idx="8">
                  <c:v>0</c:v>
                </c:pt>
                <c:pt idx="9">
                  <c:v>63916.666666666664</c:v>
                </c:pt>
                <c:pt idx="10">
                  <c:v>63916.666666666664</c:v>
                </c:pt>
                <c:pt idx="11">
                  <c:v>383500</c:v>
                </c:pt>
                <c:pt idx="12">
                  <c:v>95875</c:v>
                </c:pt>
                <c:pt idx="13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Sheet2!$P$41</c:f>
              <c:strCache>
                <c:ptCount val="1"/>
                <c:pt idx="0">
                  <c:v>Peridinium umbonatum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Sheet2!$P$42:$P$55</c:f>
              <c:numCache>
                <c:formatCode>General</c:formatCode>
                <c:ptCount val="14"/>
                <c:pt idx="0">
                  <c:v>101598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4233.25</c:v>
                </c:pt>
                <c:pt idx="5">
                  <c:v>0</c:v>
                </c:pt>
                <c:pt idx="6">
                  <c:v>21166.25</c:v>
                </c:pt>
                <c:pt idx="7">
                  <c:v>8466.5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Sheet2!$Q$41</c:f>
              <c:strCache>
                <c:ptCount val="1"/>
                <c:pt idx="0">
                  <c:v>Scenedesmus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Sheet2!$Q$42:$Q$55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1147.55</c:v>
                </c:pt>
                <c:pt idx="3">
                  <c:v>573.77499999999998</c:v>
                </c:pt>
                <c:pt idx="4">
                  <c:v>0</c:v>
                </c:pt>
                <c:pt idx="5">
                  <c:v>0</c:v>
                </c:pt>
                <c:pt idx="6">
                  <c:v>1147.55</c:v>
                </c:pt>
                <c:pt idx="7">
                  <c:v>0</c:v>
                </c:pt>
                <c:pt idx="8">
                  <c:v>0</c:v>
                </c:pt>
                <c:pt idx="9">
                  <c:v>573.77499999999998</c:v>
                </c:pt>
                <c:pt idx="10">
                  <c:v>0</c:v>
                </c:pt>
                <c:pt idx="11">
                  <c:v>573.77499999999998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Sheet2!$R$41</c:f>
              <c:strCache>
                <c:ptCount val="1"/>
                <c:pt idx="0">
                  <c:v>Strombidium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Sheet2!$R$42:$R$55</c:f>
              <c:numCache>
                <c:formatCode>General</c:formatCode>
                <c:ptCount val="14"/>
              </c:numCache>
            </c:numRef>
          </c:val>
        </c:ser>
        <c:ser>
          <c:idx val="15"/>
          <c:order val="15"/>
          <c:tx>
            <c:strRef>
              <c:f>Sheet2!$S$41</c:f>
              <c:strCache>
                <c:ptCount val="1"/>
                <c:pt idx="0">
                  <c:v>Synura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Sheet2!$S$42:$S$55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162250</c:v>
                </c:pt>
                <c:pt idx="7">
                  <c:v>0</c:v>
                </c:pt>
                <c:pt idx="8">
                  <c:v>0</c:v>
                </c:pt>
                <c:pt idx="9">
                  <c:v>378583.33333333337</c:v>
                </c:pt>
                <c:pt idx="10">
                  <c:v>378583.33333333337</c:v>
                </c:pt>
                <c:pt idx="11">
                  <c:v>703083.33333333337</c:v>
                </c:pt>
                <c:pt idx="12">
                  <c:v>216333.33333333331</c:v>
                </c:pt>
                <c:pt idx="13">
                  <c:v>270416.66666666669</c:v>
                </c:pt>
              </c:numCache>
            </c:numRef>
          </c:val>
        </c:ser>
        <c:ser>
          <c:idx val="16"/>
          <c:order val="16"/>
          <c:tx>
            <c:strRef>
              <c:f>Sheet2!$T$41</c:f>
              <c:strCache>
                <c:ptCount val="1"/>
                <c:pt idx="0">
                  <c:v>Trachelomonas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Sheet2!$T$42:$T$55</c:f>
              <c:numCache>
                <c:formatCode>General</c:formatCode>
                <c:ptCount val="14"/>
                <c:pt idx="0">
                  <c:v>0</c:v>
                </c:pt>
                <c:pt idx="1">
                  <c:v>468194.50000000006</c:v>
                </c:pt>
                <c:pt idx="2">
                  <c:v>0</c:v>
                </c:pt>
                <c:pt idx="3">
                  <c:v>9258.0833333333339</c:v>
                </c:pt>
                <c:pt idx="4">
                  <c:v>1132131.3333333333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17428608"/>
        <c:axId val="117430144"/>
      </c:lineChart>
      <c:lineChart>
        <c:grouping val="standard"/>
        <c:ser>
          <c:idx val="5"/>
          <c:order val="5"/>
          <c:tx>
            <c:strRef>
              <c:f>Sheet2!$I$41</c:f>
              <c:strCache>
                <c:ptCount val="1"/>
                <c:pt idx="0">
                  <c:v>G.Fuscum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Sheet2!$I$42:$I$55</c:f>
              <c:numCache>
                <c:formatCode>General</c:formatCode>
                <c:ptCount val="14"/>
                <c:pt idx="0">
                  <c:v>462412.50000000006</c:v>
                </c:pt>
                <c:pt idx="1">
                  <c:v>448400</c:v>
                </c:pt>
                <c:pt idx="2">
                  <c:v>252225</c:v>
                </c:pt>
                <c:pt idx="3">
                  <c:v>266237.5</c:v>
                </c:pt>
                <c:pt idx="4">
                  <c:v>952850.00000000012</c:v>
                </c:pt>
                <c:pt idx="5">
                  <c:v>2199962.5000000005</c:v>
                </c:pt>
                <c:pt idx="6">
                  <c:v>2031812.5000000002</c:v>
                </c:pt>
                <c:pt idx="7">
                  <c:v>1541375</c:v>
                </c:pt>
                <c:pt idx="8">
                  <c:v>2031812.5000000002</c:v>
                </c:pt>
                <c:pt idx="9">
                  <c:v>9360350</c:v>
                </c:pt>
                <c:pt idx="10">
                  <c:v>1345200</c:v>
                </c:pt>
                <c:pt idx="11">
                  <c:v>4540050</c:v>
                </c:pt>
                <c:pt idx="12">
                  <c:v>2410150.0000000005</c:v>
                </c:pt>
                <c:pt idx="13">
                  <c:v>1989775.0000000002</c:v>
                </c:pt>
              </c:numCache>
            </c:numRef>
          </c:val>
        </c:ser>
        <c:ser>
          <c:idx val="11"/>
          <c:order val="11"/>
          <c:tx>
            <c:strRef>
              <c:f>Sheet2!$O$41</c:f>
              <c:strCache>
                <c:ptCount val="1"/>
                <c:pt idx="0">
                  <c:v>Peridinium limbatum</c:v>
                </c:pt>
              </c:strCache>
            </c:strRef>
          </c:tx>
          <c:marker>
            <c:symbol val="none"/>
          </c:marker>
          <c:cat>
            <c:strRef>
              <c:f>Sheet2!$C$42:$C$55</c:f>
              <c:strCache>
                <c:ptCount val="14"/>
                <c:pt idx="0">
                  <c:v>SSB_4</c:v>
                </c:pt>
                <c:pt idx="1">
                  <c:v>SSB_5</c:v>
                </c:pt>
                <c:pt idx="2">
                  <c:v>SSB_6</c:v>
                </c:pt>
                <c:pt idx="3">
                  <c:v>SSB_7</c:v>
                </c:pt>
                <c:pt idx="4">
                  <c:v>SSB_8</c:v>
                </c:pt>
                <c:pt idx="5">
                  <c:v>SSB_9</c:v>
                </c:pt>
                <c:pt idx="6">
                  <c:v>SSB_10</c:v>
                </c:pt>
                <c:pt idx="7">
                  <c:v>SSB_11</c:v>
                </c:pt>
                <c:pt idx="8">
                  <c:v>SSB_12</c:v>
                </c:pt>
                <c:pt idx="9">
                  <c:v>SSB_13</c:v>
                </c:pt>
                <c:pt idx="10">
                  <c:v>SSB_14</c:v>
                </c:pt>
                <c:pt idx="11">
                  <c:v>SSB_15</c:v>
                </c:pt>
                <c:pt idx="12">
                  <c:v>SSB_16</c:v>
                </c:pt>
                <c:pt idx="13">
                  <c:v>SSB_17</c:v>
                </c:pt>
              </c:strCache>
            </c:strRef>
          </c:cat>
          <c:val>
            <c:numRef>
              <c:f>Sheet2!$O$42:$O$55</c:f>
              <c:numCache>
                <c:formatCode>General</c:formatCode>
                <c:ptCount val="14"/>
                <c:pt idx="0">
                  <c:v>91450</c:v>
                </c:pt>
                <c:pt idx="1">
                  <c:v>0</c:v>
                </c:pt>
                <c:pt idx="2">
                  <c:v>0</c:v>
                </c:pt>
                <c:pt idx="3">
                  <c:v>182900</c:v>
                </c:pt>
                <c:pt idx="4">
                  <c:v>640150</c:v>
                </c:pt>
                <c:pt idx="5">
                  <c:v>914500</c:v>
                </c:pt>
                <c:pt idx="6">
                  <c:v>1737550</c:v>
                </c:pt>
                <c:pt idx="7">
                  <c:v>1737550</c:v>
                </c:pt>
                <c:pt idx="8">
                  <c:v>4115250</c:v>
                </c:pt>
                <c:pt idx="9">
                  <c:v>19387400.000000004</c:v>
                </c:pt>
                <c:pt idx="10">
                  <c:v>1280300</c:v>
                </c:pt>
                <c:pt idx="11">
                  <c:v>4481050</c:v>
                </c:pt>
                <c:pt idx="12">
                  <c:v>1371750</c:v>
                </c:pt>
                <c:pt idx="13">
                  <c:v>457250</c:v>
                </c:pt>
              </c:numCache>
            </c:numRef>
          </c:val>
        </c:ser>
        <c:marker val="1"/>
        <c:axId val="117191808"/>
        <c:axId val="117431680"/>
      </c:lineChart>
      <c:catAx>
        <c:axId val="117428608"/>
        <c:scaling>
          <c:orientation val="minMax"/>
        </c:scaling>
        <c:axPos val="b"/>
        <c:tickLblPos val="nextTo"/>
        <c:crossAx val="117430144"/>
        <c:crosses val="autoZero"/>
        <c:auto val="1"/>
        <c:lblAlgn val="ctr"/>
        <c:lblOffset val="100"/>
      </c:catAx>
      <c:valAx>
        <c:axId val="117430144"/>
        <c:scaling>
          <c:orientation val="minMax"/>
        </c:scaling>
        <c:axPos val="l"/>
        <c:majorGridlines/>
        <c:numFmt formatCode="General" sourceLinked="1"/>
        <c:tickLblPos val="nextTo"/>
        <c:crossAx val="117428608"/>
        <c:crosses val="autoZero"/>
        <c:crossBetween val="between"/>
      </c:valAx>
      <c:valAx>
        <c:axId val="117431680"/>
        <c:scaling>
          <c:orientation val="minMax"/>
        </c:scaling>
        <c:axPos val="r"/>
        <c:numFmt formatCode="General" sourceLinked="1"/>
        <c:tickLblPos val="nextTo"/>
        <c:crossAx val="117191808"/>
        <c:crosses val="max"/>
        <c:crossBetween val="between"/>
      </c:valAx>
      <c:catAx>
        <c:axId val="117191808"/>
        <c:scaling>
          <c:orientation val="minMax"/>
        </c:scaling>
        <c:delete val="1"/>
        <c:axPos val="b"/>
        <c:tickLblPos val="none"/>
        <c:crossAx val="11743168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299357</xdr:colOff>
      <xdr:row>19</xdr:row>
      <xdr:rowOff>0</xdr:rowOff>
    </xdr:from>
    <xdr:to>
      <xdr:col>22</xdr:col>
      <xdr:colOff>462643</xdr:colOff>
      <xdr:row>35</xdr:row>
      <xdr:rowOff>108858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1"/>
  <sheetViews>
    <sheetView tabSelected="1" topLeftCell="C1" zoomScale="70" zoomScaleNormal="70" workbookViewId="0">
      <selection activeCell="N28" sqref="N28"/>
    </sheetView>
  </sheetViews>
  <sheetFormatPr defaultRowHeight="12.75"/>
  <cols>
    <col min="3" max="3" width="21.42578125" bestFit="1" customWidth="1"/>
    <col min="10" max="10" width="9.140625" style="1"/>
    <col min="11" max="12" width="7.42578125" style="1" customWidth="1"/>
    <col min="13" max="13" width="6.28515625" customWidth="1"/>
    <col min="14" max="14" width="12.28515625" style="1" customWidth="1"/>
    <col min="16" max="16" width="11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</row>
    <row r="2" spans="1:16">
      <c r="A2" s="4">
        <v>39591</v>
      </c>
      <c r="B2" t="s">
        <v>16</v>
      </c>
      <c r="C2" t="s">
        <v>17</v>
      </c>
      <c r="D2">
        <v>0</v>
      </c>
      <c r="E2">
        <v>0</v>
      </c>
      <c r="F2">
        <v>2</v>
      </c>
      <c r="G2">
        <v>0</v>
      </c>
      <c r="H2">
        <v>1</v>
      </c>
      <c r="I2">
        <v>2</v>
      </c>
      <c r="J2" s="1">
        <f t="shared" ref="J2:J33" si="0">AVERAGE(D2:I2)</f>
        <v>0.83333333333333337</v>
      </c>
      <c r="K2" s="1">
        <f t="shared" ref="K2:K33" si="1">STDEV(D2:I2)</f>
        <v>0.98319208025017502</v>
      </c>
      <c r="L2" s="1">
        <f t="shared" ref="L2:L33" si="2">K2/(SQRT(6))</f>
        <v>0.40138648595974319</v>
      </c>
      <c r="M2">
        <v>531</v>
      </c>
      <c r="N2" s="1">
        <f t="shared" ref="N2:N33" si="3">J2/(9*(20/M2))</f>
        <v>2.4583333333333335</v>
      </c>
      <c r="O2">
        <v>4360</v>
      </c>
      <c r="P2" s="5">
        <f t="shared" ref="P2:P44" si="4">O2*N2</f>
        <v>10718.333333333334</v>
      </c>
    </row>
    <row r="3" spans="1:16">
      <c r="A3" s="4">
        <v>39596</v>
      </c>
      <c r="B3" t="s">
        <v>16</v>
      </c>
      <c r="C3" t="s">
        <v>17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 s="1">
        <f t="shared" si="0"/>
        <v>0.16666666666666666</v>
      </c>
      <c r="K3" s="1">
        <f t="shared" si="1"/>
        <v>0.40824829046386302</v>
      </c>
      <c r="L3" s="1">
        <f t="shared" si="2"/>
        <v>0.16666666666666669</v>
      </c>
      <c r="M3">
        <v>531</v>
      </c>
      <c r="N3" s="1">
        <f t="shared" si="3"/>
        <v>0.49166666666666664</v>
      </c>
      <c r="O3">
        <v>4360</v>
      </c>
      <c r="P3" s="5">
        <f t="shared" si="4"/>
        <v>2143.6666666666665</v>
      </c>
    </row>
    <row r="4" spans="1:16">
      <c r="A4" s="4">
        <v>39601</v>
      </c>
      <c r="B4" t="s">
        <v>16</v>
      </c>
      <c r="C4" t="s">
        <v>17</v>
      </c>
      <c r="D4">
        <v>0</v>
      </c>
      <c r="E4">
        <v>2</v>
      </c>
      <c r="F4">
        <v>1</v>
      </c>
      <c r="G4">
        <v>3</v>
      </c>
      <c r="H4">
        <v>0</v>
      </c>
      <c r="I4">
        <v>4</v>
      </c>
      <c r="J4" s="1">
        <f t="shared" si="0"/>
        <v>1.6666666666666667</v>
      </c>
      <c r="K4" s="1">
        <f t="shared" si="1"/>
        <v>1.6329931618554521</v>
      </c>
      <c r="L4" s="1">
        <f t="shared" si="2"/>
        <v>0.66666666666666674</v>
      </c>
      <c r="M4">
        <v>531</v>
      </c>
      <c r="N4" s="1">
        <f t="shared" si="3"/>
        <v>4.916666666666667</v>
      </c>
      <c r="O4">
        <v>4360</v>
      </c>
      <c r="P4" s="5">
        <f t="shared" si="4"/>
        <v>21436.666666666668</v>
      </c>
    </row>
    <row r="5" spans="1:16">
      <c r="A5" s="4">
        <v>39608</v>
      </c>
      <c r="B5" t="s">
        <v>16</v>
      </c>
      <c r="C5" t="s">
        <v>17</v>
      </c>
      <c r="D5">
        <v>5</v>
      </c>
      <c r="E5">
        <v>5</v>
      </c>
      <c r="F5">
        <v>6</v>
      </c>
      <c r="G5">
        <v>3</v>
      </c>
      <c r="H5">
        <v>5</v>
      </c>
      <c r="I5">
        <v>9</v>
      </c>
      <c r="J5" s="1">
        <f t="shared" si="0"/>
        <v>5.5</v>
      </c>
      <c r="K5" s="1">
        <f t="shared" si="1"/>
        <v>1.9748417658131499</v>
      </c>
      <c r="L5" s="1">
        <f t="shared" si="2"/>
        <v>0.80622577482985502</v>
      </c>
      <c r="M5">
        <v>531</v>
      </c>
      <c r="N5" s="1">
        <f t="shared" si="3"/>
        <v>16.225000000000001</v>
      </c>
      <c r="O5">
        <v>4360</v>
      </c>
      <c r="P5" s="5">
        <f t="shared" si="4"/>
        <v>70741</v>
      </c>
    </row>
    <row r="6" spans="1:16">
      <c r="A6" s="4">
        <v>39616</v>
      </c>
      <c r="B6" t="s">
        <v>16</v>
      </c>
      <c r="C6" t="s">
        <v>17</v>
      </c>
      <c r="D6">
        <v>2</v>
      </c>
      <c r="E6">
        <v>7</v>
      </c>
      <c r="F6">
        <v>2</v>
      </c>
      <c r="G6">
        <v>5</v>
      </c>
      <c r="H6">
        <v>5</v>
      </c>
      <c r="I6">
        <v>3</v>
      </c>
      <c r="J6" s="1">
        <f t="shared" si="0"/>
        <v>4</v>
      </c>
      <c r="K6" s="1">
        <f t="shared" si="1"/>
        <v>2</v>
      </c>
      <c r="L6" s="1">
        <f t="shared" si="2"/>
        <v>0.81649658092772615</v>
      </c>
      <c r="M6">
        <v>531</v>
      </c>
      <c r="N6" s="1">
        <f t="shared" si="3"/>
        <v>11.8</v>
      </c>
      <c r="O6">
        <v>4360</v>
      </c>
      <c r="P6" s="5">
        <f t="shared" si="4"/>
        <v>51448</v>
      </c>
    </row>
    <row r="7" spans="1:16">
      <c r="A7" s="4">
        <v>39622</v>
      </c>
      <c r="B7" t="s">
        <v>16</v>
      </c>
      <c r="C7" t="s">
        <v>17</v>
      </c>
      <c r="D7">
        <v>0</v>
      </c>
      <c r="E7">
        <v>4</v>
      </c>
      <c r="F7">
        <v>2</v>
      </c>
      <c r="G7">
        <v>3</v>
      </c>
      <c r="H7">
        <v>1</v>
      </c>
      <c r="I7">
        <v>3</v>
      </c>
      <c r="J7" s="1">
        <f t="shared" si="0"/>
        <v>2.1666666666666665</v>
      </c>
      <c r="K7" s="1">
        <f t="shared" si="1"/>
        <v>1.4719601443879744</v>
      </c>
      <c r="L7" s="1">
        <f t="shared" si="2"/>
        <v>0.60092521257733156</v>
      </c>
      <c r="M7">
        <v>531</v>
      </c>
      <c r="N7" s="1">
        <f t="shared" si="3"/>
        <v>6.3916666666666666</v>
      </c>
      <c r="O7">
        <v>4360</v>
      </c>
      <c r="P7" s="5">
        <f t="shared" si="4"/>
        <v>27867.666666666668</v>
      </c>
    </row>
    <row r="8" spans="1:16">
      <c r="A8" s="4">
        <v>39647</v>
      </c>
      <c r="B8" t="s">
        <v>16</v>
      </c>
      <c r="C8" t="s">
        <v>17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 s="1">
        <f t="shared" si="0"/>
        <v>0.5</v>
      </c>
      <c r="K8" s="1">
        <f t="shared" si="1"/>
        <v>0.54772255750516607</v>
      </c>
      <c r="L8" s="1">
        <f t="shared" si="2"/>
        <v>0.22360679774997896</v>
      </c>
      <c r="M8">
        <v>531</v>
      </c>
      <c r="N8" s="1">
        <f t="shared" si="3"/>
        <v>1.4750000000000001</v>
      </c>
      <c r="O8">
        <v>4360</v>
      </c>
      <c r="P8" s="5">
        <f t="shared" si="4"/>
        <v>6431</v>
      </c>
    </row>
    <row r="9" spans="1:16">
      <c r="A9" s="4">
        <v>39664</v>
      </c>
      <c r="B9" t="s">
        <v>16</v>
      </c>
      <c r="C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 s="1">
        <f t="shared" si="0"/>
        <v>0.16666666666666666</v>
      </c>
      <c r="K9" s="1">
        <f t="shared" si="1"/>
        <v>0.40824829046386302</v>
      </c>
      <c r="L9" s="1">
        <f t="shared" si="2"/>
        <v>0.16666666666666669</v>
      </c>
      <c r="M9">
        <v>531</v>
      </c>
      <c r="N9" s="1">
        <f t="shared" si="3"/>
        <v>0.49166666666666664</v>
      </c>
      <c r="O9">
        <v>4360</v>
      </c>
      <c r="P9" s="5">
        <f t="shared" si="4"/>
        <v>2143.6666666666665</v>
      </c>
    </row>
    <row r="10" spans="1:16">
      <c r="A10" s="4">
        <v>39591</v>
      </c>
      <c r="B10" t="s">
        <v>16</v>
      </c>
      <c r="C10" t="s">
        <v>18</v>
      </c>
      <c r="D10">
        <v>2</v>
      </c>
      <c r="E10">
        <v>0</v>
      </c>
      <c r="F10">
        <v>4</v>
      </c>
      <c r="G10">
        <v>2</v>
      </c>
      <c r="H10">
        <v>5</v>
      </c>
      <c r="I10">
        <v>3</v>
      </c>
      <c r="J10" s="1">
        <f t="shared" si="0"/>
        <v>2.6666666666666665</v>
      </c>
      <c r="K10" s="1">
        <f t="shared" si="1"/>
        <v>1.7511900715418265</v>
      </c>
      <c r="L10" s="1">
        <f t="shared" si="2"/>
        <v>0.71492035298424073</v>
      </c>
      <c r="M10">
        <v>531</v>
      </c>
      <c r="N10" s="1">
        <f t="shared" si="3"/>
        <v>7.8666666666666663</v>
      </c>
      <c r="O10">
        <v>1153</v>
      </c>
      <c r="P10" s="5">
        <f t="shared" si="4"/>
        <v>9070.2666666666664</v>
      </c>
    </row>
    <row r="11" spans="1:16">
      <c r="A11" s="4">
        <v>39596</v>
      </c>
      <c r="B11" t="s">
        <v>16</v>
      </c>
      <c r="C11" t="s">
        <v>18</v>
      </c>
      <c r="D11">
        <v>2</v>
      </c>
      <c r="E11">
        <v>6</v>
      </c>
      <c r="F11">
        <v>2</v>
      </c>
      <c r="G11">
        <v>4</v>
      </c>
      <c r="H11">
        <v>3</v>
      </c>
      <c r="I11">
        <v>3</v>
      </c>
      <c r="J11" s="1">
        <f t="shared" si="0"/>
        <v>3.3333333333333335</v>
      </c>
      <c r="K11" s="1">
        <f t="shared" si="1"/>
        <v>1.5055453054181618</v>
      </c>
      <c r="L11" s="1">
        <f t="shared" si="2"/>
        <v>0.61463629715285917</v>
      </c>
      <c r="M11">
        <v>531</v>
      </c>
      <c r="N11" s="1">
        <f t="shared" si="3"/>
        <v>9.8333333333333339</v>
      </c>
      <c r="O11">
        <v>1153</v>
      </c>
      <c r="P11" s="5">
        <f t="shared" si="4"/>
        <v>11337.833333333334</v>
      </c>
    </row>
    <row r="12" spans="1:16">
      <c r="A12" s="4">
        <v>39601</v>
      </c>
      <c r="B12" t="s">
        <v>16</v>
      </c>
      <c r="C12" t="s">
        <v>18</v>
      </c>
      <c r="D12">
        <v>2</v>
      </c>
      <c r="E12">
        <v>1</v>
      </c>
      <c r="F12">
        <v>2</v>
      </c>
      <c r="G12">
        <v>3</v>
      </c>
      <c r="H12">
        <v>3</v>
      </c>
      <c r="I12">
        <v>1</v>
      </c>
      <c r="J12" s="1">
        <f t="shared" si="0"/>
        <v>2</v>
      </c>
      <c r="K12" s="1">
        <f t="shared" si="1"/>
        <v>0.89442719099991586</v>
      </c>
      <c r="L12" s="1">
        <f t="shared" si="2"/>
        <v>0.36514837167011077</v>
      </c>
      <c r="M12">
        <v>531</v>
      </c>
      <c r="N12" s="1">
        <f t="shared" si="3"/>
        <v>5.9</v>
      </c>
      <c r="O12">
        <v>1153</v>
      </c>
      <c r="P12" s="5">
        <f t="shared" si="4"/>
        <v>6802.7000000000007</v>
      </c>
    </row>
    <row r="13" spans="1:16">
      <c r="A13" s="4">
        <v>39608</v>
      </c>
      <c r="B13" t="s">
        <v>16</v>
      </c>
      <c r="C13" t="s">
        <v>18</v>
      </c>
      <c r="D13">
        <v>9</v>
      </c>
      <c r="E13">
        <v>10</v>
      </c>
      <c r="F13">
        <v>5</v>
      </c>
      <c r="G13">
        <v>5</v>
      </c>
      <c r="H13">
        <v>8</v>
      </c>
      <c r="I13">
        <v>3</v>
      </c>
      <c r="J13" s="1">
        <f t="shared" si="0"/>
        <v>6.666666666666667</v>
      </c>
      <c r="K13" s="1">
        <f t="shared" si="1"/>
        <v>2.7325202042558923</v>
      </c>
      <c r="L13" s="1">
        <f t="shared" si="2"/>
        <v>1.1155467020454339</v>
      </c>
      <c r="M13">
        <v>531</v>
      </c>
      <c r="N13" s="1">
        <f t="shared" si="3"/>
        <v>19.666666666666668</v>
      </c>
      <c r="O13">
        <v>1153</v>
      </c>
      <c r="P13" s="5">
        <f t="shared" si="4"/>
        <v>22675.666666666668</v>
      </c>
    </row>
    <row r="14" spans="1:16">
      <c r="A14" s="4">
        <v>39616</v>
      </c>
      <c r="B14" t="s">
        <v>16</v>
      </c>
      <c r="C14" t="s">
        <v>18</v>
      </c>
      <c r="D14">
        <v>3</v>
      </c>
      <c r="E14">
        <v>3</v>
      </c>
      <c r="F14">
        <v>3</v>
      </c>
      <c r="G14">
        <v>5</v>
      </c>
      <c r="H14">
        <v>3</v>
      </c>
      <c r="I14">
        <v>0</v>
      </c>
      <c r="J14" s="1">
        <f t="shared" si="0"/>
        <v>2.8333333333333335</v>
      </c>
      <c r="K14" s="1">
        <f t="shared" si="1"/>
        <v>1.6020819787597222</v>
      </c>
      <c r="L14" s="1">
        <f t="shared" si="2"/>
        <v>0.6540472290116196</v>
      </c>
      <c r="M14">
        <v>531</v>
      </c>
      <c r="N14" s="1">
        <f t="shared" si="3"/>
        <v>8.3583333333333343</v>
      </c>
      <c r="O14">
        <v>1153</v>
      </c>
      <c r="P14" s="5">
        <f t="shared" si="4"/>
        <v>9637.1583333333347</v>
      </c>
    </row>
    <row r="15" spans="1:16">
      <c r="A15" s="4">
        <v>39622</v>
      </c>
      <c r="B15" t="s">
        <v>16</v>
      </c>
      <c r="C15" t="s">
        <v>18</v>
      </c>
      <c r="D15">
        <v>6</v>
      </c>
      <c r="E15">
        <v>5</v>
      </c>
      <c r="F15">
        <v>6</v>
      </c>
      <c r="G15">
        <v>3</v>
      </c>
      <c r="H15">
        <v>8</v>
      </c>
      <c r="I15">
        <v>4</v>
      </c>
      <c r="J15" s="1">
        <f t="shared" si="0"/>
        <v>5.333333333333333</v>
      </c>
      <c r="K15" s="1">
        <f t="shared" si="1"/>
        <v>1.7511900715418269</v>
      </c>
      <c r="L15" s="1">
        <f t="shared" si="2"/>
        <v>0.71492035298424084</v>
      </c>
      <c r="M15">
        <v>531</v>
      </c>
      <c r="N15" s="1">
        <f t="shared" si="3"/>
        <v>15.733333333333333</v>
      </c>
      <c r="O15">
        <v>1153</v>
      </c>
      <c r="P15" s="5">
        <f t="shared" si="4"/>
        <v>18140.533333333333</v>
      </c>
    </row>
    <row r="16" spans="1:16">
      <c r="A16" s="6">
        <v>39632</v>
      </c>
      <c r="B16" t="s">
        <v>16</v>
      </c>
      <c r="C16" t="s">
        <v>18</v>
      </c>
      <c r="D16">
        <v>9</v>
      </c>
      <c r="E16">
        <v>10</v>
      </c>
      <c r="F16">
        <v>6</v>
      </c>
      <c r="G16">
        <v>10</v>
      </c>
      <c r="H16">
        <v>12</v>
      </c>
      <c r="I16">
        <v>7</v>
      </c>
      <c r="J16" s="1">
        <f t="shared" si="0"/>
        <v>9</v>
      </c>
      <c r="K16" s="1">
        <f t="shared" si="1"/>
        <v>2.1908902300206643</v>
      </c>
      <c r="L16" s="1">
        <f t="shared" si="2"/>
        <v>0.89442719099991586</v>
      </c>
      <c r="M16">
        <v>531</v>
      </c>
      <c r="N16" s="1">
        <f t="shared" si="3"/>
        <v>26.55</v>
      </c>
      <c r="O16">
        <v>1440</v>
      </c>
      <c r="P16" s="5">
        <f t="shared" si="4"/>
        <v>38232</v>
      </c>
    </row>
    <row r="17" spans="1:16">
      <c r="A17" s="4">
        <v>39637</v>
      </c>
      <c r="B17" t="s">
        <v>16</v>
      </c>
      <c r="C17" t="s">
        <v>18</v>
      </c>
      <c r="D17">
        <v>3</v>
      </c>
      <c r="E17">
        <v>1</v>
      </c>
      <c r="F17">
        <v>4</v>
      </c>
      <c r="G17">
        <v>0</v>
      </c>
      <c r="H17">
        <v>0</v>
      </c>
      <c r="I17">
        <v>7</v>
      </c>
      <c r="J17" s="1">
        <f t="shared" si="0"/>
        <v>2.5</v>
      </c>
      <c r="K17" s="1">
        <f t="shared" si="1"/>
        <v>2.7386127875258306</v>
      </c>
      <c r="L17" s="1">
        <f t="shared" si="2"/>
        <v>1.1180339887498949</v>
      </c>
      <c r="M17">
        <v>531</v>
      </c>
      <c r="N17" s="1">
        <f t="shared" si="3"/>
        <v>7.375</v>
      </c>
      <c r="O17">
        <v>1440</v>
      </c>
      <c r="P17" s="5">
        <f t="shared" si="4"/>
        <v>10620</v>
      </c>
    </row>
    <row r="18" spans="1:16">
      <c r="A18" s="4">
        <v>39647</v>
      </c>
      <c r="B18" t="s">
        <v>16</v>
      </c>
      <c r="C18" t="s">
        <v>18</v>
      </c>
      <c r="D18">
        <v>5</v>
      </c>
      <c r="E18">
        <v>4</v>
      </c>
      <c r="F18">
        <v>4</v>
      </c>
      <c r="G18">
        <v>3</v>
      </c>
      <c r="H18">
        <v>4</v>
      </c>
      <c r="I18">
        <v>2</v>
      </c>
      <c r="J18" s="1">
        <f t="shared" si="0"/>
        <v>3.6666666666666665</v>
      </c>
      <c r="K18" s="1">
        <f t="shared" si="1"/>
        <v>1.0327955589886442</v>
      </c>
      <c r="L18" s="1">
        <f t="shared" si="2"/>
        <v>0.42163702135578379</v>
      </c>
      <c r="M18">
        <v>531</v>
      </c>
      <c r="N18" s="1">
        <f t="shared" si="3"/>
        <v>10.816666666666666</v>
      </c>
      <c r="O18">
        <v>1440</v>
      </c>
      <c r="P18" s="5">
        <f t="shared" si="4"/>
        <v>15576</v>
      </c>
    </row>
    <row r="19" spans="1:16">
      <c r="A19" s="6">
        <v>39650</v>
      </c>
      <c r="B19" t="s">
        <v>16</v>
      </c>
      <c r="C19" t="s">
        <v>18</v>
      </c>
      <c r="D19">
        <v>1</v>
      </c>
      <c r="E19">
        <v>8</v>
      </c>
      <c r="F19">
        <v>10</v>
      </c>
      <c r="G19">
        <v>9</v>
      </c>
      <c r="H19">
        <v>9</v>
      </c>
      <c r="I19">
        <v>6</v>
      </c>
      <c r="J19" s="1">
        <f t="shared" si="0"/>
        <v>7.166666666666667</v>
      </c>
      <c r="K19" s="1">
        <f t="shared" si="1"/>
        <v>3.3115957885386109</v>
      </c>
      <c r="L19" s="1">
        <f t="shared" si="2"/>
        <v>1.3519533193782165</v>
      </c>
      <c r="M19">
        <v>531</v>
      </c>
      <c r="N19" s="1">
        <f t="shared" si="3"/>
        <v>21.141666666666669</v>
      </c>
      <c r="O19">
        <v>1440</v>
      </c>
      <c r="P19" s="5">
        <f t="shared" si="4"/>
        <v>30444.000000000004</v>
      </c>
    </row>
    <row r="20" spans="1:16">
      <c r="A20" s="6">
        <v>39657</v>
      </c>
      <c r="B20" t="s">
        <v>16</v>
      </c>
      <c r="C20" t="s">
        <v>18</v>
      </c>
      <c r="D20">
        <v>20</v>
      </c>
      <c r="E20">
        <v>8</v>
      </c>
      <c r="F20">
        <v>11</v>
      </c>
      <c r="G20">
        <v>11</v>
      </c>
      <c r="H20">
        <v>8</v>
      </c>
      <c r="I20">
        <v>4</v>
      </c>
      <c r="J20" s="1">
        <f t="shared" si="0"/>
        <v>10.333333333333334</v>
      </c>
      <c r="K20" s="1">
        <f t="shared" si="1"/>
        <v>5.391351098441528</v>
      </c>
      <c r="L20" s="1">
        <f t="shared" si="2"/>
        <v>2.2010098692292241</v>
      </c>
      <c r="M20">
        <v>531</v>
      </c>
      <c r="N20" s="1">
        <f t="shared" si="3"/>
        <v>30.483333333333338</v>
      </c>
      <c r="O20">
        <v>1155</v>
      </c>
      <c r="P20" s="5">
        <f t="shared" si="4"/>
        <v>35208.250000000007</v>
      </c>
    </row>
    <row r="21" spans="1:16">
      <c r="A21" s="4">
        <v>39664</v>
      </c>
      <c r="B21" t="s">
        <v>16</v>
      </c>
      <c r="C21" t="s">
        <v>18</v>
      </c>
      <c r="D21">
        <v>5</v>
      </c>
      <c r="E21">
        <v>5</v>
      </c>
      <c r="F21">
        <v>5</v>
      </c>
      <c r="G21">
        <v>8</v>
      </c>
      <c r="H21">
        <v>5</v>
      </c>
      <c r="I21">
        <v>5</v>
      </c>
      <c r="J21" s="1">
        <f t="shared" si="0"/>
        <v>5.5</v>
      </c>
      <c r="K21" s="1">
        <f t="shared" si="1"/>
        <v>1.2247448713915889</v>
      </c>
      <c r="L21" s="1">
        <f t="shared" si="2"/>
        <v>0.5</v>
      </c>
      <c r="M21">
        <v>531</v>
      </c>
      <c r="N21" s="1">
        <f t="shared" si="3"/>
        <v>16.225000000000001</v>
      </c>
      <c r="O21">
        <v>1442</v>
      </c>
      <c r="P21" s="5">
        <f t="shared" si="4"/>
        <v>23396.45</v>
      </c>
    </row>
    <row r="22" spans="1:16">
      <c r="A22" s="6">
        <v>39674</v>
      </c>
      <c r="B22" t="s">
        <v>16</v>
      </c>
      <c r="C22" t="s">
        <v>18</v>
      </c>
      <c r="D22">
        <v>20</v>
      </c>
      <c r="E22">
        <v>11</v>
      </c>
      <c r="F22">
        <v>28</v>
      </c>
      <c r="G22">
        <v>15</v>
      </c>
      <c r="H22">
        <v>9</v>
      </c>
      <c r="I22">
        <v>7</v>
      </c>
      <c r="J22" s="1">
        <f t="shared" si="0"/>
        <v>15</v>
      </c>
      <c r="K22" s="1">
        <f t="shared" si="1"/>
        <v>7.8740078740118111</v>
      </c>
      <c r="L22" s="1">
        <f t="shared" si="2"/>
        <v>3.2145502536643185</v>
      </c>
      <c r="M22">
        <v>531</v>
      </c>
      <c r="N22" s="1">
        <f t="shared" si="3"/>
        <v>44.25</v>
      </c>
      <c r="O22">
        <v>1442</v>
      </c>
      <c r="P22" s="5">
        <f t="shared" si="4"/>
        <v>63808.5</v>
      </c>
    </row>
    <row r="23" spans="1:16">
      <c r="A23" s="6">
        <v>39678</v>
      </c>
      <c r="B23" t="s">
        <v>16</v>
      </c>
      <c r="C23" t="s">
        <v>18</v>
      </c>
      <c r="D23">
        <v>18</v>
      </c>
      <c r="E23">
        <v>30</v>
      </c>
      <c r="F23">
        <v>10</v>
      </c>
      <c r="G23">
        <v>45</v>
      </c>
      <c r="H23">
        <v>33</v>
      </c>
      <c r="I23">
        <v>18</v>
      </c>
      <c r="J23" s="1">
        <f t="shared" si="0"/>
        <v>25.666666666666668</v>
      </c>
      <c r="K23" s="1">
        <f t="shared" si="1"/>
        <v>12.722683155162935</v>
      </c>
      <c r="L23" s="1">
        <f t="shared" si="2"/>
        <v>5.1940136482086556</v>
      </c>
      <c r="M23">
        <v>531</v>
      </c>
      <c r="N23" s="1">
        <f t="shared" si="3"/>
        <v>75.716666666666669</v>
      </c>
      <c r="O23">
        <v>1442</v>
      </c>
      <c r="P23" s="5">
        <f t="shared" si="4"/>
        <v>109183.43333333333</v>
      </c>
    </row>
    <row r="24" spans="1:16">
      <c r="A24" s="4">
        <v>39591</v>
      </c>
      <c r="B24" t="s">
        <v>16</v>
      </c>
      <c r="C24" t="s">
        <v>19</v>
      </c>
      <c r="D24">
        <v>117</v>
      </c>
      <c r="E24">
        <v>120</v>
      </c>
      <c r="F24">
        <v>65</v>
      </c>
      <c r="G24">
        <v>60</v>
      </c>
      <c r="H24">
        <v>46</v>
      </c>
      <c r="I24">
        <v>34</v>
      </c>
      <c r="J24" s="1">
        <f t="shared" si="0"/>
        <v>73.666666666666671</v>
      </c>
      <c r="K24" s="1">
        <f t="shared" si="1"/>
        <v>36.401465171977165</v>
      </c>
      <c r="L24" s="1">
        <f t="shared" si="2"/>
        <v>14.860835926839528</v>
      </c>
      <c r="M24">
        <v>531</v>
      </c>
      <c r="N24" s="1">
        <f t="shared" si="3"/>
        <v>217.31666666666669</v>
      </c>
      <c r="O24">
        <v>84</v>
      </c>
      <c r="P24" s="5">
        <f t="shared" si="4"/>
        <v>18254.600000000002</v>
      </c>
    </row>
    <row r="25" spans="1:16">
      <c r="A25" s="4">
        <v>39596</v>
      </c>
      <c r="B25" t="s">
        <v>16</v>
      </c>
      <c r="C25" t="s">
        <v>19</v>
      </c>
      <c r="D25">
        <v>85</v>
      </c>
      <c r="E25">
        <v>33</v>
      </c>
      <c r="F25">
        <v>45</v>
      </c>
      <c r="G25">
        <v>69</v>
      </c>
      <c r="H25">
        <v>109</v>
      </c>
      <c r="I25">
        <v>78</v>
      </c>
      <c r="J25" s="1">
        <f t="shared" si="0"/>
        <v>69.833333333333329</v>
      </c>
      <c r="K25" s="1">
        <f t="shared" si="1"/>
        <v>27.585624275456709</v>
      </c>
      <c r="L25" s="1">
        <f t="shared" si="2"/>
        <v>11.261783951833642</v>
      </c>
      <c r="M25">
        <v>531</v>
      </c>
      <c r="N25" s="1">
        <f t="shared" si="3"/>
        <v>206.00833333333333</v>
      </c>
      <c r="O25">
        <v>84</v>
      </c>
      <c r="P25" s="5">
        <f t="shared" si="4"/>
        <v>17304.7</v>
      </c>
    </row>
    <row r="26" spans="1:16">
      <c r="A26" s="4">
        <v>39601</v>
      </c>
      <c r="B26" t="s">
        <v>16</v>
      </c>
      <c r="C26" t="s">
        <v>19</v>
      </c>
      <c r="D26">
        <v>64</v>
      </c>
      <c r="E26">
        <v>49</v>
      </c>
      <c r="F26">
        <v>48</v>
      </c>
      <c r="G26">
        <v>96</v>
      </c>
      <c r="H26">
        <v>40</v>
      </c>
      <c r="I26">
        <v>28</v>
      </c>
      <c r="J26" s="1">
        <f t="shared" si="0"/>
        <v>54.166666666666664</v>
      </c>
      <c r="K26" s="1">
        <f t="shared" si="1"/>
        <v>23.65093373773362</v>
      </c>
      <c r="L26" s="1">
        <f t="shared" si="2"/>
        <v>9.6554532663038533</v>
      </c>
      <c r="M26">
        <v>531</v>
      </c>
      <c r="N26" s="1">
        <f t="shared" si="3"/>
        <v>159.79166666666666</v>
      </c>
      <c r="O26">
        <v>84</v>
      </c>
      <c r="P26" s="5">
        <f t="shared" si="4"/>
        <v>13422.5</v>
      </c>
    </row>
    <row r="27" spans="1:16">
      <c r="A27" s="4">
        <v>39608</v>
      </c>
      <c r="B27" t="s">
        <v>16</v>
      </c>
      <c r="C27" t="s">
        <v>19</v>
      </c>
      <c r="D27">
        <v>58</v>
      </c>
      <c r="E27">
        <v>75</v>
      </c>
      <c r="F27">
        <v>113</v>
      </c>
      <c r="G27">
        <v>31</v>
      </c>
      <c r="H27">
        <v>68</v>
      </c>
      <c r="I27">
        <v>49</v>
      </c>
      <c r="J27" s="1">
        <f t="shared" si="0"/>
        <v>65.666666666666671</v>
      </c>
      <c r="K27" s="1">
        <f t="shared" si="1"/>
        <v>27.825647641459604</v>
      </c>
      <c r="L27" s="1">
        <f t="shared" si="2"/>
        <v>11.359773080675707</v>
      </c>
      <c r="M27">
        <v>531</v>
      </c>
      <c r="N27" s="1">
        <f t="shared" si="3"/>
        <v>193.7166666666667</v>
      </c>
      <c r="O27">
        <v>84</v>
      </c>
      <c r="P27" s="5">
        <f t="shared" si="4"/>
        <v>16272.200000000003</v>
      </c>
    </row>
    <row r="28" spans="1:16">
      <c r="A28" s="4">
        <v>39616</v>
      </c>
      <c r="B28" t="s">
        <v>16</v>
      </c>
      <c r="C28" t="s">
        <v>19</v>
      </c>
      <c r="D28">
        <v>20</v>
      </c>
      <c r="E28">
        <v>49</v>
      </c>
      <c r="F28">
        <v>21</v>
      </c>
      <c r="G28">
        <v>31</v>
      </c>
      <c r="H28">
        <v>82</v>
      </c>
      <c r="I28">
        <v>34</v>
      </c>
      <c r="J28" s="1">
        <f t="shared" si="0"/>
        <v>39.5</v>
      </c>
      <c r="K28" s="1">
        <f t="shared" si="1"/>
        <v>23.330237889914454</v>
      </c>
      <c r="L28" s="1">
        <f t="shared" si="2"/>
        <v>9.5245297346728197</v>
      </c>
      <c r="M28">
        <v>531</v>
      </c>
      <c r="N28" s="1">
        <f t="shared" si="3"/>
        <v>116.52500000000001</v>
      </c>
      <c r="O28">
        <v>84</v>
      </c>
      <c r="P28" s="5">
        <f t="shared" si="4"/>
        <v>9788.1</v>
      </c>
    </row>
    <row r="29" spans="1:16">
      <c r="A29" s="4">
        <v>39622</v>
      </c>
      <c r="B29" t="s">
        <v>16</v>
      </c>
      <c r="C29" t="s">
        <v>19</v>
      </c>
      <c r="D29">
        <v>31</v>
      </c>
      <c r="E29">
        <v>38</v>
      </c>
      <c r="F29">
        <v>27</v>
      </c>
      <c r="G29">
        <v>35</v>
      </c>
      <c r="H29">
        <v>35</v>
      </c>
      <c r="I29">
        <v>54</v>
      </c>
      <c r="J29" s="1">
        <f t="shared" si="0"/>
        <v>36.666666666666664</v>
      </c>
      <c r="K29" s="1">
        <f t="shared" si="1"/>
        <v>9.3094933625126242</v>
      </c>
      <c r="L29" s="1">
        <f t="shared" si="2"/>
        <v>3.8005847503304588</v>
      </c>
      <c r="M29">
        <v>531</v>
      </c>
      <c r="N29" s="1">
        <f t="shared" si="3"/>
        <v>108.16666666666667</v>
      </c>
      <c r="O29">
        <v>84</v>
      </c>
      <c r="P29" s="5">
        <f t="shared" si="4"/>
        <v>9086</v>
      </c>
    </row>
    <row r="30" spans="1:16">
      <c r="A30" s="6">
        <v>39632</v>
      </c>
      <c r="B30" t="s">
        <v>16</v>
      </c>
      <c r="C30" t="s">
        <v>19</v>
      </c>
      <c r="D30">
        <v>85</v>
      </c>
      <c r="E30">
        <v>99</v>
      </c>
      <c r="F30">
        <v>119</v>
      </c>
      <c r="G30">
        <v>156</v>
      </c>
      <c r="H30">
        <v>126</v>
      </c>
      <c r="I30">
        <v>149</v>
      </c>
      <c r="J30" s="1">
        <f t="shared" si="0"/>
        <v>122.33333333333333</v>
      </c>
      <c r="K30" s="1">
        <f t="shared" si="1"/>
        <v>27.594685478669</v>
      </c>
      <c r="L30" s="1">
        <f t="shared" si="2"/>
        <v>11.265483172554605</v>
      </c>
      <c r="M30">
        <v>531</v>
      </c>
      <c r="N30" s="1">
        <f t="shared" si="3"/>
        <v>360.88333333333333</v>
      </c>
      <c r="O30">
        <v>84</v>
      </c>
      <c r="P30" s="5">
        <f t="shared" si="4"/>
        <v>30314.2</v>
      </c>
    </row>
    <row r="31" spans="1:16">
      <c r="A31" s="4">
        <v>39637</v>
      </c>
      <c r="B31" t="s">
        <v>16</v>
      </c>
      <c r="C31" t="s">
        <v>19</v>
      </c>
      <c r="D31">
        <v>40</v>
      </c>
      <c r="E31">
        <v>21</v>
      </c>
      <c r="F31">
        <v>36</v>
      </c>
      <c r="G31">
        <v>63</v>
      </c>
      <c r="H31">
        <v>36</v>
      </c>
      <c r="I31">
        <v>32</v>
      </c>
      <c r="J31" s="1">
        <f t="shared" si="0"/>
        <v>38</v>
      </c>
      <c r="K31" s="1">
        <f t="shared" si="1"/>
        <v>13.870832707519762</v>
      </c>
      <c r="L31" s="1">
        <f t="shared" si="2"/>
        <v>5.6627437401551797</v>
      </c>
      <c r="M31">
        <v>531</v>
      </c>
      <c r="N31" s="1">
        <f t="shared" si="3"/>
        <v>112.10000000000001</v>
      </c>
      <c r="O31">
        <v>84</v>
      </c>
      <c r="P31" s="5">
        <f t="shared" si="4"/>
        <v>9416.4000000000015</v>
      </c>
    </row>
    <row r="32" spans="1:16">
      <c r="A32" s="4">
        <v>39647</v>
      </c>
      <c r="B32" t="s">
        <v>16</v>
      </c>
      <c r="C32" t="s">
        <v>19</v>
      </c>
      <c r="D32">
        <v>0</v>
      </c>
      <c r="E32">
        <v>2</v>
      </c>
      <c r="F32">
        <v>3</v>
      </c>
      <c r="G32">
        <v>0</v>
      </c>
      <c r="H32">
        <v>10</v>
      </c>
      <c r="I32">
        <v>5</v>
      </c>
      <c r="J32" s="1">
        <f t="shared" si="0"/>
        <v>3.3333333333333335</v>
      </c>
      <c r="K32" s="1">
        <f t="shared" si="1"/>
        <v>3.7771241264574118</v>
      </c>
      <c r="L32" s="1">
        <f t="shared" si="2"/>
        <v>1.5420044674960505</v>
      </c>
      <c r="M32">
        <v>531</v>
      </c>
      <c r="N32" s="1">
        <f t="shared" si="3"/>
        <v>9.8333333333333339</v>
      </c>
      <c r="O32">
        <v>84</v>
      </c>
      <c r="P32" s="5">
        <f t="shared" si="4"/>
        <v>826</v>
      </c>
    </row>
    <row r="33" spans="1:16">
      <c r="A33" s="6">
        <v>39650</v>
      </c>
      <c r="B33" t="s">
        <v>16</v>
      </c>
      <c r="C33" t="s">
        <v>19</v>
      </c>
      <c r="D33">
        <v>11</v>
      </c>
      <c r="E33">
        <v>25</v>
      </c>
      <c r="F33">
        <v>5</v>
      </c>
      <c r="G33">
        <v>0</v>
      </c>
      <c r="H33">
        <v>7</v>
      </c>
      <c r="I33">
        <v>4</v>
      </c>
      <c r="J33" s="1">
        <f t="shared" si="0"/>
        <v>8.6666666666666661</v>
      </c>
      <c r="K33" s="1">
        <f t="shared" si="1"/>
        <v>8.778762251403478</v>
      </c>
      <c r="L33" s="1">
        <f t="shared" si="2"/>
        <v>3.5839146815241634</v>
      </c>
      <c r="M33">
        <v>531</v>
      </c>
      <c r="N33" s="1">
        <f t="shared" si="3"/>
        <v>25.566666666666666</v>
      </c>
      <c r="O33">
        <v>84</v>
      </c>
      <c r="P33" s="5">
        <f t="shared" si="4"/>
        <v>2147.6</v>
      </c>
    </row>
    <row r="34" spans="1:16">
      <c r="A34" s="6">
        <v>39657</v>
      </c>
      <c r="B34" t="s">
        <v>16</v>
      </c>
      <c r="C34" t="s">
        <v>19</v>
      </c>
      <c r="D34">
        <v>14</v>
      </c>
      <c r="E34">
        <v>88</v>
      </c>
      <c r="F34">
        <v>40</v>
      </c>
      <c r="G34">
        <v>23</v>
      </c>
      <c r="H34">
        <v>43</v>
      </c>
      <c r="I34">
        <v>18</v>
      </c>
      <c r="J34" s="1">
        <f t="shared" ref="J34:J65" si="5">AVERAGE(D34:I34)</f>
        <v>37.666666666666664</v>
      </c>
      <c r="K34" s="1">
        <f t="shared" ref="K34:K65" si="6">STDEV(D34:I34)</f>
        <v>27.310559618335667</v>
      </c>
      <c r="L34" s="1">
        <f t="shared" ref="L34:L65" si="7">K34/(SQRT(6))</f>
        <v>11.149489275796949</v>
      </c>
      <c r="M34">
        <v>531</v>
      </c>
      <c r="N34" s="1">
        <f t="shared" ref="N34:N65" si="8">J34/(9*(20/M34))</f>
        <v>111.11666666666666</v>
      </c>
      <c r="O34">
        <v>84</v>
      </c>
      <c r="P34" s="5">
        <f t="shared" si="4"/>
        <v>9333.7999999999993</v>
      </c>
    </row>
    <row r="35" spans="1:16">
      <c r="A35" s="4">
        <v>39664</v>
      </c>
      <c r="B35" t="s">
        <v>16</v>
      </c>
      <c r="C35" t="s">
        <v>19</v>
      </c>
      <c r="D35">
        <v>8</v>
      </c>
      <c r="E35">
        <v>7</v>
      </c>
      <c r="F35">
        <v>35</v>
      </c>
      <c r="G35">
        <v>30</v>
      </c>
      <c r="H35">
        <v>21</v>
      </c>
      <c r="I35">
        <v>44</v>
      </c>
      <c r="J35" s="1">
        <f t="shared" si="5"/>
        <v>24.166666666666668</v>
      </c>
      <c r="K35" s="1">
        <f t="shared" si="6"/>
        <v>14.905256343540914</v>
      </c>
      <c r="L35" s="1">
        <f t="shared" si="7"/>
        <v>6.0850454211762282</v>
      </c>
      <c r="M35">
        <v>531</v>
      </c>
      <c r="N35" s="1">
        <f t="shared" si="8"/>
        <v>71.291666666666671</v>
      </c>
      <c r="O35">
        <v>84</v>
      </c>
      <c r="P35" s="5">
        <f t="shared" si="4"/>
        <v>5988.5</v>
      </c>
    </row>
    <row r="36" spans="1:16">
      <c r="A36" s="6">
        <v>39674</v>
      </c>
      <c r="B36" t="s">
        <v>16</v>
      </c>
      <c r="C36" t="s">
        <v>19</v>
      </c>
      <c r="D36">
        <v>11</v>
      </c>
      <c r="E36">
        <v>3</v>
      </c>
      <c r="F36">
        <v>17</v>
      </c>
      <c r="G36">
        <v>6</v>
      </c>
      <c r="H36">
        <v>0</v>
      </c>
      <c r="I36">
        <v>0</v>
      </c>
      <c r="J36" s="1">
        <f t="shared" si="5"/>
        <v>6.166666666666667</v>
      </c>
      <c r="K36" s="1">
        <f t="shared" si="6"/>
        <v>6.7354782062350012</v>
      </c>
      <c r="L36" s="1">
        <f t="shared" si="7"/>
        <v>2.7497474631520462</v>
      </c>
      <c r="M36">
        <v>531</v>
      </c>
      <c r="N36" s="1">
        <f t="shared" si="8"/>
        <v>18.19166666666667</v>
      </c>
      <c r="O36">
        <v>84</v>
      </c>
      <c r="P36" s="5">
        <f t="shared" si="4"/>
        <v>1528.1000000000004</v>
      </c>
    </row>
    <row r="37" spans="1:16">
      <c r="A37" s="6">
        <v>39678</v>
      </c>
      <c r="B37" t="s">
        <v>16</v>
      </c>
      <c r="C37" t="s">
        <v>19</v>
      </c>
      <c r="D37">
        <v>0</v>
      </c>
      <c r="E37">
        <v>5</v>
      </c>
      <c r="F37">
        <v>4</v>
      </c>
      <c r="G37">
        <v>9</v>
      </c>
      <c r="H37">
        <v>13</v>
      </c>
      <c r="I37">
        <v>6</v>
      </c>
      <c r="J37" s="1">
        <f t="shared" si="5"/>
        <v>6.166666666666667</v>
      </c>
      <c r="K37" s="1">
        <f t="shared" si="6"/>
        <v>4.4459719597256422</v>
      </c>
      <c r="L37" s="1">
        <f t="shared" si="7"/>
        <v>1.8150604520082645</v>
      </c>
      <c r="M37">
        <v>531</v>
      </c>
      <c r="N37" s="1">
        <f t="shared" si="8"/>
        <v>18.19166666666667</v>
      </c>
      <c r="O37">
        <v>84</v>
      </c>
      <c r="P37" s="5">
        <f t="shared" si="4"/>
        <v>1528.1000000000004</v>
      </c>
    </row>
    <row r="38" spans="1:16">
      <c r="A38" s="4">
        <v>39591</v>
      </c>
      <c r="B38" t="s">
        <v>16</v>
      </c>
      <c r="C38" t="s">
        <v>20</v>
      </c>
      <c r="D38">
        <v>8</v>
      </c>
      <c r="E38">
        <v>14</v>
      </c>
      <c r="F38">
        <v>17</v>
      </c>
      <c r="G38">
        <v>13</v>
      </c>
      <c r="H38">
        <v>16</v>
      </c>
      <c r="I38">
        <v>15</v>
      </c>
      <c r="J38" s="1">
        <f t="shared" si="5"/>
        <v>13.833333333333334</v>
      </c>
      <c r="K38" s="1">
        <f t="shared" si="6"/>
        <v>3.1885210782848294</v>
      </c>
      <c r="L38" s="1">
        <f t="shared" si="7"/>
        <v>1.3017082793177748</v>
      </c>
      <c r="M38">
        <v>531</v>
      </c>
      <c r="N38" s="1">
        <f t="shared" si="8"/>
        <v>40.808333333333337</v>
      </c>
      <c r="O38">
        <v>4700</v>
      </c>
      <c r="P38" s="5">
        <f t="shared" si="4"/>
        <v>191799.16666666669</v>
      </c>
    </row>
    <row r="39" spans="1:16">
      <c r="A39" s="4">
        <v>39596</v>
      </c>
      <c r="B39" t="s">
        <v>16</v>
      </c>
      <c r="C39" t="s">
        <v>20</v>
      </c>
      <c r="D39">
        <v>4</v>
      </c>
      <c r="E39">
        <v>2</v>
      </c>
      <c r="F39">
        <v>9</v>
      </c>
      <c r="G39">
        <v>3</v>
      </c>
      <c r="H39">
        <v>18</v>
      </c>
      <c r="I39">
        <v>14</v>
      </c>
      <c r="J39" s="1">
        <f t="shared" si="5"/>
        <v>8.3333333333333339</v>
      </c>
      <c r="K39" s="1">
        <f t="shared" si="6"/>
        <v>6.5319726474218083</v>
      </c>
      <c r="L39" s="1">
        <f t="shared" si="7"/>
        <v>2.666666666666667</v>
      </c>
      <c r="M39">
        <v>531</v>
      </c>
      <c r="N39" s="1">
        <f t="shared" si="8"/>
        <v>24.583333333333336</v>
      </c>
      <c r="O39">
        <v>4700</v>
      </c>
      <c r="P39" s="5">
        <f t="shared" si="4"/>
        <v>115541.66666666667</v>
      </c>
    </row>
    <row r="40" spans="1:16">
      <c r="A40" s="4">
        <v>39601</v>
      </c>
      <c r="B40" t="s">
        <v>16</v>
      </c>
      <c r="C40" t="s">
        <v>20</v>
      </c>
      <c r="D40">
        <v>1</v>
      </c>
      <c r="E40">
        <v>0</v>
      </c>
      <c r="F40">
        <v>1</v>
      </c>
      <c r="G40">
        <v>2</v>
      </c>
      <c r="H40">
        <v>4</v>
      </c>
      <c r="I40">
        <v>3</v>
      </c>
      <c r="J40" s="1">
        <f t="shared" si="5"/>
        <v>1.8333333333333333</v>
      </c>
      <c r="K40" s="1">
        <f t="shared" si="6"/>
        <v>1.4719601443879744</v>
      </c>
      <c r="L40" s="1">
        <f t="shared" si="7"/>
        <v>0.60092521257733156</v>
      </c>
      <c r="M40">
        <v>531</v>
      </c>
      <c r="N40" s="1">
        <f t="shared" si="8"/>
        <v>5.4083333333333332</v>
      </c>
      <c r="O40">
        <v>4700</v>
      </c>
      <c r="P40" s="5">
        <f t="shared" si="4"/>
        <v>25419.166666666668</v>
      </c>
    </row>
    <row r="41" spans="1:16">
      <c r="A41" s="4">
        <v>39608</v>
      </c>
      <c r="B41" t="s">
        <v>16</v>
      </c>
      <c r="C41" t="s">
        <v>20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 s="1">
        <f t="shared" si="5"/>
        <v>0.33333333333333331</v>
      </c>
      <c r="K41" s="1">
        <f t="shared" si="6"/>
        <v>0.81649658092772603</v>
      </c>
      <c r="L41" s="1">
        <f t="shared" si="7"/>
        <v>0.33333333333333337</v>
      </c>
      <c r="M41">
        <v>531</v>
      </c>
      <c r="N41" s="1">
        <f t="shared" si="8"/>
        <v>0.98333333333333328</v>
      </c>
      <c r="O41">
        <v>4700</v>
      </c>
      <c r="P41" s="5">
        <f t="shared" si="4"/>
        <v>4621.6666666666661</v>
      </c>
    </row>
    <row r="42" spans="1:16">
      <c r="A42" s="4">
        <v>39616</v>
      </c>
      <c r="B42" t="s">
        <v>16</v>
      </c>
      <c r="C42" t="s">
        <v>20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 s="1">
        <f t="shared" si="5"/>
        <v>0.16666666666666666</v>
      </c>
      <c r="K42" s="1">
        <f t="shared" si="6"/>
        <v>0.40824829046386302</v>
      </c>
      <c r="L42" s="1">
        <f t="shared" si="7"/>
        <v>0.16666666666666669</v>
      </c>
      <c r="M42">
        <v>531</v>
      </c>
      <c r="N42" s="1">
        <f t="shared" si="8"/>
        <v>0.49166666666666664</v>
      </c>
      <c r="O42">
        <v>4700</v>
      </c>
      <c r="P42" s="5">
        <f t="shared" si="4"/>
        <v>2310.833333333333</v>
      </c>
    </row>
    <row r="43" spans="1:16">
      <c r="A43" s="4">
        <v>39647</v>
      </c>
      <c r="B43" t="s">
        <v>16</v>
      </c>
      <c r="C43" t="s">
        <v>20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 s="1">
        <f t="shared" si="5"/>
        <v>0.33333333333333331</v>
      </c>
      <c r="K43" s="1">
        <f t="shared" si="6"/>
        <v>0.51639777949432231</v>
      </c>
      <c r="L43" s="1">
        <f t="shared" si="7"/>
        <v>0.21081851067789201</v>
      </c>
      <c r="M43">
        <v>531</v>
      </c>
      <c r="N43" s="1">
        <f t="shared" si="8"/>
        <v>0.98333333333333328</v>
      </c>
      <c r="O43">
        <v>9780</v>
      </c>
      <c r="P43" s="5">
        <f t="shared" si="4"/>
        <v>9617</v>
      </c>
    </row>
    <row r="44" spans="1:16">
      <c r="A44" s="4">
        <v>39664</v>
      </c>
      <c r="B44" t="s">
        <v>16</v>
      </c>
      <c r="C44" t="s">
        <v>20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 s="1">
        <f t="shared" si="5"/>
        <v>0.16666666666666666</v>
      </c>
      <c r="K44" s="1">
        <f t="shared" si="6"/>
        <v>0.40824829046386302</v>
      </c>
      <c r="L44" s="1">
        <f t="shared" si="7"/>
        <v>0.16666666666666669</v>
      </c>
      <c r="M44">
        <v>531</v>
      </c>
      <c r="N44" s="1">
        <f t="shared" si="8"/>
        <v>0.49166666666666664</v>
      </c>
      <c r="O44">
        <v>9780</v>
      </c>
      <c r="P44" s="5">
        <f t="shared" si="4"/>
        <v>4808.5</v>
      </c>
    </row>
    <row r="45" spans="1:16">
      <c r="A45" s="4">
        <v>39616</v>
      </c>
      <c r="B45" t="s">
        <v>16</v>
      </c>
      <c r="C45" t="s">
        <v>31</v>
      </c>
      <c r="D45">
        <v>0</v>
      </c>
      <c r="E45">
        <v>0</v>
      </c>
      <c r="F45">
        <v>0</v>
      </c>
      <c r="G45">
        <v>0</v>
      </c>
      <c r="H45">
        <v>0</v>
      </c>
      <c r="I45">
        <v>4</v>
      </c>
      <c r="J45" s="1">
        <f t="shared" si="5"/>
        <v>0.66666666666666663</v>
      </c>
      <c r="K45" s="1">
        <f t="shared" si="6"/>
        <v>1.6329931618554521</v>
      </c>
      <c r="L45" s="1">
        <f t="shared" si="7"/>
        <v>0.66666666666666674</v>
      </c>
      <c r="M45">
        <v>531</v>
      </c>
      <c r="N45" s="1">
        <f t="shared" si="8"/>
        <v>1.9666666666666666</v>
      </c>
    </row>
    <row r="46" spans="1:16">
      <c r="A46" s="4">
        <v>39591</v>
      </c>
      <c r="B46" t="s">
        <v>16</v>
      </c>
      <c r="C46" t="s">
        <v>21</v>
      </c>
      <c r="D46">
        <v>3</v>
      </c>
      <c r="E46">
        <v>6</v>
      </c>
      <c r="F46">
        <v>7</v>
      </c>
      <c r="G46">
        <v>5</v>
      </c>
      <c r="H46">
        <v>7</v>
      </c>
      <c r="I46">
        <v>5</v>
      </c>
      <c r="J46" s="1">
        <f t="shared" si="5"/>
        <v>5.5</v>
      </c>
      <c r="K46" s="1">
        <f t="shared" si="6"/>
        <v>1.51657508881031</v>
      </c>
      <c r="L46" s="1">
        <f t="shared" si="7"/>
        <v>0.61913918736689033</v>
      </c>
      <c r="M46">
        <v>531</v>
      </c>
      <c r="N46" s="1">
        <f t="shared" si="8"/>
        <v>16.225000000000001</v>
      </c>
      <c r="O46">
        <v>24578</v>
      </c>
      <c r="P46" s="5">
        <f t="shared" ref="P46:P59" si="9">O46*N46</f>
        <v>398778.05000000005</v>
      </c>
    </row>
    <row r="47" spans="1:16">
      <c r="A47" s="4">
        <v>39596</v>
      </c>
      <c r="B47" t="s">
        <v>16</v>
      </c>
      <c r="C47" t="s">
        <v>21</v>
      </c>
      <c r="D47">
        <v>3</v>
      </c>
      <c r="E47">
        <v>4</v>
      </c>
      <c r="F47">
        <v>7</v>
      </c>
      <c r="G47">
        <v>4</v>
      </c>
      <c r="H47">
        <v>4</v>
      </c>
      <c r="I47">
        <v>10</v>
      </c>
      <c r="J47" s="1">
        <f t="shared" si="5"/>
        <v>5.333333333333333</v>
      </c>
      <c r="K47" s="1">
        <f t="shared" si="6"/>
        <v>2.6583202716502519</v>
      </c>
      <c r="L47" s="1">
        <f t="shared" si="7"/>
        <v>1.0852547064066473</v>
      </c>
      <c r="M47">
        <v>531</v>
      </c>
      <c r="N47" s="1">
        <f t="shared" si="8"/>
        <v>15.733333333333333</v>
      </c>
      <c r="O47">
        <v>24578</v>
      </c>
      <c r="P47" s="5">
        <f t="shared" si="9"/>
        <v>386693.86666666664</v>
      </c>
    </row>
    <row r="48" spans="1:16">
      <c r="A48" s="4">
        <v>39601</v>
      </c>
      <c r="B48" t="s">
        <v>16</v>
      </c>
      <c r="C48" t="s">
        <v>21</v>
      </c>
      <c r="D48">
        <v>2</v>
      </c>
      <c r="E48">
        <v>1</v>
      </c>
      <c r="F48">
        <v>7</v>
      </c>
      <c r="G48">
        <v>4</v>
      </c>
      <c r="H48">
        <v>0</v>
      </c>
      <c r="I48">
        <v>4</v>
      </c>
      <c r="J48" s="1">
        <f t="shared" si="5"/>
        <v>3</v>
      </c>
      <c r="K48" s="1">
        <f t="shared" si="6"/>
        <v>2.5298221281347035</v>
      </c>
      <c r="L48" s="1">
        <f t="shared" si="7"/>
        <v>1.0327955589886446</v>
      </c>
      <c r="M48">
        <v>531</v>
      </c>
      <c r="N48" s="1">
        <f t="shared" si="8"/>
        <v>8.85</v>
      </c>
      <c r="O48">
        <v>24578</v>
      </c>
      <c r="P48" s="5">
        <f t="shared" si="9"/>
        <v>217515.3</v>
      </c>
    </row>
    <row r="49" spans="1:16">
      <c r="A49" s="4">
        <v>39608</v>
      </c>
      <c r="B49" t="s">
        <v>16</v>
      </c>
      <c r="C49" t="s">
        <v>21</v>
      </c>
      <c r="D49">
        <v>5</v>
      </c>
      <c r="E49">
        <v>5</v>
      </c>
      <c r="F49">
        <v>4</v>
      </c>
      <c r="G49">
        <v>1</v>
      </c>
      <c r="H49">
        <v>3</v>
      </c>
      <c r="I49">
        <v>1</v>
      </c>
      <c r="J49" s="1">
        <f t="shared" si="5"/>
        <v>3.1666666666666665</v>
      </c>
      <c r="K49" s="1">
        <f t="shared" si="6"/>
        <v>1.8348478592697182</v>
      </c>
      <c r="L49" s="1">
        <f t="shared" si="7"/>
        <v>0.74907350180814125</v>
      </c>
      <c r="M49">
        <v>531</v>
      </c>
      <c r="N49" s="1">
        <f t="shared" si="8"/>
        <v>9.3416666666666668</v>
      </c>
      <c r="O49">
        <v>24578</v>
      </c>
      <c r="P49" s="5">
        <f t="shared" si="9"/>
        <v>229599.48333333334</v>
      </c>
    </row>
    <row r="50" spans="1:16">
      <c r="A50" s="4">
        <v>39616</v>
      </c>
      <c r="B50" t="s">
        <v>16</v>
      </c>
      <c r="C50" t="s">
        <v>21</v>
      </c>
      <c r="D50">
        <v>9</v>
      </c>
      <c r="E50">
        <v>9</v>
      </c>
      <c r="F50">
        <v>3</v>
      </c>
      <c r="G50">
        <v>28</v>
      </c>
      <c r="H50">
        <v>11</v>
      </c>
      <c r="I50">
        <v>8</v>
      </c>
      <c r="J50" s="1">
        <f t="shared" si="5"/>
        <v>11.333333333333334</v>
      </c>
      <c r="K50" s="1">
        <f t="shared" si="6"/>
        <v>8.5945719303911048</v>
      </c>
      <c r="L50" s="1">
        <f t="shared" si="7"/>
        <v>3.5087192978508721</v>
      </c>
      <c r="M50">
        <v>531</v>
      </c>
      <c r="N50" s="1">
        <f t="shared" si="8"/>
        <v>33.433333333333337</v>
      </c>
      <c r="O50">
        <v>24578</v>
      </c>
      <c r="P50" s="5">
        <f t="shared" si="9"/>
        <v>821724.46666666679</v>
      </c>
    </row>
    <row r="51" spans="1:16">
      <c r="A51" s="4">
        <v>39622</v>
      </c>
      <c r="B51" t="s">
        <v>16</v>
      </c>
      <c r="C51" t="s">
        <v>21</v>
      </c>
      <c r="D51">
        <v>24</v>
      </c>
      <c r="E51">
        <v>34</v>
      </c>
      <c r="F51">
        <v>36</v>
      </c>
      <c r="G51">
        <v>23</v>
      </c>
      <c r="H51">
        <v>27</v>
      </c>
      <c r="I51">
        <v>13</v>
      </c>
      <c r="J51" s="1">
        <f t="shared" si="5"/>
        <v>26.166666666666668</v>
      </c>
      <c r="K51" s="1">
        <f t="shared" si="6"/>
        <v>8.3286653592677506</v>
      </c>
      <c r="L51" s="1">
        <f t="shared" si="7"/>
        <v>3.400163394766655</v>
      </c>
      <c r="M51">
        <v>531</v>
      </c>
      <c r="N51" s="1">
        <f t="shared" si="8"/>
        <v>77.191666666666677</v>
      </c>
      <c r="O51">
        <v>24578</v>
      </c>
      <c r="P51" s="5">
        <f t="shared" si="9"/>
        <v>1897216.7833333337</v>
      </c>
    </row>
    <row r="52" spans="1:16">
      <c r="A52" s="6">
        <v>39632</v>
      </c>
      <c r="B52" t="s">
        <v>16</v>
      </c>
      <c r="C52" t="s">
        <v>21</v>
      </c>
      <c r="D52">
        <v>26</v>
      </c>
      <c r="E52">
        <v>19</v>
      </c>
      <c r="F52">
        <v>35</v>
      </c>
      <c r="G52">
        <v>18</v>
      </c>
      <c r="H52">
        <v>27</v>
      </c>
      <c r="I52">
        <v>20</v>
      </c>
      <c r="J52" s="1">
        <f t="shared" si="5"/>
        <v>24.166666666666668</v>
      </c>
      <c r="K52" s="1">
        <f t="shared" si="6"/>
        <v>6.4935865795927219</v>
      </c>
      <c r="L52" s="1">
        <f t="shared" si="7"/>
        <v>2.6509956200978126</v>
      </c>
      <c r="M52">
        <v>531</v>
      </c>
      <c r="N52" s="1">
        <f t="shared" si="8"/>
        <v>71.291666666666671</v>
      </c>
      <c r="O52">
        <v>24578</v>
      </c>
      <c r="P52" s="5">
        <f t="shared" si="9"/>
        <v>1752206.5833333335</v>
      </c>
    </row>
    <row r="53" spans="1:16">
      <c r="A53" s="4">
        <v>39637</v>
      </c>
      <c r="B53" t="s">
        <v>16</v>
      </c>
      <c r="C53" t="s">
        <v>21</v>
      </c>
      <c r="D53">
        <v>10</v>
      </c>
      <c r="E53">
        <v>6</v>
      </c>
      <c r="F53">
        <v>10</v>
      </c>
      <c r="G53">
        <v>20</v>
      </c>
      <c r="H53">
        <v>36</v>
      </c>
      <c r="I53">
        <v>28</v>
      </c>
      <c r="J53" s="1">
        <f t="shared" si="5"/>
        <v>18.333333333333332</v>
      </c>
      <c r="K53" s="1">
        <f t="shared" si="6"/>
        <v>11.826523862347154</v>
      </c>
      <c r="L53" s="1">
        <f t="shared" si="7"/>
        <v>4.8281581489333085</v>
      </c>
      <c r="M53">
        <v>531</v>
      </c>
      <c r="N53" s="1">
        <f t="shared" si="8"/>
        <v>54.083333333333336</v>
      </c>
      <c r="O53">
        <v>24578</v>
      </c>
      <c r="P53" s="5">
        <f t="shared" si="9"/>
        <v>1329260.1666666667</v>
      </c>
    </row>
    <row r="54" spans="1:16">
      <c r="A54" s="4">
        <v>39647</v>
      </c>
      <c r="B54" t="s">
        <v>16</v>
      </c>
      <c r="C54" t="s">
        <v>21</v>
      </c>
      <c r="D54">
        <v>33</v>
      </c>
      <c r="E54">
        <v>30</v>
      </c>
      <c r="F54">
        <v>15</v>
      </c>
      <c r="G54">
        <v>22</v>
      </c>
      <c r="H54">
        <v>27</v>
      </c>
      <c r="I54">
        <v>18</v>
      </c>
      <c r="J54" s="1">
        <f t="shared" si="5"/>
        <v>24.166666666666668</v>
      </c>
      <c r="K54" s="1">
        <f t="shared" si="6"/>
        <v>7.0261416628663769</v>
      </c>
      <c r="L54" s="1">
        <f t="shared" si="7"/>
        <v>2.8684103224221222</v>
      </c>
      <c r="M54">
        <v>531</v>
      </c>
      <c r="N54" s="1">
        <f t="shared" si="8"/>
        <v>71.291666666666671</v>
      </c>
      <c r="O54">
        <v>33020</v>
      </c>
      <c r="P54" s="5">
        <f t="shared" si="9"/>
        <v>2354050.8333333335</v>
      </c>
    </row>
    <row r="55" spans="1:16">
      <c r="A55" s="6">
        <v>39650</v>
      </c>
      <c r="B55" t="s">
        <v>16</v>
      </c>
      <c r="C55" t="s">
        <v>21</v>
      </c>
      <c r="D55">
        <v>160</v>
      </c>
      <c r="E55">
        <v>153</v>
      </c>
      <c r="F55">
        <v>75</v>
      </c>
      <c r="G55">
        <v>89</v>
      </c>
      <c r="H55">
        <v>105</v>
      </c>
      <c r="I55">
        <v>86</v>
      </c>
      <c r="J55" s="1">
        <f t="shared" si="5"/>
        <v>111.33333333333333</v>
      </c>
      <c r="K55" s="1">
        <f t="shared" si="6"/>
        <v>36.346480801676876</v>
      </c>
      <c r="L55" s="1">
        <f t="shared" si="7"/>
        <v>14.838388651662203</v>
      </c>
      <c r="M55">
        <v>531</v>
      </c>
      <c r="N55" s="1">
        <f t="shared" si="8"/>
        <v>328.43333333333334</v>
      </c>
      <c r="O55">
        <v>24578</v>
      </c>
      <c r="P55" s="5">
        <f t="shared" si="9"/>
        <v>8072234.4666666668</v>
      </c>
    </row>
    <row r="56" spans="1:16">
      <c r="A56" s="6">
        <v>39657</v>
      </c>
      <c r="B56" t="s">
        <v>16</v>
      </c>
      <c r="C56" t="s">
        <v>21</v>
      </c>
      <c r="D56">
        <v>14</v>
      </c>
      <c r="E56">
        <v>12</v>
      </c>
      <c r="F56">
        <v>20</v>
      </c>
      <c r="G56">
        <v>23</v>
      </c>
      <c r="H56">
        <v>13</v>
      </c>
      <c r="I56">
        <v>14</v>
      </c>
      <c r="J56" s="1">
        <f t="shared" si="5"/>
        <v>16</v>
      </c>
      <c r="K56" s="1">
        <f t="shared" si="6"/>
        <v>4.4271887242357311</v>
      </c>
      <c r="L56" s="1">
        <f t="shared" si="7"/>
        <v>1.807392228230128</v>
      </c>
      <c r="M56">
        <v>531</v>
      </c>
      <c r="N56" s="1">
        <f t="shared" si="8"/>
        <v>47.2</v>
      </c>
      <c r="O56">
        <v>33020</v>
      </c>
      <c r="P56" s="5">
        <f t="shared" si="9"/>
        <v>1558544</v>
      </c>
    </row>
    <row r="57" spans="1:16">
      <c r="A57" s="4">
        <v>39664</v>
      </c>
      <c r="B57" t="s">
        <v>16</v>
      </c>
      <c r="C57" t="s">
        <v>21</v>
      </c>
      <c r="D57">
        <v>37</v>
      </c>
      <c r="E57">
        <v>43</v>
      </c>
      <c r="F57">
        <v>48</v>
      </c>
      <c r="G57">
        <v>79</v>
      </c>
      <c r="H57">
        <v>56</v>
      </c>
      <c r="I57">
        <v>61</v>
      </c>
      <c r="J57" s="1">
        <f t="shared" si="5"/>
        <v>54</v>
      </c>
      <c r="K57" s="1">
        <f t="shared" si="6"/>
        <v>14.99333185119305</v>
      </c>
      <c r="L57" s="1">
        <f t="shared" si="7"/>
        <v>6.1210020966069498</v>
      </c>
      <c r="M57">
        <v>531</v>
      </c>
      <c r="N57" s="1">
        <f t="shared" si="8"/>
        <v>159.30000000000001</v>
      </c>
      <c r="O57">
        <v>36794</v>
      </c>
      <c r="P57" s="5">
        <f t="shared" si="9"/>
        <v>5861284.2000000002</v>
      </c>
    </row>
    <row r="58" spans="1:16">
      <c r="A58" s="6">
        <v>39674</v>
      </c>
      <c r="B58" t="s">
        <v>16</v>
      </c>
      <c r="C58" t="s">
        <v>21</v>
      </c>
      <c r="D58">
        <v>50</v>
      </c>
      <c r="E58">
        <v>21</v>
      </c>
      <c r="F58">
        <v>22</v>
      </c>
      <c r="G58">
        <v>25</v>
      </c>
      <c r="H58">
        <v>29</v>
      </c>
      <c r="I58">
        <v>25</v>
      </c>
      <c r="J58" s="1">
        <f t="shared" si="5"/>
        <v>28.666666666666668</v>
      </c>
      <c r="K58" s="1">
        <f t="shared" si="6"/>
        <v>10.819735055289783</v>
      </c>
      <c r="L58" s="1">
        <f t="shared" si="7"/>
        <v>4.4171383395939845</v>
      </c>
      <c r="M58">
        <v>531</v>
      </c>
      <c r="N58" s="1">
        <f t="shared" si="8"/>
        <v>84.566666666666677</v>
      </c>
      <c r="O58">
        <v>36794</v>
      </c>
      <c r="P58" s="5">
        <f t="shared" si="9"/>
        <v>3111545.9333333336</v>
      </c>
    </row>
    <row r="59" spans="1:16">
      <c r="A59" s="6">
        <v>39678</v>
      </c>
      <c r="B59" t="s">
        <v>16</v>
      </c>
      <c r="C59" t="s">
        <v>21</v>
      </c>
      <c r="D59">
        <v>25</v>
      </c>
      <c r="E59">
        <v>32</v>
      </c>
      <c r="F59">
        <v>17</v>
      </c>
      <c r="G59">
        <v>18</v>
      </c>
      <c r="H59">
        <v>30</v>
      </c>
      <c r="I59">
        <v>20</v>
      </c>
      <c r="J59" s="1">
        <f t="shared" si="5"/>
        <v>23.666666666666668</v>
      </c>
      <c r="K59" s="1">
        <f t="shared" si="6"/>
        <v>6.3456021516217591</v>
      </c>
      <c r="L59" s="1">
        <f t="shared" si="7"/>
        <v>2.5905812303633944</v>
      </c>
      <c r="M59">
        <v>531</v>
      </c>
      <c r="N59" s="1">
        <f t="shared" si="8"/>
        <v>69.816666666666677</v>
      </c>
      <c r="O59">
        <v>36794</v>
      </c>
      <c r="P59" s="5">
        <f t="shared" si="9"/>
        <v>2568834.4333333336</v>
      </c>
    </row>
    <row r="60" spans="1:16">
      <c r="A60" s="4">
        <v>39591</v>
      </c>
      <c r="B60" t="s">
        <v>16</v>
      </c>
      <c r="C60" t="s">
        <v>22</v>
      </c>
      <c r="D60">
        <v>9</v>
      </c>
      <c r="E60">
        <v>13</v>
      </c>
      <c r="F60">
        <v>17</v>
      </c>
      <c r="G60">
        <v>6</v>
      </c>
      <c r="H60">
        <v>14</v>
      </c>
      <c r="I60">
        <v>16</v>
      </c>
      <c r="J60" s="1">
        <f t="shared" si="5"/>
        <v>12.5</v>
      </c>
      <c r="K60" s="1">
        <f t="shared" si="6"/>
        <v>4.2308391602612359</v>
      </c>
      <c r="L60" s="1">
        <f t="shared" si="7"/>
        <v>1.7272328544042155</v>
      </c>
      <c r="M60">
        <v>531</v>
      </c>
      <c r="N60" s="1">
        <f t="shared" si="8"/>
        <v>36.875</v>
      </c>
    </row>
    <row r="61" spans="1:16">
      <c r="A61" s="4">
        <v>39596</v>
      </c>
      <c r="B61" t="s">
        <v>16</v>
      </c>
      <c r="C61" t="s">
        <v>22</v>
      </c>
      <c r="D61">
        <v>28</v>
      </c>
      <c r="E61">
        <v>16</v>
      </c>
      <c r="F61">
        <v>22</v>
      </c>
      <c r="G61">
        <v>11</v>
      </c>
      <c r="H61">
        <v>19</v>
      </c>
      <c r="I61">
        <v>26</v>
      </c>
      <c r="J61" s="1">
        <f t="shared" si="5"/>
        <v>20.333333333333332</v>
      </c>
      <c r="K61" s="1">
        <f t="shared" si="6"/>
        <v>6.3456021516217591</v>
      </c>
      <c r="L61" s="1">
        <f t="shared" si="7"/>
        <v>2.5905812303633944</v>
      </c>
      <c r="M61">
        <v>531</v>
      </c>
      <c r="N61" s="1">
        <f t="shared" si="8"/>
        <v>59.983333333333334</v>
      </c>
    </row>
    <row r="62" spans="1:16">
      <c r="A62" s="4">
        <v>39601</v>
      </c>
      <c r="B62" t="s">
        <v>16</v>
      </c>
      <c r="C62" t="s">
        <v>22</v>
      </c>
      <c r="D62">
        <v>12</v>
      </c>
      <c r="E62">
        <v>15</v>
      </c>
      <c r="F62">
        <v>5</v>
      </c>
      <c r="G62">
        <v>14</v>
      </c>
      <c r="H62">
        <v>13</v>
      </c>
      <c r="I62">
        <v>14</v>
      </c>
      <c r="J62" s="1">
        <f t="shared" si="5"/>
        <v>12.166666666666666</v>
      </c>
      <c r="K62" s="1">
        <f t="shared" si="6"/>
        <v>3.6560452221856714</v>
      </c>
      <c r="L62" s="1">
        <f t="shared" si="7"/>
        <v>1.4925742118158747</v>
      </c>
      <c r="M62">
        <v>531</v>
      </c>
      <c r="N62" s="1">
        <f t="shared" si="8"/>
        <v>35.891666666666666</v>
      </c>
    </row>
    <row r="63" spans="1:16">
      <c r="A63" s="4">
        <v>39608</v>
      </c>
      <c r="B63" t="s">
        <v>16</v>
      </c>
      <c r="C63" t="s">
        <v>22</v>
      </c>
      <c r="D63">
        <v>8</v>
      </c>
      <c r="E63">
        <v>4</v>
      </c>
      <c r="F63">
        <v>5</v>
      </c>
      <c r="G63">
        <v>4</v>
      </c>
      <c r="H63">
        <v>11</v>
      </c>
      <c r="I63">
        <v>7</v>
      </c>
      <c r="J63" s="1">
        <f t="shared" si="5"/>
        <v>6.5</v>
      </c>
      <c r="K63" s="1">
        <f t="shared" si="6"/>
        <v>2.7386127875258306</v>
      </c>
      <c r="L63" s="1">
        <f t="shared" si="7"/>
        <v>1.1180339887498949</v>
      </c>
      <c r="M63">
        <v>531</v>
      </c>
      <c r="N63" s="1">
        <f t="shared" si="8"/>
        <v>19.175000000000001</v>
      </c>
    </row>
    <row r="64" spans="1:16">
      <c r="A64" s="4">
        <v>39616</v>
      </c>
      <c r="B64" t="s">
        <v>16</v>
      </c>
      <c r="C64" t="s">
        <v>22</v>
      </c>
      <c r="D64">
        <v>13</v>
      </c>
      <c r="E64">
        <v>10</v>
      </c>
      <c r="F64">
        <v>7</v>
      </c>
      <c r="G64">
        <v>15</v>
      </c>
      <c r="H64">
        <v>10</v>
      </c>
      <c r="I64">
        <v>12</v>
      </c>
      <c r="J64" s="1">
        <f t="shared" si="5"/>
        <v>11.166666666666666</v>
      </c>
      <c r="K64" s="1">
        <f t="shared" si="6"/>
        <v>2.7868739954771322</v>
      </c>
      <c r="L64" s="1">
        <f t="shared" si="7"/>
        <v>1.1377365443917349</v>
      </c>
      <c r="M64">
        <v>531</v>
      </c>
      <c r="N64" s="1">
        <f t="shared" si="8"/>
        <v>32.941666666666663</v>
      </c>
    </row>
    <row r="65" spans="1:16">
      <c r="A65" s="4">
        <v>39622</v>
      </c>
      <c r="B65" t="s">
        <v>16</v>
      </c>
      <c r="C65" t="s">
        <v>22</v>
      </c>
      <c r="D65">
        <v>1</v>
      </c>
      <c r="E65">
        <v>0</v>
      </c>
      <c r="F65">
        <v>0</v>
      </c>
      <c r="G65">
        <v>7</v>
      </c>
      <c r="H65">
        <v>0</v>
      </c>
      <c r="I65">
        <v>3</v>
      </c>
      <c r="J65" s="1">
        <f t="shared" si="5"/>
        <v>1.8333333333333333</v>
      </c>
      <c r="K65" s="1">
        <f t="shared" si="6"/>
        <v>2.7868739954771304</v>
      </c>
      <c r="L65" s="1">
        <f t="shared" si="7"/>
        <v>1.1377365443917342</v>
      </c>
      <c r="M65">
        <v>531</v>
      </c>
      <c r="N65" s="1">
        <f t="shared" si="8"/>
        <v>5.4083333333333332</v>
      </c>
    </row>
    <row r="66" spans="1:16">
      <c r="A66" s="6">
        <v>39632</v>
      </c>
      <c r="B66" t="s">
        <v>16</v>
      </c>
      <c r="C66" t="s">
        <v>22</v>
      </c>
      <c r="D66">
        <v>4</v>
      </c>
      <c r="E66">
        <v>2</v>
      </c>
      <c r="F66">
        <v>3</v>
      </c>
      <c r="G66">
        <v>3</v>
      </c>
      <c r="H66">
        <v>3</v>
      </c>
      <c r="I66">
        <v>0</v>
      </c>
      <c r="J66" s="1">
        <f t="shared" ref="J66:J97" si="10">AVERAGE(D66:I66)</f>
        <v>2.5</v>
      </c>
      <c r="K66" s="1">
        <f t="shared" ref="K66:K97" si="11">STDEV(D66:I66)</f>
        <v>1.3784048752090221</v>
      </c>
      <c r="L66" s="1">
        <f t="shared" ref="L66:L97" si="12">K66/(SQRT(6))</f>
        <v>0.56273143387113778</v>
      </c>
      <c r="M66">
        <v>531</v>
      </c>
      <c r="N66" s="1">
        <f t="shared" ref="N66:N97" si="13">J66/(9*(20/M66))</f>
        <v>7.375</v>
      </c>
    </row>
    <row r="67" spans="1:16">
      <c r="A67" s="4">
        <v>39637</v>
      </c>
      <c r="B67" t="s">
        <v>16</v>
      </c>
      <c r="C67" t="s">
        <v>22</v>
      </c>
      <c r="D67">
        <v>2</v>
      </c>
      <c r="E67">
        <v>2</v>
      </c>
      <c r="F67">
        <v>0</v>
      </c>
      <c r="G67">
        <v>3</v>
      </c>
      <c r="H67">
        <v>0</v>
      </c>
      <c r="I67">
        <v>2</v>
      </c>
      <c r="J67" s="1">
        <f t="shared" si="10"/>
        <v>1.5</v>
      </c>
      <c r="K67" s="1">
        <f t="shared" si="11"/>
        <v>1.2247448713915889</v>
      </c>
      <c r="L67" s="1">
        <f t="shared" si="12"/>
        <v>0.5</v>
      </c>
      <c r="M67">
        <v>531</v>
      </c>
      <c r="N67" s="1">
        <f t="shared" si="13"/>
        <v>4.4249999999999998</v>
      </c>
    </row>
    <row r="68" spans="1:16">
      <c r="A68" s="4">
        <v>39647</v>
      </c>
      <c r="B68" t="s">
        <v>16</v>
      </c>
      <c r="C68" t="s">
        <v>22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 s="1">
        <f t="shared" si="10"/>
        <v>0.33333333333333331</v>
      </c>
      <c r="K68" s="1">
        <f t="shared" si="11"/>
        <v>0.81649658092772603</v>
      </c>
      <c r="L68" s="1">
        <f t="shared" si="12"/>
        <v>0.33333333333333337</v>
      </c>
      <c r="M68">
        <v>531</v>
      </c>
      <c r="N68" s="1">
        <f t="shared" si="13"/>
        <v>0.98333333333333328</v>
      </c>
    </row>
    <row r="69" spans="1:16">
      <c r="A69" s="6">
        <v>39650</v>
      </c>
      <c r="B69" t="s">
        <v>16</v>
      </c>
      <c r="C69" t="s">
        <v>22</v>
      </c>
      <c r="D69">
        <v>0</v>
      </c>
      <c r="E69">
        <v>1</v>
      </c>
      <c r="F69">
        <v>2</v>
      </c>
      <c r="G69">
        <v>0</v>
      </c>
      <c r="H69">
        <v>1</v>
      </c>
      <c r="I69">
        <v>0</v>
      </c>
      <c r="J69" s="1">
        <f t="shared" si="10"/>
        <v>0.66666666666666663</v>
      </c>
      <c r="K69" s="1">
        <f t="shared" si="11"/>
        <v>0.81649658092772603</v>
      </c>
      <c r="L69" s="1">
        <f t="shared" si="12"/>
        <v>0.33333333333333337</v>
      </c>
      <c r="M69">
        <v>531</v>
      </c>
      <c r="N69" s="1">
        <f t="shared" si="13"/>
        <v>1.9666666666666666</v>
      </c>
    </row>
    <row r="70" spans="1:16">
      <c r="A70" s="6">
        <v>39657</v>
      </c>
      <c r="B70" t="s">
        <v>16</v>
      </c>
      <c r="C70" t="s">
        <v>22</v>
      </c>
      <c r="D70">
        <v>2</v>
      </c>
      <c r="E70">
        <v>0</v>
      </c>
      <c r="F70">
        <v>0</v>
      </c>
      <c r="G70">
        <v>1</v>
      </c>
      <c r="H70">
        <v>0</v>
      </c>
      <c r="I70">
        <v>0</v>
      </c>
      <c r="J70" s="1">
        <f t="shared" si="10"/>
        <v>0.5</v>
      </c>
      <c r="K70" s="1">
        <f t="shared" si="11"/>
        <v>0.83666002653407556</v>
      </c>
      <c r="L70" s="1">
        <f t="shared" si="12"/>
        <v>0.34156502553198664</v>
      </c>
      <c r="M70">
        <v>531</v>
      </c>
      <c r="N70" s="1">
        <f t="shared" si="13"/>
        <v>1.4750000000000001</v>
      </c>
    </row>
    <row r="71" spans="1:16">
      <c r="A71" s="6">
        <v>39674</v>
      </c>
      <c r="B71" t="s">
        <v>16</v>
      </c>
      <c r="C71" t="s">
        <v>22</v>
      </c>
      <c r="D71">
        <v>2</v>
      </c>
      <c r="E71">
        <v>2</v>
      </c>
      <c r="F71">
        <v>1</v>
      </c>
      <c r="G71">
        <v>2</v>
      </c>
      <c r="H71">
        <v>0</v>
      </c>
      <c r="I71">
        <v>1</v>
      </c>
      <c r="J71" s="1">
        <f t="shared" si="10"/>
        <v>1.3333333333333333</v>
      </c>
      <c r="K71" s="1">
        <f t="shared" si="11"/>
        <v>0.81649658092772603</v>
      </c>
      <c r="L71" s="1">
        <f t="shared" si="12"/>
        <v>0.33333333333333337</v>
      </c>
      <c r="M71">
        <v>531</v>
      </c>
      <c r="N71" s="1">
        <f t="shared" si="13"/>
        <v>3.9333333333333331</v>
      </c>
    </row>
    <row r="72" spans="1:16">
      <c r="A72" s="6">
        <v>39678</v>
      </c>
      <c r="B72" t="s">
        <v>16</v>
      </c>
      <c r="C72" t="s">
        <v>22</v>
      </c>
      <c r="D72">
        <v>4</v>
      </c>
      <c r="E72">
        <v>0</v>
      </c>
      <c r="F72">
        <v>5</v>
      </c>
      <c r="G72">
        <v>0</v>
      </c>
      <c r="H72">
        <v>1</v>
      </c>
      <c r="I72">
        <v>2</v>
      </c>
      <c r="J72" s="1">
        <f t="shared" si="10"/>
        <v>2</v>
      </c>
      <c r="K72" s="1">
        <f t="shared" si="11"/>
        <v>2.0976176963403033</v>
      </c>
      <c r="L72" s="1">
        <f t="shared" si="12"/>
        <v>0.85634883857767541</v>
      </c>
      <c r="M72">
        <v>531</v>
      </c>
      <c r="N72" s="1">
        <f t="shared" si="13"/>
        <v>5.9</v>
      </c>
    </row>
    <row r="73" spans="1:16">
      <c r="A73" s="6">
        <v>39632</v>
      </c>
      <c r="B73" t="s">
        <v>16</v>
      </c>
      <c r="C73" t="s">
        <v>32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 s="1">
        <f t="shared" si="10"/>
        <v>0.33333333333333331</v>
      </c>
      <c r="K73" s="1">
        <f t="shared" si="11"/>
        <v>0.51639777949432231</v>
      </c>
      <c r="L73" s="1">
        <f t="shared" si="12"/>
        <v>0.21081851067789201</v>
      </c>
      <c r="M73">
        <v>531</v>
      </c>
      <c r="N73" s="1">
        <f t="shared" si="13"/>
        <v>0.98333333333333328</v>
      </c>
    </row>
    <row r="74" spans="1:16">
      <c r="A74" s="6">
        <v>39657</v>
      </c>
      <c r="B74" t="s">
        <v>16</v>
      </c>
      <c r="C74" t="s">
        <v>32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 s="1">
        <f t="shared" si="10"/>
        <v>0.16666666666666666</v>
      </c>
      <c r="K74" s="1">
        <f t="shared" si="11"/>
        <v>0.40824829046386302</v>
      </c>
      <c r="L74" s="1">
        <f t="shared" si="12"/>
        <v>0.16666666666666669</v>
      </c>
      <c r="M74">
        <v>531</v>
      </c>
      <c r="N74" s="1">
        <f t="shared" si="13"/>
        <v>0.49166666666666664</v>
      </c>
    </row>
    <row r="75" spans="1:16">
      <c r="A75" s="4">
        <v>39608</v>
      </c>
      <c r="B75" t="s">
        <v>16</v>
      </c>
      <c r="C75" t="s">
        <v>30</v>
      </c>
      <c r="D75">
        <v>1</v>
      </c>
      <c r="E75">
        <v>0</v>
      </c>
      <c r="F75">
        <v>3</v>
      </c>
      <c r="G75">
        <v>2</v>
      </c>
      <c r="H75">
        <v>0</v>
      </c>
      <c r="I75">
        <v>0</v>
      </c>
      <c r="J75" s="1">
        <f t="shared" si="10"/>
        <v>1</v>
      </c>
      <c r="K75" s="1">
        <f t="shared" si="11"/>
        <v>1.2649110640673518</v>
      </c>
      <c r="L75" s="1">
        <f t="shared" si="12"/>
        <v>0.51639777949432231</v>
      </c>
      <c r="M75">
        <v>531</v>
      </c>
      <c r="N75" s="1">
        <f t="shared" si="13"/>
        <v>2.95</v>
      </c>
      <c r="O75">
        <v>4800</v>
      </c>
      <c r="P75" s="5">
        <f t="shared" ref="P75:P96" si="14">O75*N75</f>
        <v>14160</v>
      </c>
    </row>
    <row r="76" spans="1:16">
      <c r="A76" s="4">
        <v>39622</v>
      </c>
      <c r="B76" t="s">
        <v>16</v>
      </c>
      <c r="C76" t="s">
        <v>30</v>
      </c>
      <c r="D76">
        <v>2</v>
      </c>
      <c r="E76">
        <v>0</v>
      </c>
      <c r="F76">
        <v>2</v>
      </c>
      <c r="G76">
        <v>0</v>
      </c>
      <c r="H76">
        <v>0</v>
      </c>
      <c r="I76">
        <v>0</v>
      </c>
      <c r="J76" s="1">
        <f t="shared" si="10"/>
        <v>0.66666666666666663</v>
      </c>
      <c r="K76" s="1">
        <f t="shared" si="11"/>
        <v>1.0327955589886446</v>
      </c>
      <c r="L76" s="1">
        <f t="shared" si="12"/>
        <v>0.42163702135578401</v>
      </c>
      <c r="M76">
        <v>531</v>
      </c>
      <c r="N76" s="1">
        <f t="shared" si="13"/>
        <v>1.9666666666666666</v>
      </c>
      <c r="O76">
        <v>4800</v>
      </c>
      <c r="P76" s="5">
        <f t="shared" si="14"/>
        <v>9440</v>
      </c>
    </row>
    <row r="77" spans="1:16">
      <c r="A77" s="4">
        <v>39637</v>
      </c>
      <c r="B77" t="s">
        <v>16</v>
      </c>
      <c r="C77" t="s">
        <v>34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 s="1">
        <f t="shared" si="10"/>
        <v>0.16666666666666666</v>
      </c>
      <c r="K77" s="1">
        <f t="shared" si="11"/>
        <v>0.40824829046386302</v>
      </c>
      <c r="L77" s="1">
        <f t="shared" si="12"/>
        <v>0.16666666666666669</v>
      </c>
      <c r="M77">
        <v>531</v>
      </c>
      <c r="N77" s="1">
        <f t="shared" si="13"/>
        <v>0.49166666666666664</v>
      </c>
      <c r="O77">
        <v>4800</v>
      </c>
      <c r="P77" s="5">
        <f t="shared" si="14"/>
        <v>2360</v>
      </c>
    </row>
    <row r="78" spans="1:16">
      <c r="A78" s="4">
        <v>39596</v>
      </c>
      <c r="B78" t="s">
        <v>16</v>
      </c>
      <c r="C78" t="s">
        <v>26</v>
      </c>
      <c r="D78">
        <v>2</v>
      </c>
      <c r="E78">
        <v>0</v>
      </c>
      <c r="F78">
        <v>1</v>
      </c>
      <c r="G78">
        <v>0</v>
      </c>
      <c r="H78">
        <v>1</v>
      </c>
      <c r="I78">
        <v>0</v>
      </c>
      <c r="J78" s="1">
        <f t="shared" si="10"/>
        <v>0.66666666666666663</v>
      </c>
      <c r="K78" s="1">
        <f t="shared" si="11"/>
        <v>0.81649658092772603</v>
      </c>
      <c r="L78" s="1">
        <f t="shared" si="12"/>
        <v>0.33333333333333337</v>
      </c>
      <c r="M78">
        <v>531</v>
      </c>
      <c r="N78" s="1">
        <f t="shared" si="13"/>
        <v>1.9666666666666666</v>
      </c>
      <c r="O78">
        <v>1341</v>
      </c>
      <c r="P78" s="5">
        <f t="shared" si="14"/>
        <v>2637.2999999999997</v>
      </c>
    </row>
    <row r="79" spans="1:16">
      <c r="A79" s="4">
        <v>39601</v>
      </c>
      <c r="B79" t="s">
        <v>16</v>
      </c>
      <c r="C79" t="s">
        <v>26</v>
      </c>
      <c r="D79">
        <v>1</v>
      </c>
      <c r="E79">
        <v>2</v>
      </c>
      <c r="F79">
        <v>0</v>
      </c>
      <c r="G79">
        <v>2</v>
      </c>
      <c r="H79">
        <v>3</v>
      </c>
      <c r="I79">
        <v>1</v>
      </c>
      <c r="J79" s="1">
        <f t="shared" si="10"/>
        <v>1.5</v>
      </c>
      <c r="K79" s="1">
        <f t="shared" si="11"/>
        <v>1.0488088481701516</v>
      </c>
      <c r="L79" s="1">
        <f t="shared" si="12"/>
        <v>0.4281744192888377</v>
      </c>
      <c r="M79">
        <v>531</v>
      </c>
      <c r="N79" s="1">
        <f t="shared" si="13"/>
        <v>4.4249999999999998</v>
      </c>
      <c r="O79">
        <v>1341</v>
      </c>
      <c r="P79" s="5">
        <f t="shared" si="14"/>
        <v>5933.9250000000002</v>
      </c>
    </row>
    <row r="80" spans="1:16">
      <c r="A80" s="4">
        <v>39608</v>
      </c>
      <c r="B80" t="s">
        <v>16</v>
      </c>
      <c r="C80" t="s">
        <v>26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 s="1">
        <f t="shared" si="10"/>
        <v>0.16666666666666666</v>
      </c>
      <c r="K80" s="1">
        <f t="shared" si="11"/>
        <v>0.40824829046386302</v>
      </c>
      <c r="L80" s="1">
        <f t="shared" si="12"/>
        <v>0.16666666666666669</v>
      </c>
      <c r="M80">
        <v>531</v>
      </c>
      <c r="N80" s="1">
        <f t="shared" si="13"/>
        <v>0.49166666666666664</v>
      </c>
      <c r="O80">
        <v>1341</v>
      </c>
      <c r="P80" s="5">
        <f t="shared" si="14"/>
        <v>659.32499999999993</v>
      </c>
    </row>
    <row r="81" spans="1:16">
      <c r="A81" s="4">
        <v>39622</v>
      </c>
      <c r="B81" t="s">
        <v>16</v>
      </c>
      <c r="C81" t="s">
        <v>26</v>
      </c>
      <c r="D81">
        <v>1</v>
      </c>
      <c r="E81">
        <v>4</v>
      </c>
      <c r="F81">
        <v>0</v>
      </c>
      <c r="G81">
        <v>0</v>
      </c>
      <c r="H81">
        <v>0</v>
      </c>
      <c r="I81">
        <v>0</v>
      </c>
      <c r="J81" s="1">
        <f t="shared" si="10"/>
        <v>0.83333333333333337</v>
      </c>
      <c r="K81" s="1">
        <f t="shared" si="11"/>
        <v>1.602081978759722</v>
      </c>
      <c r="L81" s="1">
        <f t="shared" si="12"/>
        <v>0.65404722901161949</v>
      </c>
      <c r="M81">
        <v>531</v>
      </c>
      <c r="N81" s="1">
        <f t="shared" si="13"/>
        <v>2.4583333333333335</v>
      </c>
      <c r="O81">
        <v>1341</v>
      </c>
      <c r="P81" s="5">
        <f t="shared" si="14"/>
        <v>3296.625</v>
      </c>
    </row>
    <row r="82" spans="1:16">
      <c r="A82" s="6">
        <v>39632</v>
      </c>
      <c r="B82" t="s">
        <v>16</v>
      </c>
      <c r="C82" t="s">
        <v>26</v>
      </c>
      <c r="D82">
        <v>2</v>
      </c>
      <c r="E82">
        <v>0</v>
      </c>
      <c r="F82">
        <v>0</v>
      </c>
      <c r="G82">
        <v>0</v>
      </c>
      <c r="H82">
        <v>0</v>
      </c>
      <c r="I82">
        <v>1</v>
      </c>
      <c r="J82" s="1">
        <f t="shared" si="10"/>
        <v>0.5</v>
      </c>
      <c r="K82" s="1">
        <f t="shared" si="11"/>
        <v>0.83666002653407556</v>
      </c>
      <c r="L82" s="1">
        <f t="shared" si="12"/>
        <v>0.34156502553198664</v>
      </c>
      <c r="M82">
        <v>531</v>
      </c>
      <c r="N82" s="1">
        <f t="shared" si="13"/>
        <v>1.4750000000000001</v>
      </c>
      <c r="O82">
        <v>1341</v>
      </c>
      <c r="P82" s="5">
        <f t="shared" si="14"/>
        <v>1977.9750000000001</v>
      </c>
    </row>
    <row r="83" spans="1:16">
      <c r="A83" s="6">
        <v>39657</v>
      </c>
      <c r="B83" t="s">
        <v>16</v>
      </c>
      <c r="C83" t="s">
        <v>26</v>
      </c>
      <c r="D83">
        <v>2</v>
      </c>
      <c r="E83">
        <v>1</v>
      </c>
      <c r="F83">
        <v>0</v>
      </c>
      <c r="G83">
        <v>0</v>
      </c>
      <c r="H83">
        <v>0</v>
      </c>
      <c r="I83">
        <v>2</v>
      </c>
      <c r="J83" s="1">
        <f t="shared" si="10"/>
        <v>0.83333333333333337</v>
      </c>
      <c r="K83" s="1">
        <f t="shared" si="11"/>
        <v>0.98319208025017502</v>
      </c>
      <c r="L83" s="1">
        <f t="shared" si="12"/>
        <v>0.40138648595974319</v>
      </c>
      <c r="M83">
        <v>531</v>
      </c>
      <c r="N83" s="1">
        <f t="shared" si="13"/>
        <v>2.4583333333333335</v>
      </c>
      <c r="O83">
        <v>1039</v>
      </c>
      <c r="P83" s="5">
        <f t="shared" si="14"/>
        <v>2554.2083333333335</v>
      </c>
    </row>
    <row r="84" spans="1:16">
      <c r="A84" s="4">
        <v>39601</v>
      </c>
      <c r="B84" t="s">
        <v>16</v>
      </c>
      <c r="C84" t="s">
        <v>28</v>
      </c>
      <c r="D84">
        <v>0</v>
      </c>
      <c r="E84">
        <v>0</v>
      </c>
      <c r="F84">
        <v>0</v>
      </c>
      <c r="G84">
        <v>0</v>
      </c>
      <c r="H84">
        <v>2</v>
      </c>
      <c r="I84">
        <v>1</v>
      </c>
      <c r="J84" s="1">
        <f t="shared" si="10"/>
        <v>0.5</v>
      </c>
      <c r="K84" s="1">
        <f t="shared" si="11"/>
        <v>0.83666002653407556</v>
      </c>
      <c r="L84" s="1">
        <f t="shared" si="12"/>
        <v>0.34156502553198664</v>
      </c>
      <c r="M84">
        <v>531</v>
      </c>
      <c r="N84" s="1">
        <f t="shared" si="13"/>
        <v>1.4750000000000001</v>
      </c>
      <c r="O84">
        <v>84480</v>
      </c>
      <c r="P84" s="5">
        <f t="shared" si="14"/>
        <v>124608.00000000001</v>
      </c>
    </row>
    <row r="85" spans="1:16">
      <c r="A85" s="4">
        <v>39616</v>
      </c>
      <c r="B85" t="s">
        <v>16</v>
      </c>
      <c r="C85" t="s">
        <v>28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 s="1">
        <f t="shared" si="10"/>
        <v>0.16666666666666666</v>
      </c>
      <c r="K85" s="1">
        <f t="shared" si="11"/>
        <v>0.40824829046386302</v>
      </c>
      <c r="L85" s="1">
        <f t="shared" si="12"/>
        <v>0.16666666666666669</v>
      </c>
      <c r="M85">
        <v>531</v>
      </c>
      <c r="N85" s="1">
        <f t="shared" si="13"/>
        <v>0.49166666666666664</v>
      </c>
      <c r="O85">
        <v>84480</v>
      </c>
      <c r="P85" s="5">
        <f t="shared" si="14"/>
        <v>41536</v>
      </c>
    </row>
    <row r="86" spans="1:16">
      <c r="A86" s="6">
        <v>39632</v>
      </c>
      <c r="B86" t="s">
        <v>16</v>
      </c>
      <c r="C86" t="s">
        <v>28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 s="1">
        <f t="shared" si="10"/>
        <v>0.16666666666666666</v>
      </c>
      <c r="K86" s="1">
        <f t="shared" si="11"/>
        <v>0.40824829046386302</v>
      </c>
      <c r="L86" s="1">
        <f t="shared" si="12"/>
        <v>0.16666666666666669</v>
      </c>
      <c r="M86">
        <v>531</v>
      </c>
      <c r="N86" s="1">
        <f t="shared" si="13"/>
        <v>0.49166666666666664</v>
      </c>
      <c r="O86">
        <v>84480</v>
      </c>
      <c r="P86" s="5">
        <f t="shared" si="14"/>
        <v>41536</v>
      </c>
    </row>
    <row r="87" spans="1:16">
      <c r="A87" s="4">
        <v>39637</v>
      </c>
      <c r="B87" t="s">
        <v>16</v>
      </c>
      <c r="C87" t="s">
        <v>28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 s="1">
        <f t="shared" si="10"/>
        <v>0.33333333333333331</v>
      </c>
      <c r="K87" s="1">
        <f t="shared" si="11"/>
        <v>0.51639777949432231</v>
      </c>
      <c r="L87" s="1">
        <f t="shared" si="12"/>
        <v>0.21081851067789201</v>
      </c>
      <c r="M87">
        <v>531</v>
      </c>
      <c r="N87" s="1">
        <f t="shared" si="13"/>
        <v>0.98333333333333328</v>
      </c>
      <c r="O87">
        <v>84480</v>
      </c>
      <c r="P87" s="5">
        <f t="shared" si="14"/>
        <v>83072</v>
      </c>
    </row>
    <row r="88" spans="1:16">
      <c r="A88" s="6">
        <v>39650</v>
      </c>
      <c r="B88" t="s">
        <v>16</v>
      </c>
      <c r="C88" t="s">
        <v>28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 s="1">
        <f t="shared" si="10"/>
        <v>0.33333333333333331</v>
      </c>
      <c r="K88" s="1">
        <f t="shared" si="11"/>
        <v>0.51639777949432231</v>
      </c>
      <c r="L88" s="1">
        <f t="shared" si="12"/>
        <v>0.21081851067789201</v>
      </c>
      <c r="M88">
        <v>531</v>
      </c>
      <c r="N88" s="1">
        <f t="shared" si="13"/>
        <v>0.98333333333333328</v>
      </c>
      <c r="O88">
        <v>45350</v>
      </c>
      <c r="P88" s="5">
        <f t="shared" si="14"/>
        <v>44594.166666666664</v>
      </c>
    </row>
    <row r="89" spans="1:16">
      <c r="A89" s="6">
        <v>39657</v>
      </c>
      <c r="B89" t="s">
        <v>16</v>
      </c>
      <c r="C89" t="s">
        <v>28</v>
      </c>
      <c r="D89">
        <v>0</v>
      </c>
      <c r="E89">
        <v>1</v>
      </c>
      <c r="F89">
        <v>0</v>
      </c>
      <c r="G89">
        <v>0</v>
      </c>
      <c r="H89">
        <v>1</v>
      </c>
      <c r="I89">
        <v>0</v>
      </c>
      <c r="J89" s="1">
        <f t="shared" si="10"/>
        <v>0.33333333333333331</v>
      </c>
      <c r="K89" s="1">
        <f t="shared" si="11"/>
        <v>0.51639777949432231</v>
      </c>
      <c r="L89" s="1">
        <f t="shared" si="12"/>
        <v>0.21081851067789201</v>
      </c>
      <c r="M89">
        <v>531</v>
      </c>
      <c r="N89" s="1">
        <f t="shared" si="13"/>
        <v>0.98333333333333328</v>
      </c>
      <c r="O89">
        <v>45350</v>
      </c>
      <c r="P89" s="5">
        <f t="shared" si="14"/>
        <v>44594.166666666664</v>
      </c>
    </row>
    <row r="90" spans="1:16">
      <c r="A90" s="4">
        <v>39664</v>
      </c>
      <c r="B90" t="s">
        <v>16</v>
      </c>
      <c r="C90" t="s">
        <v>28</v>
      </c>
      <c r="D90">
        <v>7</v>
      </c>
      <c r="E90">
        <v>0</v>
      </c>
      <c r="F90">
        <v>1</v>
      </c>
      <c r="G90">
        <v>1</v>
      </c>
      <c r="H90">
        <v>0</v>
      </c>
      <c r="I90">
        <v>3</v>
      </c>
      <c r="J90" s="1">
        <f t="shared" si="10"/>
        <v>2</v>
      </c>
      <c r="K90" s="1">
        <f t="shared" si="11"/>
        <v>2.6832815729997477</v>
      </c>
      <c r="L90" s="1">
        <f t="shared" si="12"/>
        <v>1.0954451150103324</v>
      </c>
      <c r="M90">
        <v>531</v>
      </c>
      <c r="N90" s="1">
        <f t="shared" si="13"/>
        <v>5.9</v>
      </c>
      <c r="O90">
        <v>45350</v>
      </c>
      <c r="P90" s="5">
        <f t="shared" si="14"/>
        <v>267565</v>
      </c>
    </row>
    <row r="91" spans="1:16">
      <c r="A91" s="6">
        <v>39674</v>
      </c>
      <c r="B91" t="s">
        <v>16</v>
      </c>
      <c r="C91" t="s">
        <v>28</v>
      </c>
      <c r="D91">
        <v>0</v>
      </c>
      <c r="E91">
        <v>0</v>
      </c>
      <c r="F91">
        <v>0</v>
      </c>
      <c r="G91">
        <v>1</v>
      </c>
      <c r="H91">
        <v>2</v>
      </c>
      <c r="I91">
        <v>0</v>
      </c>
      <c r="J91" s="1">
        <f t="shared" si="10"/>
        <v>0.5</v>
      </c>
      <c r="K91" s="1">
        <f t="shared" si="11"/>
        <v>0.83666002653407556</v>
      </c>
      <c r="L91" s="1">
        <f t="shared" si="12"/>
        <v>0.34156502553198664</v>
      </c>
      <c r="M91">
        <v>531</v>
      </c>
      <c r="N91" s="1">
        <f t="shared" si="13"/>
        <v>1.4750000000000001</v>
      </c>
      <c r="O91">
        <v>45352</v>
      </c>
      <c r="P91" s="5">
        <f t="shared" si="14"/>
        <v>66894.2</v>
      </c>
    </row>
    <row r="92" spans="1:16">
      <c r="A92" s="4">
        <v>39591</v>
      </c>
      <c r="B92" t="s">
        <v>16</v>
      </c>
      <c r="C92" t="s">
        <v>23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 s="1">
        <f t="shared" si="10"/>
        <v>0.16666666666666666</v>
      </c>
      <c r="K92" s="1">
        <f t="shared" si="11"/>
        <v>0.40824829046386302</v>
      </c>
      <c r="L92" s="1">
        <f t="shared" si="12"/>
        <v>0.16666666666666669</v>
      </c>
      <c r="M92">
        <v>531</v>
      </c>
      <c r="N92" s="1">
        <f t="shared" si="13"/>
        <v>0.49166666666666664</v>
      </c>
      <c r="O92">
        <v>243970</v>
      </c>
      <c r="P92" s="5">
        <f t="shared" si="14"/>
        <v>119951.91666666666</v>
      </c>
    </row>
    <row r="93" spans="1:16">
      <c r="A93" s="4">
        <v>39608</v>
      </c>
      <c r="B93" t="s">
        <v>16</v>
      </c>
      <c r="C93" t="s">
        <v>23</v>
      </c>
      <c r="D93">
        <v>0</v>
      </c>
      <c r="E93">
        <v>0</v>
      </c>
      <c r="F93">
        <v>2</v>
      </c>
      <c r="G93">
        <v>0</v>
      </c>
      <c r="H93">
        <v>0</v>
      </c>
      <c r="I93">
        <v>0</v>
      </c>
      <c r="J93" s="1">
        <f t="shared" si="10"/>
        <v>0.33333333333333331</v>
      </c>
      <c r="K93" s="1">
        <f t="shared" si="11"/>
        <v>0.81649658092772603</v>
      </c>
      <c r="L93" s="1">
        <f t="shared" si="12"/>
        <v>0.33333333333333337</v>
      </c>
      <c r="M93">
        <v>531</v>
      </c>
      <c r="N93" s="1">
        <f t="shared" si="13"/>
        <v>0.98333333333333328</v>
      </c>
      <c r="O93">
        <v>243970</v>
      </c>
      <c r="P93" s="5">
        <f t="shared" si="14"/>
        <v>239903.83333333331</v>
      </c>
    </row>
    <row r="94" spans="1:16">
      <c r="A94" s="4">
        <v>39616</v>
      </c>
      <c r="B94" t="s">
        <v>16</v>
      </c>
      <c r="C94" t="s">
        <v>23</v>
      </c>
      <c r="D94">
        <v>0</v>
      </c>
      <c r="E94">
        <v>0</v>
      </c>
      <c r="F94">
        <v>2</v>
      </c>
      <c r="G94">
        <v>4</v>
      </c>
      <c r="H94">
        <v>1</v>
      </c>
      <c r="I94">
        <v>0</v>
      </c>
      <c r="J94" s="1">
        <f t="shared" si="10"/>
        <v>1.1666666666666667</v>
      </c>
      <c r="K94" s="1">
        <f t="shared" si="11"/>
        <v>1.6020819787597222</v>
      </c>
      <c r="L94" s="1">
        <f t="shared" si="12"/>
        <v>0.6540472290116196</v>
      </c>
      <c r="M94">
        <v>531</v>
      </c>
      <c r="N94" s="1">
        <f t="shared" si="13"/>
        <v>3.4416666666666669</v>
      </c>
      <c r="O94">
        <v>243970</v>
      </c>
      <c r="P94" s="5">
        <f t="shared" si="14"/>
        <v>839663.41666666674</v>
      </c>
    </row>
    <row r="95" spans="1:16">
      <c r="A95" s="4">
        <v>39622</v>
      </c>
      <c r="B95" t="s">
        <v>16</v>
      </c>
      <c r="C95" t="s">
        <v>23</v>
      </c>
      <c r="D95">
        <v>0</v>
      </c>
      <c r="E95">
        <v>5</v>
      </c>
      <c r="F95">
        <v>1</v>
      </c>
      <c r="G95">
        <v>2</v>
      </c>
      <c r="H95">
        <v>1</v>
      </c>
      <c r="I95">
        <v>1</v>
      </c>
      <c r="J95" s="1">
        <f t="shared" si="10"/>
        <v>1.6666666666666667</v>
      </c>
      <c r="K95" s="1">
        <f t="shared" si="11"/>
        <v>1.7511900715418263</v>
      </c>
      <c r="L95" s="1">
        <f t="shared" si="12"/>
        <v>0.71492035298424061</v>
      </c>
      <c r="M95">
        <v>531</v>
      </c>
      <c r="N95" s="1">
        <f t="shared" si="13"/>
        <v>4.916666666666667</v>
      </c>
      <c r="O95">
        <v>243970</v>
      </c>
      <c r="P95" s="5">
        <f t="shared" si="14"/>
        <v>1199519.1666666667</v>
      </c>
    </row>
    <row r="96" spans="1:16">
      <c r="A96" s="6">
        <v>39632</v>
      </c>
      <c r="B96" t="s">
        <v>16</v>
      </c>
      <c r="C96" t="s">
        <v>23</v>
      </c>
      <c r="D96">
        <v>2</v>
      </c>
      <c r="E96">
        <v>2</v>
      </c>
      <c r="F96">
        <v>6</v>
      </c>
      <c r="G96">
        <v>5</v>
      </c>
      <c r="H96">
        <v>3</v>
      </c>
      <c r="I96">
        <v>1</v>
      </c>
      <c r="J96" s="1">
        <f t="shared" si="10"/>
        <v>3.1666666666666665</v>
      </c>
      <c r="K96" s="1">
        <f t="shared" si="11"/>
        <v>1.9407902170679516</v>
      </c>
      <c r="L96" s="1">
        <f t="shared" si="12"/>
        <v>0.79232428826698098</v>
      </c>
      <c r="M96">
        <v>531</v>
      </c>
      <c r="N96" s="1">
        <f t="shared" si="13"/>
        <v>9.3416666666666668</v>
      </c>
      <c r="O96">
        <v>243970</v>
      </c>
      <c r="P96" s="5">
        <f t="shared" si="14"/>
        <v>2279086.4166666665</v>
      </c>
    </row>
    <row r="97" spans="1:16">
      <c r="A97" s="4">
        <v>39637</v>
      </c>
      <c r="B97" t="s">
        <v>16</v>
      </c>
      <c r="C97" t="s">
        <v>23</v>
      </c>
      <c r="D97">
        <v>0</v>
      </c>
      <c r="E97">
        <v>4</v>
      </c>
      <c r="F97">
        <v>3</v>
      </c>
      <c r="G97">
        <v>2</v>
      </c>
      <c r="H97">
        <v>5</v>
      </c>
      <c r="I97">
        <v>5</v>
      </c>
      <c r="J97" s="1">
        <f t="shared" si="10"/>
        <v>3.1666666666666665</v>
      </c>
      <c r="K97" s="1">
        <f t="shared" si="11"/>
        <v>1.9407902170679516</v>
      </c>
      <c r="L97" s="1">
        <f t="shared" si="12"/>
        <v>0.79232428826698098</v>
      </c>
      <c r="M97">
        <v>531</v>
      </c>
      <c r="N97" s="1">
        <f t="shared" si="13"/>
        <v>9.3416666666666668</v>
      </c>
      <c r="O97">
        <v>150695</v>
      </c>
      <c r="P97">
        <v>1320251.9739999999</v>
      </c>
    </row>
    <row r="98" spans="1:16">
      <c r="A98" s="4">
        <v>39647</v>
      </c>
      <c r="B98" t="s">
        <v>16</v>
      </c>
      <c r="C98" t="s">
        <v>23</v>
      </c>
      <c r="D98">
        <v>8</v>
      </c>
      <c r="E98">
        <v>14</v>
      </c>
      <c r="F98">
        <v>6</v>
      </c>
      <c r="G98">
        <v>5</v>
      </c>
      <c r="H98">
        <v>3</v>
      </c>
      <c r="I98">
        <v>9</v>
      </c>
      <c r="J98" s="1">
        <f t="shared" ref="J98:J129" si="15">AVERAGE(D98:I98)</f>
        <v>7.5</v>
      </c>
      <c r="K98" s="1">
        <f t="shared" ref="K98:K131" si="16">STDEV(D98:I98)</f>
        <v>3.8340579025361627</v>
      </c>
      <c r="L98" s="1">
        <f t="shared" ref="L98:L129" si="17">K98/(SQRT(6))</f>
        <v>1.565247584249853</v>
      </c>
      <c r="M98">
        <v>531</v>
      </c>
      <c r="N98" s="1">
        <f t="shared" ref="N98:N129" si="18">J98/(9*(20/M98))</f>
        <v>22.125</v>
      </c>
      <c r="O98">
        <v>150695</v>
      </c>
      <c r="P98" s="5">
        <f t="shared" ref="P98:P104" si="19">O98*N98</f>
        <v>3334126.875</v>
      </c>
    </row>
    <row r="99" spans="1:16">
      <c r="A99" s="6">
        <v>39650</v>
      </c>
      <c r="B99" t="s">
        <v>16</v>
      </c>
      <c r="C99" t="s">
        <v>23</v>
      </c>
      <c r="D99">
        <v>28</v>
      </c>
      <c r="E99">
        <v>37</v>
      </c>
      <c r="F99">
        <v>36</v>
      </c>
      <c r="G99">
        <v>37</v>
      </c>
      <c r="H99">
        <v>24</v>
      </c>
      <c r="I99">
        <v>50</v>
      </c>
      <c r="J99" s="1">
        <f t="shared" si="15"/>
        <v>35.333333333333336</v>
      </c>
      <c r="K99" s="1">
        <f t="shared" si="16"/>
        <v>8.9814623902049835</v>
      </c>
      <c r="L99" s="1">
        <f t="shared" si="17"/>
        <v>3.6666666666666656</v>
      </c>
      <c r="M99">
        <v>531</v>
      </c>
      <c r="N99" s="1">
        <f t="shared" si="18"/>
        <v>104.23333333333335</v>
      </c>
      <c r="O99">
        <v>150695</v>
      </c>
      <c r="P99" s="5">
        <f t="shared" si="19"/>
        <v>15707442.16666667</v>
      </c>
    </row>
    <row r="100" spans="1:16">
      <c r="A100" s="6">
        <v>39657</v>
      </c>
      <c r="B100" t="s">
        <v>16</v>
      </c>
      <c r="C100" t="s">
        <v>23</v>
      </c>
      <c r="D100">
        <v>3</v>
      </c>
      <c r="E100">
        <v>0</v>
      </c>
      <c r="F100">
        <v>3</v>
      </c>
      <c r="G100">
        <v>4</v>
      </c>
      <c r="H100">
        <v>3</v>
      </c>
      <c r="I100">
        <v>1</v>
      </c>
      <c r="J100" s="1">
        <f t="shared" si="15"/>
        <v>2.3333333333333335</v>
      </c>
      <c r="K100" s="1">
        <f t="shared" si="16"/>
        <v>1.5055453054181622</v>
      </c>
      <c r="L100" s="1">
        <f t="shared" si="17"/>
        <v>0.61463629715285928</v>
      </c>
      <c r="M100">
        <v>531</v>
      </c>
      <c r="N100" s="1">
        <f t="shared" si="18"/>
        <v>6.8833333333333337</v>
      </c>
      <c r="O100">
        <v>160697</v>
      </c>
      <c r="P100" s="5">
        <f t="shared" si="19"/>
        <v>1106131.0166666668</v>
      </c>
    </row>
    <row r="101" spans="1:16">
      <c r="A101" s="4">
        <v>39664</v>
      </c>
      <c r="B101" t="s">
        <v>16</v>
      </c>
      <c r="C101" t="s">
        <v>23</v>
      </c>
      <c r="D101">
        <v>7</v>
      </c>
      <c r="E101">
        <v>6</v>
      </c>
      <c r="F101">
        <v>10</v>
      </c>
      <c r="G101">
        <v>8</v>
      </c>
      <c r="H101">
        <v>8</v>
      </c>
      <c r="I101">
        <v>10</v>
      </c>
      <c r="J101" s="1">
        <f t="shared" si="15"/>
        <v>8.1666666666666661</v>
      </c>
      <c r="K101" s="1">
        <f t="shared" si="16"/>
        <v>1.6020819787597209</v>
      </c>
      <c r="L101" s="1">
        <f t="shared" si="17"/>
        <v>0.65404722901161905</v>
      </c>
      <c r="M101">
        <v>531</v>
      </c>
      <c r="N101" s="1">
        <f t="shared" si="18"/>
        <v>24.091666666666665</v>
      </c>
      <c r="O101">
        <v>132485</v>
      </c>
      <c r="P101" s="5">
        <f t="shared" si="19"/>
        <v>3191784.458333333</v>
      </c>
    </row>
    <row r="102" spans="1:16">
      <c r="A102" s="6">
        <v>39674</v>
      </c>
      <c r="B102" t="s">
        <v>16</v>
      </c>
      <c r="C102" t="s">
        <v>23</v>
      </c>
      <c r="D102">
        <v>6</v>
      </c>
      <c r="E102">
        <v>1</v>
      </c>
      <c r="F102">
        <v>0</v>
      </c>
      <c r="G102">
        <v>1</v>
      </c>
      <c r="H102">
        <v>2</v>
      </c>
      <c r="I102">
        <v>5</v>
      </c>
      <c r="J102" s="1">
        <f t="shared" si="15"/>
        <v>2.5</v>
      </c>
      <c r="K102" s="1">
        <f t="shared" si="16"/>
        <v>2.4289915602982237</v>
      </c>
      <c r="L102" s="1">
        <f t="shared" si="17"/>
        <v>0.99163165204290116</v>
      </c>
      <c r="M102">
        <v>531</v>
      </c>
      <c r="N102" s="1">
        <f t="shared" si="18"/>
        <v>7.375</v>
      </c>
      <c r="O102">
        <v>132485</v>
      </c>
      <c r="P102" s="5">
        <f t="shared" si="19"/>
        <v>977076.875</v>
      </c>
    </row>
    <row r="103" spans="1:16">
      <c r="A103" s="6">
        <v>39678</v>
      </c>
      <c r="B103" t="s">
        <v>16</v>
      </c>
      <c r="C103" t="s">
        <v>23</v>
      </c>
      <c r="D103">
        <v>0</v>
      </c>
      <c r="E103">
        <v>0</v>
      </c>
      <c r="F103">
        <v>0</v>
      </c>
      <c r="G103">
        <v>4</v>
      </c>
      <c r="H103">
        <v>1</v>
      </c>
      <c r="I103">
        <v>0</v>
      </c>
      <c r="J103" s="1">
        <f t="shared" si="15"/>
        <v>0.83333333333333337</v>
      </c>
      <c r="K103" s="1">
        <f t="shared" si="16"/>
        <v>1.602081978759722</v>
      </c>
      <c r="L103" s="1">
        <f t="shared" si="17"/>
        <v>0.65404722901161949</v>
      </c>
      <c r="M103">
        <v>531</v>
      </c>
      <c r="N103" s="1">
        <f t="shared" si="18"/>
        <v>2.4583333333333335</v>
      </c>
      <c r="O103">
        <v>132485</v>
      </c>
      <c r="P103" s="5">
        <f t="shared" si="19"/>
        <v>325692.29166666669</v>
      </c>
    </row>
    <row r="104" spans="1:16">
      <c r="A104" s="4">
        <v>39591</v>
      </c>
      <c r="B104" t="s">
        <v>16</v>
      </c>
      <c r="C104" t="s">
        <v>24</v>
      </c>
      <c r="D104">
        <v>7</v>
      </c>
      <c r="E104">
        <v>5</v>
      </c>
      <c r="F104">
        <v>3</v>
      </c>
      <c r="G104">
        <v>4</v>
      </c>
      <c r="H104">
        <v>3</v>
      </c>
      <c r="I104">
        <v>2</v>
      </c>
      <c r="J104" s="1">
        <f t="shared" si="15"/>
        <v>4</v>
      </c>
      <c r="K104" s="1">
        <f t="shared" si="16"/>
        <v>1.7888543819998317</v>
      </c>
      <c r="L104" s="1">
        <f t="shared" si="17"/>
        <v>0.73029674334022154</v>
      </c>
      <c r="M104">
        <v>531</v>
      </c>
      <c r="N104" s="1">
        <f t="shared" si="18"/>
        <v>11.8</v>
      </c>
      <c r="O104">
        <v>8610</v>
      </c>
      <c r="P104" s="5">
        <f t="shared" si="19"/>
        <v>101598</v>
      </c>
    </row>
    <row r="105" spans="1:16">
      <c r="A105" s="4">
        <v>39616</v>
      </c>
      <c r="B105" t="s">
        <v>16</v>
      </c>
      <c r="C105" t="s">
        <v>24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 s="1">
        <f t="shared" si="15"/>
        <v>0.16666666666666666</v>
      </c>
      <c r="K105" s="1">
        <f t="shared" si="16"/>
        <v>0.40824829046386302</v>
      </c>
      <c r="L105" s="1">
        <f t="shared" si="17"/>
        <v>0.16666666666666669</v>
      </c>
      <c r="M105">
        <v>531</v>
      </c>
      <c r="N105" s="1">
        <f t="shared" si="18"/>
        <v>0.49166666666666664</v>
      </c>
    </row>
    <row r="106" spans="1:16">
      <c r="A106" s="6">
        <v>39632</v>
      </c>
      <c r="B106" t="s">
        <v>16</v>
      </c>
      <c r="C106" t="s">
        <v>24</v>
      </c>
      <c r="D106">
        <v>0</v>
      </c>
      <c r="E106">
        <v>0</v>
      </c>
      <c r="F106">
        <v>0</v>
      </c>
      <c r="G106">
        <v>2</v>
      </c>
      <c r="H106">
        <v>2</v>
      </c>
      <c r="I106">
        <v>1</v>
      </c>
      <c r="J106" s="1">
        <f t="shared" si="15"/>
        <v>0.83333333333333337</v>
      </c>
      <c r="K106" s="1">
        <f t="shared" si="16"/>
        <v>0.98319208025017502</v>
      </c>
      <c r="L106" s="1">
        <f t="shared" si="17"/>
        <v>0.40138648595974319</v>
      </c>
      <c r="M106">
        <v>531</v>
      </c>
      <c r="N106" s="1">
        <f t="shared" si="18"/>
        <v>2.4583333333333335</v>
      </c>
    </row>
    <row r="107" spans="1:16">
      <c r="A107" s="4">
        <v>39637</v>
      </c>
      <c r="B107" t="s">
        <v>16</v>
      </c>
      <c r="C107" t="s">
        <v>24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 s="1">
        <f t="shared" si="15"/>
        <v>0.33333333333333331</v>
      </c>
      <c r="K107" s="1">
        <f t="shared" si="16"/>
        <v>0.51639777949432231</v>
      </c>
      <c r="L107" s="1">
        <f t="shared" si="17"/>
        <v>0.21081851067789201</v>
      </c>
      <c r="M107">
        <v>531</v>
      </c>
      <c r="N107" s="1">
        <f t="shared" si="18"/>
        <v>0.98333333333333328</v>
      </c>
    </row>
    <row r="108" spans="1:16">
      <c r="A108" s="4">
        <v>39601</v>
      </c>
      <c r="B108" t="s">
        <v>16</v>
      </c>
      <c r="C108" t="s">
        <v>29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 s="1">
        <f t="shared" si="15"/>
        <v>0.33333333333333331</v>
      </c>
      <c r="K108" s="1">
        <f t="shared" si="16"/>
        <v>0.51639777949432231</v>
      </c>
      <c r="L108" s="1">
        <f t="shared" si="17"/>
        <v>0.21081851067789201</v>
      </c>
      <c r="M108">
        <v>531</v>
      </c>
      <c r="N108" s="1">
        <f t="shared" si="18"/>
        <v>0.98333333333333328</v>
      </c>
    </row>
    <row r="109" spans="1:16">
      <c r="A109" s="4">
        <v>39608</v>
      </c>
      <c r="B109" t="s">
        <v>16</v>
      </c>
      <c r="C109" t="s">
        <v>29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 s="1">
        <f t="shared" si="15"/>
        <v>0.16666666666666666</v>
      </c>
      <c r="K109" s="1">
        <f t="shared" si="16"/>
        <v>0.40824829046386302</v>
      </c>
      <c r="L109" s="1">
        <f t="shared" si="17"/>
        <v>0.16666666666666669</v>
      </c>
      <c r="M109">
        <v>531</v>
      </c>
      <c r="N109" s="1">
        <f t="shared" si="18"/>
        <v>0.49166666666666664</v>
      </c>
    </row>
    <row r="110" spans="1:16">
      <c r="A110" s="6">
        <v>39632</v>
      </c>
      <c r="B110" t="s">
        <v>16</v>
      </c>
      <c r="C110" t="s">
        <v>29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 s="1">
        <f t="shared" si="15"/>
        <v>0.33333333333333331</v>
      </c>
      <c r="K110" s="1">
        <f t="shared" si="16"/>
        <v>0.51639777949432231</v>
      </c>
      <c r="L110" s="1">
        <f t="shared" si="17"/>
        <v>0.21081851067789201</v>
      </c>
      <c r="M110">
        <v>531</v>
      </c>
      <c r="N110" s="1">
        <f t="shared" si="18"/>
        <v>0.98333333333333328</v>
      </c>
    </row>
    <row r="111" spans="1:16">
      <c r="A111" s="6">
        <v>39650</v>
      </c>
      <c r="B111" t="s">
        <v>16</v>
      </c>
      <c r="C111" t="s">
        <v>29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 s="1">
        <f t="shared" si="15"/>
        <v>0.16666666666666666</v>
      </c>
      <c r="K111" s="1">
        <f t="shared" si="16"/>
        <v>0.40824829046386302</v>
      </c>
      <c r="L111" s="1">
        <f t="shared" si="17"/>
        <v>0.16666666666666669</v>
      </c>
      <c r="M111">
        <v>531</v>
      </c>
      <c r="N111" s="1">
        <f t="shared" si="18"/>
        <v>0.49166666666666664</v>
      </c>
    </row>
    <row r="112" spans="1:16">
      <c r="A112" s="4">
        <v>39664</v>
      </c>
      <c r="B112" t="s">
        <v>16</v>
      </c>
      <c r="C112" t="s">
        <v>29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 s="1">
        <f t="shared" si="15"/>
        <v>0.16666666666666666</v>
      </c>
      <c r="K112" s="1">
        <f t="shared" si="16"/>
        <v>0.40824829046386302</v>
      </c>
      <c r="L112" s="1">
        <f t="shared" si="17"/>
        <v>0.16666666666666669</v>
      </c>
      <c r="M112">
        <v>531</v>
      </c>
      <c r="N112" s="1">
        <f t="shared" si="18"/>
        <v>0.49166666666666664</v>
      </c>
    </row>
    <row r="113" spans="1:16">
      <c r="A113" s="4">
        <v>39591</v>
      </c>
      <c r="B113" t="s">
        <v>16</v>
      </c>
      <c r="C113" t="s">
        <v>25</v>
      </c>
      <c r="D113">
        <v>3</v>
      </c>
      <c r="E113">
        <v>5</v>
      </c>
      <c r="F113">
        <v>3</v>
      </c>
      <c r="G113">
        <v>4</v>
      </c>
      <c r="H113">
        <v>3</v>
      </c>
      <c r="I113">
        <v>4</v>
      </c>
      <c r="J113" s="1">
        <f t="shared" si="15"/>
        <v>3.6666666666666665</v>
      </c>
      <c r="K113" s="1">
        <f t="shared" si="16"/>
        <v>0.81649658092772548</v>
      </c>
      <c r="L113" s="1">
        <f t="shared" si="17"/>
        <v>0.33333333333333315</v>
      </c>
      <c r="M113">
        <v>531</v>
      </c>
      <c r="N113" s="1">
        <f t="shared" si="18"/>
        <v>10.816666666666666</v>
      </c>
    </row>
    <row r="114" spans="1:16">
      <c r="A114" s="4">
        <v>39596</v>
      </c>
      <c r="B114" t="s">
        <v>16</v>
      </c>
      <c r="C114" t="s">
        <v>25</v>
      </c>
      <c r="D114">
        <v>0</v>
      </c>
      <c r="E114">
        <v>4</v>
      </c>
      <c r="F114">
        <v>0</v>
      </c>
      <c r="G114">
        <v>5</v>
      </c>
      <c r="H114">
        <v>0</v>
      </c>
      <c r="I114">
        <v>0</v>
      </c>
      <c r="J114" s="1">
        <f t="shared" si="15"/>
        <v>1.5</v>
      </c>
      <c r="K114" s="1">
        <f t="shared" si="16"/>
        <v>2.3452078799117149</v>
      </c>
      <c r="L114" s="1">
        <f t="shared" si="17"/>
        <v>0.95742710775633821</v>
      </c>
      <c r="M114">
        <v>531</v>
      </c>
      <c r="N114" s="1">
        <f t="shared" si="18"/>
        <v>4.4249999999999998</v>
      </c>
    </row>
    <row r="115" spans="1:16">
      <c r="A115" s="4">
        <v>39601</v>
      </c>
      <c r="B115" t="s">
        <v>16</v>
      </c>
      <c r="C115" t="s">
        <v>25</v>
      </c>
      <c r="D115">
        <v>1</v>
      </c>
      <c r="E115">
        <v>0</v>
      </c>
      <c r="F115">
        <v>2</v>
      </c>
      <c r="G115">
        <v>2</v>
      </c>
      <c r="H115">
        <v>0</v>
      </c>
      <c r="I115">
        <v>0</v>
      </c>
      <c r="J115" s="1">
        <f t="shared" si="15"/>
        <v>0.83333333333333337</v>
      </c>
      <c r="K115" s="1">
        <f t="shared" si="16"/>
        <v>0.98319208025017502</v>
      </c>
      <c r="L115" s="1">
        <f t="shared" si="17"/>
        <v>0.40138648595974319</v>
      </c>
      <c r="M115">
        <v>531</v>
      </c>
      <c r="N115" s="1">
        <f t="shared" si="18"/>
        <v>2.4583333333333335</v>
      </c>
    </row>
    <row r="116" spans="1:16">
      <c r="A116" s="4">
        <v>39608</v>
      </c>
      <c r="B116" t="s">
        <v>16</v>
      </c>
      <c r="C116" t="s">
        <v>25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 s="1">
        <f t="shared" si="15"/>
        <v>0.5</v>
      </c>
      <c r="K116" s="1">
        <f t="shared" si="16"/>
        <v>0.54772255750516607</v>
      </c>
      <c r="L116" s="1">
        <f t="shared" si="17"/>
        <v>0.22360679774997896</v>
      </c>
      <c r="M116">
        <v>531</v>
      </c>
      <c r="N116" s="1">
        <f t="shared" si="18"/>
        <v>1.4750000000000001</v>
      </c>
    </row>
    <row r="117" spans="1:16">
      <c r="A117" s="4">
        <v>39616</v>
      </c>
      <c r="B117" t="s">
        <v>16</v>
      </c>
      <c r="C117" t="s">
        <v>25</v>
      </c>
      <c r="D117">
        <v>0</v>
      </c>
      <c r="E117">
        <v>0</v>
      </c>
      <c r="F117">
        <v>0</v>
      </c>
      <c r="G117">
        <v>2</v>
      </c>
      <c r="H117">
        <v>1</v>
      </c>
      <c r="I117">
        <v>0</v>
      </c>
      <c r="J117" s="1">
        <f t="shared" si="15"/>
        <v>0.5</v>
      </c>
      <c r="K117" s="1">
        <f t="shared" si="16"/>
        <v>0.83666002653407556</v>
      </c>
      <c r="L117" s="1">
        <f t="shared" si="17"/>
        <v>0.34156502553198664</v>
      </c>
      <c r="M117">
        <v>531</v>
      </c>
      <c r="N117" s="1">
        <f t="shared" si="18"/>
        <v>1.4750000000000001</v>
      </c>
    </row>
    <row r="118" spans="1:16">
      <c r="A118" s="6">
        <v>39632</v>
      </c>
      <c r="B118" t="s">
        <v>16</v>
      </c>
      <c r="C118" t="s">
        <v>25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 s="1">
        <f t="shared" si="15"/>
        <v>0.16666666666666666</v>
      </c>
      <c r="K118" s="1">
        <f t="shared" si="16"/>
        <v>0.40824829046386302</v>
      </c>
      <c r="L118" s="1">
        <f t="shared" si="17"/>
        <v>0.16666666666666669</v>
      </c>
      <c r="M118">
        <v>531</v>
      </c>
      <c r="N118" s="1">
        <f t="shared" si="18"/>
        <v>0.49166666666666664</v>
      </c>
    </row>
    <row r="119" spans="1:16">
      <c r="A119" s="6">
        <v>39650</v>
      </c>
      <c r="B119" t="s">
        <v>16</v>
      </c>
      <c r="C119" t="s">
        <v>25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 s="1">
        <f t="shared" si="15"/>
        <v>0.33333333333333331</v>
      </c>
      <c r="K119" s="1">
        <f t="shared" si="16"/>
        <v>0.51639777949432231</v>
      </c>
      <c r="L119" s="1">
        <f t="shared" si="17"/>
        <v>0.21081851067789201</v>
      </c>
      <c r="M119">
        <v>531</v>
      </c>
      <c r="N119" s="1">
        <f t="shared" si="18"/>
        <v>0.98333333333333328</v>
      </c>
    </row>
    <row r="120" spans="1:16">
      <c r="A120" s="6">
        <v>39657</v>
      </c>
      <c r="B120" t="s">
        <v>16</v>
      </c>
      <c r="C120" t="s">
        <v>25</v>
      </c>
      <c r="D120">
        <v>0</v>
      </c>
      <c r="E120">
        <v>0</v>
      </c>
      <c r="F120">
        <v>0</v>
      </c>
      <c r="G120">
        <v>2</v>
      </c>
      <c r="H120">
        <v>1</v>
      </c>
      <c r="I120">
        <v>0</v>
      </c>
      <c r="J120" s="1">
        <f t="shared" si="15"/>
        <v>0.5</v>
      </c>
      <c r="K120" s="1">
        <f t="shared" si="16"/>
        <v>0.83666002653407556</v>
      </c>
      <c r="L120" s="1">
        <f t="shared" si="17"/>
        <v>0.34156502553198664</v>
      </c>
      <c r="M120">
        <v>531</v>
      </c>
      <c r="N120" s="1">
        <f t="shared" si="18"/>
        <v>1.4750000000000001</v>
      </c>
    </row>
    <row r="121" spans="1:16">
      <c r="A121" s="4">
        <v>39664</v>
      </c>
      <c r="B121" t="s">
        <v>16</v>
      </c>
      <c r="C121" t="s">
        <v>25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 s="1">
        <f t="shared" si="15"/>
        <v>0.5</v>
      </c>
      <c r="K121" s="1">
        <f t="shared" si="16"/>
        <v>0.54772255750516607</v>
      </c>
      <c r="L121" s="1">
        <f t="shared" si="17"/>
        <v>0.22360679774997896</v>
      </c>
      <c r="M121">
        <v>531</v>
      </c>
      <c r="N121" s="1">
        <f t="shared" si="18"/>
        <v>1.4750000000000001</v>
      </c>
    </row>
    <row r="122" spans="1:16">
      <c r="A122" s="6">
        <v>39674</v>
      </c>
      <c r="B122" t="s">
        <v>16</v>
      </c>
      <c r="C122" t="s">
        <v>25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 s="1">
        <f t="shared" si="15"/>
        <v>0.16666666666666666</v>
      </c>
      <c r="K122" s="1">
        <f t="shared" si="16"/>
        <v>0.40824829046386302</v>
      </c>
      <c r="L122" s="1">
        <f t="shared" si="17"/>
        <v>0.16666666666666669</v>
      </c>
      <c r="M122">
        <v>531</v>
      </c>
      <c r="N122" s="1">
        <f t="shared" si="18"/>
        <v>0.49166666666666664</v>
      </c>
    </row>
    <row r="123" spans="1:16">
      <c r="A123" s="6">
        <v>39632</v>
      </c>
      <c r="B123" t="s">
        <v>16</v>
      </c>
      <c r="C123" t="s">
        <v>33</v>
      </c>
      <c r="D123">
        <v>0</v>
      </c>
      <c r="E123">
        <v>1</v>
      </c>
      <c r="F123">
        <v>0</v>
      </c>
      <c r="G123">
        <v>0</v>
      </c>
      <c r="H123">
        <v>2</v>
      </c>
      <c r="I123">
        <v>0</v>
      </c>
      <c r="J123" s="1">
        <f t="shared" si="15"/>
        <v>0.5</v>
      </c>
      <c r="K123" s="1">
        <f t="shared" si="16"/>
        <v>0.83666002653407556</v>
      </c>
      <c r="L123" s="1">
        <f t="shared" si="17"/>
        <v>0.34156502553198664</v>
      </c>
      <c r="M123">
        <v>531</v>
      </c>
      <c r="N123" s="1">
        <f t="shared" si="18"/>
        <v>1.4750000000000001</v>
      </c>
      <c r="O123">
        <v>105605</v>
      </c>
      <c r="P123" s="5">
        <f t="shared" ref="P123:P128" si="20">O123*N123</f>
        <v>155767.375</v>
      </c>
    </row>
    <row r="124" spans="1:16">
      <c r="A124" s="6">
        <v>39650</v>
      </c>
      <c r="B124" t="s">
        <v>16</v>
      </c>
      <c r="C124" t="s">
        <v>33</v>
      </c>
      <c r="D124">
        <v>2</v>
      </c>
      <c r="E124">
        <v>1</v>
      </c>
      <c r="F124">
        <v>1</v>
      </c>
      <c r="G124">
        <v>2</v>
      </c>
      <c r="H124">
        <v>0</v>
      </c>
      <c r="I124">
        <v>1</v>
      </c>
      <c r="J124" s="1">
        <f t="shared" si="15"/>
        <v>1.1666666666666667</v>
      </c>
      <c r="K124" s="1">
        <f t="shared" si="16"/>
        <v>0.75277265270908111</v>
      </c>
      <c r="L124" s="1">
        <f t="shared" si="17"/>
        <v>0.30731814857642964</v>
      </c>
      <c r="M124">
        <v>531</v>
      </c>
      <c r="N124" s="1">
        <f t="shared" si="18"/>
        <v>3.4416666666666669</v>
      </c>
      <c r="O124">
        <v>105605</v>
      </c>
      <c r="P124" s="5">
        <f t="shared" si="20"/>
        <v>363457.20833333337</v>
      </c>
    </row>
    <row r="125" spans="1:16">
      <c r="A125" s="6">
        <v>39657</v>
      </c>
      <c r="B125" t="s">
        <v>16</v>
      </c>
      <c r="C125" t="s">
        <v>33</v>
      </c>
      <c r="D125">
        <v>1</v>
      </c>
      <c r="E125">
        <v>0</v>
      </c>
      <c r="F125">
        <v>3</v>
      </c>
      <c r="G125">
        <v>1</v>
      </c>
      <c r="H125">
        <v>0</v>
      </c>
      <c r="I125">
        <v>2</v>
      </c>
      <c r="J125" s="1">
        <f t="shared" si="15"/>
        <v>1.1666666666666667</v>
      </c>
      <c r="K125" s="1">
        <f t="shared" si="16"/>
        <v>1.1690451944500122</v>
      </c>
      <c r="L125" s="1">
        <f t="shared" si="17"/>
        <v>0.47726070210921184</v>
      </c>
      <c r="M125">
        <v>531</v>
      </c>
      <c r="N125" s="1">
        <f t="shared" si="18"/>
        <v>3.4416666666666669</v>
      </c>
      <c r="O125">
        <v>105605</v>
      </c>
      <c r="P125" s="5">
        <f t="shared" si="20"/>
        <v>363457.20833333337</v>
      </c>
    </row>
    <row r="126" spans="1:16">
      <c r="A126" s="4">
        <v>39664</v>
      </c>
      <c r="B126" t="s">
        <v>16</v>
      </c>
      <c r="C126" t="s">
        <v>33</v>
      </c>
      <c r="D126">
        <v>4</v>
      </c>
      <c r="E126">
        <v>0</v>
      </c>
      <c r="F126">
        <v>2</v>
      </c>
      <c r="G126">
        <v>3</v>
      </c>
      <c r="H126">
        <v>3</v>
      </c>
      <c r="I126">
        <v>1</v>
      </c>
      <c r="J126" s="1">
        <f t="shared" si="15"/>
        <v>2.1666666666666665</v>
      </c>
      <c r="K126" s="1">
        <f t="shared" si="16"/>
        <v>1.4719601443879744</v>
      </c>
      <c r="L126" s="1">
        <f t="shared" si="17"/>
        <v>0.60092521257733156</v>
      </c>
      <c r="M126">
        <v>531</v>
      </c>
      <c r="N126" s="1">
        <f t="shared" si="18"/>
        <v>6.3916666666666666</v>
      </c>
      <c r="O126">
        <v>105605</v>
      </c>
      <c r="P126" s="5">
        <f t="shared" si="20"/>
        <v>674991.95833333337</v>
      </c>
    </row>
    <row r="127" spans="1:16">
      <c r="A127" s="6">
        <v>39674</v>
      </c>
      <c r="B127" t="s">
        <v>16</v>
      </c>
      <c r="C127" t="s">
        <v>33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2</v>
      </c>
      <c r="J127" s="1">
        <f t="shared" si="15"/>
        <v>0.66666666666666663</v>
      </c>
      <c r="K127" s="1">
        <f t="shared" si="16"/>
        <v>0.81649658092772603</v>
      </c>
      <c r="L127" s="1">
        <f t="shared" si="17"/>
        <v>0.33333333333333337</v>
      </c>
      <c r="M127">
        <v>531</v>
      </c>
      <c r="N127" s="1">
        <f t="shared" si="18"/>
        <v>1.9666666666666666</v>
      </c>
      <c r="O127">
        <v>119060</v>
      </c>
      <c r="P127" s="5">
        <f t="shared" si="20"/>
        <v>234151.33333333331</v>
      </c>
    </row>
    <row r="128" spans="1:16">
      <c r="A128" s="6">
        <v>39678</v>
      </c>
      <c r="B128" t="s">
        <v>16</v>
      </c>
      <c r="C128" t="s">
        <v>33</v>
      </c>
      <c r="D128">
        <v>0</v>
      </c>
      <c r="E128">
        <v>2</v>
      </c>
      <c r="F128">
        <v>0</v>
      </c>
      <c r="G128">
        <v>2</v>
      </c>
      <c r="H128">
        <v>0</v>
      </c>
      <c r="I128">
        <v>1</v>
      </c>
      <c r="J128" s="1">
        <f t="shared" si="15"/>
        <v>0.83333333333333337</v>
      </c>
      <c r="K128" s="1">
        <f t="shared" si="16"/>
        <v>0.98319208025017502</v>
      </c>
      <c r="L128" s="1">
        <f t="shared" si="17"/>
        <v>0.40138648595974319</v>
      </c>
      <c r="M128">
        <v>531</v>
      </c>
      <c r="N128" s="1">
        <f t="shared" si="18"/>
        <v>2.4583333333333335</v>
      </c>
      <c r="O128">
        <v>119060</v>
      </c>
      <c r="P128" s="5">
        <f t="shared" si="20"/>
        <v>292689.16666666669</v>
      </c>
    </row>
    <row r="129" spans="1:14">
      <c r="A129" s="4">
        <v>39596</v>
      </c>
      <c r="B129" t="s">
        <v>16</v>
      </c>
      <c r="C129" t="s">
        <v>27</v>
      </c>
      <c r="D129">
        <v>46</v>
      </c>
      <c r="E129">
        <v>77</v>
      </c>
      <c r="F129">
        <v>65</v>
      </c>
      <c r="G129">
        <v>45</v>
      </c>
      <c r="H129">
        <v>67</v>
      </c>
      <c r="I129">
        <v>54</v>
      </c>
      <c r="J129" s="1">
        <f t="shared" si="15"/>
        <v>59</v>
      </c>
      <c r="K129" s="1">
        <f t="shared" si="16"/>
        <v>12.759310326189265</v>
      </c>
      <c r="L129" s="1">
        <f t="shared" si="17"/>
        <v>5.2089666281646823</v>
      </c>
      <c r="M129">
        <v>531</v>
      </c>
      <c r="N129" s="1">
        <f t="shared" si="18"/>
        <v>174.05</v>
      </c>
    </row>
    <row r="130" spans="1:14">
      <c r="A130" s="4">
        <v>39608</v>
      </c>
      <c r="B130" t="s">
        <v>16</v>
      </c>
      <c r="C130" t="s">
        <v>27</v>
      </c>
      <c r="D130">
        <v>5</v>
      </c>
      <c r="E130">
        <v>2</v>
      </c>
      <c r="F130">
        <v>0</v>
      </c>
      <c r="G130">
        <v>0</v>
      </c>
      <c r="H130">
        <v>0</v>
      </c>
      <c r="I130">
        <v>0</v>
      </c>
      <c r="J130" s="1">
        <f t="shared" ref="J130:J131" si="21">AVERAGE(D130:I130)</f>
        <v>1.1666666666666667</v>
      </c>
      <c r="K130" s="1">
        <f t="shared" si="16"/>
        <v>2.0412414523193152</v>
      </c>
      <c r="L130" s="1">
        <f t="shared" ref="L130:L131" si="22">K130/(SQRT(6))</f>
        <v>0.83333333333333348</v>
      </c>
      <c r="M130">
        <v>531</v>
      </c>
      <c r="N130" s="1">
        <f t="shared" ref="N130:N131" si="23">J130/(9*(20/M130))</f>
        <v>3.4416666666666669</v>
      </c>
    </row>
    <row r="131" spans="1:14">
      <c r="A131" s="4">
        <v>39616</v>
      </c>
      <c r="B131" t="s">
        <v>16</v>
      </c>
      <c r="C131" t="s">
        <v>27</v>
      </c>
      <c r="D131">
        <v>101</v>
      </c>
      <c r="E131">
        <v>126</v>
      </c>
      <c r="F131">
        <v>132</v>
      </c>
      <c r="G131">
        <v>144</v>
      </c>
      <c r="H131">
        <v>245</v>
      </c>
      <c r="I131">
        <v>108</v>
      </c>
      <c r="J131" s="1">
        <f t="shared" si="21"/>
        <v>142.66666666666666</v>
      </c>
      <c r="K131" s="1">
        <f t="shared" si="16"/>
        <v>52.542046654718973</v>
      </c>
      <c r="L131" s="1">
        <f t="shared" si="22"/>
        <v>21.450200724261556</v>
      </c>
      <c r="M131">
        <v>531</v>
      </c>
      <c r="N131" s="1">
        <f t="shared" si="23"/>
        <v>420.86666666666667</v>
      </c>
    </row>
  </sheetData>
  <autoFilter ref="A1:P1">
    <sortState ref="A2:P131">
      <sortCondition ref="C1"/>
    </sortState>
  </autoFilter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9"/>
  <sheetViews>
    <sheetView zoomScale="70" zoomScaleNormal="70" workbookViewId="0">
      <selection activeCell="I8" sqref="I8"/>
    </sheetView>
  </sheetViews>
  <sheetFormatPr defaultRowHeight="12.75"/>
  <cols>
    <col min="1" max="2" width="9.85546875" bestFit="1" customWidth="1"/>
    <col min="3" max="3" width="9.85546875" customWidth="1"/>
    <col min="4" max="4" width="12" bestFit="1" customWidth="1"/>
    <col min="5" max="5" width="20.28515625" bestFit="1" customWidth="1"/>
    <col min="14" max="14" width="17.7109375" bestFit="1" customWidth="1"/>
    <col min="15" max="15" width="18.85546875" bestFit="1" customWidth="1"/>
  </cols>
  <sheetData>
    <row r="1" spans="1:20">
      <c r="D1" t="s">
        <v>17</v>
      </c>
      <c r="E1" t="s">
        <v>18</v>
      </c>
      <c r="F1" t="s">
        <v>19</v>
      </c>
      <c r="G1" t="s">
        <v>20</v>
      </c>
      <c r="H1" t="s">
        <v>31</v>
      </c>
      <c r="I1" t="s">
        <v>21</v>
      </c>
      <c r="J1" t="s">
        <v>22</v>
      </c>
      <c r="K1" t="s">
        <v>30</v>
      </c>
      <c r="L1" t="s">
        <v>34</v>
      </c>
      <c r="M1" t="s">
        <v>26</v>
      </c>
      <c r="N1" t="s">
        <v>28</v>
      </c>
      <c r="O1" t="s">
        <v>23</v>
      </c>
      <c r="P1" t="s">
        <v>24</v>
      </c>
      <c r="Q1" t="s">
        <v>29</v>
      </c>
      <c r="R1" t="s">
        <v>25</v>
      </c>
      <c r="S1" t="s">
        <v>33</v>
      </c>
      <c r="T1" t="s">
        <v>27</v>
      </c>
    </row>
    <row r="2" spans="1:20">
      <c r="A2" s="4">
        <v>39591</v>
      </c>
      <c r="B2" t="s">
        <v>16</v>
      </c>
      <c r="D2">
        <v>2.4583333333333335</v>
      </c>
      <c r="E2">
        <v>7.8666666666666663</v>
      </c>
      <c r="F2">
        <v>217.31666666666669</v>
      </c>
      <c r="G2">
        <v>40.808333333333337</v>
      </c>
      <c r="I2">
        <v>16.225000000000001</v>
      </c>
      <c r="J2">
        <v>36.875</v>
      </c>
      <c r="O2">
        <v>0.49166666666666664</v>
      </c>
      <c r="P2">
        <v>11.8</v>
      </c>
      <c r="R2">
        <v>10.816666666666666</v>
      </c>
    </row>
    <row r="3" spans="1:20">
      <c r="A3" s="4">
        <v>39596</v>
      </c>
      <c r="B3" t="s">
        <v>16</v>
      </c>
      <c r="D3">
        <v>0.49166666666666664</v>
      </c>
      <c r="E3">
        <v>9.8333333333333339</v>
      </c>
      <c r="F3">
        <v>206.00833333333333</v>
      </c>
      <c r="G3">
        <v>24.583333333333336</v>
      </c>
      <c r="I3">
        <v>15.733333333333333</v>
      </c>
      <c r="J3">
        <v>59.983333333333334</v>
      </c>
      <c r="M3">
        <v>1.9666666666666666</v>
      </c>
      <c r="R3">
        <v>4.4249999999999998</v>
      </c>
      <c r="T3">
        <v>174.05</v>
      </c>
    </row>
    <row r="4" spans="1:20">
      <c r="A4" s="4">
        <v>39601</v>
      </c>
      <c r="B4" t="s">
        <v>16</v>
      </c>
      <c r="D4">
        <v>4.916666666666667</v>
      </c>
      <c r="E4">
        <v>5.9</v>
      </c>
      <c r="F4">
        <v>159.79166666666666</v>
      </c>
      <c r="G4">
        <v>5.4083333333333332</v>
      </c>
      <c r="I4">
        <v>8.85</v>
      </c>
      <c r="J4">
        <v>35.891666666666666</v>
      </c>
      <c r="M4">
        <v>4.4249999999999998</v>
      </c>
      <c r="N4">
        <v>1.4750000000000001</v>
      </c>
      <c r="Q4">
        <v>0.98333333333333328</v>
      </c>
      <c r="R4">
        <v>2.4583333333333335</v>
      </c>
    </row>
    <row r="5" spans="1:20">
      <c r="A5" s="4">
        <v>39608</v>
      </c>
      <c r="B5" t="s">
        <v>16</v>
      </c>
      <c r="D5">
        <v>16.225000000000001</v>
      </c>
      <c r="E5">
        <v>19.666666666666668</v>
      </c>
      <c r="F5">
        <v>193.7166666666667</v>
      </c>
      <c r="G5">
        <v>0.98333333333333328</v>
      </c>
      <c r="I5">
        <v>9.3416666666666668</v>
      </c>
      <c r="J5">
        <v>19.175000000000001</v>
      </c>
      <c r="K5">
        <v>2.95</v>
      </c>
      <c r="M5">
        <v>0.49166666666666664</v>
      </c>
      <c r="O5">
        <v>0.98333333333333328</v>
      </c>
      <c r="Q5">
        <v>0.49166666666666664</v>
      </c>
      <c r="R5">
        <v>1.4750000000000001</v>
      </c>
      <c r="T5">
        <v>3.4416666666666669</v>
      </c>
    </row>
    <row r="6" spans="1:20">
      <c r="A6" s="4">
        <v>39616</v>
      </c>
      <c r="B6" t="s">
        <v>16</v>
      </c>
      <c r="D6">
        <v>11.8</v>
      </c>
      <c r="E6">
        <v>8.3583333333333343</v>
      </c>
      <c r="F6">
        <v>116.52500000000001</v>
      </c>
      <c r="G6">
        <v>0.49166666666666664</v>
      </c>
      <c r="H6">
        <v>1.9666666666666666</v>
      </c>
      <c r="I6">
        <v>33.433333333333337</v>
      </c>
      <c r="J6">
        <v>32.941666666666663</v>
      </c>
      <c r="N6">
        <v>0.49166666666666664</v>
      </c>
      <c r="O6">
        <v>3.4416666666666669</v>
      </c>
      <c r="P6">
        <v>0.49166666666666664</v>
      </c>
      <c r="R6">
        <v>1.4750000000000001</v>
      </c>
      <c r="T6">
        <v>420.86666666666667</v>
      </c>
    </row>
    <row r="7" spans="1:20">
      <c r="A7" s="4">
        <v>39622</v>
      </c>
      <c r="B7" t="s">
        <v>16</v>
      </c>
      <c r="D7">
        <v>6.3916666666666666</v>
      </c>
      <c r="E7">
        <v>15.733333333333333</v>
      </c>
      <c r="F7">
        <v>108.16666666666667</v>
      </c>
      <c r="I7">
        <v>77.191666666666677</v>
      </c>
      <c r="J7">
        <v>5.4083333333333332</v>
      </c>
      <c r="K7">
        <v>1.9666666666666666</v>
      </c>
      <c r="M7">
        <v>2.4583333333333335</v>
      </c>
      <c r="O7">
        <v>4.916666666666667</v>
      </c>
    </row>
    <row r="8" spans="1:20">
      <c r="A8" s="6">
        <v>39632</v>
      </c>
      <c r="B8" t="s">
        <v>16</v>
      </c>
      <c r="E8">
        <v>26.55</v>
      </c>
      <c r="F8">
        <v>360.88333333333333</v>
      </c>
      <c r="I8">
        <v>71.291666666666671</v>
      </c>
      <c r="J8">
        <v>7.375</v>
      </c>
      <c r="M8">
        <v>1.4750000000000001</v>
      </c>
      <c r="N8">
        <v>0.49166666666666664</v>
      </c>
      <c r="O8">
        <v>9.3416666666666668</v>
      </c>
      <c r="P8">
        <v>2.4583333333333335</v>
      </c>
      <c r="Q8">
        <v>0.98333333333333328</v>
      </c>
      <c r="R8">
        <v>0.49166666666666664</v>
      </c>
      <c r="S8">
        <v>1.4750000000000001</v>
      </c>
    </row>
    <row r="9" spans="1:20">
      <c r="A9" s="4">
        <v>39637</v>
      </c>
      <c r="B9" t="s">
        <v>16</v>
      </c>
      <c r="E9">
        <v>7.375</v>
      </c>
      <c r="F9">
        <v>112.10000000000001</v>
      </c>
      <c r="I9">
        <v>54.083333333333336</v>
      </c>
      <c r="J9">
        <v>4.4249999999999998</v>
      </c>
      <c r="L9">
        <v>0.49166666666666664</v>
      </c>
      <c r="N9">
        <v>0.98333333333333328</v>
      </c>
      <c r="O9">
        <v>9.3416666666666668</v>
      </c>
      <c r="P9">
        <v>0.98333333333333328</v>
      </c>
    </row>
    <row r="10" spans="1:20">
      <c r="A10" s="4">
        <v>39647</v>
      </c>
      <c r="B10" t="s">
        <v>16</v>
      </c>
      <c r="D10">
        <v>1.4750000000000001</v>
      </c>
      <c r="E10">
        <v>10.816666666666666</v>
      </c>
      <c r="F10">
        <v>9.8333333333333339</v>
      </c>
      <c r="G10">
        <v>0.98333333333333328</v>
      </c>
      <c r="I10">
        <v>71.291666666666671</v>
      </c>
      <c r="J10">
        <v>0.98333333333333328</v>
      </c>
      <c r="O10">
        <v>22.125</v>
      </c>
    </row>
    <row r="11" spans="1:20">
      <c r="A11" s="6">
        <v>39650</v>
      </c>
      <c r="B11" t="s">
        <v>16</v>
      </c>
      <c r="E11">
        <v>21.141666666666669</v>
      </c>
      <c r="F11">
        <v>25.566666666666666</v>
      </c>
      <c r="I11">
        <v>328.43333333333334</v>
      </c>
      <c r="J11">
        <v>1.9666666666666666</v>
      </c>
      <c r="N11">
        <v>0.98333333333333328</v>
      </c>
      <c r="O11">
        <v>104.23333333333335</v>
      </c>
      <c r="Q11">
        <v>0.49166666666666664</v>
      </c>
      <c r="R11">
        <v>0.98333333333333328</v>
      </c>
      <c r="S11">
        <v>3.4416666666666669</v>
      </c>
    </row>
    <row r="12" spans="1:20">
      <c r="A12" s="6">
        <v>39657</v>
      </c>
      <c r="B12" t="s">
        <v>16</v>
      </c>
      <c r="E12">
        <v>30.483333333333338</v>
      </c>
      <c r="F12">
        <v>111.11666666666666</v>
      </c>
      <c r="I12">
        <v>47.2</v>
      </c>
      <c r="J12">
        <v>1.4750000000000001</v>
      </c>
      <c r="M12">
        <v>2.4583333333333335</v>
      </c>
      <c r="N12">
        <v>0.98333333333333328</v>
      </c>
      <c r="O12">
        <v>6.8833333333333337</v>
      </c>
      <c r="R12">
        <v>1.4750000000000001</v>
      </c>
      <c r="S12">
        <v>3.4416666666666669</v>
      </c>
    </row>
    <row r="13" spans="1:20">
      <c r="A13" s="4">
        <v>39664</v>
      </c>
      <c r="B13" t="s">
        <v>16</v>
      </c>
      <c r="D13">
        <v>0.49166666666666664</v>
      </c>
      <c r="E13">
        <v>16.225000000000001</v>
      </c>
      <c r="F13">
        <v>71.291666666666671</v>
      </c>
      <c r="G13">
        <v>0.49166666666666664</v>
      </c>
      <c r="I13">
        <v>159.30000000000001</v>
      </c>
      <c r="N13">
        <v>5.9</v>
      </c>
      <c r="O13">
        <v>24.091666666666665</v>
      </c>
      <c r="Q13">
        <v>0.49166666666666664</v>
      </c>
      <c r="R13">
        <v>1.4750000000000001</v>
      </c>
      <c r="S13">
        <v>6.3916666666666666</v>
      </c>
    </row>
    <row r="14" spans="1:20">
      <c r="A14" s="6">
        <v>39674</v>
      </c>
      <c r="B14" t="s">
        <v>16</v>
      </c>
      <c r="E14">
        <v>44.25</v>
      </c>
      <c r="F14">
        <v>18.19166666666667</v>
      </c>
      <c r="I14">
        <v>84.566666666666677</v>
      </c>
      <c r="J14">
        <v>3.9333333333333331</v>
      </c>
      <c r="N14">
        <v>1.4750000000000001</v>
      </c>
      <c r="O14">
        <v>7.375</v>
      </c>
      <c r="R14">
        <v>0.49166666666666664</v>
      </c>
      <c r="S14">
        <v>1.9666666666666666</v>
      </c>
    </row>
    <row r="15" spans="1:20">
      <c r="A15" s="6">
        <v>39678</v>
      </c>
      <c r="B15" t="s">
        <v>16</v>
      </c>
      <c r="E15">
        <v>75.716666666666669</v>
      </c>
      <c r="F15">
        <v>18.19166666666667</v>
      </c>
      <c r="I15">
        <v>69.816666666666677</v>
      </c>
      <c r="J15">
        <v>5.9</v>
      </c>
      <c r="O15">
        <v>2.4583333333333335</v>
      </c>
      <c r="S15">
        <v>2.4583333333333335</v>
      </c>
    </row>
    <row r="19" spans="1:20">
      <c r="B19" s="4"/>
      <c r="C19" s="4"/>
    </row>
    <row r="20" spans="1:20" ht="15">
      <c r="A20" t="s">
        <v>35</v>
      </c>
      <c r="B20" s="4"/>
      <c r="C20" s="4"/>
      <c r="D20">
        <v>4360</v>
      </c>
      <c r="E20">
        <v>1300</v>
      </c>
      <c r="F20">
        <v>84</v>
      </c>
      <c r="G20">
        <v>9700</v>
      </c>
      <c r="H20">
        <v>887</v>
      </c>
      <c r="I20">
        <v>28500</v>
      </c>
      <c r="J20">
        <v>490</v>
      </c>
      <c r="K20">
        <v>4800</v>
      </c>
      <c r="L20">
        <f>114*16</f>
        <v>1824</v>
      </c>
      <c r="M20">
        <v>1341</v>
      </c>
      <c r="N20">
        <v>65000</v>
      </c>
      <c r="O20">
        <v>186000</v>
      </c>
      <c r="P20">
        <v>8610</v>
      </c>
      <c r="Q20">
        <v>1167</v>
      </c>
      <c r="S20">
        <v>110000</v>
      </c>
      <c r="T20" s="7">
        <v>2690</v>
      </c>
    </row>
    <row r="21" spans="1:20">
      <c r="D21" t="s">
        <v>17</v>
      </c>
      <c r="E21" t="s">
        <v>18</v>
      </c>
      <c r="F21" t="s">
        <v>19</v>
      </c>
      <c r="G21" t="s">
        <v>20</v>
      </c>
      <c r="H21" t="s">
        <v>31</v>
      </c>
      <c r="I21" t="s">
        <v>21</v>
      </c>
      <c r="J21" t="s">
        <v>22</v>
      </c>
      <c r="K21" t="s">
        <v>30</v>
      </c>
      <c r="L21" t="s">
        <v>34</v>
      </c>
      <c r="M21" t="s">
        <v>26</v>
      </c>
      <c r="N21" t="s">
        <v>28</v>
      </c>
      <c r="O21" t="s">
        <v>23</v>
      </c>
      <c r="P21" t="s">
        <v>24</v>
      </c>
      <c r="Q21" t="s">
        <v>29</v>
      </c>
      <c r="R21" t="s">
        <v>25</v>
      </c>
      <c r="S21" t="s">
        <v>33</v>
      </c>
      <c r="T21" t="s">
        <v>27</v>
      </c>
    </row>
    <row r="22" spans="1:20">
      <c r="A22" s="4">
        <v>39591</v>
      </c>
      <c r="B22" t="s">
        <v>16</v>
      </c>
      <c r="D22">
        <f>4360*D2</f>
        <v>10718.333333333334</v>
      </c>
      <c r="E22">
        <f>1300*E2</f>
        <v>10226.666666666666</v>
      </c>
      <c r="F22">
        <f>84*F2</f>
        <v>18254.600000000002</v>
      </c>
      <c r="G22">
        <f>9700*G2</f>
        <v>395840.83333333337</v>
      </c>
      <c r="H22">
        <f>887*H2</f>
        <v>0</v>
      </c>
      <c r="I22">
        <f>28500*I2</f>
        <v>462412.50000000006</v>
      </c>
      <c r="J22">
        <f>490*J2</f>
        <v>18068.75</v>
      </c>
      <c r="K22">
        <f>4800*K2</f>
        <v>0</v>
      </c>
      <c r="L22">
        <f>1824*L2</f>
        <v>0</v>
      </c>
      <c r="M22">
        <f>1341*M2</f>
        <v>0</v>
      </c>
      <c r="N22">
        <f>65000*N2</f>
        <v>0</v>
      </c>
      <c r="O22">
        <f>186000*O2</f>
        <v>91450</v>
      </c>
      <c r="P22">
        <f>8610*P2</f>
        <v>101598</v>
      </c>
      <c r="Q22">
        <f>1167*Q2</f>
        <v>0</v>
      </c>
      <c r="S22">
        <f>110000*S2</f>
        <v>0</v>
      </c>
      <c r="T22">
        <f>2690*T2</f>
        <v>0</v>
      </c>
    </row>
    <row r="23" spans="1:20">
      <c r="A23" s="4">
        <v>39596</v>
      </c>
      <c r="B23" t="s">
        <v>16</v>
      </c>
      <c r="D23">
        <f t="shared" ref="D23:D35" si="0">4360*D3</f>
        <v>2143.6666666666665</v>
      </c>
      <c r="E23">
        <f t="shared" ref="E23:E35" si="1">1300*E3</f>
        <v>12783.333333333334</v>
      </c>
      <c r="F23">
        <f t="shared" ref="F23:F35" si="2">84*F3</f>
        <v>17304.7</v>
      </c>
      <c r="G23">
        <f t="shared" ref="G23:G35" si="3">9700*G3</f>
        <v>238458.33333333334</v>
      </c>
      <c r="H23">
        <f t="shared" ref="H23:H35" si="4">887*H3</f>
        <v>0</v>
      </c>
      <c r="I23">
        <f t="shared" ref="I23:I35" si="5">28500*I3</f>
        <v>448400</v>
      </c>
      <c r="J23">
        <f t="shared" ref="J23:J35" si="6">490*J3</f>
        <v>29391.833333333332</v>
      </c>
      <c r="K23">
        <f t="shared" ref="K23:K35" si="7">4800*K3</f>
        <v>0</v>
      </c>
      <c r="L23">
        <f t="shared" ref="L23:L35" si="8">1824*L3</f>
        <v>0</v>
      </c>
      <c r="M23">
        <f t="shared" ref="M23:M35" si="9">1341*M3</f>
        <v>2637.2999999999997</v>
      </c>
      <c r="N23">
        <f t="shared" ref="N23:N35" si="10">65000*N3</f>
        <v>0</v>
      </c>
      <c r="O23">
        <f t="shared" ref="O23:O35" si="11">186000*O3</f>
        <v>0</v>
      </c>
      <c r="P23">
        <f t="shared" ref="P23:P35" si="12">8610*P3</f>
        <v>0</v>
      </c>
      <c r="Q23">
        <f t="shared" ref="Q23:Q35" si="13">1167*Q3</f>
        <v>0</v>
      </c>
      <c r="S23">
        <f t="shared" ref="S23:S35" si="14">110000*S3</f>
        <v>0</v>
      </c>
      <c r="T23">
        <f t="shared" ref="T23:T35" si="15">2690*T3</f>
        <v>468194.50000000006</v>
      </c>
    </row>
    <row r="24" spans="1:20">
      <c r="A24" s="4">
        <v>39601</v>
      </c>
      <c r="B24" t="s">
        <v>16</v>
      </c>
      <c r="D24">
        <f t="shared" si="0"/>
        <v>21436.666666666668</v>
      </c>
      <c r="E24">
        <f t="shared" si="1"/>
        <v>7670.0000000000009</v>
      </c>
      <c r="F24">
        <f t="shared" si="2"/>
        <v>13422.5</v>
      </c>
      <c r="G24">
        <f t="shared" si="3"/>
        <v>52460.833333333336</v>
      </c>
      <c r="H24">
        <f t="shared" si="4"/>
        <v>0</v>
      </c>
      <c r="I24">
        <f t="shared" si="5"/>
        <v>252225</v>
      </c>
      <c r="J24">
        <f t="shared" si="6"/>
        <v>17586.916666666668</v>
      </c>
      <c r="K24">
        <f t="shared" si="7"/>
        <v>0</v>
      </c>
      <c r="L24">
        <f t="shared" si="8"/>
        <v>0</v>
      </c>
      <c r="M24">
        <f t="shared" si="9"/>
        <v>5933.9250000000002</v>
      </c>
      <c r="N24">
        <f t="shared" si="10"/>
        <v>95875</v>
      </c>
      <c r="O24">
        <f t="shared" si="11"/>
        <v>0</v>
      </c>
      <c r="P24">
        <f t="shared" si="12"/>
        <v>0</v>
      </c>
      <c r="Q24">
        <f t="shared" si="13"/>
        <v>1147.55</v>
      </c>
      <c r="S24">
        <f t="shared" si="14"/>
        <v>0</v>
      </c>
      <c r="T24">
        <f t="shared" si="15"/>
        <v>0</v>
      </c>
    </row>
    <row r="25" spans="1:20">
      <c r="A25" s="4">
        <v>39608</v>
      </c>
      <c r="B25" t="s">
        <v>16</v>
      </c>
      <c r="D25">
        <f t="shared" si="0"/>
        <v>70741</v>
      </c>
      <c r="E25">
        <f t="shared" si="1"/>
        <v>25566.666666666668</v>
      </c>
      <c r="F25">
        <f t="shared" si="2"/>
        <v>16272.200000000003</v>
      </c>
      <c r="G25">
        <f t="shared" si="3"/>
        <v>9538.3333333333321</v>
      </c>
      <c r="H25">
        <f t="shared" si="4"/>
        <v>0</v>
      </c>
      <c r="I25">
        <f t="shared" si="5"/>
        <v>266237.5</v>
      </c>
      <c r="J25">
        <f t="shared" si="6"/>
        <v>9395.75</v>
      </c>
      <c r="K25">
        <f t="shared" si="7"/>
        <v>14160</v>
      </c>
      <c r="L25">
        <f t="shared" si="8"/>
        <v>0</v>
      </c>
      <c r="M25">
        <f t="shared" si="9"/>
        <v>659.32499999999993</v>
      </c>
      <c r="N25">
        <f t="shared" si="10"/>
        <v>0</v>
      </c>
      <c r="O25">
        <f t="shared" si="11"/>
        <v>182900</v>
      </c>
      <c r="P25">
        <f t="shared" si="12"/>
        <v>0</v>
      </c>
      <c r="Q25">
        <f t="shared" si="13"/>
        <v>573.77499999999998</v>
      </c>
      <c r="S25">
        <f t="shared" si="14"/>
        <v>0</v>
      </c>
      <c r="T25">
        <f t="shared" si="15"/>
        <v>9258.0833333333339</v>
      </c>
    </row>
    <row r="26" spans="1:20">
      <c r="A26" s="4">
        <v>39616</v>
      </c>
      <c r="B26" t="s">
        <v>16</v>
      </c>
      <c r="D26">
        <f t="shared" si="0"/>
        <v>51448</v>
      </c>
      <c r="E26">
        <f t="shared" si="1"/>
        <v>10865.833333333334</v>
      </c>
      <c r="F26">
        <f t="shared" si="2"/>
        <v>9788.1</v>
      </c>
      <c r="G26">
        <f t="shared" si="3"/>
        <v>4769.1666666666661</v>
      </c>
      <c r="H26">
        <f t="shared" si="4"/>
        <v>1744.4333333333332</v>
      </c>
      <c r="I26">
        <f t="shared" si="5"/>
        <v>952850.00000000012</v>
      </c>
      <c r="J26">
        <f t="shared" si="6"/>
        <v>16141.416666666664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31958.333333333332</v>
      </c>
      <c r="O26">
        <f t="shared" si="11"/>
        <v>640150</v>
      </c>
      <c r="P26">
        <f t="shared" si="12"/>
        <v>4233.25</v>
      </c>
      <c r="Q26">
        <f t="shared" si="13"/>
        <v>0</v>
      </c>
      <c r="S26">
        <f t="shared" si="14"/>
        <v>0</v>
      </c>
      <c r="T26">
        <f t="shared" si="15"/>
        <v>1132131.3333333333</v>
      </c>
    </row>
    <row r="27" spans="1:20">
      <c r="A27" s="4">
        <v>39622</v>
      </c>
      <c r="B27" t="s">
        <v>16</v>
      </c>
      <c r="D27">
        <f t="shared" si="0"/>
        <v>27867.666666666668</v>
      </c>
      <c r="E27">
        <f t="shared" si="1"/>
        <v>20453.333333333332</v>
      </c>
      <c r="F27">
        <f t="shared" si="2"/>
        <v>9086</v>
      </c>
      <c r="G27">
        <f t="shared" si="3"/>
        <v>0</v>
      </c>
      <c r="H27">
        <f t="shared" si="4"/>
        <v>0</v>
      </c>
      <c r="I27">
        <f t="shared" si="5"/>
        <v>2199962.5000000005</v>
      </c>
      <c r="J27">
        <f t="shared" si="6"/>
        <v>2650.0833333333335</v>
      </c>
      <c r="K27">
        <f t="shared" si="7"/>
        <v>9440</v>
      </c>
      <c r="L27">
        <f t="shared" si="8"/>
        <v>0</v>
      </c>
      <c r="M27">
        <f t="shared" si="9"/>
        <v>3296.625</v>
      </c>
      <c r="N27">
        <f t="shared" si="10"/>
        <v>0</v>
      </c>
      <c r="O27">
        <f t="shared" si="11"/>
        <v>914500</v>
      </c>
      <c r="P27">
        <f t="shared" si="12"/>
        <v>0</v>
      </c>
      <c r="Q27">
        <f t="shared" si="13"/>
        <v>0</v>
      </c>
      <c r="S27">
        <f t="shared" si="14"/>
        <v>0</v>
      </c>
      <c r="T27">
        <f t="shared" si="15"/>
        <v>0</v>
      </c>
    </row>
    <row r="28" spans="1:20">
      <c r="A28" s="6">
        <v>39632</v>
      </c>
      <c r="B28" t="s">
        <v>16</v>
      </c>
      <c r="D28">
        <f t="shared" si="0"/>
        <v>0</v>
      </c>
      <c r="E28">
        <f t="shared" si="1"/>
        <v>34515</v>
      </c>
      <c r="F28">
        <f t="shared" si="2"/>
        <v>30314.2</v>
      </c>
      <c r="G28">
        <f t="shared" si="3"/>
        <v>0</v>
      </c>
      <c r="H28">
        <f t="shared" si="4"/>
        <v>0</v>
      </c>
      <c r="I28">
        <f t="shared" si="5"/>
        <v>2031812.5000000002</v>
      </c>
      <c r="J28">
        <f t="shared" si="6"/>
        <v>3613.75</v>
      </c>
      <c r="K28">
        <f t="shared" si="7"/>
        <v>0</v>
      </c>
      <c r="L28">
        <f t="shared" si="8"/>
        <v>0</v>
      </c>
      <c r="M28">
        <f t="shared" si="9"/>
        <v>1977.9750000000001</v>
      </c>
      <c r="N28">
        <f t="shared" si="10"/>
        <v>31958.333333333332</v>
      </c>
      <c r="O28">
        <f t="shared" si="11"/>
        <v>1737550</v>
      </c>
      <c r="P28">
        <f t="shared" si="12"/>
        <v>21166.25</v>
      </c>
      <c r="Q28">
        <f t="shared" si="13"/>
        <v>1147.55</v>
      </c>
      <c r="S28">
        <f t="shared" si="14"/>
        <v>162250</v>
      </c>
      <c r="T28">
        <f t="shared" si="15"/>
        <v>0</v>
      </c>
    </row>
    <row r="29" spans="1:20">
      <c r="A29" s="4">
        <v>39637</v>
      </c>
      <c r="B29" t="s">
        <v>16</v>
      </c>
      <c r="D29">
        <f t="shared" si="0"/>
        <v>0</v>
      </c>
      <c r="E29">
        <f t="shared" si="1"/>
        <v>9587.5</v>
      </c>
      <c r="F29">
        <f t="shared" si="2"/>
        <v>9416.4000000000015</v>
      </c>
      <c r="G29">
        <f t="shared" si="3"/>
        <v>0</v>
      </c>
      <c r="H29">
        <f t="shared" si="4"/>
        <v>0</v>
      </c>
      <c r="I29">
        <f t="shared" si="5"/>
        <v>1541375</v>
      </c>
      <c r="J29">
        <f t="shared" si="6"/>
        <v>2168.25</v>
      </c>
      <c r="K29">
        <f t="shared" si="7"/>
        <v>0</v>
      </c>
      <c r="L29">
        <f t="shared" si="8"/>
        <v>896.8</v>
      </c>
      <c r="M29">
        <f t="shared" si="9"/>
        <v>0</v>
      </c>
      <c r="N29">
        <f t="shared" si="10"/>
        <v>63916.666666666664</v>
      </c>
      <c r="O29">
        <f t="shared" si="11"/>
        <v>1737550</v>
      </c>
      <c r="P29">
        <f t="shared" si="12"/>
        <v>8466.5</v>
      </c>
      <c r="Q29">
        <f t="shared" si="13"/>
        <v>0</v>
      </c>
      <c r="S29">
        <f t="shared" si="14"/>
        <v>0</v>
      </c>
      <c r="T29">
        <f t="shared" si="15"/>
        <v>0</v>
      </c>
    </row>
    <row r="30" spans="1:20">
      <c r="A30" s="4">
        <v>39647</v>
      </c>
      <c r="B30" t="s">
        <v>16</v>
      </c>
      <c r="D30">
        <f t="shared" si="0"/>
        <v>6431</v>
      </c>
      <c r="E30">
        <f t="shared" si="1"/>
        <v>14061.666666666666</v>
      </c>
      <c r="F30">
        <f t="shared" si="2"/>
        <v>826</v>
      </c>
      <c r="G30">
        <f t="shared" si="3"/>
        <v>9538.3333333333321</v>
      </c>
      <c r="H30">
        <f t="shared" si="4"/>
        <v>0</v>
      </c>
      <c r="I30">
        <f t="shared" si="5"/>
        <v>2031812.5000000002</v>
      </c>
      <c r="J30">
        <f t="shared" si="6"/>
        <v>481.83333333333331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0</v>
      </c>
      <c r="O30">
        <f t="shared" si="11"/>
        <v>4115250</v>
      </c>
      <c r="P30">
        <f t="shared" si="12"/>
        <v>0</v>
      </c>
      <c r="Q30">
        <f t="shared" si="13"/>
        <v>0</v>
      </c>
      <c r="S30">
        <f t="shared" si="14"/>
        <v>0</v>
      </c>
      <c r="T30">
        <f t="shared" si="15"/>
        <v>0</v>
      </c>
    </row>
    <row r="31" spans="1:20">
      <c r="A31" s="6">
        <v>39650</v>
      </c>
      <c r="B31" t="s">
        <v>16</v>
      </c>
      <c r="D31">
        <f t="shared" si="0"/>
        <v>0</v>
      </c>
      <c r="E31">
        <f t="shared" si="1"/>
        <v>27484.166666666672</v>
      </c>
      <c r="F31">
        <f t="shared" si="2"/>
        <v>2147.6</v>
      </c>
      <c r="G31">
        <f t="shared" si="3"/>
        <v>0</v>
      </c>
      <c r="H31">
        <f t="shared" si="4"/>
        <v>0</v>
      </c>
      <c r="I31">
        <f t="shared" si="5"/>
        <v>9360350</v>
      </c>
      <c r="J31">
        <f t="shared" si="6"/>
        <v>963.66666666666663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63916.666666666664</v>
      </c>
      <c r="O31">
        <f t="shared" si="11"/>
        <v>19387400.000000004</v>
      </c>
      <c r="P31">
        <f t="shared" si="12"/>
        <v>0</v>
      </c>
      <c r="Q31">
        <f t="shared" si="13"/>
        <v>573.77499999999998</v>
      </c>
      <c r="S31">
        <f t="shared" si="14"/>
        <v>378583.33333333337</v>
      </c>
      <c r="T31">
        <f t="shared" si="15"/>
        <v>0</v>
      </c>
    </row>
    <row r="32" spans="1:20">
      <c r="A32" s="6">
        <v>39657</v>
      </c>
      <c r="B32" t="s">
        <v>16</v>
      </c>
      <c r="D32">
        <f t="shared" si="0"/>
        <v>0</v>
      </c>
      <c r="E32">
        <f t="shared" si="1"/>
        <v>39628.333333333336</v>
      </c>
      <c r="F32">
        <f t="shared" si="2"/>
        <v>9333.7999999999993</v>
      </c>
      <c r="G32">
        <f t="shared" si="3"/>
        <v>0</v>
      </c>
      <c r="H32">
        <f t="shared" si="4"/>
        <v>0</v>
      </c>
      <c r="I32">
        <f t="shared" si="5"/>
        <v>1345200</v>
      </c>
      <c r="J32">
        <f t="shared" si="6"/>
        <v>722.75</v>
      </c>
      <c r="K32">
        <f t="shared" si="7"/>
        <v>0</v>
      </c>
      <c r="L32">
        <f t="shared" si="8"/>
        <v>0</v>
      </c>
      <c r="M32">
        <f t="shared" si="9"/>
        <v>3296.625</v>
      </c>
      <c r="N32">
        <f t="shared" si="10"/>
        <v>63916.666666666664</v>
      </c>
      <c r="O32">
        <f t="shared" si="11"/>
        <v>1280300</v>
      </c>
      <c r="P32">
        <f t="shared" si="12"/>
        <v>0</v>
      </c>
      <c r="Q32">
        <f t="shared" si="13"/>
        <v>0</v>
      </c>
      <c r="S32">
        <f t="shared" si="14"/>
        <v>378583.33333333337</v>
      </c>
      <c r="T32">
        <f t="shared" si="15"/>
        <v>0</v>
      </c>
    </row>
    <row r="33" spans="1:20">
      <c r="A33" s="4">
        <v>39664</v>
      </c>
      <c r="B33" t="s">
        <v>16</v>
      </c>
      <c r="D33">
        <f t="shared" si="0"/>
        <v>2143.6666666666665</v>
      </c>
      <c r="E33">
        <f t="shared" si="1"/>
        <v>21092.500000000004</v>
      </c>
      <c r="F33">
        <f t="shared" si="2"/>
        <v>5988.5</v>
      </c>
      <c r="G33">
        <f t="shared" si="3"/>
        <v>4769.1666666666661</v>
      </c>
      <c r="H33">
        <f t="shared" si="4"/>
        <v>0</v>
      </c>
      <c r="I33">
        <f t="shared" si="5"/>
        <v>4540050</v>
      </c>
      <c r="J33">
        <f t="shared" si="6"/>
        <v>0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383500</v>
      </c>
      <c r="O33">
        <f t="shared" si="11"/>
        <v>4481050</v>
      </c>
      <c r="P33">
        <f t="shared" si="12"/>
        <v>0</v>
      </c>
      <c r="Q33">
        <f t="shared" si="13"/>
        <v>573.77499999999998</v>
      </c>
      <c r="S33">
        <f t="shared" si="14"/>
        <v>703083.33333333337</v>
      </c>
      <c r="T33">
        <f t="shared" si="15"/>
        <v>0</v>
      </c>
    </row>
    <row r="34" spans="1:20">
      <c r="A34" s="6">
        <v>39674</v>
      </c>
      <c r="B34" t="s">
        <v>16</v>
      </c>
      <c r="D34">
        <f t="shared" si="0"/>
        <v>0</v>
      </c>
      <c r="E34">
        <f t="shared" si="1"/>
        <v>57525</v>
      </c>
      <c r="F34">
        <f t="shared" si="2"/>
        <v>1528.1000000000004</v>
      </c>
      <c r="G34">
        <f t="shared" si="3"/>
        <v>0</v>
      </c>
      <c r="H34">
        <f t="shared" si="4"/>
        <v>0</v>
      </c>
      <c r="I34">
        <f t="shared" si="5"/>
        <v>2410150.0000000005</v>
      </c>
      <c r="J34">
        <f t="shared" si="6"/>
        <v>1927.3333333333333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95875</v>
      </c>
      <c r="O34">
        <f t="shared" si="11"/>
        <v>1371750</v>
      </c>
      <c r="P34">
        <f t="shared" si="12"/>
        <v>0</v>
      </c>
      <c r="Q34">
        <f t="shared" si="13"/>
        <v>0</v>
      </c>
      <c r="S34">
        <f t="shared" si="14"/>
        <v>216333.33333333331</v>
      </c>
      <c r="T34">
        <f t="shared" si="15"/>
        <v>0</v>
      </c>
    </row>
    <row r="35" spans="1:20">
      <c r="A35" s="6">
        <v>39678</v>
      </c>
      <c r="B35" t="s">
        <v>16</v>
      </c>
      <c r="D35">
        <f t="shared" si="0"/>
        <v>0</v>
      </c>
      <c r="E35">
        <f t="shared" si="1"/>
        <v>98431.666666666672</v>
      </c>
      <c r="F35">
        <f t="shared" si="2"/>
        <v>1528.1000000000004</v>
      </c>
      <c r="G35">
        <f t="shared" si="3"/>
        <v>0</v>
      </c>
      <c r="H35">
        <f t="shared" si="4"/>
        <v>0</v>
      </c>
      <c r="I35">
        <f t="shared" si="5"/>
        <v>1989775.0000000002</v>
      </c>
      <c r="J35">
        <f t="shared" si="6"/>
        <v>2891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0</v>
      </c>
      <c r="O35">
        <f t="shared" si="11"/>
        <v>457250</v>
      </c>
      <c r="P35">
        <f t="shared" si="12"/>
        <v>0</v>
      </c>
      <c r="Q35">
        <f t="shared" si="13"/>
        <v>0</v>
      </c>
      <c r="S35">
        <f t="shared" si="14"/>
        <v>270416.66666666669</v>
      </c>
      <c r="T35">
        <f t="shared" si="15"/>
        <v>0</v>
      </c>
    </row>
    <row r="39" spans="1:20">
      <c r="B39" s="4"/>
      <c r="C39" s="4"/>
    </row>
    <row r="41" spans="1:20">
      <c r="D41" t="s">
        <v>17</v>
      </c>
      <c r="E41" t="s">
        <v>18</v>
      </c>
      <c r="F41" t="s">
        <v>19</v>
      </c>
      <c r="G41" t="s">
        <v>20</v>
      </c>
      <c r="H41" t="s">
        <v>31</v>
      </c>
      <c r="I41" t="s">
        <v>21</v>
      </c>
      <c r="J41" t="s">
        <v>22</v>
      </c>
      <c r="K41" t="s">
        <v>30</v>
      </c>
      <c r="L41" t="s">
        <v>34</v>
      </c>
      <c r="M41" t="s">
        <v>26</v>
      </c>
      <c r="N41" t="s">
        <v>28</v>
      </c>
      <c r="O41" t="s">
        <v>23</v>
      </c>
      <c r="P41" t="s">
        <v>24</v>
      </c>
      <c r="Q41" t="s">
        <v>29</v>
      </c>
      <c r="R41" t="s">
        <v>25</v>
      </c>
      <c r="S41" t="s">
        <v>33</v>
      </c>
      <c r="T41" t="s">
        <v>27</v>
      </c>
    </row>
    <row r="42" spans="1:20">
      <c r="A42" s="4">
        <v>39591</v>
      </c>
      <c r="B42" t="s">
        <v>16</v>
      </c>
      <c r="C42" t="s">
        <v>36</v>
      </c>
      <c r="D42">
        <v>10718.333333333334</v>
      </c>
      <c r="E42">
        <v>10226.666666666666</v>
      </c>
      <c r="F42">
        <v>18254.600000000002</v>
      </c>
      <c r="G42">
        <v>395840.83333333337</v>
      </c>
      <c r="H42">
        <v>0</v>
      </c>
      <c r="I42">
        <v>462412.50000000006</v>
      </c>
      <c r="J42">
        <v>18068.75</v>
      </c>
      <c r="K42">
        <v>0</v>
      </c>
      <c r="L42">
        <v>0</v>
      </c>
      <c r="M42">
        <v>0</v>
      </c>
      <c r="N42">
        <v>0</v>
      </c>
      <c r="O42">
        <v>91450</v>
      </c>
      <c r="P42">
        <v>101598</v>
      </c>
      <c r="Q42">
        <v>0</v>
      </c>
      <c r="S42">
        <v>0</v>
      </c>
      <c r="T42">
        <v>0</v>
      </c>
    </row>
    <row r="43" spans="1:20">
      <c r="A43" s="4">
        <v>39596</v>
      </c>
      <c r="B43" t="s">
        <v>16</v>
      </c>
      <c r="C43" t="s">
        <v>37</v>
      </c>
      <c r="D43">
        <v>2143.6666666666665</v>
      </c>
      <c r="E43">
        <v>12783.333333333334</v>
      </c>
      <c r="F43">
        <v>17304.7</v>
      </c>
      <c r="G43">
        <v>238458.33333333334</v>
      </c>
      <c r="H43">
        <v>0</v>
      </c>
      <c r="I43">
        <v>448400</v>
      </c>
      <c r="J43">
        <v>29391.833333333332</v>
      </c>
      <c r="K43">
        <v>0</v>
      </c>
      <c r="L43">
        <v>0</v>
      </c>
      <c r="M43">
        <v>2637.2999999999997</v>
      </c>
      <c r="N43">
        <v>0</v>
      </c>
      <c r="O43">
        <v>0</v>
      </c>
      <c r="P43">
        <v>0</v>
      </c>
      <c r="Q43">
        <v>0</v>
      </c>
      <c r="S43">
        <v>0</v>
      </c>
      <c r="T43">
        <v>468194.50000000006</v>
      </c>
    </row>
    <row r="44" spans="1:20">
      <c r="A44" s="4">
        <v>39601</v>
      </c>
      <c r="B44" t="s">
        <v>16</v>
      </c>
      <c r="C44" t="s">
        <v>38</v>
      </c>
      <c r="D44">
        <v>21436.666666666668</v>
      </c>
      <c r="E44">
        <v>7670.0000000000009</v>
      </c>
      <c r="F44">
        <v>13422.5</v>
      </c>
      <c r="G44">
        <v>52460.833333333336</v>
      </c>
      <c r="H44">
        <v>0</v>
      </c>
      <c r="I44">
        <v>252225</v>
      </c>
      <c r="J44">
        <v>17586.916666666668</v>
      </c>
      <c r="K44">
        <v>0</v>
      </c>
      <c r="L44">
        <v>0</v>
      </c>
      <c r="M44">
        <v>5933.9250000000002</v>
      </c>
      <c r="N44">
        <v>95875</v>
      </c>
      <c r="O44">
        <v>0</v>
      </c>
      <c r="P44">
        <v>0</v>
      </c>
      <c r="Q44">
        <v>1147.55</v>
      </c>
      <c r="S44">
        <v>0</v>
      </c>
      <c r="T44">
        <v>0</v>
      </c>
    </row>
    <row r="45" spans="1:20">
      <c r="A45" s="4">
        <v>39608</v>
      </c>
      <c r="B45" t="s">
        <v>16</v>
      </c>
      <c r="C45" t="s">
        <v>39</v>
      </c>
      <c r="D45">
        <v>70741</v>
      </c>
      <c r="E45">
        <v>25566.666666666668</v>
      </c>
      <c r="F45">
        <v>16272.200000000003</v>
      </c>
      <c r="G45">
        <v>9538.3333333333321</v>
      </c>
      <c r="H45">
        <v>0</v>
      </c>
      <c r="I45">
        <v>266237.5</v>
      </c>
      <c r="J45">
        <v>9395.75</v>
      </c>
      <c r="K45">
        <v>14160</v>
      </c>
      <c r="L45">
        <v>0</v>
      </c>
      <c r="M45">
        <v>659.32499999999993</v>
      </c>
      <c r="N45">
        <v>0</v>
      </c>
      <c r="O45">
        <v>182900</v>
      </c>
      <c r="P45">
        <v>0</v>
      </c>
      <c r="Q45">
        <v>573.77499999999998</v>
      </c>
      <c r="S45">
        <v>0</v>
      </c>
      <c r="T45">
        <v>9258.0833333333339</v>
      </c>
    </row>
    <row r="46" spans="1:20">
      <c r="A46" s="4">
        <v>39616</v>
      </c>
      <c r="B46" t="s">
        <v>16</v>
      </c>
      <c r="C46" t="s">
        <v>40</v>
      </c>
      <c r="D46">
        <v>51448</v>
      </c>
      <c r="E46">
        <v>10865.833333333334</v>
      </c>
      <c r="F46">
        <v>9788.1</v>
      </c>
      <c r="G46">
        <v>4769.1666666666661</v>
      </c>
      <c r="H46">
        <v>1744.4333333333332</v>
      </c>
      <c r="I46">
        <v>952850.00000000012</v>
      </c>
      <c r="J46">
        <v>16141.416666666664</v>
      </c>
      <c r="K46">
        <v>0</v>
      </c>
      <c r="L46">
        <v>0</v>
      </c>
      <c r="M46">
        <v>0</v>
      </c>
      <c r="N46">
        <v>31958.333333333332</v>
      </c>
      <c r="O46">
        <v>640150</v>
      </c>
      <c r="P46">
        <v>4233.25</v>
      </c>
      <c r="Q46">
        <v>0</v>
      </c>
      <c r="S46">
        <v>0</v>
      </c>
      <c r="T46">
        <v>1132131.3333333333</v>
      </c>
    </row>
    <row r="47" spans="1:20">
      <c r="A47" s="4">
        <v>39622</v>
      </c>
      <c r="B47" t="s">
        <v>16</v>
      </c>
      <c r="C47" t="s">
        <v>41</v>
      </c>
      <c r="D47">
        <v>27867.666666666668</v>
      </c>
      <c r="E47">
        <v>20453.333333333332</v>
      </c>
      <c r="F47">
        <v>9086</v>
      </c>
      <c r="G47">
        <v>0</v>
      </c>
      <c r="H47">
        <v>0</v>
      </c>
      <c r="I47">
        <v>2199962.5000000005</v>
      </c>
      <c r="J47">
        <v>2650.0833333333335</v>
      </c>
      <c r="K47">
        <v>9440</v>
      </c>
      <c r="L47">
        <v>0</v>
      </c>
      <c r="M47">
        <v>3296.625</v>
      </c>
      <c r="N47">
        <v>0</v>
      </c>
      <c r="O47">
        <v>914500</v>
      </c>
      <c r="P47">
        <v>0</v>
      </c>
      <c r="Q47">
        <v>0</v>
      </c>
      <c r="S47">
        <v>0</v>
      </c>
      <c r="T47">
        <v>0</v>
      </c>
    </row>
    <row r="48" spans="1:20">
      <c r="A48" s="6">
        <v>39632</v>
      </c>
      <c r="B48" t="s">
        <v>16</v>
      </c>
      <c r="C48" t="s">
        <v>42</v>
      </c>
      <c r="D48">
        <v>0</v>
      </c>
      <c r="E48">
        <v>34515</v>
      </c>
      <c r="F48">
        <v>30314.2</v>
      </c>
      <c r="G48">
        <v>0</v>
      </c>
      <c r="H48">
        <v>0</v>
      </c>
      <c r="I48">
        <v>2031812.5000000002</v>
      </c>
      <c r="J48">
        <v>3613.75</v>
      </c>
      <c r="K48">
        <v>0</v>
      </c>
      <c r="L48">
        <v>0</v>
      </c>
      <c r="M48">
        <v>1977.9750000000001</v>
      </c>
      <c r="N48">
        <v>31958.333333333332</v>
      </c>
      <c r="O48">
        <v>1737550</v>
      </c>
      <c r="P48">
        <v>21166.25</v>
      </c>
      <c r="Q48">
        <v>1147.55</v>
      </c>
      <c r="S48">
        <v>162250</v>
      </c>
      <c r="T48">
        <v>0</v>
      </c>
    </row>
    <row r="49" spans="1:20">
      <c r="A49" s="4">
        <v>39637</v>
      </c>
      <c r="B49" t="s">
        <v>16</v>
      </c>
      <c r="C49" t="s">
        <v>43</v>
      </c>
      <c r="D49">
        <v>0</v>
      </c>
      <c r="E49">
        <v>9587.5</v>
      </c>
      <c r="F49">
        <v>9416.4000000000015</v>
      </c>
      <c r="G49">
        <v>0</v>
      </c>
      <c r="H49">
        <v>0</v>
      </c>
      <c r="I49">
        <v>1541375</v>
      </c>
      <c r="J49">
        <v>2168.25</v>
      </c>
      <c r="K49">
        <v>0</v>
      </c>
      <c r="L49">
        <v>896.8</v>
      </c>
      <c r="M49">
        <v>0</v>
      </c>
      <c r="N49">
        <v>63916.666666666664</v>
      </c>
      <c r="O49">
        <v>1737550</v>
      </c>
      <c r="P49">
        <v>8466.5</v>
      </c>
      <c r="Q49">
        <v>0</v>
      </c>
      <c r="S49">
        <v>0</v>
      </c>
      <c r="T49">
        <v>0</v>
      </c>
    </row>
    <row r="50" spans="1:20">
      <c r="A50" s="4">
        <v>39647</v>
      </c>
      <c r="B50" t="s">
        <v>16</v>
      </c>
      <c r="C50" t="s">
        <v>44</v>
      </c>
      <c r="D50">
        <v>6431</v>
      </c>
      <c r="E50">
        <v>14061.666666666666</v>
      </c>
      <c r="F50">
        <v>826</v>
      </c>
      <c r="G50">
        <v>9538.3333333333321</v>
      </c>
      <c r="H50">
        <v>0</v>
      </c>
      <c r="I50">
        <v>2031812.5000000002</v>
      </c>
      <c r="J50">
        <v>481.83333333333331</v>
      </c>
      <c r="K50">
        <v>0</v>
      </c>
      <c r="L50">
        <v>0</v>
      </c>
      <c r="M50">
        <v>0</v>
      </c>
      <c r="N50">
        <v>0</v>
      </c>
      <c r="O50">
        <v>4115250</v>
      </c>
      <c r="P50">
        <v>0</v>
      </c>
      <c r="Q50">
        <v>0</v>
      </c>
      <c r="S50">
        <v>0</v>
      </c>
      <c r="T50">
        <v>0</v>
      </c>
    </row>
    <row r="51" spans="1:20">
      <c r="A51" s="6">
        <v>39650</v>
      </c>
      <c r="B51" t="s">
        <v>16</v>
      </c>
      <c r="C51" t="s">
        <v>45</v>
      </c>
      <c r="D51">
        <v>0</v>
      </c>
      <c r="E51">
        <v>27484.166666666672</v>
      </c>
      <c r="F51">
        <v>2147.6</v>
      </c>
      <c r="G51">
        <v>0</v>
      </c>
      <c r="H51">
        <v>0</v>
      </c>
      <c r="I51">
        <v>9360350</v>
      </c>
      <c r="J51">
        <v>963.66666666666663</v>
      </c>
      <c r="K51">
        <v>0</v>
      </c>
      <c r="L51">
        <v>0</v>
      </c>
      <c r="M51">
        <v>0</v>
      </c>
      <c r="N51">
        <v>63916.666666666664</v>
      </c>
      <c r="O51">
        <v>19387400.000000004</v>
      </c>
      <c r="P51">
        <v>0</v>
      </c>
      <c r="Q51">
        <v>573.77499999999998</v>
      </c>
      <c r="S51">
        <v>378583.33333333337</v>
      </c>
      <c r="T51">
        <v>0</v>
      </c>
    </row>
    <row r="52" spans="1:20">
      <c r="A52" s="6">
        <v>39657</v>
      </c>
      <c r="B52" t="s">
        <v>16</v>
      </c>
      <c r="C52" t="s">
        <v>46</v>
      </c>
      <c r="D52">
        <v>0</v>
      </c>
      <c r="E52">
        <v>39628.333333333336</v>
      </c>
      <c r="F52">
        <v>9333.7999999999993</v>
      </c>
      <c r="G52">
        <v>0</v>
      </c>
      <c r="H52">
        <v>0</v>
      </c>
      <c r="I52">
        <v>1345200</v>
      </c>
      <c r="J52">
        <v>722.75</v>
      </c>
      <c r="K52">
        <v>0</v>
      </c>
      <c r="L52">
        <v>0</v>
      </c>
      <c r="M52">
        <v>3296.625</v>
      </c>
      <c r="N52">
        <v>63916.666666666664</v>
      </c>
      <c r="O52">
        <v>1280300</v>
      </c>
      <c r="P52">
        <v>0</v>
      </c>
      <c r="Q52">
        <v>0</v>
      </c>
      <c r="S52">
        <v>378583.33333333337</v>
      </c>
      <c r="T52">
        <v>0</v>
      </c>
    </row>
    <row r="53" spans="1:20">
      <c r="A53" s="4">
        <v>39664</v>
      </c>
      <c r="B53" t="s">
        <v>16</v>
      </c>
      <c r="C53" t="s">
        <v>47</v>
      </c>
      <c r="D53">
        <v>2143.6666666666665</v>
      </c>
      <c r="E53">
        <v>21092.500000000004</v>
      </c>
      <c r="F53">
        <v>5988.5</v>
      </c>
      <c r="G53">
        <v>4769.1666666666661</v>
      </c>
      <c r="H53">
        <v>0</v>
      </c>
      <c r="I53">
        <v>4540050</v>
      </c>
      <c r="J53">
        <v>0</v>
      </c>
      <c r="K53">
        <v>0</v>
      </c>
      <c r="L53">
        <v>0</v>
      </c>
      <c r="M53">
        <v>0</v>
      </c>
      <c r="N53">
        <v>383500</v>
      </c>
      <c r="O53">
        <v>4481050</v>
      </c>
      <c r="P53">
        <v>0</v>
      </c>
      <c r="Q53">
        <v>573.77499999999998</v>
      </c>
      <c r="S53">
        <v>703083.33333333337</v>
      </c>
      <c r="T53">
        <v>0</v>
      </c>
    </row>
    <row r="54" spans="1:20">
      <c r="A54" s="6">
        <v>39674</v>
      </c>
      <c r="B54" t="s">
        <v>16</v>
      </c>
      <c r="C54" t="s">
        <v>48</v>
      </c>
      <c r="D54">
        <v>0</v>
      </c>
      <c r="E54">
        <v>57525</v>
      </c>
      <c r="F54">
        <v>1528.1000000000004</v>
      </c>
      <c r="G54">
        <v>0</v>
      </c>
      <c r="H54">
        <v>0</v>
      </c>
      <c r="I54">
        <v>2410150.0000000005</v>
      </c>
      <c r="J54">
        <v>1927.3333333333333</v>
      </c>
      <c r="K54">
        <v>0</v>
      </c>
      <c r="L54">
        <v>0</v>
      </c>
      <c r="M54">
        <v>0</v>
      </c>
      <c r="N54">
        <v>95875</v>
      </c>
      <c r="O54">
        <v>1371750</v>
      </c>
      <c r="P54">
        <v>0</v>
      </c>
      <c r="Q54">
        <v>0</v>
      </c>
      <c r="S54">
        <v>216333.33333333331</v>
      </c>
      <c r="T54">
        <v>0</v>
      </c>
    </row>
    <row r="55" spans="1:20">
      <c r="A55" s="6">
        <v>39678</v>
      </c>
      <c r="B55" t="s">
        <v>16</v>
      </c>
      <c r="C55" t="s">
        <v>49</v>
      </c>
      <c r="D55">
        <v>0</v>
      </c>
      <c r="E55">
        <v>98431.666666666672</v>
      </c>
      <c r="F55">
        <v>1528.1000000000004</v>
      </c>
      <c r="G55">
        <v>0</v>
      </c>
      <c r="H55">
        <v>0</v>
      </c>
      <c r="I55">
        <v>1989775.0000000002</v>
      </c>
      <c r="J55">
        <v>2891</v>
      </c>
      <c r="K55">
        <v>0</v>
      </c>
      <c r="L55">
        <v>0</v>
      </c>
      <c r="M55">
        <v>0</v>
      </c>
      <c r="N55">
        <v>0</v>
      </c>
      <c r="O55">
        <v>457250</v>
      </c>
      <c r="P55">
        <v>0</v>
      </c>
      <c r="Q55">
        <v>0</v>
      </c>
      <c r="S55">
        <v>270416.66666666669</v>
      </c>
      <c r="T55">
        <v>0</v>
      </c>
    </row>
    <row r="58" spans="1:20">
      <c r="D58" t="s">
        <v>17</v>
      </c>
      <c r="E58" t="s">
        <v>18</v>
      </c>
      <c r="F58" t="s">
        <v>19</v>
      </c>
      <c r="G58" t="s">
        <v>20</v>
      </c>
      <c r="H58" t="s">
        <v>31</v>
      </c>
      <c r="I58" t="s">
        <v>21</v>
      </c>
      <c r="J58" t="s">
        <v>22</v>
      </c>
      <c r="K58" t="s">
        <v>30</v>
      </c>
      <c r="L58" t="s">
        <v>34</v>
      </c>
      <c r="M58" t="s">
        <v>26</v>
      </c>
      <c r="N58" t="s">
        <v>28</v>
      </c>
      <c r="O58" t="s">
        <v>23</v>
      </c>
      <c r="P58" t="s">
        <v>24</v>
      </c>
      <c r="Q58" t="s">
        <v>29</v>
      </c>
      <c r="R58" t="s">
        <v>25</v>
      </c>
      <c r="S58" t="s">
        <v>33</v>
      </c>
      <c r="T58" t="s">
        <v>27</v>
      </c>
    </row>
    <row r="59" spans="1:20">
      <c r="A59" s="6">
        <v>39632</v>
      </c>
      <c r="B59" t="s">
        <v>16</v>
      </c>
      <c r="C59" t="s">
        <v>42</v>
      </c>
      <c r="D59">
        <v>0</v>
      </c>
      <c r="E59">
        <v>34515</v>
      </c>
      <c r="F59">
        <v>30314.2</v>
      </c>
      <c r="G59">
        <v>0</v>
      </c>
      <c r="H59">
        <v>0</v>
      </c>
      <c r="I59">
        <v>2031812.5000000002</v>
      </c>
      <c r="J59">
        <v>3613.75</v>
      </c>
      <c r="K59">
        <v>0</v>
      </c>
      <c r="L59">
        <v>0</v>
      </c>
      <c r="M59">
        <v>1977.9750000000001</v>
      </c>
      <c r="N59">
        <v>31958.333333333332</v>
      </c>
      <c r="O59">
        <v>1737550</v>
      </c>
      <c r="P59">
        <v>21166.25</v>
      </c>
      <c r="Q59">
        <v>1147.55</v>
      </c>
      <c r="S59">
        <v>162250</v>
      </c>
      <c r="T59">
        <v>0</v>
      </c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2009-10-22T14:03:04Z</dcterms:created>
  <dcterms:modified xsi:type="dcterms:W3CDTF">2009-12-30T18:54:27Z</dcterms:modified>
</cp:coreProperties>
</file>