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hawk\Downloads\"/>
    </mc:Choice>
  </mc:AlternateContent>
  <xr:revisionPtr revIDLastSave="0" documentId="13_ncr:1_{2F3D0F84-FEB9-46D2-8CAA-7E5CC02D58A5}" xr6:coauthVersionLast="45" xr6:coauthVersionMax="45" xr10:uidLastSave="{00000000-0000-0000-0000-000000000000}"/>
  <bookViews>
    <workbookView xWindow="-120" yWindow="-120" windowWidth="29040" windowHeight="15840" activeTab="1" xr2:uid="{99447035-D3E9-495C-A6D6-1C8AB06282B9}"/>
  </bookViews>
  <sheets>
    <sheet name="Timer0" sheetId="1" r:id="rId1"/>
    <sheet name="Timer1" sheetId="2" r:id="rId2"/>
  </sheets>
  <calcPr calcId="191029"/>
  <customWorkbookViews>
    <customWorkbookView name="Presentation" guid="{AF6F490A-9F19-4961-87BF-395615A407A2}" windowWidth="1287" windowHeight="104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0" i="2" l="1"/>
  <c r="I40" i="2"/>
  <c r="H40" i="2"/>
  <c r="G40" i="2"/>
  <c r="F40" i="2"/>
  <c r="E40" i="2"/>
  <c r="D40" i="2"/>
  <c r="C40" i="2"/>
  <c r="J36" i="2"/>
  <c r="I36" i="2"/>
  <c r="H36" i="2"/>
  <c r="G36" i="2"/>
  <c r="F36" i="2"/>
  <c r="E36" i="2"/>
  <c r="D36" i="2"/>
  <c r="C36" i="2"/>
  <c r="J24" i="1"/>
  <c r="I24" i="1"/>
  <c r="H24" i="1"/>
  <c r="G24" i="1"/>
  <c r="F24" i="1"/>
  <c r="E24" i="1"/>
  <c r="D24" i="1"/>
  <c r="C24" i="1"/>
  <c r="G62" i="2" l="1"/>
  <c r="F62" i="2"/>
  <c r="D49" i="2"/>
  <c r="F49" i="2" s="1"/>
  <c r="H49" i="2" s="1"/>
  <c r="D50" i="2"/>
  <c r="F50" i="2" s="1"/>
  <c r="H50" i="2" s="1"/>
  <c r="D51" i="2"/>
  <c r="D52" i="2"/>
  <c r="F52" i="2" s="1"/>
  <c r="H52" i="2" s="1"/>
  <c r="D48" i="2"/>
  <c r="F48" i="2" s="1"/>
  <c r="H48" i="2" s="1"/>
  <c r="F51" i="2"/>
  <c r="H51" i="2" s="1"/>
  <c r="D36" i="1"/>
  <c r="F36" i="1" s="1"/>
  <c r="H36" i="1" s="1"/>
  <c r="D35" i="1"/>
  <c r="F35" i="1" s="1"/>
  <c r="H35" i="1" s="1"/>
  <c r="D34" i="1"/>
  <c r="F34" i="1" s="1"/>
  <c r="H34" i="1" s="1"/>
  <c r="D33" i="1"/>
  <c r="F33" i="1" s="1"/>
  <c r="H33" i="1" s="1"/>
  <c r="D32" i="1"/>
  <c r="F32" i="1" s="1"/>
  <c r="H32" i="1" s="1"/>
  <c r="C42" i="1" s="1"/>
  <c r="L16" i="1"/>
  <c r="L12" i="1"/>
  <c r="L8" i="1"/>
  <c r="L24" i="2"/>
  <c r="L20" i="2"/>
  <c r="L16" i="2"/>
  <c r="L12" i="2"/>
  <c r="C58" i="2" l="1"/>
  <c r="G58" i="2" s="1"/>
  <c r="L8" i="2" s="1"/>
  <c r="G8" i="2" s="1"/>
  <c r="C64" i="2"/>
  <c r="F42" i="1"/>
  <c r="L4" i="1" s="1"/>
  <c r="C47" i="1"/>
  <c r="E8" i="2" l="1"/>
  <c r="J8" i="2"/>
  <c r="F58" i="2"/>
  <c r="L4" i="2" s="1"/>
  <c r="G4" i="2" s="1"/>
  <c r="F8" i="2"/>
  <c r="D8" i="2"/>
  <c r="H8" i="2"/>
  <c r="C8" i="2"/>
  <c r="I8" i="2"/>
  <c r="J4" i="1"/>
  <c r="F4" i="1"/>
  <c r="I4" i="1"/>
  <c r="E4" i="1"/>
  <c r="H4" i="1"/>
  <c r="D4" i="1"/>
  <c r="G4" i="1"/>
  <c r="C4" i="1"/>
  <c r="G64" i="2"/>
  <c r="L32" i="2" s="1"/>
  <c r="F64" i="2"/>
  <c r="L28" i="2" s="1"/>
  <c r="F47" i="1"/>
  <c r="L20" i="1" s="1"/>
  <c r="E4" i="2" l="1"/>
  <c r="F4" i="2"/>
  <c r="D4" i="2"/>
  <c r="J4" i="2"/>
  <c r="H4" i="2"/>
  <c r="C4" i="2"/>
  <c r="I4" i="2"/>
  <c r="G28" i="2"/>
  <c r="C28" i="2"/>
  <c r="J28" i="2"/>
  <c r="F28" i="2"/>
  <c r="I28" i="2"/>
  <c r="E28" i="2"/>
  <c r="H28" i="2"/>
  <c r="D28" i="2"/>
  <c r="G32" i="2"/>
  <c r="C32" i="2"/>
  <c r="J32" i="2"/>
  <c r="F32" i="2"/>
  <c r="I32" i="2"/>
  <c r="E32" i="2"/>
  <c r="H32" i="2"/>
  <c r="D32" i="2"/>
  <c r="J20" i="1"/>
  <c r="F20" i="1"/>
  <c r="I20" i="1"/>
  <c r="E20" i="1"/>
  <c r="H20" i="1"/>
  <c r="D20" i="1"/>
  <c r="G20" i="1"/>
  <c r="C20" i="1"/>
</calcChain>
</file>

<file path=xl/sharedStrings.xml><?xml version="1.0" encoding="utf-8"?>
<sst xmlns="http://schemas.openxmlformats.org/spreadsheetml/2006/main" count="391" uniqueCount="137">
  <si>
    <t>TCNT0</t>
  </si>
  <si>
    <t>D7</t>
  </si>
  <si>
    <t>D6</t>
  </si>
  <si>
    <t>D5</t>
  </si>
  <si>
    <t>D4</t>
  </si>
  <si>
    <t>D3</t>
  </si>
  <si>
    <t>D2</t>
  </si>
  <si>
    <t>D1</t>
  </si>
  <si>
    <t>D0</t>
  </si>
  <si>
    <t>TCCR0A</t>
  </si>
  <si>
    <t>COM0A1</t>
  </si>
  <si>
    <t>COM0A0</t>
  </si>
  <si>
    <t>COM0B1</t>
  </si>
  <si>
    <t>COM0B0</t>
  </si>
  <si>
    <t>-</t>
  </si>
  <si>
    <t>WGM01</t>
  </si>
  <si>
    <t>WGM00</t>
  </si>
  <si>
    <t>TCCR0B</t>
  </si>
  <si>
    <t>FOC0A</t>
  </si>
  <si>
    <t>FOC0B</t>
  </si>
  <si>
    <t>WGM02</t>
  </si>
  <si>
    <t>CS02</t>
  </si>
  <si>
    <t>CS01</t>
  </si>
  <si>
    <t>CS00</t>
  </si>
  <si>
    <t>OCF0B</t>
  </si>
  <si>
    <t>0CF0A</t>
  </si>
  <si>
    <t>TIFR0</t>
  </si>
  <si>
    <t>(Timer/counter Interrupt Flag Register)</t>
  </si>
  <si>
    <t>(Timer/counter Register)</t>
  </si>
  <si>
    <t>(Timer/Counter Control Register A)</t>
  </si>
  <si>
    <t>(Timer/Counter Control Register B)</t>
  </si>
  <si>
    <t>OCR0A</t>
  </si>
  <si>
    <t>(Output Compare Register A)</t>
  </si>
  <si>
    <t>OCR0B</t>
  </si>
  <si>
    <t>(Output Compare Register B)</t>
  </si>
  <si>
    <t>Mode</t>
  </si>
  <si>
    <t>Top</t>
  </si>
  <si>
    <t>OCRx</t>
  </si>
  <si>
    <t>TOV Flag</t>
  </si>
  <si>
    <t>Normal</t>
  </si>
  <si>
    <t>Phase Correct PWM</t>
  </si>
  <si>
    <t>CTC</t>
  </si>
  <si>
    <t>Fast PWM</t>
  </si>
  <si>
    <t>Reserved</t>
  </si>
  <si>
    <t>0xFF</t>
  </si>
  <si>
    <t>Immediate</t>
  </si>
  <si>
    <t>TOP</t>
  </si>
  <si>
    <t>BOTTOM</t>
  </si>
  <si>
    <t>MAX</t>
  </si>
  <si>
    <t>Compare Output Mode (control waveform generator)</t>
  </si>
  <si>
    <t>COMx01:00 D7:D6 and D5:D4</t>
  </si>
  <si>
    <t>Clock Selector</t>
  </si>
  <si>
    <t>No clock source (stopped)</t>
  </si>
  <si>
    <t>clk / 8</t>
  </si>
  <si>
    <t>clk / 64</t>
  </si>
  <si>
    <t>clk / 256</t>
  </si>
  <si>
    <t>clk / 1024</t>
  </si>
  <si>
    <t>External Clock on T0 pin (falling edge)</t>
  </si>
  <si>
    <t>External Clock on T0 pin (rising edge)</t>
  </si>
  <si>
    <t>clk (No Prescaling)</t>
  </si>
  <si>
    <t>Clock</t>
  </si>
  <si>
    <t>Prescaler:</t>
  </si>
  <si>
    <t>XTAL:</t>
  </si>
  <si>
    <t>Mhz</t>
  </si>
  <si>
    <t>Desired:</t>
  </si>
  <si>
    <t>TCNT1H</t>
  </si>
  <si>
    <t>TCNT1L</t>
  </si>
  <si>
    <t>(Timer/counter Register High Byte)</t>
  </si>
  <si>
    <t>(Timer/counter Register Low Byte)</t>
  </si>
  <si>
    <t>OCR1AH</t>
  </si>
  <si>
    <t>(Output Compare Register A High Byte)</t>
  </si>
  <si>
    <t>(Output Compare Register A Low Byte)</t>
  </si>
  <si>
    <t>(Output Compare Register B High Byte)</t>
  </si>
  <si>
    <t>(Output Compare Register B Low Byte)</t>
  </si>
  <si>
    <t>TCCR1A</t>
  </si>
  <si>
    <t>TCCR1B</t>
  </si>
  <si>
    <t>TIFR1</t>
  </si>
  <si>
    <t>OCR1BH</t>
  </si>
  <si>
    <t>OCR1BL</t>
  </si>
  <si>
    <t>OCR1AL</t>
  </si>
  <si>
    <t>OCF1B</t>
  </si>
  <si>
    <t>0CF1A</t>
  </si>
  <si>
    <t>TOV1</t>
  </si>
  <si>
    <t>COM1A1</t>
  </si>
  <si>
    <t>COM1A0</t>
  </si>
  <si>
    <t>COM1B1</t>
  </si>
  <si>
    <t>COM1B0</t>
  </si>
  <si>
    <t>WGM11</t>
  </si>
  <si>
    <t>WGM10</t>
  </si>
  <si>
    <t>TCCR1C</t>
  </si>
  <si>
    <t>ICES1</t>
  </si>
  <si>
    <t>ICNC1</t>
  </si>
  <si>
    <t>WGM13</t>
  </si>
  <si>
    <t>WGM12</t>
  </si>
  <si>
    <t>CS12</t>
  </si>
  <si>
    <t>CS11</t>
  </si>
  <si>
    <t>CS10</t>
  </si>
  <si>
    <t>COMx01:00 D7:D6 and D5:D4 Compare Output Mode (control waveform generator)</t>
  </si>
  <si>
    <t>0xFFFF</t>
  </si>
  <si>
    <t>PWM, Phase Correct, 10-bit</t>
  </si>
  <si>
    <t>PWM, Phase Correct, 9-bit</t>
  </si>
  <si>
    <t>PWM, Phase Correct, 8-bit</t>
  </si>
  <si>
    <t>Fast PWM, 8-bit</t>
  </si>
  <si>
    <t>Fast PWM, 9-bit</t>
  </si>
  <si>
    <t>Fast PWM, 10-bit</t>
  </si>
  <si>
    <t>PWM, Phase &amp; Freq Correct</t>
  </si>
  <si>
    <t>PWM, Phase Correct</t>
  </si>
  <si>
    <t>0x00FF</t>
  </si>
  <si>
    <t>0x01FF</t>
  </si>
  <si>
    <t>0x03FF</t>
  </si>
  <si>
    <t>OCR1A</t>
  </si>
  <si>
    <t>ICR1</t>
  </si>
  <si>
    <t>No clock source (Timer/Counter stopped)</t>
  </si>
  <si>
    <t>Value</t>
  </si>
  <si>
    <t>TOV0</t>
  </si>
  <si>
    <t>OCR0A:</t>
  </si>
  <si>
    <t>hex</t>
  </si>
  <si>
    <t>TCCR1A:B</t>
  </si>
  <si>
    <t>(Timer/Counter Control Register A &amp; B)</t>
  </si>
  <si>
    <t>(Timer/Counter Control Register C)</t>
  </si>
  <si>
    <t>OCR1A:</t>
  </si>
  <si>
    <t>Scaler</t>
  </si>
  <si>
    <t>MHz</t>
  </si>
  <si>
    <t>Timer:</t>
  </si>
  <si>
    <t>Period</t>
  </si>
  <si>
    <t>μs</t>
  </si>
  <si>
    <t>(1/Clock)</t>
  </si>
  <si>
    <t>(Desired/Period)</t>
  </si>
  <si>
    <t>TCNT0:</t>
  </si>
  <si>
    <t>(XTAL/Scaler)</t>
  </si>
  <si>
    <t>M</t>
  </si>
  <si>
    <t>(256-Value)</t>
  </si>
  <si>
    <t>(Value-1)</t>
  </si>
  <si>
    <t>TCNT1:</t>
  </si>
  <si>
    <t>(65536-Value)</t>
  </si>
  <si>
    <t>µs</t>
  </si>
  <si>
    <t>0x00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</si>
</sst>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b/>
      <u/>
      <sz val="10"/>
      <color theme="1"/>
      <name val="Consolas"/>
      <family val="3"/>
    </font>
    <font>
      <u/>
      <sz val="10"/>
      <color theme="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/>
    <xf numFmtId="0" fontId="1" fillId="0" borderId="0" xfId="0" applyFont="1" applyAlignment="1">
      <alignment horizontal="right"/>
    </xf>
    <xf numFmtId="0" fontId="1" fillId="0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Border="1"/>
    <xf numFmtId="0" fontId="2" fillId="7" borderId="1" xfId="0" applyFont="1" applyFill="1" applyBorder="1" applyAlignment="1">
      <alignment horizontal="right"/>
    </xf>
    <xf numFmtId="0" fontId="2" fillId="0" borderId="12" xfId="0" applyFont="1" applyBorder="1"/>
    <xf numFmtId="0" fontId="2" fillId="0" borderId="0" xfId="0" applyFont="1" applyFill="1" applyBorder="1"/>
    <xf numFmtId="0" fontId="2" fillId="0" borderId="0" xfId="0" applyFont="1" applyAlignment="1">
      <alignment horizontal="right"/>
    </xf>
    <xf numFmtId="0" fontId="2" fillId="6" borderId="1" xfId="0" applyFont="1" applyFill="1" applyBorder="1" applyAlignment="1">
      <alignment horizontal="right"/>
    </xf>
    <xf numFmtId="0" fontId="1" fillId="0" borderId="2" xfId="0" applyFont="1" applyBorder="1"/>
    <xf numFmtId="0" fontId="1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9" xfId="0" applyFont="1" applyBorder="1"/>
    <xf numFmtId="0" fontId="1" fillId="0" borderId="9" xfId="0" applyFont="1" applyFill="1" applyBorder="1"/>
    <xf numFmtId="0" fontId="3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FD47-E965-4B26-90E3-E5A9730FD283}">
  <dimension ref="B2:U48"/>
  <sheetViews>
    <sheetView zoomScale="90" zoomScaleNormal="90" workbookViewId="0">
      <selection activeCell="K28" sqref="K28"/>
    </sheetView>
  </sheetViews>
  <sheetFormatPr defaultRowHeight="12.75" x14ac:dyDescent="0.2"/>
  <cols>
    <col min="1" max="1" width="5.7109375" style="2" customWidth="1"/>
    <col min="2" max="2" width="12.42578125" style="2" customWidth="1"/>
    <col min="3" max="3" width="11.140625" style="2" bestFit="1" customWidth="1"/>
    <col min="4" max="8" width="9.28515625" style="2" bestFit="1" customWidth="1"/>
    <col min="9" max="9" width="10.140625" style="2" bestFit="1" customWidth="1"/>
    <col min="10" max="10" width="9.28515625" style="2" bestFit="1" customWidth="1"/>
    <col min="11" max="11" width="5.7109375" style="2" customWidth="1"/>
    <col min="12" max="12" width="6.7109375" style="2" bestFit="1" customWidth="1"/>
    <col min="13" max="13" width="5.7109375" style="2" customWidth="1"/>
    <col min="14" max="17" width="9.28515625" style="2" bestFit="1" customWidth="1"/>
    <col min="18" max="18" width="20.7109375" style="2" bestFit="1" customWidth="1"/>
    <col min="19" max="19" width="7.140625" style="2" bestFit="1" customWidth="1"/>
    <col min="20" max="20" width="11.28515625" style="2" bestFit="1" customWidth="1"/>
    <col min="21" max="21" width="10.140625" style="2" bestFit="1" customWidth="1"/>
    <col min="22" max="16384" width="9.140625" style="2"/>
  </cols>
  <sheetData>
    <row r="2" spans="2:21" x14ac:dyDescent="0.2">
      <c r="B2" s="1" t="s">
        <v>0</v>
      </c>
      <c r="C2" s="1" t="s">
        <v>28</v>
      </c>
      <c r="L2" s="3" t="s">
        <v>113</v>
      </c>
    </row>
    <row r="3" spans="2:21" x14ac:dyDescent="0.2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</row>
    <row r="4" spans="2:21" x14ac:dyDescent="0.2">
      <c r="C4" s="5" t="str">
        <f>DEC2BIN(_xlfn.BITAND(_xlfn.BITRSHIFT(HEX2DEC((RIGHT($L4,2))),7),1),1)</f>
        <v>0</v>
      </c>
      <c r="D4" s="5" t="str">
        <f>DEC2BIN(_xlfn.BITAND(_xlfn.BITRSHIFT(HEX2DEC((RIGHT($L4,2))),6),1),1)</f>
        <v>0</v>
      </c>
      <c r="E4" s="5" t="str">
        <f>DEC2BIN(_xlfn.BITAND(_xlfn.BITRSHIFT(HEX2DEC((RIGHT($L4,2))),5),1),1)</f>
        <v>0</v>
      </c>
      <c r="F4" s="5" t="str">
        <f>DEC2BIN(_xlfn.BITAND(_xlfn.BITRSHIFT(HEX2DEC((RIGHT($L4,2))),4),1),1)</f>
        <v>0</v>
      </c>
      <c r="G4" s="5" t="str">
        <f>DEC2BIN(_xlfn.BITAND(_xlfn.BITRSHIFT(HEX2DEC((RIGHT($L4,2))),3),1),1)</f>
        <v>0</v>
      </c>
      <c r="H4" s="5" t="str">
        <f>DEC2BIN(_xlfn.BITAND(_xlfn.BITRSHIFT(HEX2DEC((RIGHT($L4,2))),2),1),1)</f>
        <v>0</v>
      </c>
      <c r="I4" s="5" t="str">
        <f>DEC2BIN(_xlfn.BITAND(_xlfn.BITRSHIFT(HEX2DEC((RIGHT($L4,2))),1),1),1)</f>
        <v>0</v>
      </c>
      <c r="J4" s="5" t="str">
        <f>DEC2BIN(_xlfn.BITAND(_xlfn.BITRSHIFT(HEX2DEC((RIGHT($L4,2))),0),1),1)</f>
        <v>0</v>
      </c>
      <c r="L4" s="39" t="str">
        <f>F42</f>
        <v>0x00</v>
      </c>
    </row>
    <row r="5" spans="2:21" x14ac:dyDescent="0.2">
      <c r="C5" s="7"/>
      <c r="D5" s="7"/>
      <c r="E5" s="7"/>
      <c r="F5" s="7"/>
      <c r="G5" s="7"/>
      <c r="H5" s="7"/>
      <c r="I5" s="7"/>
      <c r="J5" s="7"/>
    </row>
    <row r="6" spans="2:21" x14ac:dyDescent="0.2">
      <c r="B6" s="1" t="s">
        <v>9</v>
      </c>
      <c r="C6" s="1" t="s">
        <v>29</v>
      </c>
      <c r="D6" s="7"/>
      <c r="E6" s="7"/>
      <c r="F6" s="7"/>
      <c r="G6" s="7"/>
      <c r="H6" s="7"/>
      <c r="I6" s="7"/>
      <c r="J6" s="7"/>
    </row>
    <row r="7" spans="2:21" x14ac:dyDescent="0.2">
      <c r="C7" s="8" t="s">
        <v>10</v>
      </c>
      <c r="D7" s="8" t="s">
        <v>11</v>
      </c>
      <c r="E7" s="8" t="s">
        <v>12</v>
      </c>
      <c r="F7" s="8" t="s">
        <v>13</v>
      </c>
      <c r="G7" s="9" t="s">
        <v>14</v>
      </c>
      <c r="H7" s="9" t="s">
        <v>14</v>
      </c>
      <c r="I7" s="10" t="s">
        <v>15</v>
      </c>
      <c r="J7" s="10" t="s">
        <v>16</v>
      </c>
      <c r="N7" s="1" t="s">
        <v>9</v>
      </c>
      <c r="O7" s="1" t="s">
        <v>29</v>
      </c>
    </row>
    <row r="8" spans="2:21" x14ac:dyDescent="0.2">
      <c r="C8" s="6">
        <v>0</v>
      </c>
      <c r="D8" s="6">
        <v>0</v>
      </c>
      <c r="E8" s="6">
        <v>0</v>
      </c>
      <c r="F8" s="6">
        <v>0</v>
      </c>
      <c r="G8" s="12">
        <v>0</v>
      </c>
      <c r="H8" s="12">
        <v>0</v>
      </c>
      <c r="I8" s="13">
        <v>0</v>
      </c>
      <c r="J8" s="13">
        <v>0</v>
      </c>
      <c r="L8" s="6" t="str">
        <f>"0x"&amp;BIN2HEX(C8&amp;D8&amp;E8&amp;F8&amp;G8&amp;H8&amp;I8&amp;J8,2)</f>
        <v>0x00</v>
      </c>
      <c r="N8" s="11" t="s">
        <v>35</v>
      </c>
      <c r="O8" s="10" t="s">
        <v>20</v>
      </c>
      <c r="P8" s="10" t="s">
        <v>15</v>
      </c>
      <c r="Q8" s="10" t="s">
        <v>16</v>
      </c>
      <c r="R8" s="8" t="s">
        <v>35</v>
      </c>
      <c r="S8" s="8" t="s">
        <v>36</v>
      </c>
      <c r="T8" s="8" t="s">
        <v>37</v>
      </c>
      <c r="U8" s="8" t="s">
        <v>38</v>
      </c>
    </row>
    <row r="9" spans="2:21" x14ac:dyDescent="0.2">
      <c r="C9" s="7"/>
      <c r="D9" s="7"/>
      <c r="E9" s="7"/>
      <c r="F9" s="7"/>
      <c r="G9" s="7"/>
      <c r="H9" s="7"/>
      <c r="I9" s="7"/>
      <c r="J9" s="7"/>
      <c r="N9" s="14">
        <v>0</v>
      </c>
      <c r="O9" s="13">
        <v>0</v>
      </c>
      <c r="P9" s="13">
        <v>0</v>
      </c>
      <c r="Q9" s="13">
        <v>0</v>
      </c>
      <c r="R9" s="15" t="s">
        <v>39</v>
      </c>
      <c r="S9" s="15" t="s">
        <v>44</v>
      </c>
      <c r="T9" s="16" t="s">
        <v>45</v>
      </c>
      <c r="U9" s="15" t="s">
        <v>48</v>
      </c>
    </row>
    <row r="10" spans="2:21" x14ac:dyDescent="0.2">
      <c r="B10" s="1" t="s">
        <v>17</v>
      </c>
      <c r="C10" s="1" t="s">
        <v>30</v>
      </c>
      <c r="D10" s="7"/>
      <c r="E10" s="7"/>
      <c r="F10" s="7"/>
      <c r="G10" s="7"/>
      <c r="H10" s="7"/>
      <c r="I10" s="7"/>
      <c r="J10" s="7"/>
      <c r="N10" s="14">
        <v>1</v>
      </c>
      <c r="O10" s="13">
        <v>0</v>
      </c>
      <c r="P10" s="13">
        <v>0</v>
      </c>
      <c r="Q10" s="13">
        <v>1</v>
      </c>
      <c r="R10" s="16" t="s">
        <v>40</v>
      </c>
      <c r="S10" s="16" t="s">
        <v>44</v>
      </c>
      <c r="T10" s="16" t="s">
        <v>46</v>
      </c>
      <c r="U10" s="16" t="s">
        <v>47</v>
      </c>
    </row>
    <row r="11" spans="2:21" x14ac:dyDescent="0.2">
      <c r="C11" s="8" t="s">
        <v>18</v>
      </c>
      <c r="D11" s="8" t="s">
        <v>19</v>
      </c>
      <c r="E11" s="9" t="s">
        <v>14</v>
      </c>
      <c r="F11" s="9" t="s">
        <v>14</v>
      </c>
      <c r="G11" s="10" t="s">
        <v>20</v>
      </c>
      <c r="H11" s="18" t="s">
        <v>21</v>
      </c>
      <c r="I11" s="18" t="s">
        <v>22</v>
      </c>
      <c r="J11" s="18" t="s">
        <v>23</v>
      </c>
      <c r="N11" s="14">
        <v>2</v>
      </c>
      <c r="O11" s="13">
        <v>0</v>
      </c>
      <c r="P11" s="13">
        <v>1</v>
      </c>
      <c r="Q11" s="13">
        <v>0</v>
      </c>
      <c r="R11" s="20" t="s">
        <v>41</v>
      </c>
      <c r="S11" s="20" t="s">
        <v>31</v>
      </c>
      <c r="T11" s="20" t="s">
        <v>45</v>
      </c>
      <c r="U11" s="16" t="s">
        <v>48</v>
      </c>
    </row>
    <row r="12" spans="2:21" x14ac:dyDescent="0.2">
      <c r="C12" s="6">
        <v>0</v>
      </c>
      <c r="D12" s="6">
        <v>0</v>
      </c>
      <c r="E12" s="12">
        <v>0</v>
      </c>
      <c r="F12" s="12">
        <v>0</v>
      </c>
      <c r="G12" s="13">
        <v>0</v>
      </c>
      <c r="H12" s="19">
        <v>0</v>
      </c>
      <c r="I12" s="19">
        <v>0</v>
      </c>
      <c r="J12" s="19">
        <v>0</v>
      </c>
      <c r="L12" s="6" t="str">
        <f>"0x"&amp;BIN2HEX(C12&amp;D12&amp;E12&amp;F12&amp;G12&amp;H12&amp;I12&amp;J12,2)</f>
        <v>0x00</v>
      </c>
      <c r="N12" s="14">
        <v>3</v>
      </c>
      <c r="O12" s="13">
        <v>0</v>
      </c>
      <c r="P12" s="13">
        <v>1</v>
      </c>
      <c r="Q12" s="13">
        <v>1</v>
      </c>
      <c r="R12" s="16" t="s">
        <v>42</v>
      </c>
      <c r="S12" s="16" t="s">
        <v>44</v>
      </c>
      <c r="T12" s="16" t="s">
        <v>47</v>
      </c>
      <c r="U12" s="16" t="s">
        <v>48</v>
      </c>
    </row>
    <row r="13" spans="2:21" x14ac:dyDescent="0.2">
      <c r="N13" s="14">
        <v>4</v>
      </c>
      <c r="O13" s="12">
        <v>1</v>
      </c>
      <c r="P13" s="12">
        <v>0</v>
      </c>
      <c r="Q13" s="12">
        <v>0</v>
      </c>
      <c r="R13" s="25" t="s">
        <v>43</v>
      </c>
      <c r="S13" s="25" t="s">
        <v>14</v>
      </c>
      <c r="T13" s="25" t="s">
        <v>14</v>
      </c>
      <c r="U13" s="25" t="s">
        <v>14</v>
      </c>
    </row>
    <row r="14" spans="2:21" x14ac:dyDescent="0.2">
      <c r="B14" s="1" t="s">
        <v>26</v>
      </c>
      <c r="C14" s="1" t="s">
        <v>27</v>
      </c>
      <c r="N14" s="14">
        <v>5</v>
      </c>
      <c r="O14" s="13">
        <v>1</v>
      </c>
      <c r="P14" s="13">
        <v>0</v>
      </c>
      <c r="Q14" s="13">
        <v>1</v>
      </c>
      <c r="R14" s="16" t="s">
        <v>40</v>
      </c>
      <c r="S14" s="16" t="s">
        <v>31</v>
      </c>
      <c r="T14" s="16" t="s">
        <v>46</v>
      </c>
      <c r="U14" s="16" t="s">
        <v>47</v>
      </c>
    </row>
    <row r="15" spans="2:21" x14ac:dyDescent="0.2">
      <c r="C15" s="9" t="s">
        <v>14</v>
      </c>
      <c r="D15" s="9" t="s">
        <v>14</v>
      </c>
      <c r="E15" s="9" t="s">
        <v>14</v>
      </c>
      <c r="F15" s="9" t="s">
        <v>14</v>
      </c>
      <c r="G15" s="9" t="s">
        <v>14</v>
      </c>
      <c r="H15" s="21" t="s">
        <v>24</v>
      </c>
      <c r="I15" s="22" t="s">
        <v>25</v>
      </c>
      <c r="J15" s="4" t="s">
        <v>114</v>
      </c>
      <c r="N15" s="14">
        <v>6</v>
      </c>
      <c r="O15" s="12">
        <v>1</v>
      </c>
      <c r="P15" s="12">
        <v>1</v>
      </c>
      <c r="Q15" s="12">
        <v>0</v>
      </c>
      <c r="R15" s="25" t="s">
        <v>43</v>
      </c>
      <c r="S15" s="25" t="s">
        <v>14</v>
      </c>
      <c r="T15" s="25" t="s">
        <v>14</v>
      </c>
      <c r="U15" s="25" t="s">
        <v>14</v>
      </c>
    </row>
    <row r="16" spans="2:21" x14ac:dyDescent="0.2"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23">
        <v>0</v>
      </c>
      <c r="I16" s="24">
        <v>0</v>
      </c>
      <c r="J16" s="5">
        <v>0</v>
      </c>
      <c r="L16" s="6" t="str">
        <f>"0x"&amp;BIN2HEX(C16&amp;D16&amp;E16&amp;F16&amp;G16&amp;H16&amp;I16&amp;J16,2)</f>
        <v>0x00</v>
      </c>
      <c r="N16" s="14">
        <v>7</v>
      </c>
      <c r="O16" s="13">
        <v>1</v>
      </c>
      <c r="P16" s="13">
        <v>1</v>
      </c>
      <c r="Q16" s="13">
        <v>1</v>
      </c>
      <c r="R16" s="16" t="s">
        <v>42</v>
      </c>
      <c r="S16" s="16" t="s">
        <v>31</v>
      </c>
      <c r="T16" s="16" t="s">
        <v>47</v>
      </c>
      <c r="U16" s="16" t="s">
        <v>46</v>
      </c>
    </row>
    <row r="17" spans="2:20" x14ac:dyDescent="0.2">
      <c r="N17" s="2" t="s">
        <v>50</v>
      </c>
      <c r="Q17" s="2" t="s">
        <v>49</v>
      </c>
    </row>
    <row r="18" spans="2:20" x14ac:dyDescent="0.2">
      <c r="B18" s="1" t="s">
        <v>31</v>
      </c>
      <c r="C18" s="1" t="s">
        <v>32</v>
      </c>
    </row>
    <row r="19" spans="2:20" x14ac:dyDescent="0.2">
      <c r="C19" s="26" t="s">
        <v>1</v>
      </c>
      <c r="D19" s="26" t="s">
        <v>2</v>
      </c>
      <c r="E19" s="26" t="s">
        <v>3</v>
      </c>
      <c r="F19" s="26" t="s">
        <v>4</v>
      </c>
      <c r="G19" s="26" t="s">
        <v>5</v>
      </c>
      <c r="H19" s="26" t="s">
        <v>6</v>
      </c>
      <c r="I19" s="26" t="s">
        <v>7</v>
      </c>
      <c r="J19" s="26" t="s">
        <v>8</v>
      </c>
      <c r="N19" s="1" t="s">
        <v>17</v>
      </c>
      <c r="O19" s="1" t="s">
        <v>30</v>
      </c>
    </row>
    <row r="20" spans="2:20" x14ac:dyDescent="0.2">
      <c r="C20" s="24" t="str">
        <f>DEC2BIN(_xlfn.BITAND(_xlfn.BITRSHIFT(HEX2DEC((RIGHT($L20,2))),7),1),1)</f>
        <v>0</v>
      </c>
      <c r="D20" s="24" t="str">
        <f>DEC2BIN(_xlfn.BITAND(_xlfn.BITRSHIFT(HEX2DEC((RIGHT($L20,2))),6),1),1)</f>
        <v>0</v>
      </c>
      <c r="E20" s="24" t="str">
        <f>DEC2BIN(_xlfn.BITAND(_xlfn.BITRSHIFT(HEX2DEC((RIGHT($L20,2))),5),1),1)</f>
        <v>0</v>
      </c>
      <c r="F20" s="24" t="str">
        <f>DEC2BIN(_xlfn.BITAND(_xlfn.BITRSHIFT(HEX2DEC((RIGHT($L20,2))),4),1),1)</f>
        <v>0</v>
      </c>
      <c r="G20" s="24" t="str">
        <f>DEC2BIN(_xlfn.BITAND(_xlfn.BITRSHIFT(HEX2DEC((RIGHT($L20,2))),3),1),1)</f>
        <v>0</v>
      </c>
      <c r="H20" s="24" t="str">
        <f>DEC2BIN(_xlfn.BITAND(_xlfn.BITRSHIFT(HEX2DEC((RIGHT($L20,2))),2),1),1)</f>
        <v>0</v>
      </c>
      <c r="I20" s="24" t="str">
        <f>DEC2BIN(_xlfn.BITAND(_xlfn.BITRSHIFT(HEX2DEC((RIGHT($L20,2))),1),1),1)</f>
        <v>0</v>
      </c>
      <c r="J20" s="24" t="str">
        <f>DEC2BIN(_xlfn.BITAND(_xlfn.BITRSHIFT(HEX2DEC((RIGHT($L20,2))),0),1),1)</f>
        <v>0</v>
      </c>
      <c r="L20" s="51" t="str">
        <f>F47</f>
        <v>0x00</v>
      </c>
      <c r="N20" s="18" t="s">
        <v>21</v>
      </c>
      <c r="O20" s="18" t="s">
        <v>22</v>
      </c>
      <c r="P20" s="18" t="s">
        <v>23</v>
      </c>
      <c r="Q20" s="53" t="s">
        <v>51</v>
      </c>
      <c r="R20" s="53"/>
      <c r="S20" s="53"/>
      <c r="T20" s="53"/>
    </row>
    <row r="21" spans="2:20" x14ac:dyDescent="0.2">
      <c r="N21" s="19">
        <v>0</v>
      </c>
      <c r="O21" s="19">
        <v>0</v>
      </c>
      <c r="P21" s="19">
        <v>0</v>
      </c>
      <c r="Q21" s="53" t="s">
        <v>52</v>
      </c>
      <c r="R21" s="53"/>
      <c r="S21" s="53"/>
      <c r="T21" s="53"/>
    </row>
    <row r="22" spans="2:20" x14ac:dyDescent="0.2">
      <c r="B22" s="1" t="s">
        <v>33</v>
      </c>
      <c r="C22" s="1" t="s">
        <v>34</v>
      </c>
      <c r="N22" s="19">
        <v>0</v>
      </c>
      <c r="O22" s="19">
        <v>0</v>
      </c>
      <c r="P22" s="19">
        <v>1</v>
      </c>
      <c r="Q22" s="52" t="s">
        <v>59</v>
      </c>
      <c r="R22" s="52"/>
      <c r="S22" s="52"/>
      <c r="T22" s="52"/>
    </row>
    <row r="23" spans="2:20" x14ac:dyDescent="0.2">
      <c r="C23" s="21" t="s">
        <v>1</v>
      </c>
      <c r="D23" s="21" t="s">
        <v>2</v>
      </c>
      <c r="E23" s="21" t="s">
        <v>3</v>
      </c>
      <c r="F23" s="21" t="s">
        <v>4</v>
      </c>
      <c r="G23" s="21" t="s">
        <v>5</v>
      </c>
      <c r="H23" s="21" t="s">
        <v>6</v>
      </c>
      <c r="I23" s="21" t="s">
        <v>7</v>
      </c>
      <c r="J23" s="21" t="s">
        <v>8</v>
      </c>
      <c r="N23" s="19">
        <v>0</v>
      </c>
      <c r="O23" s="19">
        <v>1</v>
      </c>
      <c r="P23" s="19">
        <v>0</v>
      </c>
      <c r="Q23" s="52" t="s">
        <v>53</v>
      </c>
      <c r="R23" s="52"/>
      <c r="S23" s="52"/>
      <c r="T23" s="52"/>
    </row>
    <row r="24" spans="2:20" x14ac:dyDescent="0.2">
      <c r="C24" s="23" t="str">
        <f>DEC2BIN(_xlfn.BITAND(_xlfn.BITRSHIFT(HEX2DEC((RIGHT($L24,2))),7),1),1)</f>
        <v>0</v>
      </c>
      <c r="D24" s="23" t="str">
        <f>DEC2BIN(_xlfn.BITAND(_xlfn.BITRSHIFT(HEX2DEC((RIGHT($L24,2))),6),1),1)</f>
        <v>0</v>
      </c>
      <c r="E24" s="23" t="str">
        <f>DEC2BIN(_xlfn.BITAND(_xlfn.BITRSHIFT(HEX2DEC((RIGHT($L24,2))),5),1),1)</f>
        <v>0</v>
      </c>
      <c r="F24" s="23" t="str">
        <f>DEC2BIN(_xlfn.BITAND(_xlfn.BITRSHIFT(HEX2DEC((RIGHT($L24,2))),4),1),1)</f>
        <v>0</v>
      </c>
      <c r="G24" s="23" t="str">
        <f>DEC2BIN(_xlfn.BITAND(_xlfn.BITRSHIFT(HEX2DEC((RIGHT($L24,2))),3),1),1)</f>
        <v>0</v>
      </c>
      <c r="H24" s="23" t="str">
        <f>DEC2BIN(_xlfn.BITAND(_xlfn.BITRSHIFT(HEX2DEC((RIGHT($L24,2))),2),1),1)</f>
        <v>0</v>
      </c>
      <c r="I24" s="23" t="str">
        <f>DEC2BIN(_xlfn.BITAND(_xlfn.BITRSHIFT(HEX2DEC((RIGHT($L24,2))),1),1),1)</f>
        <v>0</v>
      </c>
      <c r="J24" s="23" t="str">
        <f>DEC2BIN(_xlfn.BITAND(_xlfn.BITRSHIFT(HEX2DEC((RIGHT($L24,2))),0),1),1)</f>
        <v>0</v>
      </c>
      <c r="L24" s="23" t="s">
        <v>136</v>
      </c>
      <c r="N24" s="19">
        <v>0</v>
      </c>
      <c r="O24" s="19">
        <v>1</v>
      </c>
      <c r="P24" s="19">
        <v>1</v>
      </c>
      <c r="Q24" s="52" t="s">
        <v>54</v>
      </c>
      <c r="R24" s="52"/>
      <c r="S24" s="52"/>
      <c r="T24" s="52"/>
    </row>
    <row r="25" spans="2:20" x14ac:dyDescent="0.2">
      <c r="N25" s="19">
        <v>1</v>
      </c>
      <c r="O25" s="19">
        <v>0</v>
      </c>
      <c r="P25" s="19">
        <v>0</v>
      </c>
      <c r="Q25" s="52" t="s">
        <v>55</v>
      </c>
      <c r="R25" s="52"/>
      <c r="S25" s="52"/>
      <c r="T25" s="52"/>
    </row>
    <row r="26" spans="2:20" x14ac:dyDescent="0.2">
      <c r="N26" s="19">
        <v>1</v>
      </c>
      <c r="O26" s="19">
        <v>0</v>
      </c>
      <c r="P26" s="19">
        <v>1</v>
      </c>
      <c r="Q26" s="52" t="s">
        <v>56</v>
      </c>
      <c r="R26" s="52"/>
      <c r="S26" s="52"/>
      <c r="T26" s="52"/>
    </row>
    <row r="27" spans="2:20" x14ac:dyDescent="0.2">
      <c r="B27" s="1" t="s">
        <v>62</v>
      </c>
      <c r="C27" s="27">
        <v>1</v>
      </c>
      <c r="D27" s="2" t="s">
        <v>122</v>
      </c>
      <c r="N27" s="19">
        <v>1</v>
      </c>
      <c r="O27" s="19">
        <v>1</v>
      </c>
      <c r="P27" s="19">
        <v>0</v>
      </c>
      <c r="Q27" s="52" t="s">
        <v>57</v>
      </c>
      <c r="R27" s="52"/>
      <c r="S27" s="52"/>
      <c r="T27" s="52"/>
    </row>
    <row r="28" spans="2:20" x14ac:dyDescent="0.2">
      <c r="B28" s="1" t="s">
        <v>64</v>
      </c>
      <c r="C28" s="27">
        <v>0</v>
      </c>
      <c r="D28" s="2" t="s">
        <v>135</v>
      </c>
      <c r="N28" s="19">
        <v>1</v>
      </c>
      <c r="O28" s="19">
        <v>1</v>
      </c>
      <c r="P28" s="19">
        <v>1</v>
      </c>
      <c r="Q28" s="52" t="s">
        <v>58</v>
      </c>
      <c r="R28" s="52"/>
      <c r="S28" s="52"/>
      <c r="T28" s="52"/>
    </row>
    <row r="30" spans="2:20" x14ac:dyDescent="0.2">
      <c r="B30" s="1" t="s">
        <v>123</v>
      </c>
      <c r="C30" s="37"/>
      <c r="D30" s="2" t="s">
        <v>129</v>
      </c>
      <c r="F30" s="2" t="s">
        <v>126</v>
      </c>
      <c r="H30" s="2" t="s">
        <v>127</v>
      </c>
    </row>
    <row r="31" spans="2:20" x14ac:dyDescent="0.2">
      <c r="B31" s="41" t="s">
        <v>121</v>
      </c>
      <c r="C31" s="41"/>
      <c r="D31" s="41" t="s">
        <v>60</v>
      </c>
      <c r="E31" s="41"/>
      <c r="F31" s="41" t="s">
        <v>124</v>
      </c>
      <c r="G31" s="41"/>
      <c r="H31" s="41" t="s">
        <v>113</v>
      </c>
    </row>
    <row r="32" spans="2:20" x14ac:dyDescent="0.2">
      <c r="B32" s="38">
        <v>1</v>
      </c>
      <c r="D32" s="2">
        <f>$C$27/B32</f>
        <v>1</v>
      </c>
      <c r="E32" s="2" t="s">
        <v>63</v>
      </c>
      <c r="F32" s="2">
        <f>1/D32</f>
        <v>1</v>
      </c>
      <c r="G32" s="2" t="s">
        <v>125</v>
      </c>
      <c r="H32" s="2">
        <f>$C$28/F32</f>
        <v>0</v>
      </c>
      <c r="I32" s="2" t="s">
        <v>130</v>
      </c>
    </row>
    <row r="33" spans="2:14" x14ac:dyDescent="0.2">
      <c r="B33" s="2">
        <v>8</v>
      </c>
      <c r="D33" s="2">
        <f>$C$27/B33</f>
        <v>0.125</v>
      </c>
      <c r="E33" s="2" t="s">
        <v>63</v>
      </c>
      <c r="F33" s="2">
        <f>1/D33</f>
        <v>8</v>
      </c>
      <c r="G33" s="2" t="s">
        <v>125</v>
      </c>
      <c r="H33" s="2">
        <f t="shared" ref="H33:H36" si="0">$C$28/F33</f>
        <v>0</v>
      </c>
      <c r="I33" s="2" t="s">
        <v>130</v>
      </c>
    </row>
    <row r="34" spans="2:14" x14ac:dyDescent="0.2">
      <c r="B34" s="2">
        <v>64</v>
      </c>
      <c r="D34" s="2">
        <f>$C$27/B34</f>
        <v>1.5625E-2</v>
      </c>
      <c r="E34" s="2" t="s">
        <v>63</v>
      </c>
      <c r="F34" s="2">
        <f>1/D34</f>
        <v>64</v>
      </c>
      <c r="G34" s="2" t="s">
        <v>125</v>
      </c>
      <c r="H34" s="2">
        <f t="shared" si="0"/>
        <v>0</v>
      </c>
      <c r="I34" s="2" t="s">
        <v>130</v>
      </c>
    </row>
    <row r="35" spans="2:14" x14ac:dyDescent="0.2">
      <c r="B35" s="2">
        <v>256</v>
      </c>
      <c r="D35" s="2">
        <f>$C$27/B35</f>
        <v>3.90625E-3</v>
      </c>
      <c r="E35" s="2" t="s">
        <v>63</v>
      </c>
      <c r="F35" s="2">
        <f>1/D35</f>
        <v>256</v>
      </c>
      <c r="G35" s="2" t="s">
        <v>125</v>
      </c>
      <c r="H35" s="2">
        <f t="shared" si="0"/>
        <v>0</v>
      </c>
      <c r="I35" s="2" t="s">
        <v>130</v>
      </c>
    </row>
    <row r="36" spans="2:14" x14ac:dyDescent="0.2">
      <c r="B36" s="2">
        <v>1024</v>
      </c>
      <c r="D36" s="2">
        <f>$C$27/B36</f>
        <v>9.765625E-4</v>
      </c>
      <c r="E36" s="2" t="s">
        <v>63</v>
      </c>
      <c r="F36" s="2">
        <f>1/D36</f>
        <v>1024</v>
      </c>
      <c r="G36" s="2" t="s">
        <v>125</v>
      </c>
      <c r="H36" s="2">
        <f t="shared" si="0"/>
        <v>0</v>
      </c>
      <c r="I36" s="2" t="s">
        <v>130</v>
      </c>
    </row>
    <row r="38" spans="2:14" x14ac:dyDescent="0.2">
      <c r="B38" s="1" t="s">
        <v>61</v>
      </c>
      <c r="C38" s="27">
        <v>1</v>
      </c>
    </row>
    <row r="39" spans="2:14" x14ac:dyDescent="0.2">
      <c r="B39" s="1"/>
      <c r="I39" s="42"/>
    </row>
    <row r="40" spans="2:14" ht="15" x14ac:dyDescent="0.25">
      <c r="B40" s="1" t="s">
        <v>39</v>
      </c>
      <c r="I40" s="42"/>
      <c r="N40"/>
    </row>
    <row r="41" spans="2:14" ht="15" x14ac:dyDescent="0.25">
      <c r="B41" s="45"/>
      <c r="C41" s="30"/>
      <c r="D41" s="30"/>
      <c r="E41" s="30"/>
      <c r="F41" s="46" t="s">
        <v>116</v>
      </c>
      <c r="G41" s="31"/>
      <c r="H41"/>
      <c r="I41"/>
      <c r="J41"/>
      <c r="K41"/>
      <c r="L41"/>
      <c r="M41"/>
      <c r="N41"/>
    </row>
    <row r="42" spans="2:14" ht="15" x14ac:dyDescent="0.25">
      <c r="B42" s="43" t="s">
        <v>128</v>
      </c>
      <c r="C42" s="15">
        <f>IF(C28=0,0,256-VLOOKUP(C38,B32:H36,7,FALSE))</f>
        <v>0</v>
      </c>
      <c r="D42" s="32" t="s">
        <v>131</v>
      </c>
      <c r="E42" s="32"/>
      <c r="F42" s="39" t="str">
        <f>"0x"&amp;DEC2HEX(C42,2)</f>
        <v>0x00</v>
      </c>
      <c r="G42" s="33"/>
      <c r="H42"/>
      <c r="I42"/>
      <c r="J42"/>
      <c r="K42"/>
      <c r="L42"/>
      <c r="M42"/>
      <c r="N42"/>
    </row>
    <row r="43" spans="2:14" customFormat="1" ht="15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4" customFormat="1" ht="15" x14ac:dyDescent="0.25">
      <c r="B44" s="1" t="s">
        <v>41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4" customFormat="1" ht="15" x14ac:dyDescent="0.25">
      <c r="B45" s="29"/>
      <c r="C45" s="30"/>
      <c r="D45" s="30"/>
      <c r="E45" s="30"/>
      <c r="F45" s="30"/>
      <c r="G45" s="31"/>
    </row>
    <row r="46" spans="2:14" customFormat="1" ht="15" x14ac:dyDescent="0.25">
      <c r="B46" s="40" t="s">
        <v>128</v>
      </c>
      <c r="C46" s="15">
        <v>0</v>
      </c>
      <c r="D46" s="34"/>
      <c r="E46" s="34"/>
      <c r="F46" s="47" t="s">
        <v>116</v>
      </c>
      <c r="G46" s="36"/>
    </row>
    <row r="47" spans="2:14" ht="15" x14ac:dyDescent="0.25">
      <c r="B47" s="44" t="s">
        <v>115</v>
      </c>
      <c r="C47" s="20">
        <f>IF(C28=0,0,VLOOKUP(C38,B32:H36,7,FALSE)-1)</f>
        <v>0</v>
      </c>
      <c r="D47" s="32" t="s">
        <v>132</v>
      </c>
      <c r="E47" s="32"/>
      <c r="F47" s="35" t="str">
        <f>"0x"&amp;DEC2HEX(C47,2)</f>
        <v>0x00</v>
      </c>
      <c r="G47" s="33"/>
      <c r="H47"/>
      <c r="I47"/>
      <c r="J47"/>
      <c r="K47"/>
      <c r="L47"/>
      <c r="M47"/>
      <c r="N47"/>
    </row>
    <row r="48" spans="2:14" ht="15" x14ac:dyDescent="0.25">
      <c r="B48"/>
      <c r="C48"/>
      <c r="D48"/>
      <c r="E48"/>
      <c r="F48"/>
      <c r="G48"/>
      <c r="H48"/>
      <c r="I48"/>
      <c r="J48"/>
      <c r="K48"/>
      <c r="N48"/>
    </row>
  </sheetData>
  <customSheetViews>
    <customSheetView guid="{AF6F490A-9F19-4961-87BF-395615A407A2}" scale="85">
      <selection activeCell="O4" sqref="O4"/>
      <pageMargins left="0.7" right="0.7" top="0.75" bottom="0.75" header="0.3" footer="0.3"/>
      <pageSetup orientation="portrait" r:id="rId1"/>
    </customSheetView>
  </customSheetViews>
  <mergeCells count="9">
    <mergeCell ref="Q28:T28"/>
    <mergeCell ref="Q20:T20"/>
    <mergeCell ref="Q21:T21"/>
    <mergeCell ref="Q22:T22"/>
    <mergeCell ref="Q23:T23"/>
    <mergeCell ref="Q24:T24"/>
    <mergeCell ref="Q25:T25"/>
    <mergeCell ref="Q26:T26"/>
    <mergeCell ref="Q27:T27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C1E3-576E-4D90-A072-2A66768D38F7}">
  <dimension ref="B2:V65"/>
  <sheetViews>
    <sheetView tabSelected="1" zoomScaleNormal="100" workbookViewId="0">
      <selection activeCell="G58" sqref="G58"/>
    </sheetView>
  </sheetViews>
  <sheetFormatPr defaultRowHeight="12.75" x14ac:dyDescent="0.2"/>
  <cols>
    <col min="1" max="1" width="5.7109375" style="2" customWidth="1"/>
    <col min="2" max="2" width="11.5703125" style="2" customWidth="1"/>
    <col min="3" max="4" width="9.28515625" style="2" bestFit="1" customWidth="1"/>
    <col min="5" max="5" width="9.28515625" style="2" customWidth="1"/>
    <col min="6" max="6" width="9.28515625" style="2" bestFit="1" customWidth="1"/>
    <col min="7" max="7" width="12.42578125" style="2" bestFit="1" customWidth="1"/>
    <col min="8" max="8" width="9.28515625" style="2" bestFit="1" customWidth="1"/>
    <col min="9" max="9" width="11.28515625" style="2" bestFit="1" customWidth="1"/>
    <col min="10" max="10" width="9.28515625" style="2" bestFit="1" customWidth="1"/>
    <col min="11" max="11" width="5.7109375" style="2" customWidth="1"/>
    <col min="12" max="12" width="6.5703125" style="2" bestFit="1" customWidth="1"/>
    <col min="13" max="13" width="5.7109375" style="2" customWidth="1"/>
    <col min="14" max="18" width="9.28515625" style="2" bestFit="1" customWidth="1"/>
    <col min="19" max="19" width="31.42578125" style="2" bestFit="1" customWidth="1"/>
    <col min="20" max="20" width="7.85546875" style="2" bestFit="1" customWidth="1"/>
    <col min="21" max="21" width="11.28515625" style="2" bestFit="1" customWidth="1"/>
    <col min="22" max="22" width="10.140625" style="2" bestFit="1" customWidth="1"/>
    <col min="23" max="16384" width="9.140625" style="2"/>
  </cols>
  <sheetData>
    <row r="2" spans="2:22" x14ac:dyDescent="0.2">
      <c r="B2" s="28" t="s">
        <v>65</v>
      </c>
      <c r="C2" s="1" t="s">
        <v>67</v>
      </c>
      <c r="L2" s="3" t="s">
        <v>113</v>
      </c>
    </row>
    <row r="3" spans="2:22" x14ac:dyDescent="0.2">
      <c r="B3" s="38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</row>
    <row r="4" spans="2:22" x14ac:dyDescent="0.2">
      <c r="B4" s="38"/>
      <c r="C4" s="5" t="str">
        <f>DEC2BIN(_xlfn.BITAND(_xlfn.BITRSHIFT(HEX2DEC((RIGHT($L4,2))),7),1),1)</f>
        <v>0</v>
      </c>
      <c r="D4" s="5" t="str">
        <f>DEC2BIN(_xlfn.BITAND(_xlfn.BITRSHIFT(HEX2DEC((RIGHT($L4,2))),6),1),1)</f>
        <v>0</v>
      </c>
      <c r="E4" s="5" t="str">
        <f>DEC2BIN(_xlfn.BITAND(_xlfn.BITRSHIFT(HEX2DEC((RIGHT($L4,2))),5),1),1)</f>
        <v>0</v>
      </c>
      <c r="F4" s="5" t="str">
        <f>DEC2BIN(_xlfn.BITAND(_xlfn.BITRSHIFT(HEX2DEC((RIGHT($L4,2))),4),1),1)</f>
        <v>0</v>
      </c>
      <c r="G4" s="5" t="str">
        <f>DEC2BIN(_xlfn.BITAND(_xlfn.BITRSHIFT(HEX2DEC((RIGHT($L4,2))),3),1),1)</f>
        <v>0</v>
      </c>
      <c r="H4" s="5" t="str">
        <f>DEC2BIN(_xlfn.BITAND(_xlfn.BITRSHIFT(HEX2DEC((RIGHT($L4,2))),2),1),1)</f>
        <v>0</v>
      </c>
      <c r="I4" s="5" t="str">
        <f>DEC2BIN(_xlfn.BITAND(_xlfn.BITRSHIFT(HEX2DEC((RIGHT($L4,2))),1),1),1)</f>
        <v>0</v>
      </c>
      <c r="J4" s="5" t="str">
        <f>DEC2BIN(_xlfn.BITAND(_xlfn.BITRSHIFT(HEX2DEC((RIGHT($L4,2))),0),1),1)</f>
        <v>0</v>
      </c>
      <c r="L4" s="5" t="str">
        <f>F58</f>
        <v>0x00</v>
      </c>
    </row>
    <row r="5" spans="2:22" x14ac:dyDescent="0.2">
      <c r="B5" s="38"/>
      <c r="C5" s="7"/>
      <c r="D5" s="7"/>
      <c r="E5" s="7"/>
      <c r="F5" s="7"/>
      <c r="G5" s="7"/>
      <c r="H5" s="7"/>
      <c r="I5" s="7"/>
      <c r="J5" s="7"/>
    </row>
    <row r="6" spans="2:22" x14ac:dyDescent="0.2">
      <c r="B6" s="28" t="s">
        <v>66</v>
      </c>
      <c r="C6" s="1" t="s">
        <v>68</v>
      </c>
    </row>
    <row r="7" spans="2:22" x14ac:dyDescent="0.2">
      <c r="B7" s="38"/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</row>
    <row r="8" spans="2:22" x14ac:dyDescent="0.2">
      <c r="B8" s="38"/>
      <c r="C8" s="5" t="str">
        <f>DEC2BIN(_xlfn.BITAND(_xlfn.BITRSHIFT(HEX2DEC((RIGHT($L8,2))),7),1),1)</f>
        <v>0</v>
      </c>
      <c r="D8" s="5" t="str">
        <f>DEC2BIN(_xlfn.BITAND(_xlfn.BITRSHIFT(HEX2DEC((RIGHT($L8,2))),6),1),1)</f>
        <v>0</v>
      </c>
      <c r="E8" s="5" t="str">
        <f>DEC2BIN(_xlfn.BITAND(_xlfn.BITRSHIFT(HEX2DEC((RIGHT($L8,2))),5),1),1)</f>
        <v>0</v>
      </c>
      <c r="F8" s="5" t="str">
        <f>DEC2BIN(_xlfn.BITAND(_xlfn.BITRSHIFT(HEX2DEC((RIGHT($L8,2))),4),1),1)</f>
        <v>0</v>
      </c>
      <c r="G8" s="5" t="str">
        <f>DEC2BIN(_xlfn.BITAND(_xlfn.BITRSHIFT(HEX2DEC((RIGHT($L8,2))),3),1),1)</f>
        <v>0</v>
      </c>
      <c r="H8" s="5" t="str">
        <f>DEC2BIN(_xlfn.BITAND(_xlfn.BITRSHIFT(HEX2DEC((RIGHT($L8,2))),2),1),1)</f>
        <v>0</v>
      </c>
      <c r="I8" s="5" t="str">
        <f>DEC2BIN(_xlfn.BITAND(_xlfn.BITRSHIFT(HEX2DEC((RIGHT($L8,2))),1),1),1)</f>
        <v>0</v>
      </c>
      <c r="J8" s="5" t="str">
        <f>DEC2BIN(_xlfn.BITAND(_xlfn.BITRSHIFT(HEX2DEC((RIGHT($L8,2))),0),1),1)</f>
        <v>0</v>
      </c>
      <c r="L8" s="5" t="str">
        <f>G58</f>
        <v>0x00</v>
      </c>
    </row>
    <row r="9" spans="2:22" x14ac:dyDescent="0.2">
      <c r="B9" s="38"/>
      <c r="C9" s="7"/>
      <c r="D9" s="7"/>
      <c r="E9" s="7"/>
      <c r="F9" s="7"/>
      <c r="G9" s="7"/>
      <c r="H9" s="7"/>
      <c r="I9" s="7"/>
      <c r="J9" s="7"/>
    </row>
    <row r="10" spans="2:22" x14ac:dyDescent="0.2">
      <c r="B10" s="28" t="s">
        <v>74</v>
      </c>
      <c r="C10" s="1" t="s">
        <v>29</v>
      </c>
      <c r="D10" s="7"/>
      <c r="E10" s="7"/>
      <c r="F10" s="7"/>
      <c r="G10" s="7"/>
      <c r="H10" s="7"/>
      <c r="I10" s="7"/>
      <c r="J10" s="7"/>
      <c r="N10" s="1" t="s">
        <v>117</v>
      </c>
      <c r="O10" s="1" t="s">
        <v>118</v>
      </c>
    </row>
    <row r="11" spans="2:22" x14ac:dyDescent="0.2">
      <c r="B11" s="38"/>
      <c r="C11" s="8" t="s">
        <v>83</v>
      </c>
      <c r="D11" s="8" t="s">
        <v>84</v>
      </c>
      <c r="E11" s="8" t="s">
        <v>85</v>
      </c>
      <c r="F11" s="8" t="s">
        <v>86</v>
      </c>
      <c r="G11" s="9" t="s">
        <v>14</v>
      </c>
      <c r="H11" s="9" t="s">
        <v>14</v>
      </c>
      <c r="I11" s="10" t="s">
        <v>87</v>
      </c>
      <c r="J11" s="10" t="s">
        <v>88</v>
      </c>
      <c r="N11" s="11" t="s">
        <v>35</v>
      </c>
      <c r="O11" s="10" t="s">
        <v>92</v>
      </c>
      <c r="P11" s="10" t="s">
        <v>93</v>
      </c>
      <c r="Q11" s="10" t="s">
        <v>87</v>
      </c>
      <c r="R11" s="10" t="s">
        <v>88</v>
      </c>
      <c r="S11" s="8" t="s">
        <v>35</v>
      </c>
      <c r="T11" s="8" t="s">
        <v>36</v>
      </c>
      <c r="U11" s="8" t="s">
        <v>37</v>
      </c>
      <c r="V11" s="8" t="s">
        <v>38</v>
      </c>
    </row>
    <row r="12" spans="2:22" x14ac:dyDescent="0.2">
      <c r="B12" s="38"/>
      <c r="C12" s="6">
        <v>0</v>
      </c>
      <c r="D12" s="6">
        <v>0</v>
      </c>
      <c r="E12" s="6">
        <v>0</v>
      </c>
      <c r="F12" s="6">
        <v>0</v>
      </c>
      <c r="G12" s="12">
        <v>0</v>
      </c>
      <c r="H12" s="12">
        <v>0</v>
      </c>
      <c r="I12" s="13">
        <v>0</v>
      </c>
      <c r="J12" s="13">
        <v>0</v>
      </c>
      <c r="L12" s="6" t="str">
        <f>"0x"&amp;BIN2HEX(C12&amp;D12&amp;E12&amp;F12&amp;G12&amp;H12&amp;I12&amp;J12,2)</f>
        <v>0x00</v>
      </c>
      <c r="N12" s="14">
        <v>0</v>
      </c>
      <c r="O12" s="13">
        <v>0</v>
      </c>
      <c r="P12" s="13">
        <v>0</v>
      </c>
      <c r="Q12" s="13">
        <v>0</v>
      </c>
      <c r="R12" s="13">
        <v>0</v>
      </c>
      <c r="S12" s="15" t="s">
        <v>39</v>
      </c>
      <c r="T12" s="15" t="s">
        <v>98</v>
      </c>
      <c r="U12" s="16" t="s">
        <v>45</v>
      </c>
      <c r="V12" s="17" t="s">
        <v>48</v>
      </c>
    </row>
    <row r="13" spans="2:22" x14ac:dyDescent="0.2">
      <c r="B13" s="38"/>
      <c r="C13" s="7"/>
      <c r="D13" s="7"/>
      <c r="E13" s="7"/>
      <c r="F13" s="7"/>
      <c r="G13" s="7"/>
      <c r="H13" s="7"/>
      <c r="I13" s="7"/>
      <c r="J13" s="7"/>
      <c r="N13" s="14">
        <v>1</v>
      </c>
      <c r="O13" s="13">
        <v>0</v>
      </c>
      <c r="P13" s="13">
        <v>0</v>
      </c>
      <c r="Q13" s="13">
        <v>0</v>
      </c>
      <c r="R13" s="13">
        <v>1</v>
      </c>
      <c r="S13" s="16" t="s">
        <v>101</v>
      </c>
      <c r="T13" s="17" t="s">
        <v>107</v>
      </c>
      <c r="U13" s="16" t="s">
        <v>46</v>
      </c>
      <c r="V13" s="16" t="s">
        <v>47</v>
      </c>
    </row>
    <row r="14" spans="2:22" x14ac:dyDescent="0.2">
      <c r="B14" s="28" t="s">
        <v>75</v>
      </c>
      <c r="C14" s="1" t="s">
        <v>30</v>
      </c>
      <c r="D14" s="7"/>
      <c r="E14" s="7"/>
      <c r="F14" s="7"/>
      <c r="G14" s="7"/>
      <c r="H14" s="7"/>
      <c r="I14" s="7"/>
      <c r="J14" s="7"/>
      <c r="N14" s="14">
        <v>2</v>
      </c>
      <c r="O14" s="13">
        <v>0</v>
      </c>
      <c r="P14" s="13">
        <v>0</v>
      </c>
      <c r="Q14" s="13">
        <v>1</v>
      </c>
      <c r="R14" s="13">
        <v>0</v>
      </c>
      <c r="S14" s="16" t="s">
        <v>100</v>
      </c>
      <c r="T14" s="17" t="s">
        <v>108</v>
      </c>
      <c r="U14" s="16" t="s">
        <v>46</v>
      </c>
      <c r="V14" s="16" t="s">
        <v>47</v>
      </c>
    </row>
    <row r="15" spans="2:22" x14ac:dyDescent="0.2">
      <c r="B15" s="38"/>
      <c r="C15" s="8" t="s">
        <v>91</v>
      </c>
      <c r="D15" s="8" t="s">
        <v>90</v>
      </c>
      <c r="E15" s="9" t="s">
        <v>14</v>
      </c>
      <c r="F15" s="10" t="s">
        <v>92</v>
      </c>
      <c r="G15" s="10" t="s">
        <v>93</v>
      </c>
      <c r="H15" s="18" t="s">
        <v>94</v>
      </c>
      <c r="I15" s="18" t="s">
        <v>95</v>
      </c>
      <c r="J15" s="18" t="s">
        <v>96</v>
      </c>
      <c r="N15" s="14">
        <v>3</v>
      </c>
      <c r="O15" s="13">
        <v>0</v>
      </c>
      <c r="P15" s="13">
        <v>0</v>
      </c>
      <c r="Q15" s="13">
        <v>1</v>
      </c>
      <c r="R15" s="13">
        <v>1</v>
      </c>
      <c r="S15" s="16" t="s">
        <v>99</v>
      </c>
      <c r="T15" s="17" t="s">
        <v>109</v>
      </c>
      <c r="U15" s="16" t="s">
        <v>46</v>
      </c>
      <c r="V15" s="16" t="s">
        <v>47</v>
      </c>
    </row>
    <row r="16" spans="2:22" x14ac:dyDescent="0.2">
      <c r="B16" s="38"/>
      <c r="C16" s="6">
        <v>0</v>
      </c>
      <c r="D16" s="6">
        <v>0</v>
      </c>
      <c r="E16" s="12">
        <v>0</v>
      </c>
      <c r="F16" s="13">
        <v>0</v>
      </c>
      <c r="G16" s="13">
        <v>0</v>
      </c>
      <c r="H16" s="19">
        <v>0</v>
      </c>
      <c r="I16" s="19">
        <v>0</v>
      </c>
      <c r="J16" s="19">
        <v>0</v>
      </c>
      <c r="L16" s="6" t="str">
        <f>"0x"&amp;BIN2HEX(C16&amp;D16&amp;E16&amp;F16&amp;G16&amp;H16&amp;I16&amp;J16,2)</f>
        <v>0x00</v>
      </c>
      <c r="N16" s="14">
        <v>4</v>
      </c>
      <c r="O16" s="13">
        <v>0</v>
      </c>
      <c r="P16" s="13">
        <v>1</v>
      </c>
      <c r="Q16" s="13">
        <v>0</v>
      </c>
      <c r="R16" s="13">
        <v>0</v>
      </c>
      <c r="S16" s="20" t="s">
        <v>41</v>
      </c>
      <c r="T16" s="20" t="s">
        <v>110</v>
      </c>
      <c r="U16" s="17" t="s">
        <v>45</v>
      </c>
      <c r="V16" s="16" t="s">
        <v>48</v>
      </c>
    </row>
    <row r="17" spans="2:22" x14ac:dyDescent="0.2">
      <c r="B17" s="38"/>
      <c r="N17" s="14">
        <v>5</v>
      </c>
      <c r="O17" s="13">
        <v>0</v>
      </c>
      <c r="P17" s="13">
        <v>1</v>
      </c>
      <c r="Q17" s="13">
        <v>0</v>
      </c>
      <c r="R17" s="13">
        <v>1</v>
      </c>
      <c r="S17" s="16" t="s">
        <v>102</v>
      </c>
      <c r="T17" s="17" t="s">
        <v>107</v>
      </c>
      <c r="U17" s="16" t="s">
        <v>46</v>
      </c>
      <c r="V17" s="16" t="s">
        <v>46</v>
      </c>
    </row>
    <row r="18" spans="2:22" x14ac:dyDescent="0.2">
      <c r="B18" s="28" t="s">
        <v>89</v>
      </c>
      <c r="C18" s="1" t="s">
        <v>119</v>
      </c>
      <c r="D18" s="7"/>
      <c r="E18" s="7"/>
      <c r="F18" s="7"/>
      <c r="G18" s="7"/>
      <c r="H18" s="7"/>
      <c r="I18" s="7"/>
      <c r="J18" s="7"/>
      <c r="N18" s="14">
        <v>6</v>
      </c>
      <c r="O18" s="13">
        <v>0</v>
      </c>
      <c r="P18" s="13">
        <v>1</v>
      </c>
      <c r="Q18" s="13">
        <v>1</v>
      </c>
      <c r="R18" s="13">
        <v>0</v>
      </c>
      <c r="S18" s="16" t="s">
        <v>103</v>
      </c>
      <c r="T18" s="17" t="s">
        <v>108</v>
      </c>
      <c r="U18" s="16" t="s">
        <v>46</v>
      </c>
      <c r="V18" s="16" t="s">
        <v>46</v>
      </c>
    </row>
    <row r="19" spans="2:22" x14ac:dyDescent="0.2">
      <c r="B19" s="38"/>
      <c r="C19" s="8" t="s">
        <v>18</v>
      </c>
      <c r="D19" s="8" t="s">
        <v>19</v>
      </c>
      <c r="E19" s="9" t="s">
        <v>14</v>
      </c>
      <c r="F19" s="9" t="s">
        <v>14</v>
      </c>
      <c r="G19" s="9" t="s">
        <v>14</v>
      </c>
      <c r="H19" s="9" t="s">
        <v>14</v>
      </c>
      <c r="I19" s="9" t="s">
        <v>14</v>
      </c>
      <c r="J19" s="9" t="s">
        <v>14</v>
      </c>
      <c r="N19" s="14">
        <v>7</v>
      </c>
      <c r="O19" s="13">
        <v>0</v>
      </c>
      <c r="P19" s="13">
        <v>1</v>
      </c>
      <c r="Q19" s="13">
        <v>1</v>
      </c>
      <c r="R19" s="13">
        <v>1</v>
      </c>
      <c r="S19" s="16" t="s">
        <v>104</v>
      </c>
      <c r="T19" s="17" t="s">
        <v>109</v>
      </c>
      <c r="U19" s="16" t="s">
        <v>46</v>
      </c>
      <c r="V19" s="16" t="s">
        <v>46</v>
      </c>
    </row>
    <row r="20" spans="2:22" x14ac:dyDescent="0.2">
      <c r="B20" s="38"/>
      <c r="C20" s="6">
        <v>0</v>
      </c>
      <c r="D20" s="6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L20" s="6" t="str">
        <f>"0x"&amp;BIN2HEX(C20&amp;D20&amp;E20&amp;F20&amp;G20&amp;H20&amp;I20&amp;J20,2)</f>
        <v>0x00</v>
      </c>
      <c r="N20" s="14">
        <v>8</v>
      </c>
      <c r="O20" s="13">
        <v>1</v>
      </c>
      <c r="P20" s="13">
        <v>0</v>
      </c>
      <c r="Q20" s="13">
        <v>0</v>
      </c>
      <c r="R20" s="13">
        <v>0</v>
      </c>
      <c r="S20" s="16" t="s">
        <v>105</v>
      </c>
      <c r="T20" s="17" t="s">
        <v>111</v>
      </c>
      <c r="U20" s="16" t="s">
        <v>47</v>
      </c>
      <c r="V20" s="16" t="s">
        <v>47</v>
      </c>
    </row>
    <row r="21" spans="2:22" x14ac:dyDescent="0.2">
      <c r="B21" s="38"/>
      <c r="N21" s="14">
        <v>9</v>
      </c>
      <c r="O21" s="13">
        <v>1</v>
      </c>
      <c r="P21" s="13">
        <v>0</v>
      </c>
      <c r="Q21" s="13">
        <v>0</v>
      </c>
      <c r="R21" s="13">
        <v>1</v>
      </c>
      <c r="S21" s="16" t="s">
        <v>105</v>
      </c>
      <c r="T21" s="17" t="s">
        <v>110</v>
      </c>
      <c r="U21" s="16" t="s">
        <v>47</v>
      </c>
      <c r="V21" s="16" t="s">
        <v>47</v>
      </c>
    </row>
    <row r="22" spans="2:22" x14ac:dyDescent="0.2">
      <c r="B22" s="28" t="s">
        <v>76</v>
      </c>
      <c r="C22" s="1" t="s">
        <v>27</v>
      </c>
      <c r="N22" s="14">
        <v>10</v>
      </c>
      <c r="O22" s="13">
        <v>1</v>
      </c>
      <c r="P22" s="13">
        <v>0</v>
      </c>
      <c r="Q22" s="13">
        <v>1</v>
      </c>
      <c r="R22" s="13">
        <v>0</v>
      </c>
      <c r="S22" s="16" t="s">
        <v>106</v>
      </c>
      <c r="T22" s="17" t="s">
        <v>111</v>
      </c>
      <c r="U22" s="16" t="s">
        <v>46</v>
      </c>
      <c r="V22" s="16" t="s">
        <v>47</v>
      </c>
    </row>
    <row r="23" spans="2:22" x14ac:dyDescent="0.2">
      <c r="B23" s="38"/>
      <c r="C23" s="9" t="s">
        <v>14</v>
      </c>
      <c r="D23" s="9" t="s">
        <v>14</v>
      </c>
      <c r="E23" s="9" t="s">
        <v>14</v>
      </c>
      <c r="F23" s="9" t="s">
        <v>14</v>
      </c>
      <c r="G23" s="9" t="s">
        <v>14</v>
      </c>
      <c r="H23" s="21" t="s">
        <v>80</v>
      </c>
      <c r="I23" s="22" t="s">
        <v>81</v>
      </c>
      <c r="J23" s="4" t="s">
        <v>82</v>
      </c>
      <c r="N23" s="14">
        <v>11</v>
      </c>
      <c r="O23" s="13">
        <v>1</v>
      </c>
      <c r="P23" s="13">
        <v>0</v>
      </c>
      <c r="Q23" s="13">
        <v>1</v>
      </c>
      <c r="R23" s="13">
        <v>1</v>
      </c>
      <c r="S23" s="16" t="s">
        <v>106</v>
      </c>
      <c r="T23" s="17" t="s">
        <v>110</v>
      </c>
      <c r="U23" s="16" t="s">
        <v>46</v>
      </c>
      <c r="V23" s="16" t="s">
        <v>47</v>
      </c>
    </row>
    <row r="24" spans="2:22" x14ac:dyDescent="0.2">
      <c r="B24" s="38"/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23">
        <v>0</v>
      </c>
      <c r="I24" s="24">
        <v>0</v>
      </c>
      <c r="J24" s="5">
        <v>0</v>
      </c>
      <c r="L24" s="6" t="str">
        <f>"0x"&amp;BIN2HEX(C24&amp;D24&amp;E24&amp;F24&amp;G24&amp;H24&amp;I24&amp;J24,2)</f>
        <v>0x00</v>
      </c>
      <c r="N24" s="14">
        <v>12</v>
      </c>
      <c r="O24" s="13">
        <v>1</v>
      </c>
      <c r="P24" s="13">
        <v>1</v>
      </c>
      <c r="Q24" s="13">
        <v>0</v>
      </c>
      <c r="R24" s="13">
        <v>0</v>
      </c>
      <c r="S24" s="17" t="s">
        <v>41</v>
      </c>
      <c r="T24" s="17" t="s">
        <v>111</v>
      </c>
      <c r="U24" s="17" t="s">
        <v>45</v>
      </c>
      <c r="V24" s="17" t="s">
        <v>48</v>
      </c>
    </row>
    <row r="25" spans="2:22" x14ac:dyDescent="0.2">
      <c r="B25" s="38"/>
      <c r="N25" s="14">
        <v>13</v>
      </c>
      <c r="O25" s="12">
        <v>1</v>
      </c>
      <c r="P25" s="12">
        <v>1</v>
      </c>
      <c r="Q25" s="12">
        <v>0</v>
      </c>
      <c r="R25" s="12">
        <v>1</v>
      </c>
      <c r="S25" s="25" t="s">
        <v>43</v>
      </c>
      <c r="T25" s="25" t="s">
        <v>31</v>
      </c>
      <c r="U25" s="25" t="s">
        <v>46</v>
      </c>
      <c r="V25" s="25" t="s">
        <v>47</v>
      </c>
    </row>
    <row r="26" spans="2:22" x14ac:dyDescent="0.2">
      <c r="B26" s="28" t="s">
        <v>69</v>
      </c>
      <c r="C26" s="1" t="s">
        <v>70</v>
      </c>
      <c r="N26" s="14">
        <v>14</v>
      </c>
      <c r="O26" s="13">
        <v>1</v>
      </c>
      <c r="P26" s="13">
        <v>1</v>
      </c>
      <c r="Q26" s="13">
        <v>1</v>
      </c>
      <c r="R26" s="13">
        <v>0</v>
      </c>
      <c r="S26" s="17" t="s">
        <v>42</v>
      </c>
      <c r="T26" s="17" t="s">
        <v>111</v>
      </c>
      <c r="U26" s="17" t="s">
        <v>46</v>
      </c>
      <c r="V26" s="17" t="s">
        <v>46</v>
      </c>
    </row>
    <row r="27" spans="2:22" x14ac:dyDescent="0.2">
      <c r="B27" s="38"/>
      <c r="C27" s="26" t="s">
        <v>1</v>
      </c>
      <c r="D27" s="26" t="s">
        <v>2</v>
      </c>
      <c r="E27" s="26" t="s">
        <v>3</v>
      </c>
      <c r="F27" s="26" t="s">
        <v>4</v>
      </c>
      <c r="G27" s="26" t="s">
        <v>5</v>
      </c>
      <c r="H27" s="26" t="s">
        <v>6</v>
      </c>
      <c r="I27" s="26" t="s">
        <v>7</v>
      </c>
      <c r="J27" s="26" t="s">
        <v>8</v>
      </c>
      <c r="N27" s="14">
        <v>15</v>
      </c>
      <c r="O27" s="13">
        <v>1</v>
      </c>
      <c r="P27" s="13">
        <v>1</v>
      </c>
      <c r="Q27" s="13">
        <v>1</v>
      </c>
      <c r="R27" s="13">
        <v>1</v>
      </c>
      <c r="S27" s="16" t="s">
        <v>42</v>
      </c>
      <c r="T27" s="16" t="s">
        <v>110</v>
      </c>
      <c r="U27" s="16" t="s">
        <v>46</v>
      </c>
      <c r="V27" s="16" t="s">
        <v>46</v>
      </c>
    </row>
    <row r="28" spans="2:22" x14ac:dyDescent="0.2">
      <c r="B28" s="38"/>
      <c r="C28" s="24" t="str">
        <f>DEC2BIN(_xlfn.BITAND(_xlfn.BITRSHIFT(HEX2DEC((RIGHT($L28,2))),7),1),1)</f>
        <v>0</v>
      </c>
      <c r="D28" s="24" t="str">
        <f>DEC2BIN(_xlfn.BITAND(_xlfn.BITRSHIFT(HEX2DEC((RIGHT($L28,2))),6),1),1)</f>
        <v>0</v>
      </c>
      <c r="E28" s="24" t="str">
        <f>DEC2BIN(_xlfn.BITAND(_xlfn.BITRSHIFT(HEX2DEC((RIGHT($L28,2))),5),1),1)</f>
        <v>0</v>
      </c>
      <c r="F28" s="24" t="str">
        <f>DEC2BIN(_xlfn.BITAND(_xlfn.BITRSHIFT(HEX2DEC((RIGHT($L28,2))),4),1),1)</f>
        <v>0</v>
      </c>
      <c r="G28" s="24" t="str">
        <f>DEC2BIN(_xlfn.BITAND(_xlfn.BITRSHIFT(HEX2DEC((RIGHT($L28,2))),3),1),1)</f>
        <v>0</v>
      </c>
      <c r="H28" s="24" t="str">
        <f>DEC2BIN(_xlfn.BITAND(_xlfn.BITRSHIFT(HEX2DEC((RIGHT($L28,2))),2),1),1)</f>
        <v>0</v>
      </c>
      <c r="I28" s="24" t="str">
        <f>DEC2BIN(_xlfn.BITAND(_xlfn.BITRSHIFT(HEX2DEC((RIGHT($L28,2))),1),1),1)</f>
        <v>0</v>
      </c>
      <c r="J28" s="24" t="str">
        <f>DEC2BIN(_xlfn.BITAND(_xlfn.BITRSHIFT(HEX2DEC((RIGHT($L28,2))),0),1),1)</f>
        <v>0</v>
      </c>
      <c r="L28" s="24" t="str">
        <f>F64</f>
        <v>0x00</v>
      </c>
      <c r="N28" s="2" t="s">
        <v>97</v>
      </c>
    </row>
    <row r="29" spans="2:22" x14ac:dyDescent="0.2">
      <c r="B29" s="38"/>
    </row>
    <row r="30" spans="2:22" x14ac:dyDescent="0.2">
      <c r="B30" s="28" t="s">
        <v>79</v>
      </c>
      <c r="C30" s="1" t="s">
        <v>71</v>
      </c>
    </row>
    <row r="31" spans="2:22" x14ac:dyDescent="0.2">
      <c r="B31" s="38"/>
      <c r="C31" s="26" t="s">
        <v>1</v>
      </c>
      <c r="D31" s="26" t="s">
        <v>2</v>
      </c>
      <c r="E31" s="26" t="s">
        <v>3</v>
      </c>
      <c r="F31" s="26" t="s">
        <v>4</v>
      </c>
      <c r="G31" s="26" t="s">
        <v>5</v>
      </c>
      <c r="H31" s="26" t="s">
        <v>6</v>
      </c>
      <c r="I31" s="26" t="s">
        <v>7</v>
      </c>
      <c r="J31" s="26" t="s">
        <v>8</v>
      </c>
      <c r="O31" s="1" t="s">
        <v>75</v>
      </c>
      <c r="P31" s="1" t="s">
        <v>30</v>
      </c>
    </row>
    <row r="32" spans="2:22" x14ac:dyDescent="0.2">
      <c r="B32" s="38"/>
      <c r="C32" s="24" t="str">
        <f>DEC2BIN(_xlfn.BITAND(_xlfn.BITRSHIFT(HEX2DEC((RIGHT($L32,2))),7),1),1)</f>
        <v>0</v>
      </c>
      <c r="D32" s="24" t="str">
        <f>DEC2BIN(_xlfn.BITAND(_xlfn.BITRSHIFT(HEX2DEC((RIGHT($L32,2))),6),1),1)</f>
        <v>0</v>
      </c>
      <c r="E32" s="24" t="str">
        <f>DEC2BIN(_xlfn.BITAND(_xlfn.BITRSHIFT(HEX2DEC((RIGHT($L32,2))),5),1),1)</f>
        <v>0</v>
      </c>
      <c r="F32" s="24" t="str">
        <f>DEC2BIN(_xlfn.BITAND(_xlfn.BITRSHIFT(HEX2DEC((RIGHT($L32,2))),4),1),1)</f>
        <v>0</v>
      </c>
      <c r="G32" s="24" t="str">
        <f>DEC2BIN(_xlfn.BITAND(_xlfn.BITRSHIFT(HEX2DEC((RIGHT($L32,2))),3),1),1)</f>
        <v>0</v>
      </c>
      <c r="H32" s="24" t="str">
        <f>DEC2BIN(_xlfn.BITAND(_xlfn.BITRSHIFT(HEX2DEC((RIGHT($L32,2))),2),1),1)</f>
        <v>0</v>
      </c>
      <c r="I32" s="24" t="str">
        <f>DEC2BIN(_xlfn.BITAND(_xlfn.BITRSHIFT(HEX2DEC((RIGHT($L32,2))),1),1),1)</f>
        <v>0</v>
      </c>
      <c r="J32" s="24" t="str">
        <f>DEC2BIN(_xlfn.BITAND(_xlfn.BITRSHIFT(HEX2DEC((RIGHT($L32,2))),0),1),1)</f>
        <v>0</v>
      </c>
      <c r="L32" s="24" t="str">
        <f>G64</f>
        <v>0x00</v>
      </c>
      <c r="O32" s="18" t="s">
        <v>94</v>
      </c>
      <c r="P32" s="18" t="s">
        <v>95</v>
      </c>
      <c r="Q32" s="18" t="s">
        <v>96</v>
      </c>
      <c r="R32" s="54" t="s">
        <v>51</v>
      </c>
      <c r="S32" s="55"/>
      <c r="T32" s="56"/>
    </row>
    <row r="33" spans="2:20" x14ac:dyDescent="0.2">
      <c r="B33" s="38"/>
      <c r="O33" s="19">
        <v>0</v>
      </c>
      <c r="P33" s="19">
        <v>0</v>
      </c>
      <c r="Q33" s="19">
        <v>0</v>
      </c>
      <c r="R33" s="54" t="s">
        <v>112</v>
      </c>
      <c r="S33" s="55"/>
      <c r="T33" s="56"/>
    </row>
    <row r="34" spans="2:20" x14ac:dyDescent="0.2">
      <c r="B34" s="28" t="s">
        <v>77</v>
      </c>
      <c r="C34" s="1" t="s">
        <v>72</v>
      </c>
      <c r="O34" s="19">
        <v>0</v>
      </c>
      <c r="P34" s="19">
        <v>0</v>
      </c>
      <c r="Q34" s="19">
        <v>1</v>
      </c>
      <c r="R34" s="54" t="s">
        <v>59</v>
      </c>
      <c r="S34" s="55"/>
      <c r="T34" s="56"/>
    </row>
    <row r="35" spans="2:20" x14ac:dyDescent="0.2">
      <c r="B35" s="38"/>
      <c r="C35" s="21" t="s">
        <v>1</v>
      </c>
      <c r="D35" s="21" t="s">
        <v>2</v>
      </c>
      <c r="E35" s="21" t="s">
        <v>3</v>
      </c>
      <c r="F35" s="21" t="s">
        <v>4</v>
      </c>
      <c r="G35" s="21" t="s">
        <v>5</v>
      </c>
      <c r="H35" s="21" t="s">
        <v>6</v>
      </c>
      <c r="I35" s="21" t="s">
        <v>7</v>
      </c>
      <c r="J35" s="21" t="s">
        <v>8</v>
      </c>
      <c r="O35" s="19">
        <v>0</v>
      </c>
      <c r="P35" s="19">
        <v>1</v>
      </c>
      <c r="Q35" s="19">
        <v>0</v>
      </c>
      <c r="R35" s="54" t="s">
        <v>53</v>
      </c>
      <c r="S35" s="55"/>
      <c r="T35" s="56"/>
    </row>
    <row r="36" spans="2:20" x14ac:dyDescent="0.2">
      <c r="B36" s="38"/>
      <c r="C36" s="23" t="str">
        <f>DEC2BIN(_xlfn.BITAND(_xlfn.BITRSHIFT(HEX2DEC((RIGHT($L36,2))),7),1),1)</f>
        <v>0</v>
      </c>
      <c r="D36" s="23" t="str">
        <f>DEC2BIN(_xlfn.BITAND(_xlfn.BITRSHIFT(HEX2DEC((RIGHT($L36,2))),6),1),1)</f>
        <v>0</v>
      </c>
      <c r="E36" s="23" t="str">
        <f>DEC2BIN(_xlfn.BITAND(_xlfn.BITRSHIFT(HEX2DEC((RIGHT($L36,2))),5),1),1)</f>
        <v>0</v>
      </c>
      <c r="F36" s="23" t="str">
        <f>DEC2BIN(_xlfn.BITAND(_xlfn.BITRSHIFT(HEX2DEC((RIGHT($L36,2))),4),1),1)</f>
        <v>0</v>
      </c>
      <c r="G36" s="23" t="str">
        <f>DEC2BIN(_xlfn.BITAND(_xlfn.BITRSHIFT(HEX2DEC((RIGHT($L36,2))),3),1),1)</f>
        <v>0</v>
      </c>
      <c r="H36" s="23" t="str">
        <f>DEC2BIN(_xlfn.BITAND(_xlfn.BITRSHIFT(HEX2DEC((RIGHT($L36,2))),2),1),1)</f>
        <v>0</v>
      </c>
      <c r="I36" s="23" t="str">
        <f>DEC2BIN(_xlfn.BITAND(_xlfn.BITRSHIFT(HEX2DEC((RIGHT($L36,2))),1),1),1)</f>
        <v>0</v>
      </c>
      <c r="J36" s="23" t="str">
        <f>DEC2BIN(_xlfn.BITAND(_xlfn.BITRSHIFT(HEX2DEC((RIGHT($L36,2))),0),1),1)</f>
        <v>0</v>
      </c>
      <c r="L36" s="23" t="s">
        <v>136</v>
      </c>
      <c r="O36" s="19">
        <v>0</v>
      </c>
      <c r="P36" s="19">
        <v>1</v>
      </c>
      <c r="Q36" s="19">
        <v>1</v>
      </c>
      <c r="R36" s="54" t="s">
        <v>54</v>
      </c>
      <c r="S36" s="55"/>
      <c r="T36" s="56"/>
    </row>
    <row r="37" spans="2:20" x14ac:dyDescent="0.2">
      <c r="B37" s="38"/>
      <c r="O37" s="19">
        <v>1</v>
      </c>
      <c r="P37" s="19">
        <v>0</v>
      </c>
      <c r="Q37" s="19">
        <v>0</v>
      </c>
      <c r="R37" s="54" t="s">
        <v>55</v>
      </c>
      <c r="S37" s="55"/>
      <c r="T37" s="56"/>
    </row>
    <row r="38" spans="2:20" x14ac:dyDescent="0.2">
      <c r="B38" s="28" t="s">
        <v>78</v>
      </c>
      <c r="C38" s="1" t="s">
        <v>73</v>
      </c>
      <c r="O38" s="19">
        <v>1</v>
      </c>
      <c r="P38" s="19">
        <v>0</v>
      </c>
      <c r="Q38" s="19">
        <v>1</v>
      </c>
      <c r="R38" s="54" t="s">
        <v>56</v>
      </c>
      <c r="S38" s="55"/>
      <c r="T38" s="56"/>
    </row>
    <row r="39" spans="2:20" x14ac:dyDescent="0.2">
      <c r="C39" s="21" t="s">
        <v>1</v>
      </c>
      <c r="D39" s="21" t="s">
        <v>2</v>
      </c>
      <c r="E39" s="21" t="s">
        <v>3</v>
      </c>
      <c r="F39" s="21" t="s">
        <v>4</v>
      </c>
      <c r="G39" s="21" t="s">
        <v>5</v>
      </c>
      <c r="H39" s="21" t="s">
        <v>6</v>
      </c>
      <c r="I39" s="21" t="s">
        <v>7</v>
      </c>
      <c r="J39" s="21" t="s">
        <v>8</v>
      </c>
      <c r="O39" s="19">
        <v>1</v>
      </c>
      <c r="P39" s="19">
        <v>1</v>
      </c>
      <c r="Q39" s="19">
        <v>0</v>
      </c>
      <c r="R39" s="57" t="s">
        <v>57</v>
      </c>
      <c r="S39" s="58"/>
      <c r="T39" s="59"/>
    </row>
    <row r="40" spans="2:20" x14ac:dyDescent="0.2">
      <c r="C40" s="23" t="str">
        <f>DEC2BIN(_xlfn.BITAND(_xlfn.BITRSHIFT(HEX2DEC((RIGHT($L40,2))),7),1),1)</f>
        <v>0</v>
      </c>
      <c r="D40" s="23" t="str">
        <f>DEC2BIN(_xlfn.BITAND(_xlfn.BITRSHIFT(HEX2DEC((RIGHT($L40,2))),6),1),1)</f>
        <v>0</v>
      </c>
      <c r="E40" s="23" t="str">
        <f>DEC2BIN(_xlfn.BITAND(_xlfn.BITRSHIFT(HEX2DEC((RIGHT($L40,2))),5),1),1)</f>
        <v>0</v>
      </c>
      <c r="F40" s="23" t="str">
        <f>DEC2BIN(_xlfn.BITAND(_xlfn.BITRSHIFT(HEX2DEC((RIGHT($L40,2))),4),1),1)</f>
        <v>0</v>
      </c>
      <c r="G40" s="23" t="str">
        <f>DEC2BIN(_xlfn.BITAND(_xlfn.BITRSHIFT(HEX2DEC((RIGHT($L40,2))),3),1),1)</f>
        <v>0</v>
      </c>
      <c r="H40" s="23" t="str">
        <f>DEC2BIN(_xlfn.BITAND(_xlfn.BITRSHIFT(HEX2DEC((RIGHT($L40,2))),2),1),1)</f>
        <v>0</v>
      </c>
      <c r="I40" s="23" t="str">
        <f>DEC2BIN(_xlfn.BITAND(_xlfn.BITRSHIFT(HEX2DEC((RIGHT($L40,2))),1),1),1)</f>
        <v>0</v>
      </c>
      <c r="J40" s="23" t="str">
        <f>DEC2BIN(_xlfn.BITAND(_xlfn.BITRSHIFT(HEX2DEC((RIGHT($L40,2))),0),1),1)</f>
        <v>0</v>
      </c>
      <c r="L40" s="23" t="s">
        <v>136</v>
      </c>
      <c r="O40" s="19">
        <v>1</v>
      </c>
      <c r="P40" s="19">
        <v>1</v>
      </c>
      <c r="Q40" s="19">
        <v>1</v>
      </c>
      <c r="R40" s="57" t="s">
        <v>58</v>
      </c>
      <c r="S40" s="58"/>
      <c r="T40" s="59"/>
    </row>
    <row r="43" spans="2:20" x14ac:dyDescent="0.2">
      <c r="B43" s="1" t="s">
        <v>62</v>
      </c>
      <c r="C43" s="27">
        <v>16</v>
      </c>
      <c r="D43" s="2" t="s">
        <v>122</v>
      </c>
    </row>
    <row r="44" spans="2:20" x14ac:dyDescent="0.2">
      <c r="B44" s="1" t="s">
        <v>64</v>
      </c>
      <c r="C44" s="27">
        <v>0</v>
      </c>
      <c r="D44" s="2" t="s">
        <v>135</v>
      </c>
    </row>
    <row r="46" spans="2:20" x14ac:dyDescent="0.2">
      <c r="B46" s="1" t="s">
        <v>123</v>
      </c>
      <c r="C46" s="37"/>
      <c r="D46" s="2" t="s">
        <v>129</v>
      </c>
      <c r="F46" s="2" t="s">
        <v>126</v>
      </c>
      <c r="H46" s="2" t="s">
        <v>127</v>
      </c>
    </row>
    <row r="47" spans="2:20" x14ac:dyDescent="0.2">
      <c r="B47" s="41" t="s">
        <v>121</v>
      </c>
      <c r="C47" s="41"/>
      <c r="D47" s="41" t="s">
        <v>60</v>
      </c>
      <c r="E47" s="41"/>
      <c r="F47" s="41" t="s">
        <v>124</v>
      </c>
      <c r="G47" s="41"/>
      <c r="H47" s="41" t="s">
        <v>113</v>
      </c>
    </row>
    <row r="48" spans="2:20" x14ac:dyDescent="0.2">
      <c r="B48" s="38">
        <v>1</v>
      </c>
      <c r="D48" s="2">
        <f>$C$43/B48</f>
        <v>16</v>
      </c>
      <c r="E48" s="2" t="s">
        <v>63</v>
      </c>
      <c r="F48" s="2">
        <f>1/D48</f>
        <v>6.25E-2</v>
      </c>
      <c r="G48" s="2" t="s">
        <v>125</v>
      </c>
      <c r="H48" s="2">
        <f>$C$44/F48</f>
        <v>0</v>
      </c>
      <c r="I48" s="2" t="s">
        <v>130</v>
      </c>
    </row>
    <row r="49" spans="2:14" x14ac:dyDescent="0.2">
      <c r="B49" s="2">
        <v>8</v>
      </c>
      <c r="D49" s="2">
        <f t="shared" ref="D49:D52" si="0">$C$43/B49</f>
        <v>2</v>
      </c>
      <c r="E49" s="2" t="s">
        <v>63</v>
      </c>
      <c r="F49" s="2">
        <f>1/D49</f>
        <v>0.5</v>
      </c>
      <c r="G49" s="2" t="s">
        <v>125</v>
      </c>
      <c r="H49" s="2">
        <f t="shared" ref="H49:H52" si="1">$C$44/F49</f>
        <v>0</v>
      </c>
      <c r="I49" s="2" t="s">
        <v>130</v>
      </c>
    </row>
    <row r="50" spans="2:14" x14ac:dyDescent="0.2">
      <c r="B50" s="2">
        <v>64</v>
      </c>
      <c r="D50" s="2">
        <f t="shared" si="0"/>
        <v>0.25</v>
      </c>
      <c r="E50" s="2" t="s">
        <v>63</v>
      </c>
      <c r="F50" s="2">
        <f>1/D50</f>
        <v>4</v>
      </c>
      <c r="G50" s="2" t="s">
        <v>125</v>
      </c>
      <c r="H50" s="2">
        <f t="shared" si="1"/>
        <v>0</v>
      </c>
      <c r="I50" s="2" t="s">
        <v>130</v>
      </c>
    </row>
    <row r="51" spans="2:14" x14ac:dyDescent="0.2">
      <c r="B51" s="2">
        <v>256</v>
      </c>
      <c r="D51" s="2">
        <f t="shared" si="0"/>
        <v>6.25E-2</v>
      </c>
      <c r="E51" s="2" t="s">
        <v>63</v>
      </c>
      <c r="F51" s="2">
        <f>1/D51</f>
        <v>16</v>
      </c>
      <c r="G51" s="2" t="s">
        <v>125</v>
      </c>
      <c r="H51" s="2">
        <f t="shared" si="1"/>
        <v>0</v>
      </c>
      <c r="I51" s="2" t="s">
        <v>130</v>
      </c>
    </row>
    <row r="52" spans="2:14" x14ac:dyDescent="0.2">
      <c r="B52" s="2">
        <v>1024</v>
      </c>
      <c r="D52" s="2">
        <f t="shared" si="0"/>
        <v>1.5625E-2</v>
      </c>
      <c r="E52" s="2" t="s">
        <v>63</v>
      </c>
      <c r="F52" s="2">
        <f>1/D52</f>
        <v>64</v>
      </c>
      <c r="G52" s="2" t="s">
        <v>125</v>
      </c>
      <c r="H52" s="2">
        <f t="shared" si="1"/>
        <v>0</v>
      </c>
      <c r="I52" s="2" t="s">
        <v>130</v>
      </c>
    </row>
    <row r="54" spans="2:14" x14ac:dyDescent="0.2">
      <c r="B54" s="1" t="s">
        <v>61</v>
      </c>
      <c r="C54" s="27">
        <v>1</v>
      </c>
    </row>
    <row r="55" spans="2:14" x14ac:dyDescent="0.2">
      <c r="B55" s="1"/>
      <c r="I55" s="42"/>
    </row>
    <row r="56" spans="2:14" ht="15" x14ac:dyDescent="0.25">
      <c r="B56" s="1" t="s">
        <v>39</v>
      </c>
      <c r="I56"/>
      <c r="J56"/>
      <c r="K56"/>
      <c r="L56"/>
      <c r="M56"/>
      <c r="N56"/>
    </row>
    <row r="57" spans="2:14" ht="15" x14ac:dyDescent="0.25">
      <c r="B57" s="45"/>
      <c r="C57" s="30"/>
      <c r="D57" s="30"/>
      <c r="E57" s="30"/>
      <c r="F57" s="46" t="s">
        <v>65</v>
      </c>
      <c r="G57" s="46" t="s">
        <v>66</v>
      </c>
      <c r="H57" s="49"/>
      <c r="I57"/>
      <c r="J57"/>
      <c r="K57"/>
      <c r="L57"/>
      <c r="M57"/>
      <c r="N57"/>
    </row>
    <row r="58" spans="2:14" ht="15" x14ac:dyDescent="0.25">
      <c r="B58" s="43" t="s">
        <v>133</v>
      </c>
      <c r="C58" s="15">
        <f>IF(C44=0,0,65536-VLOOKUP(C54,B48:H52,7,FALSE))</f>
        <v>0</v>
      </c>
      <c r="D58" s="32" t="s">
        <v>134</v>
      </c>
      <c r="E58" s="32"/>
      <c r="F58" s="39" t="str">
        <f>"0x"&amp;DEC2HEX(_xlfn.BITRSHIFT(INT(C58),8),2)</f>
        <v>0x00</v>
      </c>
      <c r="G58" s="39" t="str">
        <f>"0x"&amp;DEC2HEX(_xlfn.BITAND(INT(C58),255),2)</f>
        <v>0x00</v>
      </c>
      <c r="H58" s="33"/>
      <c r="I58"/>
      <c r="J58"/>
      <c r="K58"/>
      <c r="L58"/>
      <c r="M58"/>
      <c r="N58"/>
    </row>
    <row r="59" spans="2:14" ht="15" x14ac:dyDescent="0.25">
      <c r="I59"/>
      <c r="J59"/>
      <c r="K59"/>
      <c r="L59"/>
      <c r="M59"/>
      <c r="N59"/>
    </row>
    <row r="60" spans="2:14" ht="15" x14ac:dyDescent="0.25">
      <c r="B60" s="1" t="s">
        <v>41</v>
      </c>
      <c r="I60"/>
      <c r="J60"/>
      <c r="K60"/>
      <c r="L60"/>
      <c r="M60"/>
      <c r="N60"/>
    </row>
    <row r="61" spans="2:14" ht="15" x14ac:dyDescent="0.25">
      <c r="B61" s="29"/>
      <c r="C61" s="30"/>
      <c r="D61" s="30"/>
      <c r="E61" s="30"/>
      <c r="F61" s="30" t="s">
        <v>65</v>
      </c>
      <c r="G61" s="30" t="s">
        <v>66</v>
      </c>
      <c r="H61" s="31"/>
      <c r="I61"/>
      <c r="J61"/>
      <c r="K61"/>
      <c r="L61"/>
      <c r="M61"/>
      <c r="N61"/>
    </row>
    <row r="62" spans="2:14" ht="15" x14ac:dyDescent="0.25">
      <c r="B62" s="40" t="s">
        <v>133</v>
      </c>
      <c r="C62" s="15">
        <v>0</v>
      </c>
      <c r="D62" s="34"/>
      <c r="E62" s="34"/>
      <c r="F62" s="39" t="str">
        <f>"0x"&amp;DEC2HEX(_xlfn.BITRSHIFT(C62,8),2)</f>
        <v>0x00</v>
      </c>
      <c r="G62" s="39" t="str">
        <f>"0x"&amp;DEC2HEX(_xlfn.BITAND(C62,255),2)</f>
        <v>0x00</v>
      </c>
      <c r="H62" s="36"/>
      <c r="I62"/>
      <c r="J62"/>
      <c r="K62"/>
      <c r="L62"/>
      <c r="M62"/>
      <c r="N62"/>
    </row>
    <row r="63" spans="2:14" ht="15" x14ac:dyDescent="0.25">
      <c r="B63" s="48"/>
      <c r="C63" s="34"/>
      <c r="D63" s="34"/>
      <c r="E63" s="34"/>
      <c r="F63" s="34" t="s">
        <v>69</v>
      </c>
      <c r="G63" s="34" t="s">
        <v>79</v>
      </c>
      <c r="H63" s="50"/>
      <c r="I63"/>
      <c r="J63"/>
      <c r="K63"/>
      <c r="L63"/>
      <c r="M63"/>
      <c r="N63"/>
    </row>
    <row r="64" spans="2:14" ht="15" x14ac:dyDescent="0.25">
      <c r="B64" s="44" t="s">
        <v>120</v>
      </c>
      <c r="C64" s="20">
        <f>IF(C44=0,0,VLOOKUP(C54,B48:H52,7,FALSE)-1)</f>
        <v>0</v>
      </c>
      <c r="D64" s="32" t="s">
        <v>132</v>
      </c>
      <c r="E64" s="32"/>
      <c r="F64" s="35" t="str">
        <f>"0x"&amp;DEC2HEX(_xlfn.BITRSHIFT(C64,8),2)</f>
        <v>0x00</v>
      </c>
      <c r="G64" s="35" t="str">
        <f>"0x"&amp;DEC2HEX(_xlfn.BITAND(C64,255),2)</f>
        <v>0x00</v>
      </c>
      <c r="H64" s="33"/>
      <c r="I64"/>
      <c r="J64"/>
      <c r="K64"/>
      <c r="L64"/>
      <c r="M64"/>
      <c r="N64"/>
    </row>
    <row r="65" spans="2:14" ht="15" x14ac:dyDescent="0.25">
      <c r="B65"/>
      <c r="C65"/>
      <c r="D65"/>
      <c r="E65"/>
      <c r="F65"/>
      <c r="G65"/>
      <c r="H65"/>
      <c r="I65"/>
      <c r="J65"/>
      <c r="K65"/>
      <c r="L65"/>
      <c r="M65"/>
      <c r="N65"/>
    </row>
  </sheetData>
  <customSheetViews>
    <customSheetView guid="{AF6F490A-9F19-4961-87BF-395615A407A2}" scale="80">
      <selection activeCell="N47" sqref="N47"/>
      <pageMargins left="0.7" right="0.7" top="0.75" bottom="0.75" header="0.3" footer="0.3"/>
    </customSheetView>
  </customSheetViews>
  <mergeCells count="9">
    <mergeCell ref="R32:T32"/>
    <mergeCell ref="R33:T33"/>
    <mergeCell ref="R34:T34"/>
    <mergeCell ref="R39:T39"/>
    <mergeCell ref="R40:T40"/>
    <mergeCell ref="R37:T37"/>
    <mergeCell ref="R38:T38"/>
    <mergeCell ref="R35:T35"/>
    <mergeCell ref="R36:T3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1BDA9385BFD45913C95991E64858D" ma:contentTypeVersion="10" ma:contentTypeDescription="Create a new document." ma:contentTypeScope="" ma:versionID="ff5bab04db503f3b9fb52088ee229895">
  <xsd:schema xmlns:xsd="http://www.w3.org/2001/XMLSchema" xmlns:xs="http://www.w3.org/2001/XMLSchema" xmlns:p="http://schemas.microsoft.com/office/2006/metadata/properties" xmlns:ns3="fff51ea6-45a3-41ef-94f7-71bf0c053f62" targetNamespace="http://schemas.microsoft.com/office/2006/metadata/properties" ma:root="true" ma:fieldsID="86b77fbf4a015c4357c28296db9dd5d9" ns3:_="">
    <xsd:import namespace="fff51ea6-45a3-41ef-94f7-71bf0c053f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51ea6-45a3-41ef-94f7-71bf0c053f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D90AC8-4CC3-458C-B8E1-D68BF01E1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f51ea6-45a3-41ef-94f7-71bf0c053f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A4A706-BD13-457A-B48E-3C9FD0814B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806873-777E-4563-9179-57DEF8E0CF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Timer0</vt:lpstr>
      <vt:lpstr>Timer1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pablohawk</dc:creator>
  <cp:lastModifiedBy>pablohawk</cp:lastModifiedBy>
  <dcterms:created xsi:type="dcterms:W3CDTF">2020-11-09T18:20:39Z</dcterms:created>
  <dcterms:modified xsi:type="dcterms:W3CDTF">2020-11-17T13:40:56Z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0x010100E581BDA9385BFD45913C95991E64858D</vt:lpwstr>
  </property>
</Properties>
</file>