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IL REASEARCH\"/>
    </mc:Choice>
  </mc:AlternateContent>
  <xr:revisionPtr revIDLastSave="0" documentId="8_{12E35E2F-E681-46AA-8B55-33735B67313E}" xr6:coauthVersionLast="47" xr6:coauthVersionMax="47" xr10:uidLastSave="{00000000-0000-0000-0000-000000000000}"/>
  <bookViews>
    <workbookView xWindow="-110" yWindow="-110" windowWidth="19420" windowHeight="10420" xr2:uid="{DED8FB59-A9AF-4EEF-BE8F-ADE3EAA26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0" i="1" l="1"/>
  <c r="M70" i="1"/>
  <c r="T70" i="1" s="1"/>
  <c r="M69" i="1"/>
  <c r="V69" i="1" s="1"/>
  <c r="M68" i="1"/>
  <c r="V68" i="1" s="1"/>
  <c r="T67" i="1"/>
  <c r="M67" i="1"/>
  <c r="V67" i="1" s="1"/>
  <c r="V66" i="1"/>
  <c r="T66" i="1"/>
  <c r="P66" i="1"/>
  <c r="O66" i="1"/>
  <c r="N66" i="1"/>
  <c r="M66" i="1"/>
  <c r="M65" i="1"/>
  <c r="V65" i="1" s="1"/>
  <c r="V64" i="1"/>
  <c r="T64" i="1"/>
  <c r="M64" i="1"/>
  <c r="T63" i="1"/>
  <c r="O63" i="1"/>
  <c r="P63" i="1" s="1"/>
  <c r="N63" i="1"/>
  <c r="M63" i="1"/>
  <c r="V63" i="1" s="1"/>
  <c r="V62" i="1"/>
  <c r="M62" i="1"/>
  <c r="T62" i="1" s="1"/>
  <c r="M61" i="1"/>
  <c r="V61" i="1" s="1"/>
  <c r="V60" i="1"/>
  <c r="M60" i="1"/>
  <c r="T60" i="1" s="1"/>
  <c r="T59" i="1"/>
  <c r="M59" i="1"/>
  <c r="V59" i="1" s="1"/>
  <c r="M58" i="1"/>
  <c r="V58" i="1" s="1"/>
  <c r="T57" i="1"/>
  <c r="M57" i="1"/>
  <c r="V57" i="1" s="1"/>
  <c r="V56" i="1"/>
  <c r="T56" i="1"/>
  <c r="P56" i="1"/>
  <c r="O56" i="1"/>
  <c r="N56" i="1"/>
  <c r="M56" i="1"/>
  <c r="V55" i="1"/>
  <c r="M55" i="1"/>
  <c r="T55" i="1" s="1"/>
  <c r="V54" i="1"/>
  <c r="T54" i="1"/>
  <c r="M54" i="1"/>
  <c r="V53" i="1"/>
  <c r="M53" i="1"/>
  <c r="T53" i="1" s="1"/>
  <c r="M52" i="1"/>
  <c r="V52" i="1" s="1"/>
  <c r="V51" i="1"/>
  <c r="M51" i="1"/>
  <c r="T51" i="1" s="1"/>
  <c r="T50" i="1"/>
  <c r="M50" i="1"/>
  <c r="V50" i="1" s="1"/>
  <c r="V49" i="1"/>
  <c r="P49" i="1"/>
  <c r="O49" i="1"/>
  <c r="N49" i="1"/>
  <c r="M49" i="1"/>
  <c r="T49" i="1" s="1"/>
  <c r="M48" i="1"/>
  <c r="T48" i="1" s="1"/>
  <c r="T47" i="1"/>
  <c r="M47" i="1"/>
  <c r="V47" i="1" s="1"/>
  <c r="V46" i="1"/>
  <c r="M46" i="1"/>
  <c r="T46" i="1" s="1"/>
  <c r="V45" i="1"/>
  <c r="T45" i="1"/>
  <c r="M45" i="1"/>
  <c r="V44" i="1"/>
  <c r="M44" i="1"/>
  <c r="T44" i="1" s="1"/>
  <c r="T43" i="1"/>
  <c r="O43" i="1"/>
  <c r="P43" i="1" s="1"/>
  <c r="N43" i="1"/>
  <c r="M43" i="1"/>
  <c r="V43" i="1" s="1"/>
  <c r="M42" i="1"/>
  <c r="V42" i="1" s="1"/>
  <c r="V41" i="1"/>
  <c r="M41" i="1"/>
  <c r="T41" i="1" s="1"/>
  <c r="V40" i="1"/>
  <c r="T40" i="1"/>
  <c r="M40" i="1"/>
  <c r="M39" i="1"/>
  <c r="T39" i="1" s="1"/>
  <c r="O38" i="1"/>
  <c r="P38" i="1" s="1"/>
  <c r="N38" i="1"/>
  <c r="M38" i="1"/>
  <c r="V38" i="1" s="1"/>
  <c r="T37" i="1"/>
  <c r="M37" i="1"/>
  <c r="V37" i="1" s="1"/>
  <c r="V36" i="1"/>
  <c r="M36" i="1"/>
  <c r="T36" i="1" s="1"/>
  <c r="V35" i="1"/>
  <c r="T35" i="1"/>
  <c r="M35" i="1"/>
  <c r="V34" i="1"/>
  <c r="M34" i="1"/>
  <c r="T34" i="1" s="1"/>
  <c r="T33" i="1"/>
  <c r="O33" i="1"/>
  <c r="P33" i="1" s="1"/>
  <c r="N33" i="1"/>
  <c r="M33" i="1"/>
  <c r="V33" i="1" s="1"/>
  <c r="W33" i="1" s="1"/>
  <c r="M32" i="1"/>
  <c r="V32" i="1" s="1"/>
  <c r="M31" i="1"/>
  <c r="T31" i="1" s="1"/>
  <c r="V30" i="1"/>
  <c r="T30" i="1"/>
  <c r="M30" i="1"/>
  <c r="M29" i="1"/>
  <c r="V29" i="1" s="1"/>
  <c r="T28" i="1"/>
  <c r="M28" i="1"/>
  <c r="V28" i="1" s="1"/>
  <c r="V27" i="1"/>
  <c r="M27" i="1"/>
  <c r="T27" i="1" s="1"/>
  <c r="V26" i="1"/>
  <c r="T26" i="1"/>
  <c r="P26" i="1"/>
  <c r="O26" i="1"/>
  <c r="N26" i="1"/>
  <c r="M26" i="1"/>
  <c r="V25" i="1"/>
  <c r="T25" i="1"/>
  <c r="M25" i="1"/>
  <c r="V24" i="1"/>
  <c r="T24" i="1"/>
  <c r="M24" i="1"/>
  <c r="M23" i="1"/>
  <c r="V23" i="1" s="1"/>
  <c r="M22" i="1"/>
  <c r="T22" i="1" s="1"/>
  <c r="O21" i="1"/>
  <c r="P21" i="1" s="1"/>
  <c r="N21" i="1"/>
  <c r="M21" i="1"/>
  <c r="V21" i="1" s="1"/>
  <c r="V20" i="1"/>
  <c r="T20" i="1"/>
  <c r="M20" i="1"/>
  <c r="M19" i="1"/>
  <c r="T19" i="1" s="1"/>
  <c r="T18" i="1"/>
  <c r="M18" i="1"/>
  <c r="V18" i="1" s="1"/>
  <c r="V17" i="1"/>
  <c r="T17" i="1"/>
  <c r="M17" i="1"/>
  <c r="V16" i="1"/>
  <c r="T16" i="1"/>
  <c r="U16" i="1" s="1"/>
  <c r="P16" i="1"/>
  <c r="O16" i="1"/>
  <c r="N16" i="1"/>
  <c r="M16" i="1"/>
  <c r="V15" i="1"/>
  <c r="T15" i="1"/>
  <c r="M15" i="1"/>
  <c r="V14" i="1"/>
  <c r="T14" i="1"/>
  <c r="M14" i="1"/>
  <c r="M13" i="1"/>
  <c r="V13" i="1" s="1"/>
  <c r="M12" i="1"/>
  <c r="T12" i="1" s="1"/>
  <c r="V11" i="1"/>
  <c r="T11" i="1"/>
  <c r="M11" i="1"/>
  <c r="M10" i="1"/>
  <c r="V10" i="1" s="1"/>
  <c r="V9" i="1"/>
  <c r="O9" i="1"/>
  <c r="N9" i="1"/>
  <c r="P9" i="1" s="1"/>
  <c r="M9" i="1"/>
  <c r="T9" i="1" s="1"/>
  <c r="T8" i="1"/>
  <c r="M8" i="1"/>
  <c r="V8" i="1" s="1"/>
  <c r="V7" i="1"/>
  <c r="T7" i="1"/>
  <c r="M7" i="1"/>
  <c r="V6" i="1"/>
  <c r="T6" i="1"/>
  <c r="M6" i="1"/>
  <c r="V5" i="1"/>
  <c r="T5" i="1"/>
  <c r="M5" i="1"/>
  <c r="M4" i="1"/>
  <c r="V4" i="1" s="1"/>
  <c r="M3" i="1"/>
  <c r="T3" i="1" s="1"/>
  <c r="O2" i="1"/>
  <c r="P2" i="1" s="1"/>
  <c r="N2" i="1"/>
  <c r="M2" i="1"/>
  <c r="V2" i="1" s="1"/>
  <c r="U43" i="1" l="1"/>
  <c r="U56" i="1"/>
  <c r="U33" i="1"/>
  <c r="U26" i="1"/>
  <c r="W56" i="1"/>
  <c r="W66" i="1"/>
  <c r="W21" i="1"/>
  <c r="U9" i="1"/>
  <c r="W63" i="1"/>
  <c r="W49" i="1"/>
  <c r="V22" i="1"/>
  <c r="T10" i="1"/>
  <c r="T29" i="1"/>
  <c r="T58" i="1"/>
  <c r="T68" i="1"/>
  <c r="U66" i="1" s="1"/>
  <c r="T2" i="1"/>
  <c r="U2" i="1" s="1"/>
  <c r="T4" i="1"/>
  <c r="T13" i="1"/>
  <c r="V19" i="1"/>
  <c r="W16" i="1" s="1"/>
  <c r="T21" i="1"/>
  <c r="U21" i="1" s="1"/>
  <c r="T23" i="1"/>
  <c r="T32" i="1"/>
  <c r="V39" i="1"/>
  <c r="W38" i="1" s="1"/>
  <c r="T42" i="1"/>
  <c r="V48" i="1"/>
  <c r="W43" i="1" s="1"/>
  <c r="T52" i="1"/>
  <c r="U49" i="1" s="1"/>
  <c r="T61" i="1"/>
  <c r="V31" i="1"/>
  <c r="W26" i="1" s="1"/>
  <c r="T65" i="1"/>
  <c r="U63" i="1" s="1"/>
  <c r="T38" i="1"/>
  <c r="T69" i="1"/>
  <c r="V3" i="1"/>
  <c r="W2" i="1" s="1"/>
  <c r="V12" i="1"/>
  <c r="W9" i="1" s="1"/>
  <c r="U38" i="1" l="1"/>
</calcChain>
</file>

<file path=xl/sharedStrings.xml><?xml version="1.0" encoding="utf-8"?>
<sst xmlns="http://schemas.openxmlformats.org/spreadsheetml/2006/main" count="389" uniqueCount="72">
  <si>
    <t>SOURCE</t>
  </si>
  <si>
    <t>ID</t>
  </si>
  <si>
    <t>ORDER</t>
  </si>
  <si>
    <t xml:space="preserve">LAT </t>
  </si>
  <si>
    <t>LON</t>
  </si>
  <si>
    <t>LATLON_Q</t>
  </si>
  <si>
    <t>Elevation</t>
  </si>
  <si>
    <t>Slope</t>
  </si>
  <si>
    <t>Aspect</t>
  </si>
  <si>
    <t>HORIZON</t>
  </si>
  <si>
    <t>DEPTH2</t>
  </si>
  <si>
    <t>DEPTH1</t>
  </si>
  <si>
    <t>DEPTH</t>
  </si>
  <si>
    <t>MINERAL_D</t>
  </si>
  <si>
    <t>FF_D</t>
  </si>
  <si>
    <t>TOTAL_D</t>
  </si>
  <si>
    <t>BULK DENSITY</t>
  </si>
  <si>
    <t>CF</t>
  </si>
  <si>
    <t>CCONC</t>
  </si>
  <si>
    <t>CCONTENT</t>
  </si>
  <si>
    <t>TOTAL_C</t>
  </si>
  <si>
    <t>CCONTENT_1M</t>
  </si>
  <si>
    <t>TOTAL_C_1M</t>
  </si>
  <si>
    <t>Hakai DSM pedon master data file</t>
  </si>
  <si>
    <t>BC15-21</t>
  </si>
  <si>
    <t>Orstein Humic Podzol</t>
  </si>
  <si>
    <t>HIGH</t>
  </si>
  <si>
    <t>NA</t>
  </si>
  <si>
    <t>Om1</t>
  </si>
  <si>
    <t>Om2</t>
  </si>
  <si>
    <t>Bh</t>
  </si>
  <si>
    <t>Bhc1</t>
  </si>
  <si>
    <t>Bmc</t>
  </si>
  <si>
    <t>Bhc2</t>
  </si>
  <si>
    <t>BC</t>
  </si>
  <si>
    <t>DSM18</t>
  </si>
  <si>
    <t>Gleyed Humo-Ferric Podzol</t>
  </si>
  <si>
    <t>Fm</t>
  </si>
  <si>
    <t>Hh1</t>
  </si>
  <si>
    <t>Hh2</t>
  </si>
  <si>
    <t>Hhi</t>
  </si>
  <si>
    <t>Bf</t>
  </si>
  <si>
    <t>Bfg</t>
  </si>
  <si>
    <t>Cg</t>
  </si>
  <si>
    <t>DSM52</t>
  </si>
  <si>
    <t>Humic Folisol</t>
  </si>
  <si>
    <t>Lv</t>
  </si>
  <si>
    <t>Faw</t>
  </si>
  <si>
    <t>Hh</t>
  </si>
  <si>
    <t>DSM54</t>
  </si>
  <si>
    <t>Hh3</t>
  </si>
  <si>
    <t>DSM55</t>
  </si>
  <si>
    <t>S/L</t>
  </si>
  <si>
    <t>Ahe</t>
  </si>
  <si>
    <t>BCc</t>
  </si>
  <si>
    <t>DSM76</t>
  </si>
  <si>
    <t>Ae</t>
  </si>
  <si>
    <t>DSM83</t>
  </si>
  <si>
    <t>DSM84</t>
  </si>
  <si>
    <t>Orthic Humic Podzol</t>
  </si>
  <si>
    <t>DSM85</t>
  </si>
  <si>
    <t>Bhc</t>
  </si>
  <si>
    <t>DSM94</t>
  </si>
  <si>
    <t>IIBh</t>
  </si>
  <si>
    <t>IIBhc</t>
  </si>
  <si>
    <t>IIBCg</t>
  </si>
  <si>
    <t>DSM95</t>
  </si>
  <si>
    <t>Terric Mesisol</t>
  </si>
  <si>
    <t>Of</t>
  </si>
  <si>
    <t>Om</t>
  </si>
  <si>
    <t>DSM147</t>
  </si>
  <si>
    <t>Bhf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</si>
</sst>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AF40-47E1-4E18-BC87-E6650DDC22F9}">
  <dimension ref="A1:W70"/>
  <sheetViews>
    <sheetView tabSelected="1" workbookViewId="0">
      <selection sqref="A1:W70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</row>
    <row r="2" spans="1:23" x14ac:dyDescent="0.35">
      <c r="A2" s="4" t="s">
        <v>23</v>
      </c>
      <c r="B2" s="4" t="s">
        <v>24</v>
      </c>
      <c r="C2" s="4" t="s">
        <v>25</v>
      </c>
      <c r="D2" s="4">
        <v>51.643611110000002</v>
      </c>
      <c r="E2" s="4">
        <v>-128.14305555999999</v>
      </c>
      <c r="F2" s="4" t="s">
        <v>26</v>
      </c>
      <c r="G2" s="4" t="s">
        <v>27</v>
      </c>
      <c r="H2" s="4" t="s">
        <v>27</v>
      </c>
      <c r="I2" s="4" t="s">
        <v>27</v>
      </c>
      <c r="J2" s="4" t="s">
        <v>28</v>
      </c>
      <c r="K2" s="4">
        <v>15</v>
      </c>
      <c r="L2" s="4">
        <v>8</v>
      </c>
      <c r="M2" s="4">
        <f>K2-L2</f>
        <v>7</v>
      </c>
      <c r="N2" s="5">
        <f>IF(ABS(MIN(L2:L8))&gt;100,100,ABS(MIN(L2:L8)))</f>
        <v>85</v>
      </c>
      <c r="O2" s="5">
        <f>K2</f>
        <v>15</v>
      </c>
      <c r="P2" s="5">
        <f>O2+N2</f>
        <v>100</v>
      </c>
      <c r="Q2" s="6">
        <v>0.12</v>
      </c>
      <c r="R2">
        <v>0</v>
      </c>
      <c r="S2" s="7">
        <v>32.687045263432204</v>
      </c>
      <c r="T2" s="5">
        <f>Q2*S2/100*M2*100*100*((100-R2)/100)</f>
        <v>2745.711802128305</v>
      </c>
      <c r="U2" s="8">
        <f>SUM(T2:T8)</f>
        <v>16350.751324071738</v>
      </c>
      <c r="V2" s="5">
        <f>Q2*S2/100*M2*100*100*((100-R2)/100)</f>
        <v>2745.711802128305</v>
      </c>
      <c r="W2" s="9">
        <f>SUM(V2:V8)/10^6*10^4</f>
        <v>163.50751324071737</v>
      </c>
    </row>
    <row r="3" spans="1:23" x14ac:dyDescent="0.35">
      <c r="A3" s="4" t="s">
        <v>23</v>
      </c>
      <c r="B3" s="4" t="s">
        <v>24</v>
      </c>
      <c r="C3" s="4" t="s">
        <v>25</v>
      </c>
      <c r="D3" s="4">
        <v>51.643611110000002</v>
      </c>
      <c r="E3" s="4">
        <v>-128.14305555999999</v>
      </c>
      <c r="F3" s="4" t="s">
        <v>26</v>
      </c>
      <c r="G3" s="4" t="s">
        <v>27</v>
      </c>
      <c r="H3" s="4" t="s">
        <v>27</v>
      </c>
      <c r="I3" s="4" t="s">
        <v>27</v>
      </c>
      <c r="J3" s="4" t="s">
        <v>29</v>
      </c>
      <c r="K3" s="4">
        <v>8</v>
      </c>
      <c r="L3" s="4">
        <v>0</v>
      </c>
      <c r="M3" s="4">
        <f t="shared" ref="M3:M70" si="0">K3-L3</f>
        <v>8</v>
      </c>
      <c r="N3" s="5"/>
      <c r="O3" s="5"/>
      <c r="P3" s="5"/>
      <c r="Q3" s="6">
        <v>0.12</v>
      </c>
      <c r="R3">
        <v>0</v>
      </c>
      <c r="S3" s="7">
        <v>23.0241349639597</v>
      </c>
      <c r="T3" s="5">
        <f t="shared" ref="T3:T66" si="1">Q3*S3/100*M3*100*100*((100-R3)/100)</f>
        <v>2210.3169565401308</v>
      </c>
      <c r="V3" s="5">
        <f t="shared" ref="V3:V66" si="2">Q3*S3/100*M3*100*100*((100-R3)/100)</f>
        <v>2210.3169565401308</v>
      </c>
    </row>
    <row r="4" spans="1:23" x14ac:dyDescent="0.35">
      <c r="A4" s="4" t="s">
        <v>23</v>
      </c>
      <c r="B4" s="4" t="s">
        <v>24</v>
      </c>
      <c r="C4" s="4" t="s">
        <v>25</v>
      </c>
      <c r="D4" s="4">
        <v>51.643611110000002</v>
      </c>
      <c r="E4" s="4">
        <v>-128.14305555999999</v>
      </c>
      <c r="F4" s="4" t="s">
        <v>26</v>
      </c>
      <c r="G4" s="4" t="s">
        <v>27</v>
      </c>
      <c r="H4" s="4" t="s">
        <v>27</v>
      </c>
      <c r="I4" s="4" t="s">
        <v>27</v>
      </c>
      <c r="J4" s="4" t="s">
        <v>30</v>
      </c>
      <c r="K4" s="4">
        <v>0</v>
      </c>
      <c r="L4" s="4">
        <v>-14</v>
      </c>
      <c r="M4" s="4">
        <f t="shared" si="0"/>
        <v>14</v>
      </c>
      <c r="N4" s="5"/>
      <c r="O4" s="5"/>
      <c r="P4" s="5"/>
      <c r="Q4" s="6">
        <v>0.86</v>
      </c>
      <c r="R4">
        <v>20</v>
      </c>
      <c r="S4" s="7">
        <v>3.3047013612264702</v>
      </c>
      <c r="T4" s="5">
        <f t="shared" si="1"/>
        <v>3183.0883511333359</v>
      </c>
      <c r="V4" s="5">
        <f t="shared" si="2"/>
        <v>3183.0883511333359</v>
      </c>
    </row>
    <row r="5" spans="1:23" x14ac:dyDescent="0.35">
      <c r="A5" s="4" t="s">
        <v>23</v>
      </c>
      <c r="B5" s="4" t="s">
        <v>24</v>
      </c>
      <c r="C5" s="4" t="s">
        <v>25</v>
      </c>
      <c r="D5" s="4">
        <v>51.643611110000002</v>
      </c>
      <c r="E5" s="4">
        <v>-128.14305555999999</v>
      </c>
      <c r="F5" s="4" t="s">
        <v>26</v>
      </c>
      <c r="G5" s="4" t="s">
        <v>27</v>
      </c>
      <c r="H5" s="4" t="s">
        <v>27</v>
      </c>
      <c r="I5" s="4" t="s">
        <v>27</v>
      </c>
      <c r="J5" s="4" t="s">
        <v>31</v>
      </c>
      <c r="K5" s="4">
        <v>-14</v>
      </c>
      <c r="L5" s="4">
        <v>-36</v>
      </c>
      <c r="M5" s="4">
        <f t="shared" si="0"/>
        <v>22</v>
      </c>
      <c r="N5" s="5"/>
      <c r="O5" s="5"/>
      <c r="P5" s="5"/>
      <c r="Q5" s="6">
        <v>0.86</v>
      </c>
      <c r="R5">
        <v>20</v>
      </c>
      <c r="S5" s="7">
        <v>3.17604026232818</v>
      </c>
      <c r="T5" s="5">
        <f t="shared" si="1"/>
        <v>4807.2545410599332</v>
      </c>
      <c r="V5" s="5">
        <f t="shared" si="2"/>
        <v>4807.2545410599332</v>
      </c>
    </row>
    <row r="6" spans="1:23" x14ac:dyDescent="0.35">
      <c r="A6" s="4" t="s">
        <v>23</v>
      </c>
      <c r="B6" s="4" t="s">
        <v>24</v>
      </c>
      <c r="C6" s="4" t="s">
        <v>25</v>
      </c>
      <c r="D6" s="4">
        <v>51.643611110000002</v>
      </c>
      <c r="E6" s="4">
        <v>-128.14305555999999</v>
      </c>
      <c r="F6" s="4" t="s">
        <v>26</v>
      </c>
      <c r="G6" s="4" t="s">
        <v>27</v>
      </c>
      <c r="H6" s="4" t="s">
        <v>27</v>
      </c>
      <c r="I6" s="4" t="s">
        <v>27</v>
      </c>
      <c r="J6" s="4" t="s">
        <v>32</v>
      </c>
      <c r="K6" s="4">
        <v>-36</v>
      </c>
      <c r="L6" s="4">
        <v>-50</v>
      </c>
      <c r="M6" s="4">
        <f t="shared" si="0"/>
        <v>14</v>
      </c>
      <c r="N6" s="5"/>
      <c r="O6" s="5"/>
      <c r="P6" s="5"/>
      <c r="Q6" s="6">
        <v>0.86</v>
      </c>
      <c r="R6">
        <v>30</v>
      </c>
      <c r="S6" s="7">
        <v>0.93278331652306601</v>
      </c>
      <c r="T6" s="5">
        <f t="shared" si="1"/>
        <v>786.14977916563987</v>
      </c>
      <c r="V6" s="5">
        <f t="shared" si="2"/>
        <v>786.14977916563987</v>
      </c>
    </row>
    <row r="7" spans="1:23" x14ac:dyDescent="0.35">
      <c r="A7" s="4" t="s">
        <v>23</v>
      </c>
      <c r="B7" s="4" t="s">
        <v>24</v>
      </c>
      <c r="C7" s="4" t="s">
        <v>25</v>
      </c>
      <c r="D7" s="4">
        <v>51.643611110000002</v>
      </c>
      <c r="E7" s="4">
        <v>-128.14305555999999</v>
      </c>
      <c r="F7" s="4" t="s">
        <v>26</v>
      </c>
      <c r="G7" s="4" t="s">
        <v>27</v>
      </c>
      <c r="H7" s="4" t="s">
        <v>27</v>
      </c>
      <c r="I7" s="4" t="s">
        <v>27</v>
      </c>
      <c r="J7" s="4" t="s">
        <v>33</v>
      </c>
      <c r="K7" s="4">
        <v>-50</v>
      </c>
      <c r="L7" s="4">
        <v>-70</v>
      </c>
      <c r="M7" s="4">
        <f t="shared" si="0"/>
        <v>20</v>
      </c>
      <c r="N7" s="5"/>
      <c r="O7" s="5"/>
      <c r="P7" s="5"/>
      <c r="Q7" s="6">
        <v>0.86</v>
      </c>
      <c r="R7">
        <v>30</v>
      </c>
      <c r="S7" s="7">
        <v>1.10308037575401</v>
      </c>
      <c r="T7" s="5">
        <f t="shared" si="1"/>
        <v>1328.1087724078279</v>
      </c>
      <c r="V7" s="5">
        <f t="shared" si="2"/>
        <v>1328.1087724078279</v>
      </c>
    </row>
    <row r="8" spans="1:23" x14ac:dyDescent="0.35">
      <c r="A8" s="2" t="s">
        <v>23</v>
      </c>
      <c r="B8" s="2" t="s">
        <v>24</v>
      </c>
      <c r="C8" s="2" t="s">
        <v>25</v>
      </c>
      <c r="D8" s="2">
        <v>51.643611110000002</v>
      </c>
      <c r="E8" s="2">
        <v>-128.14305555999999</v>
      </c>
      <c r="F8" s="2" t="s">
        <v>26</v>
      </c>
      <c r="G8" s="2" t="s">
        <v>27</v>
      </c>
      <c r="H8" s="2" t="s">
        <v>27</v>
      </c>
      <c r="I8" s="2" t="s">
        <v>27</v>
      </c>
      <c r="J8" s="2" t="s">
        <v>34</v>
      </c>
      <c r="K8" s="2">
        <v>-70</v>
      </c>
      <c r="L8" s="2">
        <v>-85</v>
      </c>
      <c r="M8" s="2">
        <f t="shared" si="0"/>
        <v>15</v>
      </c>
      <c r="N8" s="10"/>
      <c r="O8" s="10"/>
      <c r="P8" s="10"/>
      <c r="Q8" s="11">
        <v>1.73</v>
      </c>
      <c r="R8">
        <v>30</v>
      </c>
      <c r="S8" s="12">
        <v>0.71022357370579003</v>
      </c>
      <c r="T8" s="10">
        <f t="shared" si="1"/>
        <v>1290.1211216365673</v>
      </c>
      <c r="U8" s="13"/>
      <c r="V8" s="10">
        <f t="shared" si="2"/>
        <v>1290.1211216365673</v>
      </c>
      <c r="W8" s="13"/>
    </row>
    <row r="9" spans="1:23" x14ac:dyDescent="0.35">
      <c r="A9" s="4" t="s">
        <v>23</v>
      </c>
      <c r="B9" s="4" t="s">
        <v>35</v>
      </c>
      <c r="C9" s="4" t="s">
        <v>36</v>
      </c>
      <c r="D9" s="4">
        <v>51.6098</v>
      </c>
      <c r="E9" s="4">
        <v>-127.97309</v>
      </c>
      <c r="F9" s="4" t="s">
        <v>26</v>
      </c>
      <c r="G9" s="4">
        <v>413.90747099999902</v>
      </c>
      <c r="H9" s="4">
        <v>18</v>
      </c>
      <c r="I9" s="4">
        <v>84</v>
      </c>
      <c r="J9" s="4" t="s">
        <v>37</v>
      </c>
      <c r="K9" s="4">
        <v>28</v>
      </c>
      <c r="L9" s="4">
        <v>22</v>
      </c>
      <c r="M9" s="4">
        <f t="shared" si="0"/>
        <v>6</v>
      </c>
      <c r="N9" s="5">
        <f>IF(ABS(MIN(L9:L15))&gt;100,100,ABS(MIN(L9:L15)))</f>
        <v>43</v>
      </c>
      <c r="O9" s="5">
        <f>K9</f>
        <v>28</v>
      </c>
      <c r="P9" s="5">
        <f>O9+N9</f>
        <v>71</v>
      </c>
      <c r="Q9" s="6">
        <v>0.14000000000000001</v>
      </c>
      <c r="R9" s="4">
        <v>0</v>
      </c>
      <c r="S9" s="7">
        <v>54.866158786296097</v>
      </c>
      <c r="T9" s="5">
        <f t="shared" si="1"/>
        <v>4608.7573380488739</v>
      </c>
      <c r="U9" s="8">
        <f>SUM(T9:T15)</f>
        <v>25987.786496621295</v>
      </c>
      <c r="V9" s="5">
        <f t="shared" si="2"/>
        <v>4608.7573380488739</v>
      </c>
      <c r="W9" s="9">
        <f>SUM(V9:V15)/10^6*10^4</f>
        <v>259.87786496621294</v>
      </c>
    </row>
    <row r="10" spans="1:23" x14ac:dyDescent="0.35">
      <c r="A10" s="4" t="s">
        <v>23</v>
      </c>
      <c r="B10" s="4" t="s">
        <v>35</v>
      </c>
      <c r="C10" s="4" t="s">
        <v>36</v>
      </c>
      <c r="D10" s="4">
        <v>51.6098</v>
      </c>
      <c r="E10" s="4">
        <v>-127.97309</v>
      </c>
      <c r="F10" s="4" t="s">
        <v>26</v>
      </c>
      <c r="G10" s="4">
        <v>413.90747099999902</v>
      </c>
      <c r="H10" s="4">
        <v>18</v>
      </c>
      <c r="I10" s="4">
        <v>84</v>
      </c>
      <c r="J10" s="4" t="s">
        <v>38</v>
      </c>
      <c r="K10" s="4">
        <v>22</v>
      </c>
      <c r="L10" s="4">
        <v>12</v>
      </c>
      <c r="M10" s="4">
        <f t="shared" si="0"/>
        <v>10</v>
      </c>
      <c r="N10" s="5"/>
      <c r="O10" s="5"/>
      <c r="P10" s="5"/>
      <c r="Q10" s="6">
        <v>0.14000000000000001</v>
      </c>
      <c r="R10" s="4">
        <v>0</v>
      </c>
      <c r="S10" s="7">
        <v>50.192225544639001</v>
      </c>
      <c r="T10" s="5">
        <f t="shared" si="1"/>
        <v>7026.9115762494603</v>
      </c>
      <c r="V10" s="5">
        <f t="shared" si="2"/>
        <v>7026.9115762494603</v>
      </c>
    </row>
    <row r="11" spans="1:23" x14ac:dyDescent="0.35">
      <c r="A11" s="4" t="s">
        <v>23</v>
      </c>
      <c r="B11" s="4" t="s">
        <v>35</v>
      </c>
      <c r="C11" s="4" t="s">
        <v>36</v>
      </c>
      <c r="D11" s="4">
        <v>51.6098</v>
      </c>
      <c r="E11" s="4">
        <v>-127.97309</v>
      </c>
      <c r="F11" s="4" t="s">
        <v>26</v>
      </c>
      <c r="G11" s="4">
        <v>413.90747099999902</v>
      </c>
      <c r="H11" s="4">
        <v>18</v>
      </c>
      <c r="I11" s="4">
        <v>84</v>
      </c>
      <c r="J11" s="4" t="s">
        <v>39</v>
      </c>
      <c r="K11" s="4">
        <v>12</v>
      </c>
      <c r="L11" s="4">
        <v>4</v>
      </c>
      <c r="M11" s="4">
        <f t="shared" si="0"/>
        <v>8</v>
      </c>
      <c r="N11" s="5"/>
      <c r="O11" s="5"/>
      <c r="P11" s="5"/>
      <c r="Q11" s="6">
        <v>0.14000000000000001</v>
      </c>
      <c r="R11" s="4">
        <v>0</v>
      </c>
      <c r="S11" s="7">
        <v>37.6351195762308</v>
      </c>
      <c r="T11" s="5">
        <f t="shared" si="1"/>
        <v>4215.1333925378503</v>
      </c>
      <c r="V11" s="5">
        <f t="shared" si="2"/>
        <v>4215.1333925378503</v>
      </c>
    </row>
    <row r="12" spans="1:23" x14ac:dyDescent="0.35">
      <c r="A12" s="4" t="s">
        <v>23</v>
      </c>
      <c r="B12" s="4" t="s">
        <v>35</v>
      </c>
      <c r="C12" s="4" t="s">
        <v>36</v>
      </c>
      <c r="D12" s="4">
        <v>51.6098</v>
      </c>
      <c r="E12" s="4">
        <v>-127.97309</v>
      </c>
      <c r="F12" s="4" t="s">
        <v>26</v>
      </c>
      <c r="G12" s="4">
        <v>413.90747099999902</v>
      </c>
      <c r="H12" s="4">
        <v>18</v>
      </c>
      <c r="I12" s="4">
        <v>84</v>
      </c>
      <c r="J12" s="4" t="s">
        <v>40</v>
      </c>
      <c r="K12" s="4">
        <v>4</v>
      </c>
      <c r="L12" s="4">
        <v>0</v>
      </c>
      <c r="M12" s="4">
        <f t="shared" si="0"/>
        <v>4</v>
      </c>
      <c r="N12" s="5"/>
      <c r="O12" s="5"/>
      <c r="P12" s="5"/>
      <c r="Q12" s="6">
        <v>0.14000000000000001</v>
      </c>
      <c r="R12" s="4">
        <v>0</v>
      </c>
      <c r="S12" s="7">
        <v>17.657578452389998</v>
      </c>
      <c r="T12" s="5">
        <f t="shared" si="1"/>
        <v>988.82439333383991</v>
      </c>
      <c r="V12" s="5">
        <f t="shared" si="2"/>
        <v>988.82439333383991</v>
      </c>
    </row>
    <row r="13" spans="1:23" x14ac:dyDescent="0.35">
      <c r="A13" s="4" t="s">
        <v>23</v>
      </c>
      <c r="B13" s="4" t="s">
        <v>35</v>
      </c>
      <c r="C13" s="4" t="s">
        <v>36</v>
      </c>
      <c r="D13" s="4">
        <v>51.6098</v>
      </c>
      <c r="E13" s="4">
        <v>-127.97309</v>
      </c>
      <c r="F13" s="4" t="s">
        <v>26</v>
      </c>
      <c r="G13" s="4">
        <v>413.90747099999902</v>
      </c>
      <c r="H13" s="4">
        <v>18</v>
      </c>
      <c r="I13" s="4">
        <v>84</v>
      </c>
      <c r="J13" s="4" t="s">
        <v>41</v>
      </c>
      <c r="K13" s="4">
        <v>0</v>
      </c>
      <c r="L13" s="4">
        <v>-10</v>
      </c>
      <c r="M13" s="4">
        <f t="shared" si="0"/>
        <v>10</v>
      </c>
      <c r="N13" s="5"/>
      <c r="O13" s="5"/>
      <c r="P13" s="5"/>
      <c r="Q13" s="6">
        <v>1.46</v>
      </c>
      <c r="R13" s="4">
        <v>20</v>
      </c>
      <c r="S13" s="7">
        <v>4.0866925380908903</v>
      </c>
      <c r="T13" s="5">
        <f t="shared" si="1"/>
        <v>4773.2568844901607</v>
      </c>
      <c r="V13" s="5">
        <f t="shared" si="2"/>
        <v>4773.2568844901607</v>
      </c>
    </row>
    <row r="14" spans="1:23" x14ac:dyDescent="0.35">
      <c r="A14" s="4" t="s">
        <v>23</v>
      </c>
      <c r="B14" s="4" t="s">
        <v>35</v>
      </c>
      <c r="C14" s="4" t="s">
        <v>36</v>
      </c>
      <c r="D14" s="4">
        <v>51.6098</v>
      </c>
      <c r="E14" s="4">
        <v>-127.97309</v>
      </c>
      <c r="F14" s="4" t="s">
        <v>26</v>
      </c>
      <c r="G14" s="4">
        <v>413.90747099999902</v>
      </c>
      <c r="H14" s="4">
        <v>18</v>
      </c>
      <c r="I14" s="4">
        <v>84</v>
      </c>
      <c r="J14" s="4" t="s">
        <v>42</v>
      </c>
      <c r="K14" s="4">
        <v>-10</v>
      </c>
      <c r="L14" s="4">
        <v>-23</v>
      </c>
      <c r="M14" s="4">
        <f t="shared" si="0"/>
        <v>13</v>
      </c>
      <c r="N14" s="5"/>
      <c r="O14" s="5"/>
      <c r="P14" s="5"/>
      <c r="Q14" s="6">
        <v>1.46</v>
      </c>
      <c r="R14" s="4">
        <v>20</v>
      </c>
      <c r="S14" s="7">
        <v>2.13026544405556</v>
      </c>
      <c r="T14" s="5">
        <f t="shared" si="1"/>
        <v>3234.5950502539627</v>
      </c>
      <c r="V14" s="5">
        <f t="shared" si="2"/>
        <v>3234.5950502539627</v>
      </c>
    </row>
    <row r="15" spans="1:23" x14ac:dyDescent="0.35">
      <c r="A15" s="2" t="s">
        <v>23</v>
      </c>
      <c r="B15" s="2" t="s">
        <v>35</v>
      </c>
      <c r="C15" s="2" t="s">
        <v>36</v>
      </c>
      <c r="D15" s="2">
        <v>51.6098</v>
      </c>
      <c r="E15" s="2">
        <v>-127.97309</v>
      </c>
      <c r="F15" s="2" t="s">
        <v>26</v>
      </c>
      <c r="G15" s="2">
        <v>413.90747099999902</v>
      </c>
      <c r="H15" s="2">
        <v>18</v>
      </c>
      <c r="I15" s="2">
        <v>84</v>
      </c>
      <c r="J15" s="2" t="s">
        <v>43</v>
      </c>
      <c r="K15" s="2">
        <v>-23</v>
      </c>
      <c r="L15" s="2">
        <v>-43</v>
      </c>
      <c r="M15" s="2">
        <f t="shared" si="0"/>
        <v>20</v>
      </c>
      <c r="N15" s="10"/>
      <c r="O15" s="10"/>
      <c r="P15" s="10"/>
      <c r="Q15" s="11">
        <v>1.57</v>
      </c>
      <c r="R15" s="2">
        <v>20</v>
      </c>
      <c r="S15" s="12">
        <v>0.45394421246303501</v>
      </c>
      <c r="T15" s="10">
        <f t="shared" si="1"/>
        <v>1140.307861707144</v>
      </c>
      <c r="U15" s="13"/>
      <c r="V15" s="10">
        <f t="shared" si="2"/>
        <v>1140.307861707144</v>
      </c>
      <c r="W15" s="13"/>
    </row>
    <row r="16" spans="1:23" x14ac:dyDescent="0.35">
      <c r="A16" s="4" t="s">
        <v>23</v>
      </c>
      <c r="B16" s="4" t="s">
        <v>44</v>
      </c>
      <c r="C16" s="4" t="s">
        <v>45</v>
      </c>
      <c r="D16" s="4">
        <v>51.657103999999897</v>
      </c>
      <c r="E16" s="4">
        <v>-128.01528400000001</v>
      </c>
      <c r="F16" s="4" t="s">
        <v>26</v>
      </c>
      <c r="G16" s="4">
        <v>43.492493000000003</v>
      </c>
      <c r="H16" s="4">
        <v>55</v>
      </c>
      <c r="I16" s="4">
        <v>96</v>
      </c>
      <c r="J16" s="4" t="s">
        <v>46</v>
      </c>
      <c r="K16" s="4">
        <v>0</v>
      </c>
      <c r="L16" s="4">
        <v>-4</v>
      </c>
      <c r="M16" s="4">
        <f t="shared" si="0"/>
        <v>4</v>
      </c>
      <c r="N16" s="5">
        <f>IF(ABS(MIN(L16:L20))&gt;100,100,ABS(MIN(L16:L20)))</f>
        <v>100</v>
      </c>
      <c r="O16" s="5">
        <f>K16</f>
        <v>0</v>
      </c>
      <c r="P16" s="5">
        <f>O16+N16</f>
        <v>100</v>
      </c>
      <c r="Q16" s="6">
        <v>0.11</v>
      </c>
      <c r="R16" s="4">
        <v>0</v>
      </c>
      <c r="S16" s="7">
        <v>52.143283527680097</v>
      </c>
      <c r="T16" s="5">
        <f t="shared" si="1"/>
        <v>2294.3044752179244</v>
      </c>
      <c r="U16" s="8">
        <f>SUM(T16:T20)</f>
        <v>71900.853028349316</v>
      </c>
      <c r="V16" s="5">
        <f t="shared" si="2"/>
        <v>2294.3044752179244</v>
      </c>
      <c r="W16" s="9">
        <f>SUM(V16:V20)/10^6*10^4</f>
        <v>485.8006802117032</v>
      </c>
    </row>
    <row r="17" spans="1:23" x14ac:dyDescent="0.35">
      <c r="A17" s="4" t="s">
        <v>23</v>
      </c>
      <c r="B17" s="4" t="s">
        <v>44</v>
      </c>
      <c r="C17" s="4" t="s">
        <v>45</v>
      </c>
      <c r="D17" s="4">
        <v>51.657103999999897</v>
      </c>
      <c r="E17" s="4">
        <v>-128.01528400000001</v>
      </c>
      <c r="F17" s="4" t="s">
        <v>26</v>
      </c>
      <c r="G17" s="4">
        <v>43.492493000000003</v>
      </c>
      <c r="H17" s="4">
        <v>55</v>
      </c>
      <c r="I17" s="4">
        <v>96</v>
      </c>
      <c r="J17" s="4" t="s">
        <v>47</v>
      </c>
      <c r="K17" s="4">
        <v>-4</v>
      </c>
      <c r="L17" s="4">
        <v>-20</v>
      </c>
      <c r="M17" s="4">
        <f t="shared" si="0"/>
        <v>16</v>
      </c>
      <c r="N17" s="5"/>
      <c r="O17" s="5"/>
      <c r="P17" s="5"/>
      <c r="Q17" s="14">
        <v>0.11</v>
      </c>
      <c r="R17" s="4">
        <v>0</v>
      </c>
      <c r="S17" s="7">
        <v>57.104770699633001</v>
      </c>
      <c r="T17" s="5">
        <f t="shared" si="1"/>
        <v>10050.439643135407</v>
      </c>
      <c r="V17" s="5">
        <f t="shared" si="2"/>
        <v>10050.439643135407</v>
      </c>
    </row>
    <row r="18" spans="1:23" x14ac:dyDescent="0.35">
      <c r="A18" s="4" t="s">
        <v>23</v>
      </c>
      <c r="B18" s="4" t="s">
        <v>44</v>
      </c>
      <c r="C18" s="4" t="s">
        <v>45</v>
      </c>
      <c r="D18" s="4">
        <v>51.657103999999897</v>
      </c>
      <c r="E18" s="4">
        <v>-128.01528400000001</v>
      </c>
      <c r="F18" s="4" t="s">
        <v>26</v>
      </c>
      <c r="G18" s="4">
        <v>43.492493000000003</v>
      </c>
      <c r="H18" s="4">
        <v>55</v>
      </c>
      <c r="I18" s="4">
        <v>96</v>
      </c>
      <c r="J18" s="4" t="s">
        <v>48</v>
      </c>
      <c r="K18" s="4">
        <v>-20</v>
      </c>
      <c r="L18" s="4">
        <v>-60</v>
      </c>
      <c r="M18" s="4">
        <f t="shared" si="0"/>
        <v>40</v>
      </c>
      <c r="N18" s="5"/>
      <c r="O18" s="5"/>
      <c r="P18" s="5"/>
      <c r="Q18" s="14">
        <v>0.11</v>
      </c>
      <c r="R18" s="4">
        <v>0</v>
      </c>
      <c r="S18" s="7">
        <v>53.887084056502403</v>
      </c>
      <c r="T18" s="5">
        <f t="shared" si="1"/>
        <v>23710.316984861052</v>
      </c>
      <c r="V18" s="5">
        <f t="shared" si="2"/>
        <v>23710.316984861052</v>
      </c>
    </row>
    <row r="19" spans="1:23" x14ac:dyDescent="0.35">
      <c r="A19" s="4" t="s">
        <v>23</v>
      </c>
      <c r="B19" s="4" t="s">
        <v>44</v>
      </c>
      <c r="C19" s="4" t="s">
        <v>45</v>
      </c>
      <c r="D19" s="4">
        <v>51.657103999999897</v>
      </c>
      <c r="E19" s="4">
        <v>-128.01528400000001</v>
      </c>
      <c r="F19" s="4" t="s">
        <v>26</v>
      </c>
      <c r="G19" s="4">
        <v>43.492493000000003</v>
      </c>
      <c r="H19" s="4">
        <v>55</v>
      </c>
      <c r="I19" s="4">
        <v>96</v>
      </c>
      <c r="J19" s="4" t="s">
        <v>40</v>
      </c>
      <c r="K19" s="4">
        <v>-60</v>
      </c>
      <c r="L19" s="4">
        <v>-90</v>
      </c>
      <c r="M19" s="4">
        <f t="shared" si="0"/>
        <v>30</v>
      </c>
      <c r="N19" s="5"/>
      <c r="O19" s="5"/>
      <c r="P19" s="5"/>
      <c r="Q19" s="14">
        <v>0.11</v>
      </c>
      <c r="R19" s="4">
        <v>0</v>
      </c>
      <c r="S19" s="7">
        <v>20.287305048973298</v>
      </c>
      <c r="T19" s="5">
        <f t="shared" si="1"/>
        <v>6694.8106661611891</v>
      </c>
      <c r="V19" s="5">
        <f t="shared" si="2"/>
        <v>6694.8106661611891</v>
      </c>
    </row>
    <row r="20" spans="1:23" x14ac:dyDescent="0.35">
      <c r="A20" s="2" t="s">
        <v>23</v>
      </c>
      <c r="B20" s="2" t="s">
        <v>44</v>
      </c>
      <c r="C20" s="2" t="s">
        <v>45</v>
      </c>
      <c r="D20" s="2">
        <v>51.657103999999897</v>
      </c>
      <c r="E20" s="2">
        <v>-128.01528400000001</v>
      </c>
      <c r="F20" s="2" t="s">
        <v>26</v>
      </c>
      <c r="G20" s="2">
        <v>43.492493000000003</v>
      </c>
      <c r="H20" s="2">
        <v>55</v>
      </c>
      <c r="I20" s="2">
        <v>96</v>
      </c>
      <c r="J20" s="2" t="s">
        <v>30</v>
      </c>
      <c r="K20" s="2">
        <v>-90</v>
      </c>
      <c r="L20" s="2">
        <v>-140</v>
      </c>
      <c r="M20" s="2">
        <f t="shared" si="0"/>
        <v>50</v>
      </c>
      <c r="N20" s="10"/>
      <c r="O20" s="10"/>
      <c r="P20" s="10"/>
      <c r="Q20" s="11">
        <v>0.86</v>
      </c>
      <c r="R20" s="2">
        <v>10</v>
      </c>
      <c r="S20" s="12">
        <v>7.5325532968924396</v>
      </c>
      <c r="T20" s="10">
        <f t="shared" si="1"/>
        <v>29150.981258973741</v>
      </c>
      <c r="U20" s="13"/>
      <c r="V20" s="10">
        <f>IF(K20&gt;-100,T20-T20*(ABS(L20)-100)/(ABS(L20)-ABS(K20)),0)</f>
        <v>5830.1962517947468</v>
      </c>
      <c r="W20" s="13"/>
    </row>
    <row r="21" spans="1:23" x14ac:dyDescent="0.35">
      <c r="A21" s="4" t="s">
        <v>23</v>
      </c>
      <c r="B21" s="4" t="s">
        <v>49</v>
      </c>
      <c r="C21" s="4" t="s">
        <v>45</v>
      </c>
      <c r="D21" s="4">
        <v>51.658914000000003</v>
      </c>
      <c r="E21" s="4">
        <v>-128.07333</v>
      </c>
      <c r="F21" s="4" t="s">
        <v>26</v>
      </c>
      <c r="G21" s="4">
        <v>37.882506999999897</v>
      </c>
      <c r="H21" s="4">
        <v>27</v>
      </c>
      <c r="I21" s="4">
        <v>180</v>
      </c>
      <c r="J21" s="4" t="s">
        <v>46</v>
      </c>
      <c r="K21" s="4">
        <v>0</v>
      </c>
      <c r="L21" s="4">
        <v>-2</v>
      </c>
      <c r="M21" s="4">
        <f t="shared" si="0"/>
        <v>2</v>
      </c>
      <c r="N21" s="5">
        <f>IF(ABS(MIN(L21:L25))&gt;100,100,ABS(MIN(L21:L25)))</f>
        <v>100</v>
      </c>
      <c r="O21" s="5">
        <f>K21</f>
        <v>0</v>
      </c>
      <c r="P21" s="5">
        <f>O21+N21</f>
        <v>100</v>
      </c>
      <c r="Q21" s="14">
        <v>0.11</v>
      </c>
      <c r="R21" s="4">
        <v>0</v>
      </c>
      <c r="S21" s="7">
        <v>56.174917600639802</v>
      </c>
      <c r="T21" s="5">
        <f t="shared" si="1"/>
        <v>1235.8481872140758</v>
      </c>
      <c r="U21" s="8">
        <f>SUM(T21:T25)</f>
        <v>71309.755774535704</v>
      </c>
      <c r="V21" s="5">
        <f t="shared" si="2"/>
        <v>1235.8481872140758</v>
      </c>
      <c r="W21" s="9">
        <f>SUM(V21:V25)/10^6*10^4</f>
        <v>647.30641870296643</v>
      </c>
    </row>
    <row r="22" spans="1:23" x14ac:dyDescent="0.35">
      <c r="A22" s="4" t="s">
        <v>23</v>
      </c>
      <c r="B22" s="4" t="s">
        <v>49</v>
      </c>
      <c r="C22" s="4" t="s">
        <v>45</v>
      </c>
      <c r="D22" s="4">
        <v>51.658914000000003</v>
      </c>
      <c r="E22" s="4">
        <v>-128.07333</v>
      </c>
      <c r="F22" s="4" t="s">
        <v>26</v>
      </c>
      <c r="G22" s="4">
        <v>37.882506999999897</v>
      </c>
      <c r="H22" s="4">
        <v>27</v>
      </c>
      <c r="I22" s="4">
        <v>180</v>
      </c>
      <c r="J22" s="4" t="s">
        <v>37</v>
      </c>
      <c r="K22" s="4">
        <v>-2</v>
      </c>
      <c r="L22" s="4">
        <v>-5</v>
      </c>
      <c r="M22" s="4">
        <f t="shared" si="0"/>
        <v>3</v>
      </c>
      <c r="N22" s="5"/>
      <c r="O22" s="5"/>
      <c r="P22" s="5"/>
      <c r="Q22" s="14">
        <v>0.11</v>
      </c>
      <c r="R22" s="4">
        <v>0</v>
      </c>
      <c r="S22" s="7">
        <v>56.259436365591</v>
      </c>
      <c r="T22" s="5">
        <f t="shared" si="1"/>
        <v>1856.5614000645028</v>
      </c>
      <c r="V22" s="5">
        <f t="shared" si="2"/>
        <v>1856.5614000645028</v>
      </c>
    </row>
    <row r="23" spans="1:23" x14ac:dyDescent="0.35">
      <c r="A23" s="4" t="s">
        <v>23</v>
      </c>
      <c r="B23" s="4" t="s">
        <v>49</v>
      </c>
      <c r="C23" s="4" t="s">
        <v>45</v>
      </c>
      <c r="D23" s="4">
        <v>51.658914000000003</v>
      </c>
      <c r="E23" s="4">
        <v>-128.07333</v>
      </c>
      <c r="F23" s="4" t="s">
        <v>26</v>
      </c>
      <c r="G23" s="4">
        <v>37.882506999999897</v>
      </c>
      <c r="H23" s="4">
        <v>27</v>
      </c>
      <c r="I23" s="4">
        <v>180</v>
      </c>
      <c r="J23" s="4" t="s">
        <v>38</v>
      </c>
      <c r="K23" s="4">
        <v>-5</v>
      </c>
      <c r="L23" s="4">
        <v>-65</v>
      </c>
      <c r="M23" s="4">
        <f t="shared" si="0"/>
        <v>60</v>
      </c>
      <c r="N23" s="5"/>
      <c r="O23" s="5"/>
      <c r="P23" s="5"/>
      <c r="Q23" s="14">
        <v>0.11</v>
      </c>
      <c r="R23" s="4">
        <v>0</v>
      </c>
      <c r="S23" s="7">
        <v>59.153531235947099</v>
      </c>
      <c r="T23" s="5">
        <f t="shared" si="1"/>
        <v>39041.330615725084</v>
      </c>
      <c r="V23" s="5">
        <f t="shared" si="2"/>
        <v>39041.330615725084</v>
      </c>
    </row>
    <row r="24" spans="1:23" x14ac:dyDescent="0.35">
      <c r="A24" s="4" t="s">
        <v>23</v>
      </c>
      <c r="B24" s="4" t="s">
        <v>49</v>
      </c>
      <c r="C24" s="4" t="s">
        <v>45</v>
      </c>
      <c r="D24" s="4">
        <v>51.658914000000003</v>
      </c>
      <c r="E24" s="4">
        <v>-128.07333</v>
      </c>
      <c r="F24" s="4" t="s">
        <v>26</v>
      </c>
      <c r="G24" s="4">
        <v>37.882506999999897</v>
      </c>
      <c r="H24" s="4">
        <v>27</v>
      </c>
      <c r="I24" s="4">
        <v>180</v>
      </c>
      <c r="J24" s="4" t="s">
        <v>39</v>
      </c>
      <c r="K24" s="4">
        <v>-65</v>
      </c>
      <c r="L24" s="4">
        <v>-100</v>
      </c>
      <c r="M24" s="4">
        <f t="shared" si="0"/>
        <v>35</v>
      </c>
      <c r="N24" s="5"/>
      <c r="O24" s="5"/>
      <c r="P24" s="5"/>
      <c r="Q24" s="14">
        <v>0.11</v>
      </c>
      <c r="R24" s="4">
        <v>0</v>
      </c>
      <c r="S24" s="7">
        <v>58.693251083877897</v>
      </c>
      <c r="T24" s="5">
        <f t="shared" si="1"/>
        <v>22596.901667292987</v>
      </c>
      <c r="V24" s="5">
        <f t="shared" si="2"/>
        <v>22596.901667292987</v>
      </c>
    </row>
    <row r="25" spans="1:23" x14ac:dyDescent="0.35">
      <c r="A25" s="2" t="s">
        <v>23</v>
      </c>
      <c r="B25" s="2" t="s">
        <v>49</v>
      </c>
      <c r="C25" s="2" t="s">
        <v>45</v>
      </c>
      <c r="D25" s="2">
        <v>51.658914000000003</v>
      </c>
      <c r="E25" s="2">
        <v>-128.07333</v>
      </c>
      <c r="F25" s="2" t="s">
        <v>26</v>
      </c>
      <c r="G25" s="2">
        <v>37.882506999999897</v>
      </c>
      <c r="H25" s="2">
        <v>27</v>
      </c>
      <c r="I25" s="2">
        <v>180</v>
      </c>
      <c r="J25" s="2" t="s">
        <v>50</v>
      </c>
      <c r="K25" s="2">
        <v>-100</v>
      </c>
      <c r="L25" s="2">
        <v>-110</v>
      </c>
      <c r="M25" s="2">
        <f t="shared" si="0"/>
        <v>10</v>
      </c>
      <c r="N25" s="10"/>
      <c r="O25" s="10"/>
      <c r="P25" s="10"/>
      <c r="Q25" s="3">
        <v>0.11</v>
      </c>
      <c r="R25" s="2">
        <v>0</v>
      </c>
      <c r="S25" s="12">
        <v>59.810126402173204</v>
      </c>
      <c r="T25" s="10">
        <f t="shared" si="1"/>
        <v>6579.1139042390523</v>
      </c>
      <c r="U25" s="13"/>
      <c r="V25" s="10">
        <f>IF(K25&gt;-100,T25-T25*(ABS(L25)-100)/(ABS(L25)-ABS(K25)),0)</f>
        <v>0</v>
      </c>
      <c r="W25" s="13"/>
    </row>
    <row r="26" spans="1:23" x14ac:dyDescent="0.35">
      <c r="A26" s="4" t="s">
        <v>23</v>
      </c>
      <c r="B26" s="4" t="s">
        <v>51</v>
      </c>
      <c r="C26" s="4" t="s">
        <v>25</v>
      </c>
      <c r="D26" s="4">
        <v>51.659551</v>
      </c>
      <c r="E26" s="4">
        <v>-128.07288600000001</v>
      </c>
      <c r="F26" s="4" t="s">
        <v>26</v>
      </c>
      <c r="G26" s="4">
        <v>10.101929</v>
      </c>
      <c r="H26" s="4">
        <v>10</v>
      </c>
      <c r="I26" s="4">
        <v>80</v>
      </c>
      <c r="J26" s="4" t="s">
        <v>52</v>
      </c>
      <c r="K26" s="4">
        <v>13</v>
      </c>
      <c r="L26" s="4">
        <v>10</v>
      </c>
      <c r="M26" s="4">
        <f t="shared" si="0"/>
        <v>3</v>
      </c>
      <c r="N26" s="5">
        <f>IF(ABS(MIN(L26:L32))&gt;100,100,ABS(MIN(L26:L32)))</f>
        <v>65</v>
      </c>
      <c r="O26" s="5">
        <f>K26</f>
        <v>13</v>
      </c>
      <c r="P26" s="5">
        <f>O26+N26</f>
        <v>78</v>
      </c>
      <c r="Q26" s="6">
        <v>0.11</v>
      </c>
      <c r="R26" s="4">
        <v>0</v>
      </c>
      <c r="S26" s="7">
        <v>54.551894347863303</v>
      </c>
      <c r="T26" s="5">
        <f t="shared" si="1"/>
        <v>1800.2125134794892</v>
      </c>
      <c r="U26" s="8">
        <f>SUM(T26:T32)</f>
        <v>29848.987051166328</v>
      </c>
      <c r="V26" s="5">
        <f t="shared" si="2"/>
        <v>1800.2125134794892</v>
      </c>
      <c r="W26" s="9">
        <f>SUM(V26:V32)/10^6*10^4</f>
        <v>298.4898705116633</v>
      </c>
    </row>
    <row r="27" spans="1:23" x14ac:dyDescent="0.35">
      <c r="A27" s="4" t="s">
        <v>23</v>
      </c>
      <c r="B27" s="4" t="s">
        <v>51</v>
      </c>
      <c r="C27" s="4" t="s">
        <v>25</v>
      </c>
      <c r="D27" s="4">
        <v>51.659551</v>
      </c>
      <c r="E27" s="4">
        <v>-128.07288600000001</v>
      </c>
      <c r="F27" s="4" t="s">
        <v>26</v>
      </c>
      <c r="G27" s="4">
        <v>10.101929</v>
      </c>
      <c r="H27" s="4">
        <v>10</v>
      </c>
      <c r="I27" s="4">
        <v>80</v>
      </c>
      <c r="J27" s="4" t="s">
        <v>37</v>
      </c>
      <c r="K27" s="4">
        <v>10</v>
      </c>
      <c r="L27" s="4">
        <v>4</v>
      </c>
      <c r="M27" s="4">
        <f t="shared" si="0"/>
        <v>6</v>
      </c>
      <c r="N27" s="5"/>
      <c r="O27" s="5"/>
      <c r="P27" s="5"/>
      <c r="Q27" s="6">
        <v>0.11</v>
      </c>
      <c r="R27" s="4">
        <v>0</v>
      </c>
      <c r="S27" s="7">
        <v>47.643170473114203</v>
      </c>
      <c r="T27" s="5">
        <f t="shared" si="1"/>
        <v>3144.4492512255374</v>
      </c>
      <c r="V27" s="5">
        <f t="shared" si="2"/>
        <v>3144.4492512255374</v>
      </c>
    </row>
    <row r="28" spans="1:23" x14ac:dyDescent="0.35">
      <c r="A28" s="4" t="s">
        <v>23</v>
      </c>
      <c r="B28" s="4" t="s">
        <v>51</v>
      </c>
      <c r="C28" s="4" t="s">
        <v>25</v>
      </c>
      <c r="D28" s="4">
        <v>51.659551</v>
      </c>
      <c r="E28" s="4">
        <v>-128.07288600000001</v>
      </c>
      <c r="F28" s="4" t="s">
        <v>26</v>
      </c>
      <c r="G28" s="4">
        <v>10.101929</v>
      </c>
      <c r="H28" s="4">
        <v>10</v>
      </c>
      <c r="I28" s="4">
        <v>80</v>
      </c>
      <c r="J28" s="4" t="s">
        <v>48</v>
      </c>
      <c r="K28" s="4">
        <v>4</v>
      </c>
      <c r="L28" s="4">
        <v>0</v>
      </c>
      <c r="M28" s="4">
        <f t="shared" si="0"/>
        <v>4</v>
      </c>
      <c r="N28" s="5"/>
      <c r="O28" s="5"/>
      <c r="P28" s="5"/>
      <c r="Q28" s="6">
        <v>0.11</v>
      </c>
      <c r="R28" s="4">
        <v>0</v>
      </c>
      <c r="S28" s="7">
        <v>49.1578327645245</v>
      </c>
      <c r="T28" s="5">
        <f t="shared" si="1"/>
        <v>2162.9446416390783</v>
      </c>
      <c r="V28" s="5">
        <f t="shared" si="2"/>
        <v>2162.9446416390783</v>
      </c>
    </row>
    <row r="29" spans="1:23" x14ac:dyDescent="0.35">
      <c r="A29" s="4" t="s">
        <v>23</v>
      </c>
      <c r="B29" s="4" t="s">
        <v>51</v>
      </c>
      <c r="C29" s="4" t="s">
        <v>25</v>
      </c>
      <c r="D29" s="4">
        <v>51.659551</v>
      </c>
      <c r="E29" s="4">
        <v>-128.07288600000001</v>
      </c>
      <c r="F29" s="4" t="s">
        <v>26</v>
      </c>
      <c r="G29" s="4">
        <v>10.101929</v>
      </c>
      <c r="H29" s="4">
        <v>10</v>
      </c>
      <c r="I29" s="4">
        <v>80</v>
      </c>
      <c r="J29" s="4" t="s">
        <v>53</v>
      </c>
      <c r="K29" s="4">
        <v>0</v>
      </c>
      <c r="L29" s="4">
        <v>-8</v>
      </c>
      <c r="M29" s="4">
        <f t="shared" si="0"/>
        <v>8</v>
      </c>
      <c r="N29" s="5"/>
      <c r="O29" s="5"/>
      <c r="P29" s="5"/>
      <c r="Q29" s="6">
        <v>0.93</v>
      </c>
      <c r="R29" s="4">
        <v>30</v>
      </c>
      <c r="S29" s="7">
        <v>7.3527430637948497</v>
      </c>
      <c r="T29" s="5">
        <f t="shared" si="1"/>
        <v>3829.3085876243581</v>
      </c>
      <c r="V29" s="5">
        <f t="shared" si="2"/>
        <v>3829.3085876243581</v>
      </c>
    </row>
    <row r="30" spans="1:23" x14ac:dyDescent="0.35">
      <c r="A30" s="4" t="s">
        <v>23</v>
      </c>
      <c r="B30" s="4" t="s">
        <v>51</v>
      </c>
      <c r="C30" s="4" t="s">
        <v>25</v>
      </c>
      <c r="D30" s="4">
        <v>51.659551</v>
      </c>
      <c r="E30" s="4">
        <v>-128.07288600000001</v>
      </c>
      <c r="F30" s="4" t="s">
        <v>26</v>
      </c>
      <c r="G30" s="4">
        <v>10.101929</v>
      </c>
      <c r="H30" s="4">
        <v>10</v>
      </c>
      <c r="I30" s="4">
        <v>80</v>
      </c>
      <c r="J30" s="4" t="s">
        <v>31</v>
      </c>
      <c r="K30" s="4">
        <v>-8</v>
      </c>
      <c r="L30" s="4">
        <v>-23</v>
      </c>
      <c r="M30" s="4">
        <f t="shared" si="0"/>
        <v>15</v>
      </c>
      <c r="N30" s="5"/>
      <c r="O30" s="5"/>
      <c r="P30" s="5"/>
      <c r="Q30" s="6">
        <v>0.86</v>
      </c>
      <c r="R30" s="4">
        <v>30</v>
      </c>
      <c r="S30" s="7">
        <v>8.0519968661682508</v>
      </c>
      <c r="T30" s="5">
        <f t="shared" si="1"/>
        <v>7270.95317014993</v>
      </c>
      <c r="V30" s="5">
        <f t="shared" si="2"/>
        <v>7270.95317014993</v>
      </c>
    </row>
    <row r="31" spans="1:23" x14ac:dyDescent="0.35">
      <c r="A31" s="4" t="s">
        <v>23</v>
      </c>
      <c r="B31" s="4" t="s">
        <v>51</v>
      </c>
      <c r="C31" s="4" t="s">
        <v>25</v>
      </c>
      <c r="D31" s="4">
        <v>51.659551</v>
      </c>
      <c r="E31" s="4">
        <v>-128.07288600000001</v>
      </c>
      <c r="F31" s="4" t="s">
        <v>26</v>
      </c>
      <c r="G31" s="4">
        <v>10.101929</v>
      </c>
      <c r="H31" s="4">
        <v>10</v>
      </c>
      <c r="I31" s="4">
        <v>80</v>
      </c>
      <c r="J31" s="4" t="s">
        <v>33</v>
      </c>
      <c r="K31" s="4">
        <v>-23</v>
      </c>
      <c r="L31" s="4">
        <v>-42</v>
      </c>
      <c r="M31" s="4">
        <f t="shared" si="0"/>
        <v>19</v>
      </c>
      <c r="N31" s="5"/>
      <c r="O31" s="5"/>
      <c r="P31" s="5"/>
      <c r="Q31" s="6">
        <v>0.86</v>
      </c>
      <c r="R31" s="4">
        <v>30</v>
      </c>
      <c r="S31" s="7">
        <v>7.3127838209458496</v>
      </c>
      <c r="T31" s="5">
        <f t="shared" si="1"/>
        <v>8364.3621343978612</v>
      </c>
      <c r="V31" s="5">
        <f t="shared" si="2"/>
        <v>8364.3621343978612</v>
      </c>
    </row>
    <row r="32" spans="1:23" x14ac:dyDescent="0.35">
      <c r="A32" s="2" t="s">
        <v>23</v>
      </c>
      <c r="B32" s="2" t="s">
        <v>51</v>
      </c>
      <c r="C32" s="2" t="s">
        <v>25</v>
      </c>
      <c r="D32" s="2">
        <v>51.659551</v>
      </c>
      <c r="E32" s="2">
        <v>-128.07288600000001</v>
      </c>
      <c r="F32" s="2" t="s">
        <v>26</v>
      </c>
      <c r="G32" s="2">
        <v>10.101929</v>
      </c>
      <c r="H32" s="2">
        <v>10</v>
      </c>
      <c r="I32" s="2">
        <v>80</v>
      </c>
      <c r="J32" s="2" t="s">
        <v>54</v>
      </c>
      <c r="K32" s="2">
        <v>-42</v>
      </c>
      <c r="L32" s="2">
        <v>-65</v>
      </c>
      <c r="M32" s="2">
        <f t="shared" si="0"/>
        <v>23</v>
      </c>
      <c r="N32" s="10"/>
      <c r="O32" s="10"/>
      <c r="P32" s="10"/>
      <c r="Q32" s="11">
        <v>1.71</v>
      </c>
      <c r="R32" s="2">
        <v>30</v>
      </c>
      <c r="S32" s="12">
        <v>1.1902062230395101</v>
      </c>
      <c r="T32" s="10">
        <f t="shared" si="1"/>
        <v>3276.7567526500748</v>
      </c>
      <c r="U32" s="13"/>
      <c r="V32" s="10">
        <f t="shared" si="2"/>
        <v>3276.7567526500748</v>
      </c>
      <c r="W32" s="13"/>
    </row>
    <row r="33" spans="1:23" x14ac:dyDescent="0.35">
      <c r="A33" s="4" t="s">
        <v>23</v>
      </c>
      <c r="B33" s="4" t="s">
        <v>55</v>
      </c>
      <c r="C33" s="4" t="s">
        <v>45</v>
      </c>
      <c r="D33" s="4">
        <v>51.646445</v>
      </c>
      <c r="E33" s="4">
        <v>-128.00714199999899</v>
      </c>
      <c r="F33" s="4" t="s">
        <v>26</v>
      </c>
      <c r="G33" s="4">
        <v>80.077026000000004</v>
      </c>
      <c r="H33" s="4">
        <v>25</v>
      </c>
      <c r="I33" s="4">
        <v>126</v>
      </c>
      <c r="J33" s="4" t="s">
        <v>52</v>
      </c>
      <c r="K33" s="4">
        <v>13</v>
      </c>
      <c r="L33" s="4">
        <v>12</v>
      </c>
      <c r="M33" s="4">
        <f t="shared" si="0"/>
        <v>1</v>
      </c>
      <c r="N33" s="5">
        <f>IF(ABS(MIN(L33:L37))&gt;100,100,ABS(MIN(L33:L37)))</f>
        <v>7</v>
      </c>
      <c r="O33" s="5">
        <f>K33</f>
        <v>13</v>
      </c>
      <c r="P33" s="5">
        <f>O33+N33</f>
        <v>20</v>
      </c>
      <c r="Q33" s="6">
        <v>0.11</v>
      </c>
      <c r="R33" s="4">
        <v>0</v>
      </c>
      <c r="S33" s="7">
        <v>52.6248337043913</v>
      </c>
      <c r="T33" s="5">
        <f t="shared" si="1"/>
        <v>578.87317074830435</v>
      </c>
      <c r="U33" s="8">
        <f>SUM(T33:T37)</f>
        <v>9228.5878696574746</v>
      </c>
      <c r="V33" s="5">
        <f t="shared" si="2"/>
        <v>578.87317074830435</v>
      </c>
      <c r="W33" s="9">
        <f>SUM(V33:V37)/10^6*10^4</f>
        <v>92.285878696574741</v>
      </c>
    </row>
    <row r="34" spans="1:23" x14ac:dyDescent="0.35">
      <c r="A34" s="4" t="s">
        <v>23</v>
      </c>
      <c r="B34" s="4" t="s">
        <v>55</v>
      </c>
      <c r="C34" s="4" t="s">
        <v>45</v>
      </c>
      <c r="D34" s="4">
        <v>51.646445</v>
      </c>
      <c r="E34" s="4">
        <v>-128.00714199999899</v>
      </c>
      <c r="F34" s="4" t="s">
        <v>26</v>
      </c>
      <c r="G34" s="4">
        <v>80.077026000000004</v>
      </c>
      <c r="H34" s="4">
        <v>25</v>
      </c>
      <c r="I34" s="4">
        <v>126</v>
      </c>
      <c r="J34" s="4" t="s">
        <v>37</v>
      </c>
      <c r="K34" s="4">
        <v>12</v>
      </c>
      <c r="L34" s="4">
        <v>10</v>
      </c>
      <c r="M34" s="4">
        <f t="shared" si="0"/>
        <v>2</v>
      </c>
      <c r="N34" s="5"/>
      <c r="O34" s="5"/>
      <c r="P34" s="5"/>
      <c r="Q34" s="6">
        <v>0.11</v>
      </c>
      <c r="R34" s="4">
        <v>0</v>
      </c>
      <c r="S34" s="7">
        <v>54.615370642010099</v>
      </c>
      <c r="T34" s="5">
        <f t="shared" si="1"/>
        <v>1201.5381541242223</v>
      </c>
      <c r="V34" s="5">
        <f t="shared" si="2"/>
        <v>1201.5381541242223</v>
      </c>
    </row>
    <row r="35" spans="1:23" x14ac:dyDescent="0.35">
      <c r="A35" s="4" t="s">
        <v>23</v>
      </c>
      <c r="B35" s="4" t="s">
        <v>55</v>
      </c>
      <c r="C35" s="4" t="s">
        <v>45</v>
      </c>
      <c r="D35" s="4">
        <v>51.646445</v>
      </c>
      <c r="E35" s="4">
        <v>-128.00714199999899</v>
      </c>
      <c r="F35" s="4" t="s">
        <v>26</v>
      </c>
      <c r="G35" s="4">
        <v>80.077026000000004</v>
      </c>
      <c r="H35" s="4">
        <v>25</v>
      </c>
      <c r="I35" s="4">
        <v>126</v>
      </c>
      <c r="J35" s="4" t="s">
        <v>38</v>
      </c>
      <c r="K35" s="4">
        <v>10</v>
      </c>
      <c r="L35" s="4">
        <v>5</v>
      </c>
      <c r="M35" s="4">
        <f t="shared" si="0"/>
        <v>5</v>
      </c>
      <c r="N35" s="5"/>
      <c r="O35" s="5"/>
      <c r="P35" s="5"/>
      <c r="Q35" s="6">
        <v>0.11</v>
      </c>
      <c r="R35" s="4">
        <v>0</v>
      </c>
      <c r="S35" s="7">
        <v>56.002050044674597</v>
      </c>
      <c r="T35" s="5">
        <f t="shared" si="1"/>
        <v>3080.1127524571034</v>
      </c>
      <c r="V35" s="5">
        <f t="shared" si="2"/>
        <v>3080.1127524571034</v>
      </c>
    </row>
    <row r="36" spans="1:23" x14ac:dyDescent="0.35">
      <c r="A36" s="4" t="s">
        <v>23</v>
      </c>
      <c r="B36" s="4" t="s">
        <v>55</v>
      </c>
      <c r="C36" s="4" t="s">
        <v>45</v>
      </c>
      <c r="D36" s="4">
        <v>51.646445</v>
      </c>
      <c r="E36" s="4">
        <v>-128.00714199999899</v>
      </c>
      <c r="F36" s="4" t="s">
        <v>26</v>
      </c>
      <c r="G36" s="4">
        <v>80.077026000000004</v>
      </c>
      <c r="H36" s="4">
        <v>25</v>
      </c>
      <c r="I36" s="4">
        <v>126</v>
      </c>
      <c r="J36" s="4" t="s">
        <v>39</v>
      </c>
      <c r="K36" s="4">
        <v>5</v>
      </c>
      <c r="L36" s="4">
        <v>0</v>
      </c>
      <c r="M36" s="4">
        <f t="shared" si="0"/>
        <v>5</v>
      </c>
      <c r="N36" s="5"/>
      <c r="O36" s="5"/>
      <c r="P36" s="5"/>
      <c r="Q36" s="6">
        <v>0.11</v>
      </c>
      <c r="R36" s="4">
        <v>0</v>
      </c>
      <c r="S36" s="7">
        <v>50.730108529270403</v>
      </c>
      <c r="T36" s="5">
        <f t="shared" si="1"/>
        <v>2790.1559691098723</v>
      </c>
      <c r="V36" s="5">
        <f t="shared" si="2"/>
        <v>2790.1559691098723</v>
      </c>
    </row>
    <row r="37" spans="1:23" x14ac:dyDescent="0.35">
      <c r="A37" s="2" t="s">
        <v>23</v>
      </c>
      <c r="B37" s="2" t="s">
        <v>55</v>
      </c>
      <c r="C37" s="2" t="s">
        <v>45</v>
      </c>
      <c r="D37" s="2">
        <v>51.646445</v>
      </c>
      <c r="E37" s="2">
        <v>-128.00714199999899</v>
      </c>
      <c r="F37" s="2" t="s">
        <v>26</v>
      </c>
      <c r="G37" s="2">
        <v>80.077026000000004</v>
      </c>
      <c r="H37" s="2">
        <v>25</v>
      </c>
      <c r="I37" s="2">
        <v>126</v>
      </c>
      <c r="J37" s="2" t="s">
        <v>56</v>
      </c>
      <c r="K37" s="2">
        <v>0</v>
      </c>
      <c r="L37" s="2">
        <v>-7</v>
      </c>
      <c r="M37" s="2">
        <f t="shared" si="0"/>
        <v>7</v>
      </c>
      <c r="N37" s="10"/>
      <c r="O37" s="10"/>
      <c r="P37" s="10"/>
      <c r="Q37" s="11">
        <v>1.31</v>
      </c>
      <c r="R37" s="2">
        <v>0</v>
      </c>
      <c r="S37" s="12">
        <v>1.7207282695943</v>
      </c>
      <c r="T37" s="10">
        <f t="shared" si="1"/>
        <v>1577.9078232179734</v>
      </c>
      <c r="U37" s="13"/>
      <c r="V37" s="10">
        <f t="shared" si="2"/>
        <v>1577.9078232179734</v>
      </c>
      <c r="W37" s="13"/>
    </row>
    <row r="38" spans="1:23" x14ac:dyDescent="0.35">
      <c r="A38" s="4" t="s">
        <v>23</v>
      </c>
      <c r="B38" s="4" t="s">
        <v>57</v>
      </c>
      <c r="C38" s="4" t="s">
        <v>45</v>
      </c>
      <c r="D38" s="4">
        <v>51.644306</v>
      </c>
      <c r="E38" s="4">
        <v>-128.010718999999</v>
      </c>
      <c r="F38" s="4" t="s">
        <v>26</v>
      </c>
      <c r="G38" s="4">
        <v>128.383972</v>
      </c>
      <c r="H38" s="4">
        <v>66</v>
      </c>
      <c r="I38" s="4">
        <v>220</v>
      </c>
      <c r="J38" s="4" t="s">
        <v>46</v>
      </c>
      <c r="K38" s="4">
        <v>13</v>
      </c>
      <c r="L38" s="4">
        <v>12</v>
      </c>
      <c r="M38" s="4">
        <f t="shared" si="0"/>
        <v>1</v>
      </c>
      <c r="N38" s="5">
        <f>IF(ABS(MIN(L38:L42))&gt;100,100,ABS(MIN(L38:L42)))</f>
        <v>7</v>
      </c>
      <c r="O38" s="5">
        <f>K38</f>
        <v>13</v>
      </c>
      <c r="P38" s="5">
        <f>O38+N38</f>
        <v>20</v>
      </c>
      <c r="Q38" s="6">
        <v>0.11</v>
      </c>
      <c r="R38" s="4">
        <v>0</v>
      </c>
      <c r="S38" s="7">
        <v>55.679057833783702</v>
      </c>
      <c r="T38" s="5">
        <f t="shared" si="1"/>
        <v>612.46963617162078</v>
      </c>
      <c r="U38" s="8">
        <f>SUM(T38:T42)</f>
        <v>9246.6394764325178</v>
      </c>
      <c r="V38" s="5">
        <f t="shared" si="2"/>
        <v>612.46963617162078</v>
      </c>
      <c r="W38" s="9">
        <f>SUM(V38:V42)/10^6*10^4</f>
        <v>92.466394764325173</v>
      </c>
    </row>
    <row r="39" spans="1:23" x14ac:dyDescent="0.35">
      <c r="A39" s="4" t="s">
        <v>23</v>
      </c>
      <c r="B39" s="4" t="s">
        <v>57</v>
      </c>
      <c r="C39" s="4" t="s">
        <v>45</v>
      </c>
      <c r="D39" s="4">
        <v>51.644306</v>
      </c>
      <c r="E39" s="4">
        <v>-128.010718999999</v>
      </c>
      <c r="F39" s="4" t="s">
        <v>26</v>
      </c>
      <c r="G39" s="4">
        <v>128.383972</v>
      </c>
      <c r="H39" s="4">
        <v>66</v>
      </c>
      <c r="I39" s="4">
        <v>220</v>
      </c>
      <c r="J39" s="4" t="s">
        <v>37</v>
      </c>
      <c r="K39" s="4">
        <v>12</v>
      </c>
      <c r="L39" s="4">
        <v>10</v>
      </c>
      <c r="M39" s="4">
        <f t="shared" si="0"/>
        <v>2</v>
      </c>
      <c r="N39" s="5"/>
      <c r="O39" s="5"/>
      <c r="P39" s="5"/>
      <c r="Q39" s="6">
        <v>0.11</v>
      </c>
      <c r="R39" s="4">
        <v>0</v>
      </c>
      <c r="S39" s="7">
        <v>55.516421440871603</v>
      </c>
      <c r="T39" s="5">
        <f t="shared" si="1"/>
        <v>1221.3612716991752</v>
      </c>
      <c r="V39" s="5">
        <f t="shared" si="2"/>
        <v>1221.3612716991752</v>
      </c>
    </row>
    <row r="40" spans="1:23" x14ac:dyDescent="0.35">
      <c r="A40" s="4" t="s">
        <v>23</v>
      </c>
      <c r="B40" s="4" t="s">
        <v>57</v>
      </c>
      <c r="C40" s="4" t="s">
        <v>45</v>
      </c>
      <c r="D40" s="4">
        <v>51.644306</v>
      </c>
      <c r="E40" s="4">
        <v>-128.010718999999</v>
      </c>
      <c r="F40" s="4" t="s">
        <v>26</v>
      </c>
      <c r="G40" s="4">
        <v>128.383972</v>
      </c>
      <c r="H40" s="4">
        <v>66</v>
      </c>
      <c r="I40" s="4">
        <v>220</v>
      </c>
      <c r="J40" s="4" t="s">
        <v>48</v>
      </c>
      <c r="K40" s="4">
        <v>10</v>
      </c>
      <c r="L40" s="4">
        <v>3</v>
      </c>
      <c r="M40" s="4">
        <f t="shared" si="0"/>
        <v>7</v>
      </c>
      <c r="N40" s="5"/>
      <c r="O40" s="5"/>
      <c r="P40" s="5"/>
      <c r="Q40" s="6">
        <v>0.11</v>
      </c>
      <c r="R40" s="4">
        <v>0</v>
      </c>
      <c r="S40" s="7">
        <v>57.839729158042097</v>
      </c>
      <c r="T40" s="5">
        <f t="shared" si="1"/>
        <v>4453.659145169242</v>
      </c>
      <c r="V40" s="5">
        <f t="shared" si="2"/>
        <v>4453.659145169242</v>
      </c>
    </row>
    <row r="41" spans="1:23" x14ac:dyDescent="0.35">
      <c r="A41" s="4" t="s">
        <v>23</v>
      </c>
      <c r="B41" s="4" t="s">
        <v>57</v>
      </c>
      <c r="C41" s="4" t="s">
        <v>45</v>
      </c>
      <c r="D41" s="4">
        <v>51.644306</v>
      </c>
      <c r="E41" s="4">
        <v>-128.010718999999</v>
      </c>
      <c r="F41" s="4" t="s">
        <v>26</v>
      </c>
      <c r="G41" s="4">
        <v>128.383972</v>
      </c>
      <c r="H41" s="4">
        <v>66</v>
      </c>
      <c r="I41" s="4">
        <v>220</v>
      </c>
      <c r="J41" s="4" t="s">
        <v>40</v>
      </c>
      <c r="K41" s="4">
        <v>3</v>
      </c>
      <c r="L41" s="4">
        <v>0</v>
      </c>
      <c r="M41" s="4">
        <f t="shared" si="0"/>
        <v>3</v>
      </c>
      <c r="N41" s="5"/>
      <c r="O41" s="5"/>
      <c r="P41" s="5"/>
      <c r="Q41" s="6">
        <v>0.11</v>
      </c>
      <c r="R41" s="4">
        <v>0</v>
      </c>
      <c r="S41" s="7">
        <v>17.728692202138902</v>
      </c>
      <c r="T41" s="5">
        <f t="shared" si="1"/>
        <v>585.04684267058383</v>
      </c>
      <c r="V41" s="5">
        <f t="shared" si="2"/>
        <v>585.04684267058383</v>
      </c>
    </row>
    <row r="42" spans="1:23" x14ac:dyDescent="0.35">
      <c r="A42" s="2" t="s">
        <v>23</v>
      </c>
      <c r="B42" s="2" t="s">
        <v>57</v>
      </c>
      <c r="C42" s="2" t="s">
        <v>45</v>
      </c>
      <c r="D42" s="2">
        <v>51.644306</v>
      </c>
      <c r="E42" s="2">
        <v>-128.010718999999</v>
      </c>
      <c r="F42" s="2" t="s">
        <v>26</v>
      </c>
      <c r="G42" s="2">
        <v>128.383972</v>
      </c>
      <c r="H42" s="2">
        <v>66</v>
      </c>
      <c r="I42" s="2">
        <v>220</v>
      </c>
      <c r="J42" s="2" t="s">
        <v>56</v>
      </c>
      <c r="K42" s="2">
        <v>0</v>
      </c>
      <c r="L42" s="2">
        <v>-7</v>
      </c>
      <c r="M42" s="2">
        <f t="shared" si="0"/>
        <v>7</v>
      </c>
      <c r="N42" s="10"/>
      <c r="O42" s="10"/>
      <c r="P42" s="10"/>
      <c r="Q42" s="11">
        <v>1.31</v>
      </c>
      <c r="R42" s="2">
        <v>0</v>
      </c>
      <c r="S42" s="12">
        <v>2.5889886376465601</v>
      </c>
      <c r="T42" s="10">
        <f t="shared" si="1"/>
        <v>2374.1025807218953</v>
      </c>
      <c r="U42" s="13"/>
      <c r="V42" s="10">
        <f t="shared" si="2"/>
        <v>2374.1025807218953</v>
      </c>
      <c r="W42" s="13"/>
    </row>
    <row r="43" spans="1:23" x14ac:dyDescent="0.35">
      <c r="A43" s="4" t="s">
        <v>23</v>
      </c>
      <c r="B43" s="4" t="s">
        <v>58</v>
      </c>
      <c r="C43" s="4" t="s">
        <v>59</v>
      </c>
      <c r="D43" s="4">
        <v>51.644187000000002</v>
      </c>
      <c r="E43" s="4">
        <v>-128.01084599999899</v>
      </c>
      <c r="F43" s="4" t="s">
        <v>26</v>
      </c>
      <c r="G43" s="4">
        <v>142.87609900000001</v>
      </c>
      <c r="H43" s="4">
        <v>12</v>
      </c>
      <c r="I43" s="4">
        <v>180</v>
      </c>
      <c r="J43" s="4" t="s">
        <v>46</v>
      </c>
      <c r="K43" s="4">
        <v>36</v>
      </c>
      <c r="L43" s="4">
        <v>34</v>
      </c>
      <c r="M43" s="4">
        <f t="shared" si="0"/>
        <v>2</v>
      </c>
      <c r="N43" s="5">
        <f>IF(ABS(MIN(L43:L48))&gt;100,100,ABS(MIN(L43:L48)))</f>
        <v>58</v>
      </c>
      <c r="O43" s="5">
        <f>K43</f>
        <v>36</v>
      </c>
      <c r="P43" s="5">
        <f>O43+N43</f>
        <v>94</v>
      </c>
      <c r="Q43" s="6">
        <v>0.11</v>
      </c>
      <c r="R43" s="4">
        <v>0</v>
      </c>
      <c r="S43" s="7">
        <v>55.677028833045803</v>
      </c>
      <c r="T43" s="5">
        <f t="shared" si="1"/>
        <v>1224.8946343270077</v>
      </c>
      <c r="U43" s="8">
        <f>SUM(T43:T48)</f>
        <v>75709.742562206928</v>
      </c>
      <c r="V43" s="5">
        <f t="shared" si="2"/>
        <v>1224.8946343270077</v>
      </c>
      <c r="W43" s="9">
        <f>SUM(V43:V48)/10^6*10^4</f>
        <v>757.0974256220693</v>
      </c>
    </row>
    <row r="44" spans="1:23" x14ac:dyDescent="0.35">
      <c r="A44" s="4" t="s">
        <v>23</v>
      </c>
      <c r="B44" s="4" t="s">
        <v>58</v>
      </c>
      <c r="C44" s="4" t="s">
        <v>59</v>
      </c>
      <c r="D44" s="4">
        <v>51.644187000000002</v>
      </c>
      <c r="E44" s="4">
        <v>-128.01084599999899</v>
      </c>
      <c r="F44" s="4" t="s">
        <v>26</v>
      </c>
      <c r="G44" s="4">
        <v>142.87609900000001</v>
      </c>
      <c r="H44" s="4">
        <v>12</v>
      </c>
      <c r="I44" s="4">
        <v>180</v>
      </c>
      <c r="J44" s="4" t="s">
        <v>37</v>
      </c>
      <c r="K44" s="4">
        <v>34</v>
      </c>
      <c r="L44" s="4">
        <v>30</v>
      </c>
      <c r="M44" s="4">
        <f t="shared" si="0"/>
        <v>4</v>
      </c>
      <c r="N44" s="5"/>
      <c r="O44" s="5"/>
      <c r="P44" s="5"/>
      <c r="Q44" s="6">
        <v>0.11</v>
      </c>
      <c r="R44" s="4">
        <v>0</v>
      </c>
      <c r="S44" s="7">
        <v>55.3609041173018</v>
      </c>
      <c r="T44" s="5">
        <f t="shared" si="1"/>
        <v>2435.8797811612794</v>
      </c>
      <c r="V44" s="5">
        <f t="shared" si="2"/>
        <v>2435.8797811612794</v>
      </c>
    </row>
    <row r="45" spans="1:23" x14ac:dyDescent="0.35">
      <c r="A45" s="4" t="s">
        <v>23</v>
      </c>
      <c r="B45" s="4" t="s">
        <v>58</v>
      </c>
      <c r="C45" s="4" t="s">
        <v>59</v>
      </c>
      <c r="D45" s="4">
        <v>51.644187000000002</v>
      </c>
      <c r="E45" s="4">
        <v>-128.01084599999899</v>
      </c>
      <c r="F45" s="4" t="s">
        <v>26</v>
      </c>
      <c r="G45" s="4">
        <v>142.87609900000001</v>
      </c>
      <c r="H45" s="4">
        <v>12</v>
      </c>
      <c r="I45" s="4">
        <v>180</v>
      </c>
      <c r="J45" s="4" t="s">
        <v>38</v>
      </c>
      <c r="K45" s="4">
        <v>30</v>
      </c>
      <c r="L45" s="4">
        <v>12</v>
      </c>
      <c r="M45" s="4">
        <f t="shared" si="0"/>
        <v>18</v>
      </c>
      <c r="N45" s="5"/>
      <c r="O45" s="5"/>
      <c r="P45" s="5"/>
      <c r="Q45" s="6">
        <v>0.11</v>
      </c>
      <c r="R45" s="4">
        <v>0</v>
      </c>
      <c r="S45" s="7">
        <v>57.8543771262514</v>
      </c>
      <c r="T45" s="5">
        <f t="shared" si="1"/>
        <v>11455.166670997778</v>
      </c>
      <c r="V45" s="5">
        <f t="shared" si="2"/>
        <v>11455.166670997778</v>
      </c>
    </row>
    <row r="46" spans="1:23" x14ac:dyDescent="0.35">
      <c r="A46" s="4" t="s">
        <v>23</v>
      </c>
      <c r="B46" s="4" t="s">
        <v>58</v>
      </c>
      <c r="C46" s="4" t="s">
        <v>59</v>
      </c>
      <c r="D46" s="4">
        <v>51.644187000000002</v>
      </c>
      <c r="E46" s="4">
        <v>-128.01084599999899</v>
      </c>
      <c r="F46" s="4" t="s">
        <v>26</v>
      </c>
      <c r="G46" s="4">
        <v>142.87609900000001</v>
      </c>
      <c r="H46" s="4">
        <v>12</v>
      </c>
      <c r="I46" s="4">
        <v>180</v>
      </c>
      <c r="J46" s="4" t="s">
        <v>39</v>
      </c>
      <c r="K46" s="4">
        <v>12</v>
      </c>
      <c r="L46" s="4">
        <v>0</v>
      </c>
      <c r="M46" s="4">
        <f t="shared" si="0"/>
        <v>12</v>
      </c>
      <c r="N46" s="5"/>
      <c r="O46" s="5"/>
      <c r="P46" s="5"/>
      <c r="Q46" s="6">
        <v>0.11</v>
      </c>
      <c r="R46" s="4">
        <v>0</v>
      </c>
      <c r="S46" s="7">
        <v>47.3441897488865</v>
      </c>
      <c r="T46" s="5">
        <f t="shared" si="1"/>
        <v>6249.4330468530179</v>
      </c>
      <c r="V46" s="5">
        <f t="shared" si="2"/>
        <v>6249.4330468530179</v>
      </c>
    </row>
    <row r="47" spans="1:23" x14ac:dyDescent="0.35">
      <c r="A47" s="4" t="s">
        <v>23</v>
      </c>
      <c r="B47" s="4" t="s">
        <v>58</v>
      </c>
      <c r="C47" s="4" t="s">
        <v>59</v>
      </c>
      <c r="D47" s="4">
        <v>51.644187000000002</v>
      </c>
      <c r="E47" s="4">
        <v>-128.01084599999899</v>
      </c>
      <c r="F47" s="4" t="s">
        <v>26</v>
      </c>
      <c r="G47" s="4">
        <v>142.87609900000001</v>
      </c>
      <c r="H47" s="4">
        <v>12</v>
      </c>
      <c r="I47" s="4">
        <v>180</v>
      </c>
      <c r="J47" s="4" t="s">
        <v>53</v>
      </c>
      <c r="K47" s="4">
        <v>0</v>
      </c>
      <c r="L47" s="4">
        <v>-16</v>
      </c>
      <c r="M47" s="4">
        <f t="shared" si="0"/>
        <v>16</v>
      </c>
      <c r="N47" s="5"/>
      <c r="O47" s="5"/>
      <c r="P47" s="5"/>
      <c r="Q47" s="6">
        <v>0.93</v>
      </c>
      <c r="R47" s="4">
        <v>0</v>
      </c>
      <c r="S47" s="7">
        <v>5.3088165998090497</v>
      </c>
      <c r="T47" s="5">
        <f t="shared" si="1"/>
        <v>7899.5191005158658</v>
      </c>
      <c r="V47" s="5">
        <f t="shared" si="2"/>
        <v>7899.5191005158658</v>
      </c>
    </row>
    <row r="48" spans="1:23" x14ac:dyDescent="0.35">
      <c r="A48" s="2" t="s">
        <v>23</v>
      </c>
      <c r="B48" s="2" t="s">
        <v>58</v>
      </c>
      <c r="C48" s="2" t="s">
        <v>59</v>
      </c>
      <c r="D48" s="2">
        <v>51.644187000000002</v>
      </c>
      <c r="E48" s="2">
        <v>-128.01084599999899</v>
      </c>
      <c r="F48" s="2" t="s">
        <v>26</v>
      </c>
      <c r="G48" s="2">
        <v>142.87609900000001</v>
      </c>
      <c r="H48" s="2">
        <v>12</v>
      </c>
      <c r="I48" s="2">
        <v>180</v>
      </c>
      <c r="J48" s="2" t="s">
        <v>30</v>
      </c>
      <c r="K48" s="2">
        <v>-16</v>
      </c>
      <c r="L48" s="2">
        <v>-58</v>
      </c>
      <c r="M48" s="2">
        <f t="shared" si="0"/>
        <v>42</v>
      </c>
      <c r="N48" s="10"/>
      <c r="O48" s="10"/>
      <c r="P48" s="10"/>
      <c r="Q48" s="11">
        <v>0.86</v>
      </c>
      <c r="R48" s="2">
        <v>5</v>
      </c>
      <c r="S48" s="12">
        <v>13.5352478079944</v>
      </c>
      <c r="T48" s="10">
        <f t="shared" si="1"/>
        <v>46444.849328351978</v>
      </c>
      <c r="U48" s="13"/>
      <c r="V48" s="10">
        <f t="shared" si="2"/>
        <v>46444.849328351978</v>
      </c>
      <c r="W48" s="13"/>
    </row>
    <row r="49" spans="1:23" x14ac:dyDescent="0.35">
      <c r="A49" s="4" t="s">
        <v>23</v>
      </c>
      <c r="B49" s="4" t="s">
        <v>60</v>
      </c>
      <c r="C49" s="4" t="s">
        <v>45</v>
      </c>
      <c r="D49" s="4">
        <v>51.6484489999999</v>
      </c>
      <c r="E49" s="4">
        <v>-128.068804</v>
      </c>
      <c r="F49" s="4" t="s">
        <v>26</v>
      </c>
      <c r="G49" s="4">
        <v>32.362366000000002</v>
      </c>
      <c r="H49" s="4">
        <v>0</v>
      </c>
      <c r="I49" s="4">
        <v>999</v>
      </c>
      <c r="J49" s="4" t="s">
        <v>52</v>
      </c>
      <c r="K49" s="4">
        <v>45</v>
      </c>
      <c r="L49" s="4">
        <v>43</v>
      </c>
      <c r="M49" s="4">
        <f t="shared" si="0"/>
        <v>2</v>
      </c>
      <c r="N49" s="5">
        <f>IF(ABS(MIN(L49:L55))&gt;100,100,ABS(MIN(L49:L55)))</f>
        <v>45</v>
      </c>
      <c r="O49" s="5">
        <f>K49</f>
        <v>45</v>
      </c>
      <c r="P49" s="5">
        <f>O49+N49</f>
        <v>90</v>
      </c>
      <c r="Q49" s="14">
        <v>0.11</v>
      </c>
      <c r="R49" s="4">
        <v>0</v>
      </c>
      <c r="S49" s="7">
        <v>51.977314651723098</v>
      </c>
      <c r="T49" s="5">
        <f t="shared" si="1"/>
        <v>1143.5009223379082</v>
      </c>
      <c r="U49" s="8">
        <f>SUM(T49:T55)</f>
        <v>35400.597039551765</v>
      </c>
      <c r="V49" s="5">
        <f t="shared" si="2"/>
        <v>1143.5009223379082</v>
      </c>
      <c r="W49" s="9">
        <f>SUM(V49:V55)/10^6*10^4</f>
        <v>354.00597039551764</v>
      </c>
    </row>
    <row r="50" spans="1:23" x14ac:dyDescent="0.35">
      <c r="A50" s="4" t="s">
        <v>23</v>
      </c>
      <c r="B50" s="4" t="s">
        <v>60</v>
      </c>
      <c r="C50" s="4" t="s">
        <v>45</v>
      </c>
      <c r="D50" s="4">
        <v>51.6484489999999</v>
      </c>
      <c r="E50" s="4">
        <v>-128.068804</v>
      </c>
      <c r="F50" s="4" t="s">
        <v>26</v>
      </c>
      <c r="G50" s="4">
        <v>32.362366000000002</v>
      </c>
      <c r="H50" s="4">
        <v>0</v>
      </c>
      <c r="I50" s="4">
        <v>999</v>
      </c>
      <c r="J50" s="4" t="s">
        <v>37</v>
      </c>
      <c r="K50" s="4">
        <v>43</v>
      </c>
      <c r="L50" s="4">
        <v>40</v>
      </c>
      <c r="M50" s="4">
        <f t="shared" si="0"/>
        <v>3</v>
      </c>
      <c r="N50" s="5"/>
      <c r="O50" s="5"/>
      <c r="P50" s="5"/>
      <c r="Q50" s="14">
        <v>0.11</v>
      </c>
      <c r="R50" s="4">
        <v>0</v>
      </c>
      <c r="S50" s="7">
        <v>42.244042771048697</v>
      </c>
      <c r="T50" s="5">
        <f t="shared" si="1"/>
        <v>1394.0534114446073</v>
      </c>
      <c r="V50" s="5">
        <f t="shared" si="2"/>
        <v>1394.0534114446073</v>
      </c>
    </row>
    <row r="51" spans="1:23" x14ac:dyDescent="0.35">
      <c r="A51" s="4" t="s">
        <v>23</v>
      </c>
      <c r="B51" s="4" t="s">
        <v>60</v>
      </c>
      <c r="C51" s="4" t="s">
        <v>45</v>
      </c>
      <c r="D51" s="4">
        <v>51.6484489999999</v>
      </c>
      <c r="E51" s="4">
        <v>-128.068804</v>
      </c>
      <c r="F51" s="4" t="s">
        <v>26</v>
      </c>
      <c r="G51" s="4">
        <v>32.362366000000002</v>
      </c>
      <c r="H51" s="4">
        <v>0</v>
      </c>
      <c r="I51" s="4">
        <v>999</v>
      </c>
      <c r="J51" s="4" t="s">
        <v>38</v>
      </c>
      <c r="K51" s="4">
        <v>40</v>
      </c>
      <c r="L51" s="4">
        <v>20</v>
      </c>
      <c r="M51" s="4">
        <f t="shared" si="0"/>
        <v>20</v>
      </c>
      <c r="N51" s="5"/>
      <c r="O51" s="5"/>
      <c r="P51" s="5"/>
      <c r="Q51" s="14">
        <v>0.11</v>
      </c>
      <c r="R51" s="4">
        <v>0</v>
      </c>
      <c r="S51" s="7">
        <v>54.324215242569601</v>
      </c>
      <c r="T51" s="5">
        <f t="shared" si="1"/>
        <v>11951.327353365314</v>
      </c>
      <c r="V51" s="5">
        <f t="shared" si="2"/>
        <v>11951.327353365314</v>
      </c>
    </row>
    <row r="52" spans="1:23" x14ac:dyDescent="0.35">
      <c r="A52" s="4" t="s">
        <v>23</v>
      </c>
      <c r="B52" s="4" t="s">
        <v>60</v>
      </c>
      <c r="C52" s="4" t="s">
        <v>45</v>
      </c>
      <c r="D52" s="4">
        <v>51.6484489999999</v>
      </c>
      <c r="E52" s="4">
        <v>-128.068804</v>
      </c>
      <c r="F52" s="4" t="s">
        <v>26</v>
      </c>
      <c r="G52" s="4">
        <v>32.362366000000002</v>
      </c>
      <c r="H52" s="4">
        <v>0</v>
      </c>
      <c r="I52" s="4">
        <v>999</v>
      </c>
      <c r="J52" s="4" t="s">
        <v>39</v>
      </c>
      <c r="K52" s="4">
        <v>20</v>
      </c>
      <c r="L52" s="4">
        <v>0</v>
      </c>
      <c r="M52" s="4">
        <f t="shared" si="0"/>
        <v>20</v>
      </c>
      <c r="N52" s="5"/>
      <c r="O52" s="5"/>
      <c r="P52" s="5"/>
      <c r="Q52" s="14">
        <v>0.11</v>
      </c>
      <c r="R52" s="4">
        <v>0</v>
      </c>
      <c r="S52" s="7">
        <v>37.968633919760798</v>
      </c>
      <c r="T52" s="5">
        <f t="shared" si="1"/>
        <v>8353.0994623473744</v>
      </c>
      <c r="V52" s="5">
        <f t="shared" si="2"/>
        <v>8353.0994623473744</v>
      </c>
    </row>
    <row r="53" spans="1:23" x14ac:dyDescent="0.35">
      <c r="A53" s="4" t="s">
        <v>23</v>
      </c>
      <c r="B53" s="4" t="s">
        <v>60</v>
      </c>
      <c r="C53" s="4" t="s">
        <v>45</v>
      </c>
      <c r="D53" s="4">
        <v>51.6484489999999</v>
      </c>
      <c r="E53" s="4">
        <v>-128.068804</v>
      </c>
      <c r="F53" s="4" t="s">
        <v>26</v>
      </c>
      <c r="G53" s="4">
        <v>32.362366000000002</v>
      </c>
      <c r="H53" s="4">
        <v>0</v>
      </c>
      <c r="I53" s="4">
        <v>999</v>
      </c>
      <c r="J53" s="4" t="s">
        <v>30</v>
      </c>
      <c r="K53" s="4">
        <v>0</v>
      </c>
      <c r="L53" s="4">
        <v>-15</v>
      </c>
      <c r="M53" s="4">
        <f t="shared" si="0"/>
        <v>15</v>
      </c>
      <c r="N53" s="5"/>
      <c r="O53" s="5"/>
      <c r="P53" s="5"/>
      <c r="Q53" s="6">
        <v>0.86</v>
      </c>
      <c r="R53" s="4">
        <v>20</v>
      </c>
      <c r="S53" s="7">
        <v>8.8373256504553499</v>
      </c>
      <c r="T53" s="5">
        <f t="shared" si="1"/>
        <v>9120.1200712699192</v>
      </c>
      <c r="V53" s="5">
        <f t="shared" si="2"/>
        <v>9120.1200712699192</v>
      </c>
    </row>
    <row r="54" spans="1:23" x14ac:dyDescent="0.35">
      <c r="A54" s="4" t="s">
        <v>23</v>
      </c>
      <c r="B54" s="4" t="s">
        <v>60</v>
      </c>
      <c r="C54" s="4" t="s">
        <v>45</v>
      </c>
      <c r="D54" s="4">
        <v>51.6484489999999</v>
      </c>
      <c r="E54" s="4">
        <v>-128.068804</v>
      </c>
      <c r="F54" s="4" t="s">
        <v>26</v>
      </c>
      <c r="G54" s="4">
        <v>32.362366000000002</v>
      </c>
      <c r="H54" s="4">
        <v>0</v>
      </c>
      <c r="I54" s="4">
        <v>999</v>
      </c>
      <c r="J54" s="4" t="s">
        <v>61</v>
      </c>
      <c r="K54" s="4">
        <v>-15</v>
      </c>
      <c r="L54" s="4">
        <v>-25</v>
      </c>
      <c r="M54" s="4">
        <f t="shared" si="0"/>
        <v>10</v>
      </c>
      <c r="N54" s="5"/>
      <c r="O54" s="5"/>
      <c r="P54" s="5"/>
      <c r="Q54" s="6">
        <v>0.86</v>
      </c>
      <c r="R54" s="4">
        <v>30</v>
      </c>
      <c r="S54" s="7">
        <v>1.85503102704769</v>
      </c>
      <c r="T54" s="5">
        <f t="shared" si="1"/>
        <v>1116.7286782827096</v>
      </c>
      <c r="V54" s="5">
        <f t="shared" si="2"/>
        <v>1116.7286782827096</v>
      </c>
    </row>
    <row r="55" spans="1:23" x14ac:dyDescent="0.35">
      <c r="A55" s="2" t="s">
        <v>23</v>
      </c>
      <c r="B55" s="2" t="s">
        <v>60</v>
      </c>
      <c r="C55" s="2" t="s">
        <v>45</v>
      </c>
      <c r="D55" s="2">
        <v>51.6484489999999</v>
      </c>
      <c r="E55" s="2">
        <v>-128.068804</v>
      </c>
      <c r="F55" s="2" t="s">
        <v>26</v>
      </c>
      <c r="G55" s="2">
        <v>32.362366000000002</v>
      </c>
      <c r="H55" s="2">
        <v>0</v>
      </c>
      <c r="I55" s="2">
        <v>999</v>
      </c>
      <c r="J55" s="2" t="s">
        <v>43</v>
      </c>
      <c r="K55" s="2">
        <v>-25</v>
      </c>
      <c r="L55" s="2">
        <v>-45</v>
      </c>
      <c r="M55" s="2">
        <f t="shared" si="0"/>
        <v>20</v>
      </c>
      <c r="N55" s="10"/>
      <c r="O55" s="10"/>
      <c r="P55" s="10"/>
      <c r="Q55" s="11">
        <v>1.74</v>
      </c>
      <c r="R55" s="2">
        <v>30</v>
      </c>
      <c r="S55" s="12">
        <v>0.953106379517214</v>
      </c>
      <c r="T55" s="10">
        <f t="shared" si="1"/>
        <v>2321.7671405039332</v>
      </c>
      <c r="U55" s="13"/>
      <c r="V55" s="10">
        <f t="shared" si="2"/>
        <v>2321.7671405039332</v>
      </c>
      <c r="W55" s="13"/>
    </row>
    <row r="56" spans="1:23" x14ac:dyDescent="0.35">
      <c r="A56" s="4" t="s">
        <v>23</v>
      </c>
      <c r="B56" s="4" t="s">
        <v>62</v>
      </c>
      <c r="C56" s="4" t="s">
        <v>25</v>
      </c>
      <c r="D56" s="4">
        <v>51.650703</v>
      </c>
      <c r="E56" s="4">
        <v>-128.12849700000001</v>
      </c>
      <c r="F56" s="4" t="s">
        <v>26</v>
      </c>
      <c r="G56" s="4">
        <v>55.534058000000002</v>
      </c>
      <c r="H56" s="4">
        <v>12</v>
      </c>
      <c r="I56" s="4">
        <v>25</v>
      </c>
      <c r="J56" s="4" t="s">
        <v>52</v>
      </c>
      <c r="K56" s="4">
        <v>30</v>
      </c>
      <c r="L56" s="4">
        <v>28</v>
      </c>
      <c r="M56" s="4">
        <f t="shared" si="0"/>
        <v>2</v>
      </c>
      <c r="N56" s="5">
        <f>IF(ABS(MIN(L56:L62))&gt;100,100,ABS(MIN(L56:L62)))</f>
        <v>65</v>
      </c>
      <c r="O56" s="5">
        <f>K56</f>
        <v>30</v>
      </c>
      <c r="P56" s="5">
        <f>O56+N56</f>
        <v>95</v>
      </c>
      <c r="Q56" s="14">
        <v>0.11</v>
      </c>
      <c r="R56" s="4">
        <v>0</v>
      </c>
      <c r="S56" s="7">
        <v>52.702076259748303</v>
      </c>
      <c r="T56" s="5">
        <f t="shared" si="1"/>
        <v>1159.4456777144626</v>
      </c>
      <c r="U56" s="8">
        <f>SUM(T56:T62)</f>
        <v>37681.398464079</v>
      </c>
      <c r="V56" s="5">
        <f t="shared" si="2"/>
        <v>1159.4456777144626</v>
      </c>
      <c r="W56" s="9">
        <f>SUM(V56:V62)/10^6*10^4</f>
        <v>376.81398464079001</v>
      </c>
    </row>
    <row r="57" spans="1:23" x14ac:dyDescent="0.35">
      <c r="A57" s="4" t="s">
        <v>23</v>
      </c>
      <c r="B57" s="4" t="s">
        <v>62</v>
      </c>
      <c r="C57" s="4" t="s">
        <v>25</v>
      </c>
      <c r="D57" s="4">
        <v>51.650703</v>
      </c>
      <c r="E57" s="4">
        <v>-128.12849700000001</v>
      </c>
      <c r="F57" s="4" t="s">
        <v>26</v>
      </c>
      <c r="G57" s="4">
        <v>55.534058000000002</v>
      </c>
      <c r="H57" s="4">
        <v>12</v>
      </c>
      <c r="I57" s="4">
        <v>25</v>
      </c>
      <c r="J57" s="4" t="s">
        <v>37</v>
      </c>
      <c r="K57" s="4">
        <v>28</v>
      </c>
      <c r="L57" s="4">
        <v>20</v>
      </c>
      <c r="M57" s="4">
        <f t="shared" si="0"/>
        <v>8</v>
      </c>
      <c r="N57" s="5"/>
      <c r="O57" s="5"/>
      <c r="P57" s="5"/>
      <c r="Q57" s="14">
        <v>0.11</v>
      </c>
      <c r="R57" s="4">
        <v>0</v>
      </c>
      <c r="S57" s="7">
        <v>53.645973039411999</v>
      </c>
      <c r="T57" s="5">
        <f t="shared" si="1"/>
        <v>4720.8456274682558</v>
      </c>
      <c r="V57" s="5">
        <f t="shared" si="2"/>
        <v>4720.8456274682558</v>
      </c>
    </row>
    <row r="58" spans="1:23" x14ac:dyDescent="0.35">
      <c r="A58" s="4" t="s">
        <v>23</v>
      </c>
      <c r="B58" s="4" t="s">
        <v>62</v>
      </c>
      <c r="C58" s="4" t="s">
        <v>25</v>
      </c>
      <c r="D58" s="4">
        <v>51.650703</v>
      </c>
      <c r="E58" s="4">
        <v>-128.12849700000001</v>
      </c>
      <c r="F58" s="4" t="s">
        <v>26</v>
      </c>
      <c r="G58" s="4">
        <v>55.534058000000002</v>
      </c>
      <c r="H58" s="4">
        <v>12</v>
      </c>
      <c r="I58" s="4">
        <v>25</v>
      </c>
      <c r="J58" s="4" t="s">
        <v>48</v>
      </c>
      <c r="K58" s="4">
        <v>20</v>
      </c>
      <c r="L58" s="4">
        <v>0</v>
      </c>
      <c r="M58" s="4">
        <f t="shared" si="0"/>
        <v>20</v>
      </c>
      <c r="N58" s="5"/>
      <c r="O58" s="5"/>
      <c r="P58" s="5"/>
      <c r="Q58" s="14">
        <v>0.11</v>
      </c>
      <c r="R58" s="4">
        <v>0</v>
      </c>
      <c r="S58" s="7">
        <v>57.7240106334012</v>
      </c>
      <c r="T58" s="5">
        <f t="shared" si="1"/>
        <v>12699.282339348263</v>
      </c>
      <c r="V58" s="5">
        <f t="shared" si="2"/>
        <v>12699.282339348263</v>
      </c>
    </row>
    <row r="59" spans="1:23" x14ac:dyDescent="0.35">
      <c r="A59" s="4" t="s">
        <v>23</v>
      </c>
      <c r="B59" s="4" t="s">
        <v>62</v>
      </c>
      <c r="C59" s="4" t="s">
        <v>25</v>
      </c>
      <c r="D59" s="4">
        <v>51.650703</v>
      </c>
      <c r="E59" s="4">
        <v>-128.12849700000001</v>
      </c>
      <c r="F59" s="4" t="s">
        <v>26</v>
      </c>
      <c r="G59" s="4">
        <v>55.534058000000002</v>
      </c>
      <c r="H59" s="4">
        <v>12</v>
      </c>
      <c r="I59" s="4">
        <v>25</v>
      </c>
      <c r="J59" s="4" t="s">
        <v>53</v>
      </c>
      <c r="K59" s="4">
        <v>0</v>
      </c>
      <c r="L59" s="4">
        <v>-12</v>
      </c>
      <c r="M59" s="4">
        <f t="shared" si="0"/>
        <v>12</v>
      </c>
      <c r="N59" s="5"/>
      <c r="O59" s="5"/>
      <c r="P59" s="5"/>
      <c r="Q59" s="6">
        <v>0.93</v>
      </c>
      <c r="R59" s="4">
        <v>0</v>
      </c>
      <c r="S59" s="7">
        <v>7.52514375784168</v>
      </c>
      <c r="T59" s="5">
        <f t="shared" si="1"/>
        <v>8398.0604337513141</v>
      </c>
      <c r="V59" s="5">
        <f t="shared" si="2"/>
        <v>8398.0604337513141</v>
      </c>
    </row>
    <row r="60" spans="1:23" x14ac:dyDescent="0.35">
      <c r="A60" s="4" t="s">
        <v>23</v>
      </c>
      <c r="B60" s="4" t="s">
        <v>62</v>
      </c>
      <c r="C60" s="4" t="s">
        <v>25</v>
      </c>
      <c r="D60" s="4">
        <v>51.650703</v>
      </c>
      <c r="E60" s="4">
        <v>-128.12849700000001</v>
      </c>
      <c r="F60" s="4" t="s">
        <v>26</v>
      </c>
      <c r="G60" s="4">
        <v>55.534058000000002</v>
      </c>
      <c r="H60" s="4">
        <v>12</v>
      </c>
      <c r="I60" s="4">
        <v>25</v>
      </c>
      <c r="J60" s="4" t="s">
        <v>63</v>
      </c>
      <c r="K60" s="4">
        <v>-12</v>
      </c>
      <c r="L60" s="4">
        <v>-22</v>
      </c>
      <c r="M60" s="4">
        <f t="shared" si="0"/>
        <v>10</v>
      </c>
      <c r="N60" s="5"/>
      <c r="O60" s="5"/>
      <c r="P60" s="5"/>
      <c r="Q60" s="6">
        <v>0.86</v>
      </c>
      <c r="R60" s="4">
        <v>10</v>
      </c>
      <c r="S60" s="7">
        <v>5.8223803279566599</v>
      </c>
      <c r="T60" s="5">
        <f t="shared" si="1"/>
        <v>4506.5223738384548</v>
      </c>
      <c r="V60" s="5">
        <f t="shared" si="2"/>
        <v>4506.5223738384548</v>
      </c>
    </row>
    <row r="61" spans="1:23" x14ac:dyDescent="0.35">
      <c r="A61" s="4" t="s">
        <v>23</v>
      </c>
      <c r="B61" s="4" t="s">
        <v>62</v>
      </c>
      <c r="C61" s="4" t="s">
        <v>25</v>
      </c>
      <c r="D61" s="4">
        <v>51.650703</v>
      </c>
      <c r="E61" s="4">
        <v>-128.12849700000001</v>
      </c>
      <c r="F61" s="4" t="s">
        <v>26</v>
      </c>
      <c r="G61" s="4">
        <v>55.534058000000002</v>
      </c>
      <c r="H61" s="4">
        <v>12</v>
      </c>
      <c r="I61" s="4">
        <v>25</v>
      </c>
      <c r="J61" s="4" t="s">
        <v>64</v>
      </c>
      <c r="K61" s="4">
        <v>-22</v>
      </c>
      <c r="L61" s="4">
        <v>-32</v>
      </c>
      <c r="M61" s="4">
        <f t="shared" si="0"/>
        <v>10</v>
      </c>
      <c r="N61" s="5"/>
      <c r="O61" s="5"/>
      <c r="P61" s="5"/>
      <c r="Q61" s="6">
        <v>0.86</v>
      </c>
      <c r="R61" s="4">
        <v>20</v>
      </c>
      <c r="S61" s="7">
        <v>2.76588020271693</v>
      </c>
      <c r="T61" s="5">
        <f t="shared" si="1"/>
        <v>1902.9255794692481</v>
      </c>
      <c r="V61" s="5">
        <f t="shared" si="2"/>
        <v>1902.9255794692481</v>
      </c>
    </row>
    <row r="62" spans="1:23" x14ac:dyDescent="0.35">
      <c r="A62" s="2" t="s">
        <v>23</v>
      </c>
      <c r="B62" s="2" t="s">
        <v>62</v>
      </c>
      <c r="C62" s="2" t="s">
        <v>25</v>
      </c>
      <c r="D62" s="2">
        <v>51.650703</v>
      </c>
      <c r="E62" s="2">
        <v>-128.12849700000001</v>
      </c>
      <c r="F62" s="2" t="s">
        <v>26</v>
      </c>
      <c r="G62" s="2">
        <v>55.534058000000002</v>
      </c>
      <c r="H62" s="2">
        <v>12</v>
      </c>
      <c r="I62" s="2">
        <v>25</v>
      </c>
      <c r="J62" s="2" t="s">
        <v>65</v>
      </c>
      <c r="K62" s="2">
        <v>-32</v>
      </c>
      <c r="L62" s="2">
        <v>-65</v>
      </c>
      <c r="M62" s="2">
        <f t="shared" si="0"/>
        <v>33</v>
      </c>
      <c r="N62" s="10"/>
      <c r="O62" s="10"/>
      <c r="P62" s="10"/>
      <c r="Q62" s="11">
        <v>1.71</v>
      </c>
      <c r="R62" s="2">
        <v>20</v>
      </c>
      <c r="S62" s="12">
        <v>0.95124854520844404</v>
      </c>
      <c r="T62" s="10">
        <f t="shared" si="1"/>
        <v>4294.3164324889995</v>
      </c>
      <c r="U62" s="13"/>
      <c r="V62" s="10">
        <f t="shared" si="2"/>
        <v>4294.3164324889995</v>
      </c>
      <c r="W62" s="13"/>
    </row>
    <row r="63" spans="1:23" ht="15.5" x14ac:dyDescent="0.35">
      <c r="A63" s="4" t="s">
        <v>23</v>
      </c>
      <c r="B63" s="4" t="s">
        <v>66</v>
      </c>
      <c r="C63" s="4" t="s">
        <v>67</v>
      </c>
      <c r="D63" s="4">
        <v>51.650835999999899</v>
      </c>
      <c r="E63" s="4">
        <v>-128.127467</v>
      </c>
      <c r="F63" s="4" t="s">
        <v>26</v>
      </c>
      <c r="G63" s="4">
        <v>39.0050659999999</v>
      </c>
      <c r="H63" s="4">
        <v>15</v>
      </c>
      <c r="I63" s="4">
        <v>355</v>
      </c>
      <c r="J63" s="15" t="s">
        <v>68</v>
      </c>
      <c r="K63" s="4">
        <v>0</v>
      </c>
      <c r="L63" s="4">
        <v>-10</v>
      </c>
      <c r="M63" s="4">
        <f t="shared" si="0"/>
        <v>10</v>
      </c>
      <c r="N63" s="5">
        <f>IF(ABS(MIN(L63:L65))&gt;100,100,ABS(MIN(L63:L65)))</f>
        <v>70</v>
      </c>
      <c r="O63" s="5">
        <f>K63</f>
        <v>0</v>
      </c>
      <c r="P63" s="5">
        <f>O63+N63</f>
        <v>70</v>
      </c>
      <c r="Q63" s="6">
        <v>0.08</v>
      </c>
      <c r="R63" s="4">
        <v>0</v>
      </c>
      <c r="S63" s="16">
        <v>55.550244599052199</v>
      </c>
      <c r="T63" s="5">
        <f t="shared" si="1"/>
        <v>4444.019567924176</v>
      </c>
      <c r="U63" s="8">
        <f>SUM(T63:T65)</f>
        <v>24741.050044013005</v>
      </c>
      <c r="V63" s="5">
        <f t="shared" si="2"/>
        <v>4444.019567924176</v>
      </c>
      <c r="W63" s="9">
        <f>SUM(V63:V65)/10^6*10^4</f>
        <v>247.41050044013005</v>
      </c>
    </row>
    <row r="64" spans="1:23" ht="15.5" x14ac:dyDescent="0.35">
      <c r="A64" s="4" t="s">
        <v>23</v>
      </c>
      <c r="B64" s="4" t="s">
        <v>66</v>
      </c>
      <c r="C64" s="4" t="s">
        <v>67</v>
      </c>
      <c r="D64" s="4">
        <v>51.650835999999899</v>
      </c>
      <c r="E64" s="4">
        <v>-128.127467</v>
      </c>
      <c r="F64" s="4" t="s">
        <v>26</v>
      </c>
      <c r="G64" s="4">
        <v>39.0050659999999</v>
      </c>
      <c r="H64" s="4">
        <v>15</v>
      </c>
      <c r="I64" s="4">
        <v>355</v>
      </c>
      <c r="J64" s="15" t="s">
        <v>69</v>
      </c>
      <c r="K64" s="4">
        <v>-10</v>
      </c>
      <c r="L64" s="4">
        <v>-50</v>
      </c>
      <c r="M64" s="4">
        <f t="shared" si="0"/>
        <v>40</v>
      </c>
      <c r="N64" s="5"/>
      <c r="O64" s="5"/>
      <c r="P64" s="5"/>
      <c r="Q64" s="6">
        <v>0.12</v>
      </c>
      <c r="R64" s="4">
        <v>0</v>
      </c>
      <c r="S64" s="16">
        <v>38.046584119837199</v>
      </c>
      <c r="T64" s="5">
        <f t="shared" si="1"/>
        <v>18262.360377521854</v>
      </c>
      <c r="V64" s="5">
        <f t="shared" si="2"/>
        <v>18262.360377521854</v>
      </c>
    </row>
    <row r="65" spans="1:23" ht="15.5" x14ac:dyDescent="0.35">
      <c r="A65" s="2" t="s">
        <v>23</v>
      </c>
      <c r="B65" s="2" t="s">
        <v>66</v>
      </c>
      <c r="C65" s="2" t="s">
        <v>67</v>
      </c>
      <c r="D65" s="2">
        <v>51.650835999999899</v>
      </c>
      <c r="E65" s="2">
        <v>-128.127467</v>
      </c>
      <c r="F65" s="2" t="s">
        <v>26</v>
      </c>
      <c r="G65" s="2">
        <v>39.0050659999999</v>
      </c>
      <c r="H65" s="2">
        <v>15</v>
      </c>
      <c r="I65" s="2">
        <v>355</v>
      </c>
      <c r="J65" s="17" t="s">
        <v>43</v>
      </c>
      <c r="K65" s="2">
        <v>-50</v>
      </c>
      <c r="L65" s="2">
        <v>-70</v>
      </c>
      <c r="M65" s="2">
        <f t="shared" si="0"/>
        <v>20</v>
      </c>
      <c r="N65" s="2"/>
      <c r="O65" s="2"/>
      <c r="P65" s="2"/>
      <c r="Q65" s="11">
        <v>1.74</v>
      </c>
      <c r="R65" s="2">
        <v>30</v>
      </c>
      <c r="S65" s="18">
        <v>0.83525045097166395</v>
      </c>
      <c r="T65" s="10">
        <f t="shared" si="1"/>
        <v>2034.6700985669731</v>
      </c>
      <c r="U65" s="13"/>
      <c r="V65" s="10">
        <f t="shared" si="2"/>
        <v>2034.6700985669731</v>
      </c>
      <c r="W65" s="13"/>
    </row>
    <row r="66" spans="1:23" x14ac:dyDescent="0.35">
      <c r="A66" s="4" t="s">
        <v>23</v>
      </c>
      <c r="B66" s="4" t="s">
        <v>70</v>
      </c>
      <c r="C66" s="4" t="s">
        <v>45</v>
      </c>
      <c r="D66" s="4">
        <v>51.649825</v>
      </c>
      <c r="E66" s="4">
        <v>-128.045243</v>
      </c>
      <c r="F66" s="4" t="s">
        <v>26</v>
      </c>
      <c r="G66" s="4">
        <v>47.034607000000001</v>
      </c>
      <c r="H66" s="4">
        <v>55</v>
      </c>
      <c r="I66" s="4">
        <v>306</v>
      </c>
      <c r="J66" s="4" t="s">
        <v>52</v>
      </c>
      <c r="K66" s="4">
        <v>0</v>
      </c>
      <c r="L66" s="4">
        <v>-1</v>
      </c>
      <c r="M66" s="4">
        <f t="shared" si="0"/>
        <v>1</v>
      </c>
      <c r="N66" s="5">
        <f>IF(ABS(MIN(L66:L70))&gt;100,100,ABS(MIN(L66:L70)))</f>
        <v>80</v>
      </c>
      <c r="O66" s="5">
        <f>K66</f>
        <v>0</v>
      </c>
      <c r="P66" s="5">
        <f>O66+N66</f>
        <v>80</v>
      </c>
      <c r="Q66" s="14">
        <v>0.11</v>
      </c>
      <c r="R66" s="4">
        <v>0</v>
      </c>
      <c r="S66" s="7">
        <v>55.131171763918701</v>
      </c>
      <c r="T66" s="5">
        <f t="shared" si="1"/>
        <v>606.44288940310571</v>
      </c>
      <c r="U66" s="8">
        <f>SUM(T66:T70)</f>
        <v>29691.281239464872</v>
      </c>
      <c r="V66" s="5">
        <f t="shared" si="2"/>
        <v>606.44288940310571</v>
      </c>
      <c r="W66" s="9">
        <f>SUM(V66:V70)/10^6*10^4</f>
        <v>296.91281239464871</v>
      </c>
    </row>
    <row r="67" spans="1:23" x14ac:dyDescent="0.35">
      <c r="A67" s="4" t="s">
        <v>23</v>
      </c>
      <c r="B67" s="4" t="s">
        <v>70</v>
      </c>
      <c r="C67" s="4" t="s">
        <v>45</v>
      </c>
      <c r="D67" s="4">
        <v>51.649825</v>
      </c>
      <c r="E67" s="4">
        <v>-128.045243</v>
      </c>
      <c r="F67" s="4" t="s">
        <v>26</v>
      </c>
      <c r="G67" s="4">
        <v>47.034607000000001</v>
      </c>
      <c r="H67" s="4">
        <v>55</v>
      </c>
      <c r="I67" s="4">
        <v>306</v>
      </c>
      <c r="J67" s="4" t="s">
        <v>37</v>
      </c>
      <c r="K67" s="4">
        <v>-1</v>
      </c>
      <c r="L67" s="4">
        <v>-4</v>
      </c>
      <c r="M67" s="4">
        <f t="shared" si="0"/>
        <v>3</v>
      </c>
      <c r="N67" s="4"/>
      <c r="O67" s="4"/>
      <c r="P67" s="4"/>
      <c r="Q67" s="14">
        <v>0.11</v>
      </c>
      <c r="R67" s="4">
        <v>0</v>
      </c>
      <c r="S67" s="7">
        <v>55.247543898539298</v>
      </c>
      <c r="T67" s="5">
        <f t="shared" ref="T67:T70" si="3">Q67*S67/100*M67*100*100*((100-R67)/100)</f>
        <v>1823.1689486517969</v>
      </c>
      <c r="V67" s="5">
        <f t="shared" ref="V67:V70" si="4">Q67*S67/100*M67*100*100*((100-R67)/100)</f>
        <v>1823.1689486517969</v>
      </c>
    </row>
    <row r="68" spans="1:23" x14ac:dyDescent="0.35">
      <c r="A68" s="4" t="s">
        <v>23</v>
      </c>
      <c r="B68" s="4" t="s">
        <v>70</v>
      </c>
      <c r="C68" s="4" t="s">
        <v>45</v>
      </c>
      <c r="D68" s="4">
        <v>51.649825</v>
      </c>
      <c r="E68" s="4">
        <v>-128.045243</v>
      </c>
      <c r="F68" s="4" t="s">
        <v>26</v>
      </c>
      <c r="G68" s="4">
        <v>47.034607000000001</v>
      </c>
      <c r="H68" s="4">
        <v>55</v>
      </c>
      <c r="I68" s="4">
        <v>306</v>
      </c>
      <c r="J68" s="4" t="s">
        <v>48</v>
      </c>
      <c r="K68" s="4">
        <v>-4</v>
      </c>
      <c r="L68" s="4">
        <v>-45</v>
      </c>
      <c r="M68" s="4">
        <f t="shared" si="0"/>
        <v>41</v>
      </c>
      <c r="N68" s="4"/>
      <c r="O68" s="4"/>
      <c r="P68" s="4"/>
      <c r="Q68" s="14">
        <v>0.11</v>
      </c>
      <c r="R68" s="4">
        <v>0</v>
      </c>
      <c r="S68" s="7">
        <v>40.415680973301697</v>
      </c>
      <c r="T68" s="5">
        <f t="shared" si="3"/>
        <v>18227.472118959064</v>
      </c>
      <c r="V68" s="5">
        <f t="shared" si="4"/>
        <v>18227.472118959064</v>
      </c>
    </row>
    <row r="69" spans="1:23" x14ac:dyDescent="0.35">
      <c r="A69" s="4" t="s">
        <v>23</v>
      </c>
      <c r="B69" s="4" t="s">
        <v>70</v>
      </c>
      <c r="C69" s="4" t="s">
        <v>45</v>
      </c>
      <c r="D69" s="4">
        <v>51.649825</v>
      </c>
      <c r="E69" s="4">
        <v>-128.045243</v>
      </c>
      <c r="F69" s="4" t="s">
        <v>26</v>
      </c>
      <c r="G69" s="4">
        <v>47.034607000000001</v>
      </c>
      <c r="H69" s="4">
        <v>55</v>
      </c>
      <c r="I69" s="4">
        <v>306</v>
      </c>
      <c r="J69" s="4" t="s">
        <v>56</v>
      </c>
      <c r="K69" s="4">
        <v>-45</v>
      </c>
      <c r="L69" s="4">
        <v>-70</v>
      </c>
      <c r="M69" s="4">
        <f t="shared" si="0"/>
        <v>25</v>
      </c>
      <c r="N69" s="4"/>
      <c r="O69" s="4"/>
      <c r="P69" s="4"/>
      <c r="Q69" s="6">
        <v>1.31</v>
      </c>
      <c r="R69" s="4">
        <v>40</v>
      </c>
      <c r="S69" s="7">
        <v>2.2666488447120399</v>
      </c>
      <c r="T69" s="5">
        <f t="shared" si="3"/>
        <v>4453.964979859159</v>
      </c>
      <c r="V69" s="5">
        <f t="shared" si="4"/>
        <v>4453.964979859159</v>
      </c>
    </row>
    <row r="70" spans="1:23" x14ac:dyDescent="0.35">
      <c r="A70" s="2" t="s">
        <v>23</v>
      </c>
      <c r="B70" s="2" t="s">
        <v>70</v>
      </c>
      <c r="C70" s="2" t="s">
        <v>45</v>
      </c>
      <c r="D70" s="2">
        <v>51.649825</v>
      </c>
      <c r="E70" s="2">
        <v>-128.045243</v>
      </c>
      <c r="F70" s="2" t="s">
        <v>26</v>
      </c>
      <c r="G70" s="2">
        <v>47.034607000000001</v>
      </c>
      <c r="H70" s="2">
        <v>55</v>
      </c>
      <c r="I70" s="2">
        <v>306</v>
      </c>
      <c r="J70" s="2" t="s">
        <v>71</v>
      </c>
      <c r="K70" s="2">
        <v>-70</v>
      </c>
      <c r="L70" s="2">
        <v>-80</v>
      </c>
      <c r="M70" s="2">
        <f t="shared" si="0"/>
        <v>10</v>
      </c>
      <c r="N70" s="2"/>
      <c r="O70" s="2"/>
      <c r="P70" s="2"/>
      <c r="Q70" s="11">
        <v>0.86</v>
      </c>
      <c r="R70" s="2">
        <v>40</v>
      </c>
      <c r="S70" s="12">
        <v>8.8764191910692798</v>
      </c>
      <c r="T70" s="10">
        <f t="shared" si="3"/>
        <v>4580.2323025917476</v>
      </c>
      <c r="U70" s="13"/>
      <c r="V70" s="10">
        <f t="shared" si="4"/>
        <v>4580.2323025917476</v>
      </c>
      <c r="W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2022-02-16T18:21:38Z</dcterms:created>
  <dcterms:modified xsi:type="dcterms:W3CDTF">2022-02-16T18:22:06Z</dcterms:modified>
</cp:coreProperties>
</file>