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</sheets>
  <definedNames/>
  <calcPr/>
  <extLst>
    <ext uri="GoogleSheetsCustomDataVersion2">
      <go:sheetsCustomData xmlns:go="http://customooxmlschemas.google.com/" r:id="rId5" roundtripDataChecksum="1nE+YiltZQc7XnVwkVaZZWvchih6gw/yG8SBlF+FCr8="/>
    </ext>
  </extLst>
</workbook>
</file>

<file path=xl/sharedStrings.xml><?xml version="1.0" encoding="utf-8"?>
<sst xmlns="http://schemas.openxmlformats.org/spreadsheetml/2006/main" count="29" uniqueCount="27">
  <si>
    <t>Parameter</t>
  </si>
  <si>
    <t>Value</t>
  </si>
  <si>
    <t>Units / Notes</t>
  </si>
  <si>
    <t>dExci(A)/dt</t>
  </si>
  <si>
    <t>dExci(B)/dt</t>
  </si>
  <si>
    <t>dExci(A_2)/dt</t>
  </si>
  <si>
    <t>dExci(B_2)/dt</t>
  </si>
  <si>
    <t>Path points (cm)</t>
  </si>
  <si>
    <t>Molar extinction coeff. of A (ε)</t>
  </si>
  <si>
    <t>M^-1 cm^-1</t>
  </si>
  <si>
    <t>Path length (l)</t>
  </si>
  <si>
    <t>cm</t>
  </si>
  <si>
    <t>Photon flux (Φ)</t>
  </si>
  <si>
    <t>photons s^-1</t>
  </si>
  <si>
    <t>avogadro</t>
  </si>
  <si>
    <t>particles</t>
  </si>
  <si>
    <t>concentration A</t>
  </si>
  <si>
    <t>M</t>
  </si>
  <si>
    <t>Number of points (N)</t>
  </si>
  <si>
    <t>use 2–1000</t>
  </si>
  <si>
    <t>P_AB</t>
  </si>
  <si>
    <t>dimensionless</t>
  </si>
  <si>
    <t>P_BC</t>
  </si>
  <si>
    <t>'</t>
  </si>
  <si>
    <t>Path length steps size</t>
  </si>
  <si>
    <t>Molar extinction coeff. of B (ε)</t>
  </si>
  <si>
    <t>concentration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</si>
</sst>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Excitations per second with first expression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Model!$K$2:$K$201</c:f>
            </c:strRef>
          </c:cat>
          <c:val>
            <c:numRef>
              <c:f>Model!$E$2:$E$201</c:f>
              <c:numCache/>
            </c:numRef>
          </c:val>
          <c:smooth val="1"/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Model!$K$2:$K$201</c:f>
            </c:strRef>
          </c:cat>
          <c:val>
            <c:numRef>
              <c:f>Model!$F$2:$F$201</c:f>
              <c:numCache/>
            </c:numRef>
          </c:val>
          <c:smooth val="1"/>
        </c:ser>
        <c:axId val="1715895844"/>
        <c:axId val="135476074"/>
      </c:lineChart>
      <c:catAx>
        <c:axId val="1715895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Distance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35476074"/>
      </c:catAx>
      <c:valAx>
        <c:axId val="1354760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Particles(?)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58958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Excitations per second with first expression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Model!$K$2:$K$201</c:f>
            </c:strRef>
          </c:cat>
          <c:val>
            <c:numRef>
              <c:f>Model!$G$2:$G$201</c:f>
              <c:numCache/>
            </c:numRef>
          </c:val>
          <c:smooth val="1"/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dPt>
            <c:idx val="30"/>
            <c:marker>
              <c:symbol val="none"/>
            </c:marker>
          </c:dPt>
          <c:cat>
            <c:strRef>
              <c:f>Model!$K$2:$K$201</c:f>
            </c:strRef>
          </c:cat>
          <c:val>
            <c:numRef>
              <c:f>Model!$H$2:$H$201</c:f>
              <c:numCache/>
            </c:numRef>
          </c:val>
          <c:smooth val="1"/>
        </c:ser>
        <c:axId val="746946429"/>
        <c:axId val="965310376"/>
      </c:lineChart>
      <c:catAx>
        <c:axId val="7469464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Distance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965310376"/>
      </c:catAx>
      <c:valAx>
        <c:axId val="9653103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Particles(!)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6946429"/>
      </c:valAx>
    </c:plotArea>
    <c:legend>
      <c:legendPos val="r"/>
      <c:layout>
        <c:manualLayout>
          <c:xMode val="edge"/>
          <c:yMode val="edge"/>
          <c:x val="0.46039603960396047"/>
          <c:y val="0.1440362087326943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561975</xdr:colOff>
      <xdr:row>1</xdr:row>
      <xdr:rowOff>19050</xdr:rowOff>
    </xdr:from>
    <xdr:ext cx="4810125" cy="2981325"/>
    <xdr:graphicFrame>
      <xdr:nvGraphicFramePr>
        <xdr:cNvPr id="30573212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561975</xdr:colOff>
      <xdr:row>17</xdr:row>
      <xdr:rowOff>66675</xdr:rowOff>
    </xdr:from>
    <xdr:ext cx="4810125" cy="2981325"/>
    <xdr:graphicFrame>
      <xdr:nvGraphicFramePr>
        <xdr:cNvPr id="130795727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4.43"/>
    <col customWidth="1" min="3" max="3" width="15.0"/>
    <col customWidth="1" min="4" max="4" width="8.71"/>
    <col customWidth="1" min="5" max="5" width="14.43"/>
    <col customWidth="1" min="6" max="6" width="13.86"/>
    <col customWidth="1" min="7" max="7" width="14.0"/>
    <col customWidth="1" min="8" max="8" width="14.71"/>
    <col customWidth="1" min="9" max="10" width="8.71"/>
    <col customWidth="1" min="11" max="11" width="13.14"/>
    <col customWidth="1" min="12" max="218" width="8.71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K1" s="2" t="s">
        <v>7</v>
      </c>
    </row>
    <row r="2">
      <c r="A2" s="2" t="s">
        <v>8</v>
      </c>
      <c r="B2" s="2">
        <v>2.0E13</v>
      </c>
      <c r="C2" s="1" t="s">
        <v>9</v>
      </c>
      <c r="E2" s="1">
        <f>IFERROR(__xludf.DUMMYFUNCTION("($B$8*(1-10^(-(($B$2*10^(-6))*$B$6+($B$11*10^(-6))*$B$12)*K2))/($B$6*$B$5))*$B$4*$B$6"),0.0)</f>
        <v>0</v>
      </c>
      <c r="F2" s="1">
        <f>IFERROR(__xludf.DUMMYFUNCTION("($B$9*(1-10^(-(($B$11*10^(-6))*$B$12+($B$2*10^(-6))*$B$6)*K2))/($B$12*$B$5))*$B$4*$B$12"),0.0)</f>
        <v>0</v>
      </c>
      <c r="G2" s="2">
        <f>IFERROR(__xludf.DUMMYFUNCTION("($B$8*(1-10^(-(($B$2*10^(-6))*$B$6+($B$11*10^(-6))*$B$12)*K2)))*($B$4*($B$2*10^(-6))*$B$6/(($B$2*10^(-6))*$B$6+($B$11*10^(-6))*$B$12))"),0.0)</f>
        <v>0</v>
      </c>
      <c r="H2" s="1">
        <f>IFERROR(__xludf.DUMMYFUNCTION("($B$8*(1-10^(-(($B$2*10^(-6))*$B$6+($B$11*10^(-6))*$B$12)*K2)))*($B$4*($B$11*10^(-6))*$B$12/(($B$2*10^(-6))*$B$6+($B$11*10^(-6))*$B$12))"),0.0)</f>
        <v>0</v>
      </c>
      <c r="K2" s="1">
        <f t="array" ref="K2:K201">SEQUENCE((B3/B10),1,0,B10)</f>
        <v>0</v>
      </c>
    </row>
    <row r="3">
      <c r="A3" s="1" t="s">
        <v>10</v>
      </c>
      <c r="B3" s="1">
        <v>1.0</v>
      </c>
      <c r="C3" s="1" t="s">
        <v>11</v>
      </c>
      <c r="E3" s="1">
        <f>IFERROR(__xludf.DUMMYFUNCTION("($B$8*(1-10^(-(($B$2*10^(-6))*$B$6+($B$11*10^(-6))*$B$12)*K3))/($B$6*$B$5))*$B$4*$B$6"),3.477726176403314E-8)</f>
        <v>0.00000003477726176</v>
      </c>
      <c r="F3" s="1">
        <f>IFERROR(__xludf.DUMMYFUNCTION("($B$9*(1-10^(-(($B$11*10^(-6))*$B$12+($B$2*10^(-6))*$B$6)*K3))/($B$12*$B$5))*$B$4*$B$12"),1.0982293188642044E-8)</f>
        <v>0.00000001098229319</v>
      </c>
      <c r="G3" s="2">
        <f>IFERROR(__xludf.DUMMYFUNCTION("($B$8*(1-10^(-(($B$2*10^(-6))*$B$6+($B$11*10^(-6))*$B$12)*K3)))*($B$4*($B$2*10^(-6))*$B$6/(($B$2*10^(-6))*$B$6+($B$11*10^(-6))*$B$12))"),1.495919073878626E17)</f>
        <v>1.49592E+17</v>
      </c>
      <c r="H3" s="1">
        <f>IFERROR(__xludf.DUMMYFUNCTION("($B$8*(1-10^(-(($B$2*10^(-6))*$B$6+($B$11*10^(-6))*$B$12)*K3)))*($B$4*($B$11*10^(-6))*$B$12/(($B$2*10^(-6))*$B$6+($B$11*10^(-6))*$B$12))"),5.983676295514503E16)</f>
        <v>5.98368E+16</v>
      </c>
      <c r="K3" s="1">
        <v>0.005</v>
      </c>
    </row>
    <row r="4">
      <c r="A4" s="1" t="s">
        <v>12</v>
      </c>
      <c r="B4" s="1">
        <v>1.0E18</v>
      </c>
      <c r="C4" s="1" t="s">
        <v>13</v>
      </c>
      <c r="E4" s="1">
        <f>IFERROR(__xludf.DUMMYFUNCTION("($B$8*(1-10^(-(($B$2*10^(-6))*$B$6+($B$11*10^(-6))*$B$12)*K4))/($B$6*$B$5))*$B$4*$B$6"),5.997116077883974E-8)</f>
        <v>0.00000005997116078</v>
      </c>
      <c r="F4" s="1">
        <f>IFERROR(__xludf.DUMMYFUNCTION("($B$9*(1-10^(-(($B$11*10^(-6))*$B$12+($B$2*10^(-6))*$B$6)*K4))/($B$12*$B$5))*$B$4*$B$12"),1.8938261298580965E-8)</f>
        <v>0.0000000189382613</v>
      </c>
      <c r="G4" s="2">
        <f>IFERROR(__xludf.DUMMYFUNCTION("($B$8*(1-10^(-(($B$2*10^(-6))*$B$6+($B$11*10^(-6))*$B$12)*K4)))*($B$4*($B$2*10^(-6))*$B$6/(($B$2*10^(-6))*$B$6+($B$11*10^(-6))*$B$12))"),2.579616644358378E17)</f>
        <v>2.57962E+17</v>
      </c>
      <c r="H4" s="1">
        <f>IFERROR(__xludf.DUMMYFUNCTION("($B$8*(1-10^(-(($B$2*10^(-6))*$B$6+($B$11*10^(-6))*$B$12)*K4)))*($B$4*($B$11*10^(-6))*$B$12/(($B$2*10^(-6))*$B$6+($B$11*10^(-6))*$B$12))"),1.0318466577433512E17)</f>
        <v>1.03185E+17</v>
      </c>
      <c r="K4" s="1">
        <v>0.01</v>
      </c>
    </row>
    <row r="5">
      <c r="A5" s="2" t="s">
        <v>14</v>
      </c>
      <c r="B5" s="2">
        <f>6.022*10^(24)</f>
        <v>6.022E+24</v>
      </c>
      <c r="C5" s="2" t="s">
        <v>15</v>
      </c>
      <c r="E5" s="1">
        <f>IFERROR(__xludf.DUMMYFUNCTION("($B$8*(1-10^(-(($B$2*10^(-6))*$B$6+($B$11*10^(-6))*$B$12)*K5))/($B$6*$B$5))*$B$4*$B$6"),7.822252719966348E-8)</f>
        <v>0.0000000782225272</v>
      </c>
      <c r="F5" s="1">
        <f>IFERROR(__xludf.DUMMYFUNCTION("($B$9*(1-10^(-(($B$11*10^(-6))*$B$12+($B$2*10^(-6))*$B$6)*K5))/($B$12*$B$5))*$B$4*$B$12"),2.4701850694630578E-8)</f>
        <v>0.00000002470185069</v>
      </c>
      <c r="G5" s="2">
        <f>IFERROR(__xludf.DUMMYFUNCTION("($B$8*(1-10^(-(($B$2*10^(-6))*$B$6+($B$11*10^(-6))*$B$12)*K5)))*($B$4*($B$2*10^(-6))*$B$6/(($B$2*10^(-6))*$B$6+($B$11*10^(-6))*$B$12))"),3.364686134259811E17)</f>
        <v>3.36469E+17</v>
      </c>
      <c r="H5" s="1">
        <f>IFERROR(__xludf.DUMMYFUNCTION("($B$8*(1-10^(-(($B$2*10^(-6))*$B$6+($B$11*10^(-6))*$B$12)*K5)))*($B$4*($B$11*10^(-6))*$B$12/(($B$2*10^(-6))*$B$6+($B$11*10^(-6))*$B$12))"),1.3458744537039245E17)</f>
        <v>1.34587E+17</v>
      </c>
      <c r="K5" s="1">
        <v>0.015</v>
      </c>
    </row>
    <row r="6">
      <c r="A6" s="2" t="s">
        <v>16</v>
      </c>
      <c r="B6" s="2">
        <v>1.0E-6</v>
      </c>
      <c r="C6" s="1" t="s">
        <v>17</v>
      </c>
      <c r="E6" s="1">
        <f>IFERROR(__xludf.DUMMYFUNCTION("($B$8*(1-10^(-(($B$2*10^(-6))*$B$6+($B$11*10^(-6))*$B$12)*K6))/($B$6*$B$5))*$B$4*$B$6"),9.144447335541339E-8)</f>
        <v>0.00000009144447336</v>
      </c>
      <c r="F6" s="1">
        <f>IFERROR(__xludf.DUMMYFUNCTION("($B$9*(1-10^(-(($B$11*10^(-6))*$B$12+($B$2*10^(-6))*$B$6)*K6))/($B$12*$B$5))*$B$4*$B$12"),2.8877202112235806E-8)</f>
        <v>0.00000002887720211</v>
      </c>
      <c r="G6" s="2">
        <f>IFERROR(__xludf.DUMMYFUNCTION("($B$8*(1-10^(-(($B$2*10^(-6))*$B$6+($B$11*10^(-6))*$B$12)*K6)))*($B$4*($B$2*10^(-6))*$B$6/(($B$2*10^(-6))*$B$6+($B$11*10^(-6))*$B$12))"),3.933418703902139E17)</f>
        <v>3.93342E+17</v>
      </c>
      <c r="H6" s="1">
        <f>IFERROR(__xludf.DUMMYFUNCTION("($B$8*(1-10^(-(($B$2*10^(-6))*$B$6+($B$11*10^(-6))*$B$12)*K6)))*($B$4*($B$11*10^(-6))*$B$12/(($B$2*10^(-6))*$B$6+($B$11*10^(-6))*$B$12))"),1.5733674815608554E17)</f>
        <v>1.57337E+17</v>
      </c>
      <c r="K6" s="1">
        <v>0.02</v>
      </c>
    </row>
    <row r="7">
      <c r="A7" s="1" t="s">
        <v>18</v>
      </c>
      <c r="B7" s="1">
        <v>100.0</v>
      </c>
      <c r="C7" s="1" t="s">
        <v>19</v>
      </c>
      <c r="E7" s="1">
        <f>IFERROR(__xludf.DUMMYFUNCTION("($B$8*(1-10^(-(($B$2*10^(-6))*$B$6+($B$11*10^(-6))*$B$12)*K7))/($B$6*$B$5))*$B$4*$B$6"),1.0102292661281387E-7)</f>
        <v>0.0000001010229266</v>
      </c>
      <c r="F7" s="1">
        <f>IFERROR(__xludf.DUMMYFUNCTION("($B$9*(1-10^(-(($B$11*10^(-6))*$B$12+($B$2*10^(-6))*$B$6)*K7))/($B$12*$B$5))*$B$4*$B$12"),3.190197682509911E-8)</f>
        <v>0.00000003190197683</v>
      </c>
      <c r="G7" s="2">
        <f>IFERROR(__xludf.DUMMYFUNCTION("($B$8*(1-10^(-(($B$2*10^(-6))*$B$6+($B$11*10^(-6))*$B$12)*K7)))*($B$4*($B$2*10^(-6))*$B$6/(($B$2*10^(-6))*$B$6+($B$11*10^(-6))*$B$12))"),4.345429029016895E17)</f>
        <v>4.34543E+17</v>
      </c>
      <c r="H7" s="1">
        <f>IFERROR(__xludf.DUMMYFUNCTION("($B$8*(1-10^(-(($B$2*10^(-6))*$B$6+($B$11*10^(-6))*$B$12)*K7)))*($B$4*($B$11*10^(-6))*$B$12/(($B$2*10^(-6))*$B$6+($B$11*10^(-6))*$B$12))"),1.7381716116067578E17)</f>
        <v>1.73817E+17</v>
      </c>
      <c r="K7" s="1">
        <v>0.025</v>
      </c>
    </row>
    <row r="8">
      <c r="A8" s="2" t="s">
        <v>20</v>
      </c>
      <c r="B8" s="2">
        <v>0.76</v>
      </c>
      <c r="C8" s="2" t="s">
        <v>21</v>
      </c>
      <c r="E8" s="1">
        <f>IFERROR(__xludf.DUMMYFUNCTION("($B$8*(1-10^(-(($B$2*10^(-6))*$B$6+($B$11*10^(-6))*$B$12)*K8))/($B$6*$B$5))*$B$4*$B$6"),1.0796190259437223E-7)</f>
        <v>0.0000001079619026</v>
      </c>
      <c r="F8" s="1">
        <f>IFERROR(__xludf.DUMMYFUNCTION("($B$9*(1-10^(-(($B$11*10^(-6))*$B$12+($B$2*10^(-6))*$B$6)*K8))/($B$12*$B$5))*$B$4*$B$12"),3.4093232398222807E-8)</f>
        <v>0.0000000340932324</v>
      </c>
      <c r="G8" s="2">
        <f>IFERROR(__xludf.DUMMYFUNCTION("($B$8*(1-10^(-(($B$2*10^(-6))*$B$6+($B$11*10^(-6))*$B$12)*K8)))*($B$4*($B$2*10^(-6))*$B$6/(($B$2*10^(-6))*$B$6+($B$11*10^(-6))*$B$12))"),4.643904124452212E17)</f>
        <v>4.6439E+17</v>
      </c>
      <c r="H8" s="1">
        <f>IFERROR(__xludf.DUMMYFUNCTION("($B$8*(1-10^(-(($B$2*10^(-6))*$B$6+($B$11*10^(-6))*$B$12)*K8)))*($B$4*($B$11*10^(-6))*$B$12/(($B$2*10^(-6))*$B$6+($B$11*10^(-6))*$B$12))"),1.8575616497808848E17)</f>
        <v>1.85756E+17</v>
      </c>
      <c r="K8" s="1">
        <v>0.030000000000000002</v>
      </c>
    </row>
    <row r="9">
      <c r="A9" s="2" t="s">
        <v>22</v>
      </c>
      <c r="B9" s="2">
        <v>0.24</v>
      </c>
      <c r="C9" s="3" t="s">
        <v>23</v>
      </c>
      <c r="E9" s="1">
        <f>IFERROR(__xludf.DUMMYFUNCTION("($B$8*(1-10^(-(($B$2*10^(-6))*$B$6+($B$11*10^(-6))*$B$12)*K9))/($B$6*$B$5))*$B$4*$B$6"),1.1298874632150975E-7)</f>
        <v>0.0000001129887463</v>
      </c>
      <c r="F9" s="1">
        <f>IFERROR(__xludf.DUMMYFUNCTION("($B$9*(1-10^(-(($B$11*10^(-6))*$B$12+($B$2*10^(-6))*$B$6)*K9))/($B$12*$B$5))*$B$4*$B$12"),3.5680656733108336E-8)</f>
        <v>0.00000003568065673</v>
      </c>
      <c r="G9" s="2">
        <f>IFERROR(__xludf.DUMMYFUNCTION("($B$8*(1-10^(-(($B$2*10^(-6))*$B$6+($B$11*10^(-6))*$B$12)*K9)))*($B$4*($B$2*10^(-6))*$B$6/(($B$2*10^(-6))*$B$6+($B$11*10^(-6))*$B$12))"),4.860130216772369E17)</f>
        <v>4.86013E+17</v>
      </c>
      <c r="H9" s="1">
        <f>IFERROR(__xludf.DUMMYFUNCTION("($B$8*(1-10^(-(($B$2*10^(-6))*$B$6+($B$11*10^(-6))*$B$12)*K9)))*($B$4*($B$11*10^(-6))*$B$12/(($B$2*10^(-6))*$B$6+($B$11*10^(-6))*$B$12))"),1.9440520867089475E17)</f>
        <v>1.94405E+17</v>
      </c>
      <c r="K9" s="1">
        <v>0.035</v>
      </c>
    </row>
    <row r="10">
      <c r="A10" s="2" t="s">
        <v>24</v>
      </c>
      <c r="B10" s="2">
        <v>0.005</v>
      </c>
      <c r="E10" s="1">
        <f>IFERROR(__xludf.DUMMYFUNCTION("($B$8*(1-10^(-(($B$2*10^(-6))*$B$6+($B$11*10^(-6))*$B$12)*K10))/($B$6*$B$5))*$B$4*$B$6"),1.1663037268312555E-7)</f>
        <v>0.0000001166303727</v>
      </c>
      <c r="F10" s="1">
        <f>IFERROR(__xludf.DUMMYFUNCTION("($B$9*(1-10^(-(($B$11*10^(-6))*$B$12+($B$2*10^(-6))*$B$6)*K10))/($B$12*$B$5))*$B$4*$B$12"),3.683064400519754E-8)</f>
        <v>0.00000003683064401</v>
      </c>
      <c r="G10" s="2">
        <f>IFERROR(__xludf.DUMMYFUNCTION("($B$8*(1-10^(-(($B$2*10^(-6))*$B$6+($B$11*10^(-6))*$B$12)*K10)))*($B$4*($B$2*10^(-6))*$B$6/(($B$2*10^(-6))*$B$6+($B$11*10^(-6))*$B$12))"),5.016772173555586E17)</f>
        <v>5.01677E+17</v>
      </c>
      <c r="H10" s="1">
        <f>IFERROR(__xludf.DUMMYFUNCTION("($B$8*(1-10^(-(($B$2*10^(-6))*$B$6+($B$11*10^(-6))*$B$12)*K10)))*($B$4*($B$11*10^(-6))*$B$12/(($B$2*10^(-6))*$B$6+($B$11*10^(-6))*$B$12))"),2.0067088694222346E17)</f>
        <v>2.00671E+17</v>
      </c>
      <c r="K10" s="1">
        <v>0.04</v>
      </c>
    </row>
    <row r="11">
      <c r="A11" s="2" t="s">
        <v>25</v>
      </c>
      <c r="B11" s="2">
        <v>2.0E13</v>
      </c>
      <c r="C11" s="2" t="s">
        <v>9</v>
      </c>
      <c r="E11" s="1">
        <f>IFERROR(__xludf.DUMMYFUNCTION("($B$8*(1-10^(-(($B$2*10^(-6))*$B$6+($B$11*10^(-6))*$B$12)*K11))/($B$6*$B$5))*$B$4*$B$6"),1.1926849777263707E-7)</f>
        <v>0.0000001192684978</v>
      </c>
      <c r="F11" s="1">
        <f>IFERROR(__xludf.DUMMYFUNCTION("($B$9*(1-10^(-(($B$11*10^(-6))*$B$12+($B$2*10^(-6))*$B$6)*K11))/($B$12*$B$5))*$B$4*$B$12"),3.76637361387275E-8)</f>
        <v>0.00000003766373614</v>
      </c>
      <c r="G11" s="2">
        <f>IFERROR(__xludf.DUMMYFUNCTION("($B$8*(1-10^(-(($B$2*10^(-6))*$B$6+($B$11*10^(-6))*$B$12)*K11)))*($B$4*($B$2*10^(-6))*$B$6/(($B$2*10^(-6))*$B$6+($B$11*10^(-6))*$B$12))"),5.130249239905861E17)</f>
        <v>5.13025E+17</v>
      </c>
      <c r="H11" s="1">
        <f>IFERROR(__xludf.DUMMYFUNCTION("($B$8*(1-10^(-(($B$2*10^(-6))*$B$6+($B$11*10^(-6))*$B$12)*K11)))*($B$4*($B$11*10^(-6))*$B$12/(($B$2*10^(-6))*$B$6+($B$11*10^(-6))*$B$12))"),2.0520996959623446E17)</f>
        <v>2.0521E+17</v>
      </c>
      <c r="K11" s="1">
        <v>0.045</v>
      </c>
    </row>
    <row r="12">
      <c r="A12" s="2" t="s">
        <v>26</v>
      </c>
      <c r="B12" s="2">
        <v>4.0E-7</v>
      </c>
      <c r="C12" s="2" t="s">
        <v>17</v>
      </c>
      <c r="E12" s="1">
        <f>IFERROR(__xludf.DUMMYFUNCTION("($B$8*(1-10^(-(($B$2*10^(-6))*$B$6+($B$11*10^(-6))*$B$12)*K12))/($B$6*$B$5))*$B$4*$B$6"),1.211796504546553E-7)</f>
        <v>0.0000001211796505</v>
      </c>
      <c r="F12" s="1">
        <f>IFERROR(__xludf.DUMMYFUNCTION("($B$9*(1-10^(-(($B$11*10^(-6))*$B$12+($B$2*10^(-6))*$B$6)*K12))/($B$12*$B$5))*$B$4*$B$12"),3.82672580383122E-8)</f>
        <v>0.00000003826725804</v>
      </c>
      <c r="G12" s="2">
        <f>IFERROR(__xludf.DUMMYFUNCTION("($B$8*(1-10^(-(($B$2*10^(-6))*$B$6+($B$11*10^(-6))*$B$12)*K12)))*($B$4*($B$2*10^(-6))*$B$6/(($B$2*10^(-6))*$B$6+($B$11*10^(-6))*$B$12))"),5.2124561074138157E17)</f>
        <v>5.21246E+17</v>
      </c>
      <c r="H12" s="1">
        <f>IFERROR(__xludf.DUMMYFUNCTION("($B$8*(1-10^(-(($B$2*10^(-6))*$B$6+($B$11*10^(-6))*$B$12)*K12)))*($B$4*($B$11*10^(-6))*$B$12/(($B$2*10^(-6))*$B$6+($B$11*10^(-6))*$B$12))"),2.0849824429655264E17)</f>
        <v>2.08498E+17</v>
      </c>
      <c r="K12" s="1">
        <v>0.049999999999999996</v>
      </c>
    </row>
    <row r="13">
      <c r="E13" s="1">
        <f>IFERROR(__xludf.DUMMYFUNCTION("($B$8*(1-10^(-(($B$2*10^(-6))*$B$6+($B$11*10^(-6))*$B$12)*K13))/($B$6*$B$5))*$B$4*$B$6"),1.2256415818270305E-7)</f>
        <v>0.0000001225641582</v>
      </c>
      <c r="F13" s="1">
        <f>IFERROR(__xludf.DUMMYFUNCTION("($B$9*(1-10^(-(($B$11*10^(-6))*$B$12+($B$2*10^(-6))*$B$6)*K13))/($B$12*$B$5))*$B$4*$B$12"),3.870447100506412E-8)</f>
        <v>0.00000003870447101</v>
      </c>
      <c r="G13" s="2">
        <f>IFERROR(__xludf.DUMMYFUNCTION("($B$8*(1-10^(-(($B$2*10^(-6))*$B$6+($B$11*10^(-6))*$B$12)*K13)))*($B$4*($B$2*10^(-6))*$B$6/(($B$2*10^(-6))*$B$6+($B$11*10^(-6))*$B$12))"),5.272009718401699E17)</f>
        <v>5.27201E+17</v>
      </c>
      <c r="H13" s="1">
        <f>IFERROR(__xludf.DUMMYFUNCTION("($B$8*(1-10^(-(($B$2*10^(-6))*$B$6+($B$11*10^(-6))*$B$12)*K13)))*($B$4*($B$11*10^(-6))*$B$12/(($B$2*10^(-6))*$B$6+($B$11*10^(-6))*$B$12))"),2.1088038873606797E17)</f>
        <v>2.1088E+17</v>
      </c>
      <c r="K13" s="1">
        <v>0.05499999999999999</v>
      </c>
    </row>
    <row r="14">
      <c r="E14" s="1">
        <f>IFERROR(__xludf.DUMMYFUNCTION("($B$8*(1-10^(-(($B$2*10^(-6))*$B$6+($B$11*10^(-6))*$B$12)*K14))/($B$6*$B$5))*$B$4*$B$6"),1.2356714536790257E-7)</f>
        <v>0.0000001235671454</v>
      </c>
      <c r="F14" s="1">
        <f>IFERROR(__xludf.DUMMYFUNCTION("($B$9*(1-10^(-(($B$11*10^(-6))*$B$12+($B$2*10^(-6))*$B$6)*K14))/($B$12*$B$5))*$B$4*$B$12"),3.902120380039028E-8)</f>
        <v>0.0000000390212038</v>
      </c>
      <c r="G14" s="2">
        <f>IFERROR(__xludf.DUMMYFUNCTION("($B$8*(1-10^(-(($B$2*10^(-6))*$B$6+($B$11*10^(-6))*$B$12)*K14)))*($B$4*($B$2*10^(-6))*$B$6/(($B$2*10^(-6))*$B$6+($B$11*10^(-6))*$B$12))"),5.315152495753638E17)</f>
        <v>5.31515E+17</v>
      </c>
      <c r="H14" s="1">
        <f>IFERROR(__xludf.DUMMYFUNCTION("($B$8*(1-10^(-(($B$2*10^(-6))*$B$6+($B$11*10^(-6))*$B$12)*K14)))*($B$4*($B$11*10^(-6))*$B$12/(($B$2*10^(-6))*$B$6+($B$11*10^(-6))*$B$12))"),2.126060998301455E17)</f>
        <v>2.12606E+17</v>
      </c>
      <c r="K14" s="1">
        <v>0.05999999999999999</v>
      </c>
    </row>
    <row r="15">
      <c r="E15" s="1">
        <f>IFERROR(__xludf.DUMMYFUNCTION("($B$8*(1-10^(-(($B$2*10^(-6))*$B$6+($B$11*10^(-6))*$B$12)*K15))/($B$6*$B$5))*$B$4*$B$6"),1.2429374535235548E-7)</f>
        <v>0.0000001242937454</v>
      </c>
      <c r="F15" s="1">
        <f>IFERROR(__xludf.DUMMYFUNCTION("($B$9*(1-10^(-(($B$11*10^(-6))*$B$12+($B$2*10^(-6))*$B$6)*K15))/($B$12*$B$5))*$B$4*$B$12"),3.925065642705963E-8)</f>
        <v>0.00000003925065643</v>
      </c>
      <c r="G15" s="2">
        <f>IFERROR(__xludf.DUMMYFUNCTION("($B$8*(1-10^(-(($B$2*10^(-6))*$B$6+($B$11*10^(-6))*$B$12)*K15)))*($B$4*($B$2*10^(-6))*$B$6/(($B$2*10^(-6))*$B$6+($B$11*10^(-6))*$B$12))"),5.3464066750848915E17)</f>
        <v>5.34641E+17</v>
      </c>
      <c r="H15" s="1">
        <f>IFERROR(__xludf.DUMMYFUNCTION("($B$8*(1-10^(-(($B$2*10^(-6))*$B$6+($B$11*10^(-6))*$B$12)*K15)))*($B$4*($B$11*10^(-6))*$B$12/(($B$2*10^(-6))*$B$6+($B$11*10^(-6))*$B$12))"),2.1385626700339568E17)</f>
        <v>2.13856E+17</v>
      </c>
      <c r="K15" s="1">
        <v>0.06499999999999999</v>
      </c>
    </row>
    <row r="16">
      <c r="E16" s="1">
        <f>IFERROR(__xludf.DUMMYFUNCTION("($B$8*(1-10^(-(($B$2*10^(-6))*$B$6+($B$11*10^(-6))*$B$12)*K16))/($B$6*$B$5))*$B$4*$B$6"),1.248201205096831E-7)</f>
        <v>0.0000001248201205</v>
      </c>
      <c r="F16" s="1">
        <f>IFERROR(__xludf.DUMMYFUNCTION("($B$9*(1-10^(-(($B$11*10^(-6))*$B$12+($B$2*10^(-6))*$B$6)*K16))/($B$12*$B$5))*$B$4*$B$12"),3.941688016095256E-8)</f>
        <v>0.00000003941688016</v>
      </c>
      <c r="G16" s="2">
        <f>IFERROR(__xludf.DUMMYFUNCTION("($B$8*(1-10^(-(($B$2*10^(-6))*$B$6+($B$11*10^(-6))*$B$12)*K16)))*($B$4*($B$2*10^(-6))*$B$6/(($B$2*10^(-6))*$B$6+($B$11*10^(-6))*$B$12))"),5.369048326495084E17)</f>
        <v>5.36905E+17</v>
      </c>
      <c r="H16" s="1">
        <f>IFERROR(__xludf.DUMMYFUNCTION("($B$8*(1-10^(-(($B$2*10^(-6))*$B$6+($B$11*10^(-6))*$B$12)*K16)))*($B$4*($B$11*10^(-6))*$B$12/(($B$2*10^(-6))*$B$6+($B$11*10^(-6))*$B$12))"),2.147619330598034E17)</f>
        <v>2.14762E+17</v>
      </c>
      <c r="K16" s="1">
        <v>0.06999999999999999</v>
      </c>
    </row>
    <row r="17">
      <c r="E17" s="1">
        <f>IFERROR(__xludf.DUMMYFUNCTION("($B$8*(1-10^(-(($B$2*10^(-6))*$B$6+($B$11*10^(-6))*$B$12)*K17))/($B$6*$B$5))*$B$4*$B$6"),1.2520144560214139E-7)</f>
        <v>0.0000001252014456</v>
      </c>
      <c r="F17" s="1">
        <f>IFERROR(__xludf.DUMMYFUNCTION("($B$9*(1-10^(-(($B$11*10^(-6))*$B$12+($B$2*10^(-6))*$B$6)*K17))/($B$12*$B$5))*$B$4*$B$12"),3.953729861120254E-8)</f>
        <v>0.00000003953729861</v>
      </c>
      <c r="G17" s="2">
        <f>IFERROR(__xludf.DUMMYFUNCTION("($B$8*(1-10^(-(($B$2*10^(-6))*$B$6+($B$11*10^(-6))*$B$12)*K17)))*($B$4*($B$2*10^(-6))*$B$6/(($B$2*10^(-6))*$B$6+($B$11*10^(-6))*$B$12))"),5.385450752972111E17)</f>
        <v>5.38545E+17</v>
      </c>
      <c r="H17" s="1">
        <f>IFERROR(__xludf.DUMMYFUNCTION("($B$8*(1-10^(-(($B$2*10^(-6))*$B$6+($B$11*10^(-6))*$B$12)*K17)))*($B$4*($B$11*10^(-6))*$B$12/(($B$2*10^(-6))*$B$6+($B$11*10^(-6))*$B$12))"),2.154180301188844E17)</f>
        <v>2.15418E+17</v>
      </c>
      <c r="K17" s="1">
        <v>0.075</v>
      </c>
    </row>
    <row r="18">
      <c r="E18" s="1">
        <f>IFERROR(__xludf.DUMMYFUNCTION("($B$8*(1-10^(-(($B$2*10^(-6))*$B$6+($B$11*10^(-6))*$B$12)*K18))/($B$6*$B$5))*$B$4*$B$6"),1.2547769121159706E-7)</f>
        <v>0.0000001254776912</v>
      </c>
      <c r="F18" s="1">
        <f>IFERROR(__xludf.DUMMYFUNCTION("($B$9*(1-10^(-(($B$11*10^(-6))*$B$12+($B$2*10^(-6))*$B$6)*K18))/($B$12*$B$5))*$B$4*$B$12"),3.962453406682013E-8)</f>
        <v>0.00000003962453407</v>
      </c>
      <c r="G18" s="2">
        <f>IFERROR(__xludf.DUMMYFUNCTION("($B$8*(1-10^(-(($B$2*10^(-6))*$B$6+($B$11*10^(-6))*$B$12)*K18)))*($B$4*($B$2*10^(-6))*$B$6/(($B$2*10^(-6))*$B$6+($B$11*10^(-6))*$B$12))"),5.397333260544554E17)</f>
        <v>5.39733E+17</v>
      </c>
      <c r="H18" s="1">
        <f>IFERROR(__xludf.DUMMYFUNCTION("($B$8*(1-10^(-(($B$2*10^(-6))*$B$6+($B$11*10^(-6))*$B$12)*K18)))*($B$4*($B$11*10^(-6))*$B$12/(($B$2*10^(-6))*$B$6+($B$11*10^(-6))*$B$12))"),2.1589333042178218E17)</f>
        <v>2.15893E+17</v>
      </c>
      <c r="K18" s="1">
        <v>0.08</v>
      </c>
    </row>
    <row r="19">
      <c r="E19" s="1">
        <f>IFERROR(__xludf.DUMMYFUNCTION("($B$8*(1-10^(-(($B$2*10^(-6))*$B$6+($B$11*10^(-6))*$B$12)*K19))/($B$6*$B$5))*$B$4*$B$6"),1.2567781346489962E-7)</f>
        <v>0.0000001256778135</v>
      </c>
      <c r="F19" s="1">
        <f>IFERROR(__xludf.DUMMYFUNCTION("($B$9*(1-10^(-(($B$11*10^(-6))*$B$12+($B$2*10^(-6))*$B$6)*K19))/($B$12*$B$5))*$B$4*$B$12"),3.968773056786303E-8)</f>
        <v>0.00000003968773057</v>
      </c>
      <c r="G19" s="2">
        <f>IFERROR(__xludf.DUMMYFUNCTION("($B$8*(1-10^(-(($B$2*10^(-6))*$B$6+($B$11*10^(-6))*$B$12)*K19)))*($B$4*($B$2*10^(-6))*$B$6/(($B$2*10^(-6))*$B$6+($B$11*10^(-6))*$B$12))"),5.4059413763258963E17)</f>
        <v>5.40594E+17</v>
      </c>
      <c r="H19" s="1">
        <f>IFERROR(__xludf.DUMMYFUNCTION("($B$8*(1-10^(-(($B$2*10^(-6))*$B$6+($B$11*10^(-6))*$B$12)*K19)))*($B$4*($B$11*10^(-6))*$B$12/(($B$2*10^(-6))*$B$6+($B$11*10^(-6))*$B$12))"),2.1623765505303587E17)</f>
        <v>2.16238E+17</v>
      </c>
      <c r="K19" s="1">
        <v>0.085</v>
      </c>
    </row>
    <row r="20">
      <c r="E20" s="1">
        <f>IFERROR(__xludf.DUMMYFUNCTION("($B$8*(1-10^(-(($B$2*10^(-6))*$B$6+($B$11*10^(-6))*$B$12)*K20))/($B$6*$B$5))*$B$4*$B$6"),1.258227892216032E-7)</f>
        <v>0.0000001258227892</v>
      </c>
      <c r="F20" s="1">
        <f>IFERROR(__xludf.DUMMYFUNCTION("($B$9*(1-10^(-(($B$11*10^(-6))*$B$12+($B$2*10^(-6))*$B$6)*K20))/($B$12*$B$5))*$B$4*$B$12"),3.9733512385769423E-8)</f>
        <v>0.00000003973351239</v>
      </c>
      <c r="G20" s="2">
        <f>IFERROR(__xludf.DUMMYFUNCTION("($B$8*(1-10^(-(($B$2*10^(-6))*$B$6+($B$11*10^(-6))*$B$12)*K20)))*($B$4*($B$2*10^(-6))*$B$6/(($B$2*10^(-6))*$B$6+($B$11*10^(-6))*$B$12))"),5.412177404946389E17)</f>
        <v>5.41218E+17</v>
      </c>
      <c r="H20" s="1">
        <f>IFERROR(__xludf.DUMMYFUNCTION("($B$8*(1-10^(-(($B$2*10^(-6))*$B$6+($B$11*10^(-6))*$B$12)*K20)))*($B$4*($B$11*10^(-6))*$B$12/(($B$2*10^(-6))*$B$6+($B$11*10^(-6))*$B$12))"),2.1648709619785555E17)</f>
        <v>2.16487E+17</v>
      </c>
      <c r="K20" s="1">
        <v>0.09000000000000001</v>
      </c>
    </row>
    <row r="21" ht="15.75" customHeight="1">
      <c r="E21" s="1">
        <f>IFERROR(__xludf.DUMMYFUNCTION("($B$8*(1-10^(-(($B$2*10^(-6))*$B$6+($B$11*10^(-6))*$B$12)*K21))/($B$6*$B$5))*$B$4*$B$6"),1.2592781487309838E-7)</f>
        <v>0.0000001259278149</v>
      </c>
      <c r="F21" s="1">
        <f>IFERROR(__xludf.DUMMYFUNCTION("($B$9*(1-10^(-(($B$11*10^(-6))*$B$12+($B$2*10^(-6))*$B$6)*K21))/($B$12*$B$5))*$B$4*$B$12"),3.976667838097843E-8)</f>
        <v>0.00000003976667838</v>
      </c>
      <c r="G21" s="2">
        <f>IFERROR(__xludf.DUMMYFUNCTION("($B$8*(1-10^(-(($B$2*10^(-6))*$B$6+($B$11*10^(-6))*$B$12)*K21)))*($B$4*($B$2*10^(-6))*$B$6/(($B$2*10^(-6))*$B$6+($B$11*10^(-6))*$B$12))"),5.416695008327131E17)</f>
        <v>5.4167E+17</v>
      </c>
      <c r="H21" s="1">
        <f>IFERROR(__xludf.DUMMYFUNCTION("($B$8*(1-10^(-(($B$2*10^(-6))*$B$6+($B$11*10^(-6))*$B$12)*K21)))*($B$4*($B$11*10^(-6))*$B$12/(($B$2*10^(-6))*$B$6+($B$11*10^(-6))*$B$12))"),2.1666780033308525E17)</f>
        <v>2.16668E+17</v>
      </c>
      <c r="K21" s="1">
        <v>0.09500000000000001</v>
      </c>
    </row>
    <row r="22" ht="15.75" customHeight="1">
      <c r="E22" s="1">
        <f>IFERROR(__xludf.DUMMYFUNCTION("($B$8*(1-10^(-(($B$2*10^(-6))*$B$6+($B$11*10^(-6))*$B$12)*K22))/($B$6*$B$5))*$B$4*$B$6"),1.2600389923177177E-7)</f>
        <v>0.0000001260038992</v>
      </c>
      <c r="F22" s="1">
        <f>IFERROR(__xludf.DUMMYFUNCTION("($B$9*(1-10^(-(($B$11*10^(-6))*$B$12+($B$2*10^(-6))*$B$6)*K22))/($B$12*$B$5))*$B$4*$B$12"),3.97907050205595E-8)</f>
        <v>0.00000003979070502</v>
      </c>
      <c r="G22" s="2">
        <f>IFERROR(__xludf.DUMMYFUNCTION("($B$8*(1-10^(-(($B$2*10^(-6))*$B$6+($B$11*10^(-6))*$B$12)*K22)))*($B$4*($B$2*10^(-6))*$B$6/(($B$2*10^(-6))*$B$6+($B$11*10^(-6))*$B$12))"),5.419967722669497E17)</f>
        <v>5.41997E+17</v>
      </c>
      <c r="H22" s="1">
        <f>IFERROR(__xludf.DUMMYFUNCTION("($B$8*(1-10^(-(($B$2*10^(-6))*$B$6+($B$11*10^(-6))*$B$12)*K22)))*($B$4*($B$11*10^(-6))*$B$12/(($B$2*10^(-6))*$B$6+($B$11*10^(-6))*$B$12))"),2.1679870890677987E17)</f>
        <v>2.16799E+17</v>
      </c>
      <c r="K22" s="1">
        <v>0.10000000000000002</v>
      </c>
    </row>
    <row r="23" ht="15.75" customHeight="1">
      <c r="E23" s="1">
        <f>IFERROR(__xludf.DUMMYFUNCTION("($B$8*(1-10^(-(($B$2*10^(-6))*$B$6+($B$11*10^(-6))*$B$12)*K23))/($B$6*$B$5))*$B$4*$B$6"),1.26059017477194E-7)</f>
        <v>0.0000001260590175</v>
      </c>
      <c r="F23" s="1">
        <f>IFERROR(__xludf.DUMMYFUNCTION("($B$9*(1-10^(-(($B$11*10^(-6))*$B$12+($B$2*10^(-6))*$B$6)*K23))/($B$12*$B$5))*$B$4*$B$12"),3.980811078227179E-8)</f>
        <v>0.00000003980811078</v>
      </c>
      <c r="G23" s="2">
        <f>IFERROR(__xludf.DUMMYFUNCTION("($B$8*(1-10^(-(($B$2*10^(-6))*$B$6+($B$11*10^(-6))*$B$12)*K23)))*($B$4*($B$2*10^(-6))*$B$6/(($B$2*10^(-6))*$B$6+($B$11*10^(-6))*$B$12))"),5.42233859462616E17)</f>
        <v>5.42234E+17</v>
      </c>
      <c r="H23" s="1">
        <f>IFERROR(__xludf.DUMMYFUNCTION("($B$8*(1-10^(-(($B$2*10^(-6))*$B$6+($B$11*10^(-6))*$B$12)*K23)))*($B$4*($B$11*10^(-6))*$B$12/(($B$2*10^(-6))*$B$6+($B$11*10^(-6))*$B$12))"),2.168935437850464E17)</f>
        <v>2.16894E+17</v>
      </c>
      <c r="K23" s="1">
        <v>0.10500000000000002</v>
      </c>
    </row>
    <row r="24" ht="15.75" customHeight="1">
      <c r="E24" s="1">
        <f>IFERROR(__xludf.DUMMYFUNCTION("($B$8*(1-10^(-(($B$2*10^(-6))*$B$6+($B$11*10^(-6))*$B$12)*K24))/($B$6*$B$5))*$B$4*$B$6"),1.2609894711623414E-7)</f>
        <v>0.0000001260989471</v>
      </c>
      <c r="F24" s="1">
        <f>IFERROR(__xludf.DUMMYFUNCTION("($B$9*(1-10^(-(($B$11*10^(-6))*$B$12+($B$2*10^(-6))*$B$6)*K24))/($B$12*$B$5))*$B$4*$B$12"),3.982072014196867E-8)</f>
        <v>0.00000003982072014</v>
      </c>
      <c r="G24" s="2">
        <f>IFERROR(__xludf.DUMMYFUNCTION("($B$8*(1-10^(-(($B$2*10^(-6))*$B$6+($B$11*10^(-6))*$B$12)*K24)))*($B$4*($B$2*10^(-6))*$B$6/(($B$2*10^(-6))*$B$6+($B$11*10^(-6))*$B$12))"),5.4240561395282995E17)</f>
        <v>5.42406E+17</v>
      </c>
      <c r="H24" s="1">
        <f>IFERROR(__xludf.DUMMYFUNCTION("($B$8*(1-10^(-(($B$2*10^(-6))*$B$6+($B$11*10^(-6))*$B$12)*K24)))*($B$4*($B$11*10^(-6))*$B$12/(($B$2*10^(-6))*$B$6+($B$11*10^(-6))*$B$12))"),2.16962245581132E17)</f>
        <v>2.16962E+17</v>
      </c>
      <c r="K24" s="1">
        <v>0.11000000000000003</v>
      </c>
    </row>
    <row r="25" ht="15.75" customHeight="1">
      <c r="E25" s="1">
        <f>IFERROR(__xludf.DUMMYFUNCTION("($B$8*(1-10^(-(($B$2*10^(-6))*$B$6+($B$11*10^(-6))*$B$12)*K25))/($B$6*$B$5))*$B$4*$B$6"),1.261278735826276E-7)</f>
        <v>0.0000001261278736</v>
      </c>
      <c r="F25" s="1">
        <f>IFERROR(__xludf.DUMMYFUNCTION("($B$9*(1-10^(-(($B$11*10^(-6))*$B$12+($B$2*10^(-6))*$B$6)*K25))/($B$12*$B$5))*$B$4*$B$12"),3.982985481556661E-8)</f>
        <v>0.00000003982985482</v>
      </c>
      <c r="G25" s="2">
        <f>IFERROR(__xludf.DUMMYFUNCTION("($B$8*(1-10^(-(($B$2*10^(-6))*$B$6+($B$11*10^(-6))*$B$12)*K25)))*($B$4*($B$2*10^(-6))*$B$6/(($B$2*10^(-6))*$B$6+($B$11*10^(-6))*$B$12))"),5.425300390818454E17)</f>
        <v>5.4253E+17</v>
      </c>
      <c r="H25" s="1">
        <f>IFERROR(__xludf.DUMMYFUNCTION("($B$8*(1-10^(-(($B$2*10^(-6))*$B$6+($B$11*10^(-6))*$B$12)*K25)))*($B$4*($B$11*10^(-6))*$B$12/(($B$2*10^(-6))*$B$6+($B$11*10^(-6))*$B$12))"),2.1701201563273814E17)</f>
        <v>2.17012E+17</v>
      </c>
      <c r="K25" s="1">
        <v>0.11500000000000003</v>
      </c>
    </row>
    <row r="26" ht="15.75" customHeight="1">
      <c r="E26" s="1">
        <f>IFERROR(__xludf.DUMMYFUNCTION("($B$8*(1-10^(-(($B$2*10^(-6))*$B$6+($B$11*10^(-6))*$B$12)*K26))/($B$6*$B$5))*$B$4*$B$6"),1.2614882895508093E-7)</f>
        <v>0.000000126148829</v>
      </c>
      <c r="F26" s="1">
        <f>IFERROR(__xludf.DUMMYFUNCTION("($B$9*(1-10^(-(($B$11*10^(-6))*$B$12+($B$2*10^(-6))*$B$6)*K26))/($B$12*$B$5))*$B$4*$B$12"),3.983647230160451E-8)</f>
        <v>0.0000000398364723</v>
      </c>
      <c r="G26" s="2">
        <f>IFERROR(__xludf.DUMMYFUNCTION("($B$8*(1-10^(-(($B$2*10^(-6))*$B$6+($B$11*10^(-6))*$B$12)*K26)))*($B$4*($B$2*10^(-6))*$B$6/(($B$2*10^(-6))*$B$6+($B$11*10^(-6))*$B$12))"),5.426201771196411E17)</f>
        <v>5.4262E+17</v>
      </c>
      <c r="H26" s="1">
        <f>IFERROR(__xludf.DUMMYFUNCTION("($B$8*(1-10^(-(($B$2*10^(-6))*$B$6+($B$11*10^(-6))*$B$12)*K26)))*($B$4*($B$11*10^(-6))*$B$12/(($B$2*10^(-6))*$B$6+($B$11*10^(-6))*$B$12))"),2.1704807084785645E17)</f>
        <v>2.17048E+17</v>
      </c>
      <c r="K26" s="1">
        <v>0.12000000000000004</v>
      </c>
    </row>
    <row r="27" ht="15.75" customHeight="1">
      <c r="E27" s="1">
        <f>IFERROR(__xludf.DUMMYFUNCTION("($B$8*(1-10^(-(($B$2*10^(-6))*$B$6+($B$11*10^(-6))*$B$12)*K27))/($B$6*$B$5))*$B$4*$B$6"),1.261640097804429E-7)</f>
        <v>0.0000001261640098</v>
      </c>
      <c r="F27" s="1">
        <f>IFERROR(__xludf.DUMMYFUNCTION("($B$9*(1-10^(-(($B$11*10^(-6))*$B$12+($B$2*10^(-6))*$B$6)*K27))/($B$12*$B$5))*$B$4*$B$12"),3.9841266246455656E-8)</f>
        <v>0.00000003984126625</v>
      </c>
      <c r="G27" s="2">
        <f>IFERROR(__xludf.DUMMYFUNCTION("($B$8*(1-10^(-(($B$2*10^(-6))*$B$6+($B$11*10^(-6))*$B$12)*K27)))*($B$4*($B$2*10^(-6))*$B$6/(($B$2*10^(-6))*$B$6+($B$11*10^(-6))*$B$12))"),5.426854763555909E17)</f>
        <v>5.42685E+17</v>
      </c>
      <c r="H27" s="1">
        <f>IFERROR(__xludf.DUMMYFUNCTION("($B$8*(1-10^(-(($B$2*10^(-6))*$B$6+($B$11*10^(-6))*$B$12)*K27)))*($B$4*($B$11*10^(-6))*$B$12/(($B$2*10^(-6))*$B$6+($B$11*10^(-6))*$B$12))"),2.1707419054223638E17)</f>
        <v>2.17074E+17</v>
      </c>
      <c r="K27" s="1">
        <v>0.12500000000000003</v>
      </c>
    </row>
    <row r="28" ht="15.75" customHeight="1">
      <c r="E28" s="1">
        <f>IFERROR(__xludf.DUMMYFUNCTION("($B$8*(1-10^(-(($B$2*10^(-6))*$B$6+($B$11*10^(-6))*$B$12)*K28))/($B$6*$B$5))*$B$4*$B$6"),1.2617500731623872E-7)</f>
        <v>0.0000001261750073</v>
      </c>
      <c r="F28" s="1">
        <f>IFERROR(__xludf.DUMMYFUNCTION("($B$9*(1-10^(-(($B$11*10^(-6))*$B$12+($B$2*10^(-6))*$B$6)*K28))/($B$12*$B$5))*$B$4*$B$12"),3.984473915249644E-8)</f>
        <v>0.00000003984473915</v>
      </c>
      <c r="G28" s="2">
        <f>IFERROR(__xludf.DUMMYFUNCTION("($B$8*(1-10^(-(($B$2*10^(-6))*$B$6+($B$11*10^(-6))*$B$12)*K28)))*($B$4*($B$2*10^(-6))*$B$6/(($B$2*10^(-6))*$B$6+($B$11*10^(-6))*$B$12))"),5.4273278147027834E17)</f>
        <v>5.42733E+17</v>
      </c>
      <c r="H28" s="1">
        <f>IFERROR(__xludf.DUMMYFUNCTION("($B$8*(1-10^(-(($B$2*10^(-6))*$B$6+($B$11*10^(-6))*$B$12)*K28)))*($B$4*($B$11*10^(-6))*$B$12/(($B$2*10^(-6))*$B$6+($B$11*10^(-6))*$B$12))"),2.1709311258811133E17)</f>
        <v>2.17093E+17</v>
      </c>
      <c r="K28" s="1">
        <v>0.13000000000000003</v>
      </c>
    </row>
    <row r="29" ht="15.75" customHeight="1">
      <c r="E29" s="1">
        <f>IFERROR(__xludf.DUMMYFUNCTION("($B$8*(1-10^(-(($B$2*10^(-6))*$B$6+($B$11*10^(-6))*$B$12)*K29))/($B$6*$B$5))*$B$4*$B$6"),1.2618297432664145E-7)</f>
        <v>0.0000001261829743</v>
      </c>
      <c r="F29" s="1">
        <f>IFERROR(__xludf.DUMMYFUNCTION("($B$9*(1-10^(-(($B$11*10^(-6))*$B$12+($B$2*10^(-6))*$B$6)*K29))/($B$12*$B$5))*$B$4*$B$12"),3.984725505051834E-8)</f>
        <v>0.00000003984725505</v>
      </c>
      <c r="G29" s="2">
        <f>IFERROR(__xludf.DUMMYFUNCTION("($B$8*(1-10^(-(($B$2*10^(-6))*$B$6+($B$11*10^(-6))*$B$12)*K29)))*($B$4*($B$2*10^(-6))*$B$6/(($B$2*10^(-6))*$B$6+($B$11*10^(-6))*$B$12))"),5.427670509964534E17)</f>
        <v>5.42767E+17</v>
      </c>
      <c r="H29" s="1">
        <f>IFERROR(__xludf.DUMMYFUNCTION("($B$8*(1-10^(-(($B$2*10^(-6))*$B$6+($B$11*10^(-6))*$B$12)*K29)))*($B$4*($B$11*10^(-6))*$B$12/(($B$2*10^(-6))*$B$6+($B$11*10^(-6))*$B$12))"),2.1710682039858134E17)</f>
        <v>2.17107E+17</v>
      </c>
      <c r="K29" s="1">
        <v>0.13500000000000004</v>
      </c>
    </row>
    <row r="30" ht="15.75" customHeight="1">
      <c r="E30" s="1">
        <f>IFERROR(__xludf.DUMMYFUNCTION("($B$8*(1-10^(-(($B$2*10^(-6))*$B$6+($B$11*10^(-6))*$B$12)*K30))/($B$6*$B$5))*$B$4*$B$6"),1.2618874591547146E-7)</f>
        <v>0.0000001261887459</v>
      </c>
      <c r="F30" s="1">
        <f>IFERROR(__xludf.DUMMYFUNCTION("($B$9*(1-10^(-(($B$11*10^(-6))*$B$12+($B$2*10^(-6))*$B$6)*K30))/($B$12*$B$5))*$B$4*$B$12"),3.9849077657517296E-8)</f>
        <v>0.00000003984907766</v>
      </c>
      <c r="G30" s="2">
        <f>IFERROR(__xludf.DUMMYFUNCTION("($B$8*(1-10^(-(($B$2*10^(-6))*$B$6+($B$11*10^(-6))*$B$12)*K30)))*($B$4*($B$2*10^(-6))*$B$6/(($B$2*10^(-6))*$B$6+($B$11*10^(-6))*$B$12))"),5.427918770735494E17)</f>
        <v>5.42792E+17</v>
      </c>
      <c r="H30" s="1">
        <f>IFERROR(__xludf.DUMMYFUNCTION("($B$8*(1-10^(-(($B$2*10^(-6))*$B$6+($B$11*10^(-6))*$B$12)*K30)))*($B$4*($B$11*10^(-6))*$B$12/(($B$2*10^(-6))*$B$6+($B$11*10^(-6))*$B$12))"),2.1711675082941974E17)</f>
        <v>2.17117E+17</v>
      </c>
      <c r="K30" s="1">
        <v>0.14000000000000004</v>
      </c>
    </row>
    <row r="31" ht="15.75" customHeight="1">
      <c r="E31" s="1">
        <f>IFERROR(__xludf.DUMMYFUNCTION("($B$8*(1-10^(-(($B$2*10^(-6))*$B$6+($B$11*10^(-6))*$B$12)*K31))/($B$6*$B$5))*$B$4*$B$6"),1.2619292706196668E-7)</f>
        <v>0.0000001261929271</v>
      </c>
      <c r="F31" s="1">
        <f>IFERROR(__xludf.DUMMYFUNCTION("($B$9*(1-10^(-(($B$11*10^(-6))*$B$12+($B$2*10^(-6))*$B$6)*K31))/($B$12*$B$5))*$B$4*$B$12"),3.9850398019568424E-8)</f>
        <v>0.00000003985039802</v>
      </c>
      <c r="G31" s="2">
        <f>IFERROR(__xludf.DUMMYFUNCTION("($B$8*(1-10^(-(($B$2*10^(-6))*$B$6+($B$11*10^(-6))*$B$12)*K31)))*($B$4*($B$2*10^(-6))*$B$6/(($B$2*10^(-6))*$B$6+($B$11*10^(-6))*$B$12))"),5.428098619765453E17)</f>
        <v>5.4281E+17</v>
      </c>
      <c r="H31" s="1">
        <f>IFERROR(__xludf.DUMMYFUNCTION("($B$8*(1-10^(-(($B$2*10^(-6))*$B$6+($B$11*10^(-6))*$B$12)*K31)))*($B$4*($B$11*10^(-6))*$B$12/(($B$2*10^(-6))*$B$6+($B$11*10^(-6))*$B$12))"),2.171239447906181E17)</f>
        <v>2.17124E+17</v>
      </c>
      <c r="K31" s="1">
        <v>0.14500000000000005</v>
      </c>
    </row>
    <row r="32" ht="15.75" customHeight="1">
      <c r="E32" s="1">
        <f>IFERROR(__xludf.DUMMYFUNCTION("($B$8*(1-10^(-(($B$2*10^(-6))*$B$6+($B$11*10^(-6))*$B$12)*K32))/($B$6*$B$5))*$B$4*$B$6"),1.2619595603484217E-7)</f>
        <v>0.000000126195956</v>
      </c>
      <c r="F32" s="1">
        <f>IFERROR(__xludf.DUMMYFUNCTION("($B$9*(1-10^(-(($B$11*10^(-6))*$B$12+($B$2*10^(-6))*$B$6)*K32))/($B$12*$B$5))*$B$4*$B$12"),3.985135453731857E-8)</f>
        <v>0.00000003985135454</v>
      </c>
      <c r="G32" s="2">
        <f>IFERROR(__xludf.DUMMYFUNCTION("($B$8*(1-10^(-(($B$2*10^(-6))*$B$6+($B$11*10^(-6))*$B$12)*K32)))*($B$4*($B$2*10^(-6))*$B$6/(($B$2*10^(-6))*$B$6+($B$11*10^(-6))*$B$12))"),5.4282289088701395E17)</f>
        <v>5.42823E+17</v>
      </c>
      <c r="H32" s="1">
        <f>IFERROR(__xludf.DUMMYFUNCTION("($B$8*(1-10^(-(($B$2*10^(-6))*$B$6+($B$11*10^(-6))*$B$12)*K32)))*($B$4*($B$11*10^(-6))*$B$12/(($B$2*10^(-6))*$B$6+($B$11*10^(-6))*$B$12))"),2.171291563548056E17)</f>
        <v>2.17129E+17</v>
      </c>
      <c r="K32" s="1">
        <v>0.15000000000000005</v>
      </c>
    </row>
    <row r="33" ht="15.75" customHeight="1">
      <c r="E33" s="1">
        <f>IFERROR(__xludf.DUMMYFUNCTION("($B$8*(1-10^(-(($B$2*10^(-6))*$B$6+($B$11*10^(-6))*$B$12)*K33))/($B$6*$B$5))*$B$4*$B$6"),1.2619815033171525E-7)</f>
        <v>0.0000001261981503</v>
      </c>
      <c r="F33" s="1">
        <f>IFERROR(__xludf.DUMMYFUNCTION("($B$9*(1-10^(-(($B$11*10^(-6))*$B$12+($B$2*10^(-6))*$B$6)*K33))/($B$12*$B$5))*$B$4*$B$12"),3.9852047473173234E-8)</f>
        <v>0.00000003985204747</v>
      </c>
      <c r="G33" s="2">
        <f>IFERROR(__xludf.DUMMYFUNCTION("($B$8*(1-10^(-(($B$2*10^(-6))*$B$6+($B$11*10^(-6))*$B$12)*K33)))*($B$4*($B$2*10^(-6))*$B$6/(($B$2*10^(-6))*$B$6+($B$11*10^(-6))*$B$12))"),5.42832329498278E17)</f>
        <v>5.42832E+17</v>
      </c>
      <c r="H33" s="1">
        <f>IFERROR(__xludf.DUMMYFUNCTION("($B$8*(1-10^(-(($B$2*10^(-6))*$B$6+($B$11*10^(-6))*$B$12)*K33)))*($B$4*($B$11*10^(-6))*$B$12/(($B$2*10^(-6))*$B$6+($B$11*10^(-6))*$B$12))"),2.1713293179931123E17)</f>
        <v>2.17133E+17</v>
      </c>
      <c r="K33" s="1">
        <v>0.15500000000000005</v>
      </c>
    </row>
    <row r="34" ht="15.75" customHeight="1">
      <c r="E34" s="1">
        <f>IFERROR(__xludf.DUMMYFUNCTION("($B$8*(1-10^(-(($B$2*10^(-6))*$B$6+($B$11*10^(-6))*$B$12)*K34))/($B$6*$B$5))*$B$4*$B$6"),1.2619973995927719E-7)</f>
        <v>0.00000012619974</v>
      </c>
      <c r="F34" s="1">
        <f>IFERROR(__xludf.DUMMYFUNCTION("($B$9*(1-10^(-(($B$11*10^(-6))*$B$12+($B$2*10^(-6))*$B$6)*K34))/($B$12*$B$5))*$B$4*$B$12"),3.985254946082438E-8)</f>
        <v>0.00000003985254946</v>
      </c>
      <c r="G34" s="2">
        <f>IFERROR(__xludf.DUMMYFUNCTION("($B$8*(1-10^(-(($B$2*10^(-6))*$B$6+($B$11*10^(-6))*$B$12)*K34)))*($B$4*($B$2*10^(-6))*$B$6/(($B$2*10^(-6))*$B$6+($B$11*10^(-6))*$B$12))"),5.4283916716769094E17)</f>
        <v>5.42839E+17</v>
      </c>
      <c r="H34" s="1">
        <f>IFERROR(__xludf.DUMMYFUNCTION("($B$8*(1-10^(-(($B$2*10^(-6))*$B$6+($B$11*10^(-6))*$B$12)*K34)))*($B$4*($B$11*10^(-6))*$B$12/(($B$2*10^(-6))*$B$6+($B$11*10^(-6))*$B$12))"),2.1713566686707638E17)</f>
        <v>2.17136E+17</v>
      </c>
      <c r="K34" s="1">
        <v>0.16000000000000006</v>
      </c>
    </row>
    <row r="35" ht="15.75" customHeight="1">
      <c r="E35" s="1">
        <f>IFERROR(__xludf.DUMMYFUNCTION("($B$8*(1-10^(-(($B$2*10^(-6))*$B$6+($B$11*10^(-6))*$B$12)*K35))/($B$6*$B$5))*$B$4*$B$6"),1.262008915426462E-7)</f>
        <v>0.0000001262008915</v>
      </c>
      <c r="F35" s="1">
        <f>IFERROR(__xludf.DUMMYFUNCTION("($B$9*(1-10^(-(($B$11*10^(-6))*$B$12+($B$2*10^(-6))*$B$6)*K35))/($B$12*$B$5))*$B$4*$B$12"),3.9852913118730383E-8)</f>
        <v>0.00000003985291312</v>
      </c>
      <c r="G35" s="2">
        <f>IFERROR(__xludf.DUMMYFUNCTION("($B$8*(1-10^(-(($B$2*10^(-6))*$B$6+($B$11*10^(-6))*$B$12)*K35)))*($B$4*($B$2*10^(-6))*$B$6/(($B$2*10^(-6))*$B$6+($B$11*10^(-6))*$B$12))"),5.428441206212968E17)</f>
        <v>5.42844E+17</v>
      </c>
      <c r="H35" s="1">
        <f>IFERROR(__xludf.DUMMYFUNCTION("($B$8*(1-10^(-(($B$2*10^(-6))*$B$6+($B$11*10^(-6))*$B$12)*K35)))*($B$4*($B$11*10^(-6))*$B$12/(($B$2*10^(-6))*$B$6+($B$11*10^(-6))*$B$12))"),2.1713764824851872E17)</f>
        <v>2.17138E+17</v>
      </c>
      <c r="K35" s="1">
        <v>0.16500000000000006</v>
      </c>
    </row>
    <row r="36" ht="15.75" customHeight="1">
      <c r="E36" s="1">
        <f>IFERROR(__xludf.DUMMYFUNCTION("($B$8*(1-10^(-(($B$2*10^(-6))*$B$6+($B$11*10^(-6))*$B$12)*K36))/($B$6*$B$5))*$B$4*$B$6"),1.2620172579104972E-7)</f>
        <v>0.0000001262017258</v>
      </c>
      <c r="F36" s="1">
        <f>IFERROR(__xludf.DUMMYFUNCTION("($B$9*(1-10^(-(($B$11*10^(-6))*$B$12+($B$2*10^(-6))*$B$6)*K36))/($B$12*$B$5))*$B$4*$B$12"),3.9853176565594646E-8)</f>
        <v>0.00000003985317657</v>
      </c>
      <c r="G36" s="2">
        <f>IFERROR(__xludf.DUMMYFUNCTION("($B$8*(1-10^(-(($B$2*10^(-6))*$B$6+($B$11*10^(-6))*$B$12)*K36)))*($B$4*($B$2*10^(-6))*$B$6/(($B$2*10^(-6))*$B$6+($B$11*10^(-6))*$B$12))"),5.4284770908121536E17)</f>
        <v>5.42848E+17</v>
      </c>
      <c r="H36" s="1">
        <f>IFERROR(__xludf.DUMMYFUNCTION("($B$8*(1-10^(-(($B$2*10^(-6))*$B$6+($B$11*10^(-6))*$B$12)*K36)))*($B$4*($B$11*10^(-6))*$B$12/(($B$2*10^(-6))*$B$6+($B$11*10^(-6))*$B$12))"),2.1713908363248614E17)</f>
        <v>2.17139E+17</v>
      </c>
      <c r="K36" s="1">
        <v>0.17000000000000007</v>
      </c>
    </row>
    <row r="37" ht="15.75" customHeight="1">
      <c r="E37" s="1">
        <f>IFERROR(__xludf.DUMMYFUNCTION("($B$8*(1-10^(-(($B$2*10^(-6))*$B$6+($B$11*10^(-6))*$B$12)*K37))/($B$6*$B$5))*$B$4*$B$6"),1.262023301505929E-7)</f>
        <v>0.0000001262023302</v>
      </c>
      <c r="F37" s="1">
        <f>IFERROR(__xludf.DUMMYFUNCTION("($B$9*(1-10^(-(($B$11*10^(-6))*$B$12+($B$2*10^(-6))*$B$6)*K37))/($B$12*$B$5))*$B$4*$B$12"),3.9853367415976697E-8)</f>
        <v>0.00000003985336742</v>
      </c>
      <c r="G37" s="2">
        <f>IFERROR(__xludf.DUMMYFUNCTION("($B$8*(1-10^(-(($B$2*10^(-6))*$B$6+($B$11*10^(-6))*$B$12)*K37)))*($B$4*($B$2*10^(-6))*$B$6/(($B$2*10^(-6))*$B$6+($B$11*10^(-6))*$B$12))"),5.428503086906217E17)</f>
        <v>5.4285E+17</v>
      </c>
      <c r="H37" s="1">
        <f>IFERROR(__xludf.DUMMYFUNCTION("($B$8*(1-10^(-(($B$2*10^(-6))*$B$6+($B$11*10^(-6))*$B$12)*K37)))*($B$4*($B$11*10^(-6))*$B$12/(($B$2*10^(-6))*$B$6+($B$11*10^(-6))*$B$12))"),2.1714012347624867E17)</f>
        <v>2.1714E+17</v>
      </c>
      <c r="K37" s="1">
        <v>0.17500000000000007</v>
      </c>
    </row>
    <row r="38" ht="15.75" customHeight="1">
      <c r="E38" s="1">
        <f>IFERROR(__xludf.DUMMYFUNCTION("($B$8*(1-10^(-(($B$2*10^(-6))*$B$6+($B$11*10^(-6))*$B$12)*K38))/($B$6*$B$5))*$B$4*$B$6"),1.2620276797037874E-7)</f>
        <v>0.000000126202768</v>
      </c>
      <c r="F38" s="1">
        <f>IFERROR(__xludf.DUMMYFUNCTION("($B$9*(1-10^(-(($B$11*10^(-6))*$B$12+($B$2*10^(-6))*$B$6)*K38))/($B$12*$B$5))*$B$4*$B$12"),3.9853505674856446E-8)</f>
        <v>0.00000003985350567</v>
      </c>
      <c r="G38" s="2">
        <f>IFERROR(__xludf.DUMMYFUNCTION("($B$8*(1-10^(-(($B$2*10^(-6))*$B$6+($B$11*10^(-6))*$B$12)*K38)))*($B$4*($B$2*10^(-6))*$B$6/(($B$2*10^(-6))*$B$6+($B$11*10^(-6))*$B$12))"),5.4285219194115776E17)</f>
        <v>5.42852E+17</v>
      </c>
      <c r="H38" s="1">
        <f>IFERROR(__xludf.DUMMYFUNCTION("($B$8*(1-10^(-(($B$2*10^(-6))*$B$6+($B$11*10^(-6))*$B$12)*K38)))*($B$4*($B$11*10^(-6))*$B$12/(($B$2*10^(-6))*$B$6+($B$11*10^(-6))*$B$12))"),2.171408767764631E17)</f>
        <v>2.17141E+17</v>
      </c>
      <c r="K38" s="1">
        <v>0.18000000000000008</v>
      </c>
    </row>
    <row r="39" ht="15.75" customHeight="1">
      <c r="E39" s="1">
        <f>IFERROR(__xludf.DUMMYFUNCTION("($B$8*(1-10^(-(($B$2*10^(-6))*$B$6+($B$11*10^(-6))*$B$12)*K39))/($B$6*$B$5))*$B$4*$B$6"),1.2620308514277566E-7)</f>
        <v>0.0000001262030851</v>
      </c>
      <c r="F39" s="1">
        <f>IFERROR(__xludf.DUMMYFUNCTION("($B$9*(1-10^(-(($B$11*10^(-6))*$B$12+($B$2*10^(-6))*$B$6)*K39))/($B$12*$B$5))*$B$4*$B$12"),3.985360583456074E-8)</f>
        <v>0.00000003985360583</v>
      </c>
      <c r="G39" s="2">
        <f>IFERROR(__xludf.DUMMYFUNCTION("($B$8*(1-10^(-(($B$2*10^(-6))*$B$6+($B$11*10^(-6))*$B$12)*K39)))*($B$4*($B$2*10^(-6))*$B$6/(($B$2*10^(-6))*$B$6+($B$11*10^(-6))*$B$12))"),5.42853556235568E17)</f>
        <v>5.42854E+17</v>
      </c>
      <c r="H39" s="1">
        <f>IFERROR(__xludf.DUMMYFUNCTION("($B$8*(1-10^(-(($B$2*10^(-6))*$B$6+($B$11*10^(-6))*$B$12)*K39)))*($B$4*($B$11*10^(-6))*$B$12/(($B$2*10^(-6))*$B$6+($B$11*10^(-6))*$B$12))"),2.171414224942272E17)</f>
        <v>2.17141E+17</v>
      </c>
      <c r="K39" s="1">
        <v>0.18500000000000008</v>
      </c>
    </row>
    <row r="40" ht="15.75" customHeight="1">
      <c r="E40" s="1">
        <f>IFERROR(__xludf.DUMMYFUNCTION("($B$8*(1-10^(-(($B$2*10^(-6))*$B$6+($B$11*10^(-6))*$B$12)*K40))/($B$6*$B$5))*$B$4*$B$6"),1.2620331491386555E-7)</f>
        <v>0.0000001262033149</v>
      </c>
      <c r="F40" s="1">
        <f>IFERROR(__xludf.DUMMYFUNCTION("($B$9*(1-10^(-(($B$11*10^(-6))*$B$12+($B$2*10^(-6))*$B$6)*K40))/($B$12*$B$5))*$B$4*$B$12"),3.985367839385227E-8)</f>
        <v>0.00000003985367839</v>
      </c>
      <c r="G40" s="2">
        <f>IFERROR(__xludf.DUMMYFUNCTION("($B$8*(1-10^(-(($B$2*10^(-6))*$B$6+($B$11*10^(-6))*$B$12)*K40)))*($B$4*($B$2*10^(-6))*$B$6/(($B$2*10^(-6))*$B$6+($B$11*10^(-6))*$B$12))"),5.428545445794988E17)</f>
        <v>5.42855E+17</v>
      </c>
      <c r="H40" s="1">
        <f>IFERROR(__xludf.DUMMYFUNCTION("($B$8*(1-10^(-(($B$2*10^(-6))*$B$6+($B$11*10^(-6))*$B$12)*K40)))*($B$4*($B$11*10^(-6))*$B$12/(($B$2*10^(-6))*$B$6+($B$11*10^(-6))*$B$12))"),2.1714181783179952E17)</f>
        <v>2.17142E+17</v>
      </c>
      <c r="K40" s="1">
        <v>0.19000000000000009</v>
      </c>
    </row>
    <row r="41" ht="15.75" customHeight="1">
      <c r="E41" s="1">
        <f>IFERROR(__xludf.DUMMYFUNCTION("($B$8*(1-10^(-(($B$2*10^(-6))*$B$6+($B$11*10^(-6))*$B$12)*K41))/($B$6*$B$5))*$B$4*$B$6"),1.2620348136830563E-7)</f>
        <v>0.0000001262034814</v>
      </c>
      <c r="F41" s="1">
        <f>IFERROR(__xludf.DUMMYFUNCTION("($B$9*(1-10^(-(($B$11*10^(-6))*$B$12+($B$2*10^(-6))*$B$6)*K41))/($B$12*$B$5))*$B$4*$B$12"),3.98537309584123E-8)</f>
        <v>0.00000003985373096</v>
      </c>
      <c r="G41" s="2">
        <f>IFERROR(__xludf.DUMMYFUNCTION("($B$8*(1-10^(-(($B$2*10^(-6))*$B$6+($B$11*10^(-6))*$B$12)*K41)))*($B$4*($B$2*10^(-6))*$B$6/(($B$2*10^(-6))*$B$6+($B$11*10^(-6))*$B$12))"),5.4285526057138323E17)</f>
        <v>5.42855E+17</v>
      </c>
      <c r="H41" s="1">
        <f>IFERROR(__xludf.DUMMYFUNCTION("($B$8*(1-10^(-(($B$2*10^(-6))*$B$6+($B$11*10^(-6))*$B$12)*K41)))*($B$4*($B$11*10^(-6))*$B$12/(($B$2*10^(-6))*$B$6+($B$11*10^(-6))*$B$12))"),2.171421042285533E17)</f>
        <v>2.17142E+17</v>
      </c>
      <c r="K41" s="1">
        <v>0.1950000000000001</v>
      </c>
    </row>
    <row r="42" ht="15.75" customHeight="1">
      <c r="E42" s="1">
        <f>IFERROR(__xludf.DUMMYFUNCTION("($B$8*(1-10^(-(($B$2*10^(-6))*$B$6+($B$11*10^(-6))*$B$12)*K42))/($B$6*$B$5))*$B$4*$B$6"),1.2620360195388776E-7)</f>
        <v>0.000000126203602</v>
      </c>
      <c r="F42" s="1">
        <f>IFERROR(__xludf.DUMMYFUNCTION("($B$9*(1-10^(-(($B$11*10^(-6))*$B$12+($B$2*10^(-6))*$B$6)*K42))/($B$12*$B$5))*$B$4*$B$12"),3.985376903806981E-8)</f>
        <v>0.00000003985376904</v>
      </c>
      <c r="G42" s="2">
        <f>IFERROR(__xludf.DUMMYFUNCTION("($B$8*(1-10^(-(($B$2*10^(-6))*$B$6+($B$11*10^(-6))*$B$12)*K42)))*($B$4*($B$2*10^(-6))*$B$6/(($B$2*10^(-6))*$B$6+($B$11*10^(-6))*$B$12))"),5.428557792616515E17)</f>
        <v>5.42856E+17</v>
      </c>
      <c r="H42" s="1">
        <f>IFERROR(__xludf.DUMMYFUNCTION("($B$8*(1-10^(-(($B$2*10^(-6))*$B$6+($B$11*10^(-6))*$B$12)*K42)))*($B$4*($B$11*10^(-6))*$B$12/(($B$2*10^(-6))*$B$6+($B$11*10^(-6))*$B$12))"),2.171423117046606E17)</f>
        <v>2.17142E+17</v>
      </c>
      <c r="K42" s="1">
        <v>0.2000000000000001</v>
      </c>
    </row>
    <row r="43" ht="15.75" customHeight="1">
      <c r="E43" s="1">
        <f>IFERROR(__xludf.DUMMYFUNCTION("($B$8*(1-10^(-(($B$2*10^(-6))*$B$6+($B$11*10^(-6))*$B$12)*K43))/($B$6*$B$5))*$B$4*$B$6"),1.262036893104197E-7)</f>
        <v>0.0000001262036893</v>
      </c>
      <c r="F43" s="1">
        <f>IFERROR(__xludf.DUMMYFUNCTION("($B$9*(1-10^(-(($B$11*10^(-6))*$B$12+($B$2*10^(-6))*$B$6)*K43))/($B$12*$B$5))*$B$4*$B$12"),3.9853796624343064E-8)</f>
        <v>0.00000003985379662</v>
      </c>
      <c r="G43" s="2">
        <f>IFERROR(__xludf.DUMMYFUNCTION("($B$8*(1-10^(-(($B$2*10^(-6))*$B$6+($B$11*10^(-6))*$B$12)*K43)))*($B$4*($B$2*10^(-6))*$B$6/(($B$2*10^(-6))*$B$6+($B$11*10^(-6))*$B$12))"),5.428561550195339E17)</f>
        <v>5.42856E+17</v>
      </c>
      <c r="H43" s="1">
        <f>IFERROR(__xludf.DUMMYFUNCTION("($B$8*(1-10^(-(($B$2*10^(-6))*$B$6+($B$11*10^(-6))*$B$12)*K43)))*($B$4*($B$11*10^(-6))*$B$12/(($B$2*10^(-6))*$B$6+($B$11*10^(-6))*$B$12))"),2.1714246200781354E17)</f>
        <v>2.17142E+17</v>
      </c>
      <c r="K43" s="1">
        <v>0.2050000000000001</v>
      </c>
    </row>
    <row r="44" ht="15.75" customHeight="1">
      <c r="E44" s="1">
        <f>IFERROR(__xludf.DUMMYFUNCTION("($B$8*(1-10^(-(($B$2*10^(-6))*$B$6+($B$11*10^(-6))*$B$12)*K44))/($B$6*$B$5))*$B$4*$B$6"),1.2620375259463278E-7)</f>
        <v>0.0000001262037526</v>
      </c>
      <c r="F44" s="1">
        <f>IFERROR(__xludf.DUMMYFUNCTION("($B$9*(1-10^(-(($B$11*10^(-6))*$B$12+($B$2*10^(-6))*$B$6)*K44))/($B$12*$B$5))*$B$4*$B$12"),3.985381660883141E-8)</f>
        <v>0.00000003985381661</v>
      </c>
      <c r="G44" s="2">
        <f>IFERROR(__xludf.DUMMYFUNCTION("($B$8*(1-10^(-(($B$2*10^(-6))*$B$6+($B$11*10^(-6))*$B$12)*K44)))*($B$4*($B$2*10^(-6))*$B$6/(($B$2*10^(-6))*$B$6+($B$11*10^(-6))*$B$12))"),5.4285642723205626E17)</f>
        <v>5.42856E+17</v>
      </c>
      <c r="H44" s="1">
        <f>IFERROR(__xludf.DUMMYFUNCTION("($B$8*(1-10^(-(($B$2*10^(-6))*$B$6+($B$11*10^(-6))*$B$12)*K44)))*($B$4*($B$11*10^(-6))*$B$12/(($B$2*10^(-6))*$B$6+($B$11*10^(-6))*$B$12))"),2.171425708928225E17)</f>
        <v>2.17143E+17</v>
      </c>
      <c r="K44" s="1">
        <v>0.2100000000000001</v>
      </c>
    </row>
    <row r="45" ht="15.75" customHeight="1">
      <c r="E45" s="1">
        <f>IFERROR(__xludf.DUMMYFUNCTION("($B$8*(1-10^(-(($B$2*10^(-6))*$B$6+($B$11*10^(-6))*$B$12)*K45))/($B$6*$B$5))*$B$4*$B$6"),1.2620379843999245E-7)</f>
        <v>0.0000001262037984</v>
      </c>
      <c r="F45" s="1">
        <f>IFERROR(__xludf.DUMMYFUNCTION("($B$9*(1-10^(-(($B$11*10^(-6))*$B$12+($B$2*10^(-6))*$B$6)*K45))/($B$12*$B$5))*$B$4*$B$12"),3.985383108631341E-8)</f>
        <v>0.00000003985383109</v>
      </c>
      <c r="G45" s="2">
        <f>IFERROR(__xludf.DUMMYFUNCTION("($B$8*(1-10^(-(($B$2*10^(-6))*$B$6+($B$11*10^(-6))*$B$12)*K45)))*($B$4*($B$2*10^(-6))*$B$6/(($B$2*10^(-6))*$B$6+($B$11*10^(-6))*$B$12))"),5.4285662443259616E17)</f>
        <v>5.42857E+17</v>
      </c>
      <c r="H45" s="1">
        <f>IFERROR(__xludf.DUMMYFUNCTION("($B$8*(1-10^(-(($B$2*10^(-6))*$B$6+($B$11*10^(-6))*$B$12)*K45)))*($B$4*($B$11*10^(-6))*$B$12/(($B$2*10^(-6))*$B$6+($B$11*10^(-6))*$B$12))"),2.1714264977303846E17)</f>
        <v>2.17143E+17</v>
      </c>
      <c r="K45" s="1">
        <v>0.2150000000000001</v>
      </c>
    </row>
    <row r="46" ht="15.75" customHeight="1">
      <c r="E46" s="1">
        <f>IFERROR(__xludf.DUMMYFUNCTION("($B$8*(1-10^(-(($B$2*10^(-6))*$B$6+($B$11*10^(-6))*$B$12)*K46))/($B$6*$B$5))*$B$4*$B$6"),1.2620383165201958E-7)</f>
        <v>0.0000001262038317</v>
      </c>
      <c r="F46" s="1">
        <f>IFERROR(__xludf.DUMMYFUNCTION("($B$9*(1-10^(-(($B$11*10^(-6))*$B$12+($B$2*10^(-6))*$B$6)*K46))/($B$12*$B$5))*$B$4*$B$12"),3.985384157432198E-8)</f>
        <v>0.00000003985384157</v>
      </c>
      <c r="G46" s="2">
        <f>IFERROR(__xludf.DUMMYFUNCTION("($B$8*(1-10^(-(($B$2*10^(-6))*$B$6+($B$11*10^(-6))*$B$12)*K46)))*($B$4*($B$2*10^(-6))*$B$6/(($B$2*10^(-6))*$B$6+($B$11*10^(-6))*$B$12))"),5.428567672917586E17)</f>
        <v>5.42857E+17</v>
      </c>
      <c r="H46" s="1">
        <f>IFERROR(__xludf.DUMMYFUNCTION("($B$8*(1-10^(-(($B$2*10^(-6))*$B$6+($B$11*10^(-6))*$B$12)*K46)))*($B$4*($B$11*10^(-6))*$B$12/(($B$2*10^(-6))*$B$6+($B$11*10^(-6))*$B$12))"),2.1714270691670346E17)</f>
        <v>2.17143E+17</v>
      </c>
      <c r="K46" s="1">
        <v>0.2200000000000001</v>
      </c>
    </row>
    <row r="47" ht="15.75" customHeight="1">
      <c r="E47" s="1">
        <f>IFERROR(__xludf.DUMMYFUNCTION("($B$8*(1-10^(-(($B$2*10^(-6))*$B$6+($B$11*10^(-6))*$B$12)*K47))/($B$6*$B$5))*$B$4*$B$6"),1.2620385571200638E-7)</f>
        <v>0.0000001262038557</v>
      </c>
      <c r="F47" s="1">
        <f>IFERROR(__xludf.DUMMYFUNCTION("($B$9*(1-10^(-(($B$11*10^(-6))*$B$12+($B$2*10^(-6))*$B$6)*K47))/($B$12*$B$5))*$B$4*$B$12"),3.985384917221254E-8)</f>
        <v>0.00000003985384917</v>
      </c>
      <c r="G47" s="2">
        <f>IFERROR(__xludf.DUMMYFUNCTION("($B$8*(1-10^(-(($B$2*10^(-6))*$B$6+($B$11*10^(-6))*$B$12)*K47)))*($B$4*($B$2*10^(-6))*$B$6/(($B$2*10^(-6))*$B$6+($B$11*10^(-6))*$B$12))"),5.4285687078407315E17)</f>
        <v>5.42857E+17</v>
      </c>
      <c r="H47" s="1">
        <f>IFERROR(__xludf.DUMMYFUNCTION("($B$8*(1-10^(-(($B$2*10^(-6))*$B$6+($B$11*10^(-6))*$B$12)*K47)))*($B$4*($B$11*10^(-6))*$B$12/(($B$2*10^(-6))*$B$6+($B$11*10^(-6))*$B$12))"),2.1714274831362928E17)</f>
        <v>2.17143E+17</v>
      </c>
      <c r="K47" s="1">
        <v>0.22500000000000012</v>
      </c>
    </row>
    <row r="48" ht="15.75" customHeight="1">
      <c r="E48" s="1">
        <f>IFERROR(__xludf.DUMMYFUNCTION("($B$8*(1-10^(-(($B$2*10^(-6))*$B$6+($B$11*10^(-6))*$B$12)*K48))/($B$6*$B$5))*$B$4*$B$6"),1.2620387314192598E-7)</f>
        <v>0.0000001262038731</v>
      </c>
      <c r="F48" s="1">
        <f>IFERROR(__xludf.DUMMYFUNCTION("($B$9*(1-10^(-(($B$11*10^(-6))*$B$12+($B$2*10^(-6))*$B$6)*K48))/($B$12*$B$5))*$B$4*$B$12"),3.985385467639768E-8)</f>
        <v>0.00000003985385468</v>
      </c>
      <c r="G48" s="2">
        <f>IFERROR(__xludf.DUMMYFUNCTION("($B$8*(1-10^(-(($B$2*10^(-6))*$B$6+($B$11*10^(-6))*$B$12)*K48)))*($B$4*($B$2*10^(-6))*$B$6/(($B$2*10^(-6))*$B$6+($B$11*10^(-6))*$B$12))"),5.4285694575762746E17)</f>
        <v>5.42857E+17</v>
      </c>
      <c r="H48" s="1">
        <f>IFERROR(__xludf.DUMMYFUNCTION("($B$8*(1-10^(-(($B$2*10^(-6))*$B$6+($B$11*10^(-6))*$B$12)*K48)))*($B$4*($B$11*10^(-6))*$B$12/(($B$2*10^(-6))*$B$6+($B$11*10^(-6))*$B$12))"),2.1714277830305098E17)</f>
        <v>2.17143E+17</v>
      </c>
      <c r="K48" s="1">
        <v>0.23000000000000012</v>
      </c>
    </row>
    <row r="49" ht="15.75" customHeight="1">
      <c r="E49" s="1">
        <f>IFERROR(__xludf.DUMMYFUNCTION("($B$8*(1-10^(-(($B$2*10^(-6))*$B$6+($B$11*10^(-6))*$B$12)*K49))/($B$6*$B$5))*$B$4*$B$6"),1.2620388576878655E-7)</f>
        <v>0.0000001262038858</v>
      </c>
      <c r="F49" s="1">
        <f>IFERROR(__xludf.DUMMYFUNCTION("($B$9*(1-10^(-(($B$11*10^(-6))*$B$12+($B$2*10^(-6))*$B$6)*K49))/($B$12*$B$5))*$B$4*$B$12"),3.9853858663827326E-8)</f>
        <v>0.00000003985385866</v>
      </c>
      <c r="G49" s="2">
        <f>IFERROR(__xludf.DUMMYFUNCTION("($B$8*(1-10^(-(($B$2*10^(-6))*$B$6+($B$11*10^(-6))*$B$12)*K49)))*($B$4*($B$2*10^(-6))*$B$6/(($B$2*10^(-6))*$B$6+($B$11*10^(-6))*$B$12))"),5.428570000711662E17)</f>
        <v>5.42857E+17</v>
      </c>
      <c r="H49" s="1">
        <f>IFERROR(__xludf.DUMMYFUNCTION("($B$8*(1-10^(-(($B$2*10^(-6))*$B$6+($B$11*10^(-6))*$B$12)*K49)))*($B$4*($B$11*10^(-6))*$B$12/(($B$2*10^(-6))*$B$6+($B$11*10^(-6))*$B$12))"),2.1714280002846646E17)</f>
        <v>2.17143E+17</v>
      </c>
      <c r="K49" s="1">
        <v>0.23500000000000013</v>
      </c>
    </row>
    <row r="50" ht="15.75" customHeight="1">
      <c r="E50" s="1">
        <f>IFERROR(__xludf.DUMMYFUNCTION("($B$8*(1-10^(-(($B$2*10^(-6))*$B$6+($B$11*10^(-6))*$B$12)*K50))/($B$6*$B$5))*$B$4*$B$6"),1.2620389491613842E-7)</f>
        <v>0.0000001262038949</v>
      </c>
      <c r="F50" s="1">
        <f>IFERROR(__xludf.DUMMYFUNCTION("($B$9*(1-10^(-(($B$11*10^(-6))*$B$12+($B$2*10^(-6))*$B$6)*K50))/($B$12*$B$5))*$B$4*$B$12"),3.985386155246475E-8)</f>
        <v>0.00000003985386155</v>
      </c>
      <c r="G50" s="2">
        <f>IFERROR(__xludf.DUMMYFUNCTION("($B$8*(1-10^(-(($B$2*10^(-6))*$B$6+($B$11*10^(-6))*$B$12)*K50)))*($B$4*($B$2*10^(-6))*$B$6/(($B$2*10^(-6))*$B$6+($B$11*10^(-6))*$B$12))"),5.428570394178468E17)</f>
        <v>5.42857E+17</v>
      </c>
      <c r="H50" s="1">
        <f>IFERROR(__xludf.DUMMYFUNCTION("($B$8*(1-10^(-(($B$2*10^(-6))*$B$6+($B$11*10^(-6))*$B$12)*K50)))*($B$4*($B$11*10^(-6))*$B$12/(($B$2*10^(-6))*$B$6+($B$11*10^(-6))*$B$12))"),2.1714281576713872E17)</f>
        <v>2.17143E+17</v>
      </c>
      <c r="K50" s="1">
        <v>0.24000000000000013</v>
      </c>
    </row>
    <row r="51" ht="15.75" customHeight="1">
      <c r="E51" s="1">
        <f>IFERROR(__xludf.DUMMYFUNCTION("($B$8*(1-10^(-(($B$2*10^(-6))*$B$6+($B$11*10^(-6))*$B$12)*K51))/($B$6*$B$5))*$B$4*$B$6"),1.2620390154280902E-7)</f>
        <v>0.0000001262039015</v>
      </c>
      <c r="F51" s="1">
        <f>IFERROR(__xludf.DUMMYFUNCTION("($B$9*(1-10^(-(($B$11*10^(-6))*$B$12+($B$2*10^(-6))*$B$6)*K51))/($B$12*$B$5))*$B$4*$B$12"),3.985386364509758E-8)</f>
        <v>0.00000003985386365</v>
      </c>
      <c r="G51" s="2">
        <f>IFERROR(__xludf.DUMMYFUNCTION("($B$8*(1-10^(-(($B$2*10^(-6))*$B$6+($B$11*10^(-6))*$B$12)*K51)))*($B$4*($B$2*10^(-6))*$B$6/(($B$2*10^(-6))*$B$6+($B$11*10^(-6))*$B$12))"),5.428570679219971E17)</f>
        <v>5.42857E+17</v>
      </c>
      <c r="H51" s="1">
        <f>IFERROR(__xludf.DUMMYFUNCTION("($B$8*(1-10^(-(($B$2*10^(-6))*$B$6+($B$11*10^(-6))*$B$12)*K51)))*($B$4*($B$11*10^(-6))*$B$12/(($B$2*10^(-6))*$B$6+($B$11*10^(-6))*$B$12))"),2.1714282716879885E17)</f>
        <v>2.17143E+17</v>
      </c>
      <c r="K51" s="1">
        <v>0.24500000000000013</v>
      </c>
    </row>
    <row r="52" ht="15.75" customHeight="1">
      <c r="E52" s="1">
        <f>IFERROR(__xludf.DUMMYFUNCTION("($B$8*(1-10^(-(($B$2*10^(-6))*$B$6+($B$11*10^(-6))*$B$12)*K52))/($B$6*$B$5))*$B$4*$B$6"),1.2620390634340752E-7)</f>
        <v>0.0000001262039063</v>
      </c>
      <c r="F52" s="1">
        <f>IFERROR(__xludf.DUMMYFUNCTION("($B$9*(1-10^(-(($B$11*10^(-6))*$B$12+($B$2*10^(-6))*$B$6)*K52))/($B$12*$B$5))*$B$4*$B$12"),3.9853865161076054E-8)</f>
        <v>0.00000003985386516</v>
      </c>
      <c r="G52" s="2">
        <f>IFERROR(__xludf.DUMMYFUNCTION("($B$8*(1-10^(-(($B$2*10^(-6))*$B$6+($B$11*10^(-6))*$B$12)*K52)))*($B$4*($B$2*10^(-6))*$B$6/(($B$2*10^(-6))*$B$6+($B$11*10^(-6))*$B$12))"),5.428570885714286E17)</f>
        <v>5.42857E+17</v>
      </c>
      <c r="H52" s="1">
        <f>IFERROR(__xludf.DUMMYFUNCTION("($B$8*(1-10^(-(($B$2*10^(-6))*$B$6+($B$11*10^(-6))*$B$12)*K52)))*($B$4*($B$11*10^(-6))*$B$12/(($B$2*10^(-6))*$B$6+($B$11*10^(-6))*$B$12))"),2.1714283542857146E17)</f>
        <v>2.17143E+17</v>
      </c>
      <c r="K52" s="1">
        <v>0.2500000000000001</v>
      </c>
    </row>
    <row r="53" ht="15.75" customHeight="1">
      <c r="E53" s="1">
        <f>IFERROR(__xludf.DUMMYFUNCTION("($B$8*(1-10^(-(($B$2*10^(-6))*$B$6+($B$11*10^(-6))*$B$12)*K53))/($B$6*$B$5))*$B$4*$B$6"),1.262039098211337E-7)</f>
        <v>0.0000001262039098</v>
      </c>
      <c r="F53" s="1">
        <f>IFERROR(__xludf.DUMMYFUNCTION("($B$9*(1-10^(-(($B$11*10^(-6))*$B$12+($B$2*10^(-6))*$B$6)*K53))/($B$12*$B$5))*$B$4*$B$12"),3.985386625930537E-8)</f>
        <v>0.00000003985386626</v>
      </c>
      <c r="G53" s="2">
        <f>IFERROR(__xludf.DUMMYFUNCTION("($B$8*(1-10^(-(($B$2*10^(-6))*$B$6+($B$11*10^(-6))*$B$12)*K53)))*($B$4*($B$2*10^(-6))*$B$6/(($B$2*10^(-6))*$B$6+($B$11*10^(-6))*$B$12))"),5.428571035306193E17)</f>
        <v>5.42857E+17</v>
      </c>
      <c r="H53" s="1">
        <f>IFERROR(__xludf.DUMMYFUNCTION("($B$8*(1-10^(-(($B$2*10^(-6))*$B$6+($B$11*10^(-6))*$B$12)*K53)))*($B$4*($B$11*10^(-6))*$B$12/(($B$2*10^(-6))*$B$6+($B$11*10^(-6))*$B$12))"),2.1714284141224774E17)</f>
        <v>2.17143E+17</v>
      </c>
      <c r="K53" s="1">
        <v>0.2550000000000001</v>
      </c>
    </row>
    <row r="54" ht="15.75" customHeight="1">
      <c r="E54" s="1">
        <f>IFERROR(__xludf.DUMMYFUNCTION("($B$8*(1-10^(-(($B$2*10^(-6))*$B$6+($B$11*10^(-6))*$B$12)*K54))/($B$6*$B$5))*$B$4*$B$6"),1.262039123405236E-7)</f>
        <v>0.0000001262039123</v>
      </c>
      <c r="F54" s="1">
        <f>IFERROR(__xludf.DUMMYFUNCTION("($B$9*(1-10^(-(($B$11*10^(-6))*$B$12+($B$2*10^(-6))*$B$6)*K54))/($B$12*$B$5))*$B$4*$B$12"),3.985386705490218E-8)</f>
        <v>0.00000003985386705</v>
      </c>
      <c r="G54" s="2">
        <f>IFERROR(__xludf.DUMMYFUNCTION("($B$8*(1-10^(-(($B$2*10^(-6))*$B$6+($B$11*10^(-6))*$B$12)*K54)))*($B$4*($B$2*10^(-6))*$B$6/(($B$2*10^(-6))*$B$6+($B$11*10^(-6))*$B$12))"),5.428571143675951E17)</f>
        <v>5.42857E+17</v>
      </c>
      <c r="H54" s="1">
        <f>IFERROR(__xludf.DUMMYFUNCTION("($B$8*(1-10^(-(($B$2*10^(-6))*$B$6+($B$11*10^(-6))*$B$12)*K54)))*($B$4*($B$11*10^(-6))*$B$12/(($B$2*10^(-6))*$B$6+($B$11*10^(-6))*$B$12))"),2.1714284574703805E17)</f>
        <v>2.17143E+17</v>
      </c>
      <c r="K54" s="1">
        <v>0.2600000000000001</v>
      </c>
    </row>
    <row r="55" ht="15.75" customHeight="1">
      <c r="E55" s="1">
        <f>IFERROR(__xludf.DUMMYFUNCTION("($B$8*(1-10^(-(($B$2*10^(-6))*$B$6+($B$11*10^(-6))*$B$12)*K55))/($B$6*$B$5))*$B$4*$B$6"),1.2620391416566023E-7)</f>
        <v>0.0000001262039142</v>
      </c>
      <c r="F55" s="1">
        <f>IFERROR(__xludf.DUMMYFUNCTION("($B$9*(1-10^(-(($B$11*10^(-6))*$B$12+($B$2*10^(-6))*$B$6)*K55))/($B$12*$B$5))*$B$4*$B$12"),3.985386763126112E-8)</f>
        <v>0.00000003985386763</v>
      </c>
      <c r="G55" s="2">
        <f>IFERROR(__xludf.DUMMYFUNCTION("($B$8*(1-10^(-(($B$2*10^(-6))*$B$6+($B$11*10^(-6))*$B$12)*K55)))*($B$4*($B$2*10^(-6))*$B$6/(($B$2*10^(-6))*$B$6+($B$11*10^(-6))*$B$12))"),5.428571222182899E17)</f>
        <v>5.42857E+17</v>
      </c>
      <c r="H55" s="1">
        <f>IFERROR(__xludf.DUMMYFUNCTION("($B$8*(1-10^(-(($B$2*10^(-6))*$B$6+($B$11*10^(-6))*$B$12)*K55)))*($B$4*($B$11*10^(-6))*$B$12/(($B$2*10^(-6))*$B$6+($B$11*10^(-6))*$B$12))"),2.17142848887316E17)</f>
        <v>2.17143E+17</v>
      </c>
      <c r="K55" s="1">
        <v>0.2650000000000001</v>
      </c>
    </row>
    <row r="56" ht="15.75" customHeight="1">
      <c r="E56" s="1">
        <f>IFERROR(__xludf.DUMMYFUNCTION("($B$8*(1-10^(-(($B$2*10^(-6))*$B$6+($B$11*10^(-6))*$B$12)*K56))/($B$6*$B$5))*$B$4*$B$6"),1.2620391548785484E-7)</f>
        <v>0.0000001262039155</v>
      </c>
      <c r="F56" s="1">
        <f>IFERROR(__xludf.DUMMYFUNCTION("($B$9*(1-10^(-(($B$11*10^(-6))*$B$12+($B$2*10^(-6))*$B$6)*K56))/($B$12*$B$5))*$B$4*$B$12"),3.985386804879626E-8)</f>
        <v>0.00000003985386805</v>
      </c>
      <c r="G56" s="2">
        <f>IFERROR(__xludf.DUMMYFUNCTION("($B$8*(1-10^(-(($B$2*10^(-6))*$B$6+($B$11*10^(-6))*$B$12)*K56)))*($B$4*($B$2*10^(-6))*$B$6/(($B$2*10^(-6))*$B$6+($B$11*10^(-6))*$B$12))"),5.428571279056156E17)</f>
        <v>5.42857E+17</v>
      </c>
      <c r="H56" s="1">
        <f>IFERROR(__xludf.DUMMYFUNCTION("($B$8*(1-10^(-(($B$2*10^(-6))*$B$6+($B$11*10^(-6))*$B$12)*K56)))*($B$4*($B$11*10^(-6))*$B$12/(($B$2*10^(-6))*$B$6+($B$11*10^(-6))*$B$12))"),2.1714285116224627E17)</f>
        <v>2.17143E+17</v>
      </c>
      <c r="K56" s="1">
        <v>0.27000000000000013</v>
      </c>
    </row>
    <row r="57" ht="15.75" customHeight="1">
      <c r="E57" s="1">
        <f>IFERROR(__xludf.DUMMYFUNCTION("($B$8*(1-10^(-(($B$2*10^(-6))*$B$6+($B$11*10^(-6))*$B$12)*K57))/($B$6*$B$5))*$B$4*$B$6"),1.2620391644570016E-7)</f>
        <v>0.0000001262039164</v>
      </c>
      <c r="F57" s="1">
        <f>IFERROR(__xludf.DUMMYFUNCTION("($B$9*(1-10^(-(($B$11*10^(-6))*$B$12+($B$2*10^(-6))*$B$6)*K57))/($B$12*$B$5))*$B$4*$B$12"),3.985386835127374E-8)</f>
        <v>0.00000003985386835</v>
      </c>
      <c r="G57" s="2">
        <f>IFERROR(__xludf.DUMMYFUNCTION("($B$8*(1-10^(-(($B$2*10^(-6))*$B$6+($B$11*10^(-6))*$B$12)*K57)))*($B$4*($B$2*10^(-6))*$B$6/(($B$2*10^(-6))*$B$6+($B$11*10^(-6))*$B$12))"),5.4285713202571885E17)</f>
        <v>5.42857E+17</v>
      </c>
      <c r="H57" s="1">
        <f>IFERROR(__xludf.DUMMYFUNCTION("($B$8*(1-10^(-(($B$2*10^(-6))*$B$6+($B$11*10^(-6))*$B$12)*K57)))*($B$4*($B$11*10^(-6))*$B$12/(($B$2*10^(-6))*$B$6+($B$11*10^(-6))*$B$12))"),2.1714285281028755E17)</f>
        <v>2.17143E+17</v>
      </c>
      <c r="K57" s="1">
        <v>0.27500000000000013</v>
      </c>
    </row>
    <row r="58" ht="15.75" customHeight="1">
      <c r="E58" s="1">
        <f>IFERROR(__xludf.DUMMYFUNCTION("($B$8*(1-10^(-(($B$2*10^(-6))*$B$6+($B$11*10^(-6))*$B$12)*K58))/($B$6*$B$5))*$B$4*$B$6"),1.2620391713959778E-7)</f>
        <v>0.0000001262039171</v>
      </c>
      <c r="F58" s="1">
        <f>IFERROR(__xludf.DUMMYFUNCTION("($B$9*(1-10^(-(($B$11*10^(-6))*$B$12+($B$2*10^(-6))*$B$6)*K58))/($B$12*$B$5))*$B$4*$B$12"),3.98538685703993E-8)</f>
        <v>0.00000003985386857</v>
      </c>
      <c r="G58" s="2">
        <f>IFERROR(__xludf.DUMMYFUNCTION("($B$8*(1-10^(-(($B$2*10^(-6))*$B$6+($B$11*10^(-6))*$B$12)*K58)))*($B$4*($B$2*10^(-6))*$B$6/(($B$2*10^(-6))*$B$6+($B$11*10^(-6))*$B$12))"),5.428571350104699E17)</f>
        <v>5.42857E+17</v>
      </c>
      <c r="H58" s="1">
        <f>IFERROR(__xludf.DUMMYFUNCTION("($B$8*(1-10^(-(($B$2*10^(-6))*$B$6+($B$11*10^(-6))*$B$12)*K58)))*($B$4*($B$11*10^(-6))*$B$12/(($B$2*10^(-6))*$B$6+($B$11*10^(-6))*$B$12))"),2.1714285400418797E17)</f>
        <v>2.17143E+17</v>
      </c>
      <c r="K58" s="1">
        <v>0.28000000000000014</v>
      </c>
    </row>
    <row r="59" ht="15.75" customHeight="1">
      <c r="E59" s="1">
        <f>IFERROR(__xludf.DUMMYFUNCTION("($B$8*(1-10^(-(($B$2*10^(-6))*$B$6+($B$11*10^(-6))*$B$12)*K59))/($B$6*$B$5))*$B$4*$B$6"),1.2620391764228213E-7)</f>
        <v>0.0000001262039176</v>
      </c>
      <c r="F59" s="1">
        <f>IFERROR(__xludf.DUMMYFUNCTION("($B$9*(1-10^(-(($B$11*10^(-6))*$B$12+($B$2*10^(-6))*$B$6)*K59))/($B$12*$B$5))*$B$4*$B$12"),3.985386872914172E-8)</f>
        <v>0.00000003985386873</v>
      </c>
      <c r="G59" s="2">
        <f>IFERROR(__xludf.DUMMYFUNCTION("($B$8*(1-10^(-(($B$2*10^(-6))*$B$6+($B$11*10^(-6))*$B$12)*K59)))*($B$4*($B$2*10^(-6))*$B$6/(($B$2*10^(-6))*$B$6+($B$11*10^(-6))*$B$12))"),5.4285713717273075E17)</f>
        <v>5.42857E+17</v>
      </c>
      <c r="H59" s="1">
        <f>IFERROR(__xludf.DUMMYFUNCTION("($B$8*(1-10^(-(($B$2*10^(-6))*$B$6+($B$11*10^(-6))*$B$12)*K59)))*($B$4*($B$11*10^(-6))*$B$12/(($B$2*10^(-6))*$B$6+($B$11*10^(-6))*$B$12))"),2.171428548690923E17)</f>
        <v>2.17143E+17</v>
      </c>
      <c r="K59" s="1">
        <v>0.28500000000000014</v>
      </c>
    </row>
    <row r="60" ht="15.75" customHeight="1">
      <c r="E60" s="1">
        <f>IFERROR(__xludf.DUMMYFUNCTION("($B$8*(1-10^(-(($B$2*10^(-6))*$B$6+($B$11*10^(-6))*$B$12)*K60))/($B$6*$B$5))*$B$4*$B$6"),1.2620391800644479E-7)</f>
        <v>0.000000126203918</v>
      </c>
      <c r="F60" s="1">
        <f>IFERROR(__xludf.DUMMYFUNCTION("($B$9*(1-10^(-(($B$11*10^(-6))*$B$12+($B$2*10^(-6))*$B$6)*K60))/($B$12*$B$5))*$B$4*$B$12"),3.9853868844140454E-8)</f>
        <v>0.00000003985386884</v>
      </c>
      <c r="G60" s="2">
        <f>IFERROR(__xludf.DUMMYFUNCTION("($B$8*(1-10^(-(($B$2*10^(-6))*$B$6+($B$11*10^(-6))*$B$12)*K60)))*($B$4*($B$2*10^(-6))*$B$6/(($B$2*10^(-6))*$B$6+($B$11*10^(-6))*$B$12))"),5.4285713873915034E17)</f>
        <v>5.42857E+17</v>
      </c>
      <c r="H60" s="1">
        <f>IFERROR(__xludf.DUMMYFUNCTION("($B$8*(1-10^(-(($B$2*10^(-6))*$B$6+($B$11*10^(-6))*$B$12)*K60)))*($B$4*($B$11*10^(-6))*$B$12/(($B$2*10^(-6))*$B$6+($B$11*10^(-6))*$B$12))"),2.1714285549566013E17)</f>
        <v>2.17143E+17</v>
      </c>
      <c r="K60" s="1">
        <v>0.29000000000000015</v>
      </c>
    </row>
    <row r="61" ht="15.75" customHeight="1">
      <c r="E61" s="1">
        <f>IFERROR(__xludf.DUMMYFUNCTION("($B$8*(1-10^(-(($B$2*10^(-6))*$B$6+($B$11*10^(-6))*$B$12)*K61))/($B$6*$B$5))*$B$4*$B$6"),1.262039182702573E-7)</f>
        <v>0.0000001262039183</v>
      </c>
      <c r="F61" s="1">
        <f>IFERROR(__xludf.DUMMYFUNCTION("($B$9*(1-10^(-(($B$11*10^(-6))*$B$12+($B$2*10^(-6))*$B$6)*K61))/($B$12*$B$5))*$B$4*$B$12"),3.985386892744967E-8)</f>
        <v>0.00000003985386893</v>
      </c>
      <c r="G61" s="2">
        <f>IFERROR(__xludf.DUMMYFUNCTION("($B$8*(1-10^(-(($B$2*10^(-6))*$B$6+($B$11*10^(-6))*$B$12)*K61)))*($B$4*($B$2*10^(-6))*$B$6/(($B$2*10^(-6))*$B$6+($B$11*10^(-6))*$B$12))"),5.42857139873921E17)</f>
        <v>5.42857E+17</v>
      </c>
      <c r="H61" s="1">
        <f>IFERROR(__xludf.DUMMYFUNCTION("($B$8*(1-10^(-(($B$2*10^(-6))*$B$6+($B$11*10^(-6))*$B$12)*K61)))*($B$4*($B$11*10^(-6))*$B$12/(($B$2*10^(-6))*$B$6+($B$11*10^(-6))*$B$12))"),2.1714285594956842E17)</f>
        <v>2.17143E+17</v>
      </c>
      <c r="K61" s="1">
        <v>0.29500000000000015</v>
      </c>
    </row>
    <row r="62" ht="15.75" customHeight="1">
      <c r="E62" s="1">
        <f>IFERROR(__xludf.DUMMYFUNCTION("($B$8*(1-10^(-(($B$2*10^(-6))*$B$6+($B$11*10^(-6))*$B$12)*K62))/($B$6*$B$5))*$B$4*$B$6"),1.2620391846137255E-7)</f>
        <v>0.0000001262039185</v>
      </c>
      <c r="F62" s="1">
        <f>IFERROR(__xludf.DUMMYFUNCTION("($B$9*(1-10^(-(($B$11*10^(-6))*$B$12+($B$2*10^(-6))*$B$6)*K62))/($B$12*$B$5))*$B$4*$B$12"),3.9853868987801854E-8)</f>
        <v>0.00000003985386899</v>
      </c>
      <c r="G62" s="2">
        <f>IFERROR(__xludf.DUMMYFUNCTION("($B$8*(1-10^(-(($B$2*10^(-6))*$B$6+($B$11*10^(-6))*$B$12)*K62)))*($B$4*($B$2*10^(-6))*$B$6/(($B$2*10^(-6))*$B$6+($B$11*10^(-6))*$B$12))"),5.428571406959896E17)</f>
        <v>5.42857E+17</v>
      </c>
      <c r="H62" s="1">
        <f>IFERROR(__xludf.DUMMYFUNCTION("($B$8*(1-10^(-(($B$2*10^(-6))*$B$6+($B$11*10^(-6))*$B$12)*K62)))*($B$4*($B$11*10^(-6))*$B$12/(($B$2*10^(-6))*$B$6+($B$11*10^(-6))*$B$12))"),2.1714285627839587E17)</f>
        <v>2.17143E+17</v>
      </c>
      <c r="K62" s="1">
        <v>0.30000000000000016</v>
      </c>
    </row>
    <row r="63" ht="15.75" customHeight="1">
      <c r="E63" s="1">
        <f>IFERROR(__xludf.DUMMYFUNCTION("($B$8*(1-10^(-(($B$2*10^(-6))*$B$6+($B$11*10^(-6))*$B$12)*K63))/($B$6*$B$5))*$B$4*$B$6"),1.2620391859982331E-7)</f>
        <v>0.0000001262039186</v>
      </c>
      <c r="F63" s="1">
        <f>IFERROR(__xludf.DUMMYFUNCTION("($B$9*(1-10^(-(($B$11*10^(-6))*$B$12+($B$2*10^(-6))*$B$6)*K63))/($B$12*$B$5))*$B$4*$B$12"),3.9853869031523154E-8)</f>
        <v>0.00000003985386903</v>
      </c>
      <c r="G63" s="2">
        <f>IFERROR(__xludf.DUMMYFUNCTION("($B$8*(1-10^(-(($B$2*10^(-6))*$B$6+($B$11*10^(-6))*$B$12)*K63)))*($B$4*($B$2*10^(-6))*$B$6/(($B$2*10^(-6))*$B$6+($B$11*10^(-6))*$B$12))"),5.428571412915258E17)</f>
        <v>5.42857E+17</v>
      </c>
      <c r="H63" s="1">
        <f>IFERROR(__xludf.DUMMYFUNCTION("($B$8*(1-10^(-(($B$2*10^(-6))*$B$6+($B$11*10^(-6))*$B$12)*K63)))*($B$4*($B$11*10^(-6))*$B$12/(($B$2*10^(-6))*$B$6+($B$11*10^(-6))*$B$12))"),2.1714285651661034E17)</f>
        <v>2.17143E+17</v>
      </c>
      <c r="K63" s="1">
        <v>0.30500000000000016</v>
      </c>
    </row>
    <row r="64" ht="15.75" customHeight="1">
      <c r="E64" s="1">
        <f>IFERROR(__xludf.DUMMYFUNCTION("($B$8*(1-10^(-(($B$2*10^(-6))*$B$6+($B$11*10^(-6))*$B$12)*K64))/($B$6*$B$5))*$B$4*$B$6"),1.2620391870012205E-7)</f>
        <v>0.0000001262039187</v>
      </c>
      <c r="F64" s="1">
        <f>IFERROR(__xludf.DUMMYFUNCTION("($B$9*(1-10^(-(($B$11*10^(-6))*$B$12+($B$2*10^(-6))*$B$6)*K64))/($B$12*$B$5))*$B$4*$B$12"),3.985386906319643E-8)</f>
        <v>0.00000003985386906</v>
      </c>
      <c r="G64" s="2">
        <f>IFERROR(__xludf.DUMMYFUNCTION("($B$8*(1-10^(-(($B$2*10^(-6))*$B$6+($B$11*10^(-6))*$B$12)*K64)))*($B$4*($B$2*10^(-6))*$B$6/(($B$2*10^(-6))*$B$6+($B$11*10^(-6))*$B$12))"),5.4285714172295354E17)</f>
        <v>5.42857E+17</v>
      </c>
      <c r="H64" s="1">
        <f>IFERROR(__xludf.DUMMYFUNCTION("($B$8*(1-10^(-(($B$2*10^(-6))*$B$6+($B$11*10^(-6))*$B$12)*K64)))*($B$4*($B$11*10^(-6))*$B$12/(($B$2*10^(-6))*$B$6+($B$11*10^(-6))*$B$12))"),2.171428566891814E17)</f>
        <v>2.17143E+17</v>
      </c>
      <c r="K64" s="1">
        <v>0.31000000000000016</v>
      </c>
    </row>
    <row r="65" ht="15.75" customHeight="1">
      <c r="E65" s="1">
        <f>IFERROR(__xludf.DUMMYFUNCTION("($B$8*(1-10^(-(($B$2*10^(-6))*$B$6+($B$11*10^(-6))*$B$12)*K65))/($B$6*$B$5))*$B$4*$B$6"),1.2620391877278202E-7)</f>
        <v>0.0000001262039188</v>
      </c>
      <c r="F65" s="1">
        <f>IFERROR(__xludf.DUMMYFUNCTION("($B$9*(1-10^(-(($B$11*10^(-6))*$B$12+($B$2*10^(-6))*$B$6)*K65))/($B$12*$B$5))*$B$4*$B$12"),3.98538690861417E-8)</f>
        <v>0.00000003985386909</v>
      </c>
      <c r="G65" s="2">
        <f>IFERROR(__xludf.DUMMYFUNCTION("($B$8*(1-10^(-(($B$2*10^(-6))*$B$6+($B$11*10^(-6))*$B$12)*K65)))*($B$4*($B$2*10^(-6))*$B$6/(($B$2*10^(-6))*$B$6+($B$11*10^(-6))*$B$12))"),5.4285714203549536E17)</f>
        <v>5.42857E+17</v>
      </c>
      <c r="H65" s="1">
        <f>IFERROR(__xludf.DUMMYFUNCTION("($B$8*(1-10^(-(($B$2*10^(-6))*$B$6+($B$11*10^(-6))*$B$12)*K65)))*($B$4*($B$11*10^(-6))*$B$12/(($B$2*10^(-6))*$B$6+($B$11*10^(-6))*$B$12))"),2.1714285681419814E17)</f>
        <v>2.17143E+17</v>
      </c>
      <c r="K65" s="1">
        <v>0.31500000000000017</v>
      </c>
    </row>
    <row r="66" ht="15.75" customHeight="1">
      <c r="E66" s="1">
        <f>IFERROR(__xludf.DUMMYFUNCTION("($B$8*(1-10^(-(($B$2*10^(-6))*$B$6+($B$11*10^(-6))*$B$12)*K66))/($B$6*$B$5))*$B$4*$B$6"),1.2620391882541955E-7)</f>
        <v>0.0000001262039188</v>
      </c>
      <c r="F66" s="1">
        <f>IFERROR(__xludf.DUMMYFUNCTION("($B$9*(1-10^(-(($B$11*10^(-6))*$B$12+($B$2*10^(-6))*$B$6)*K66))/($B$12*$B$5))*$B$4*$B$12"),3.9853869102764064E-8)</f>
        <v>0.0000000398538691</v>
      </c>
      <c r="G66" s="2">
        <f>IFERROR(__xludf.DUMMYFUNCTION("($B$8*(1-10^(-(($B$2*10^(-6))*$B$6+($B$11*10^(-6))*$B$12)*K66)))*($B$4*($B$2*10^(-6))*$B$6/(($B$2*10^(-6))*$B$6+($B$11*10^(-6))*$B$12))"),5.428571422619119E17)</f>
        <v>5.42857E+17</v>
      </c>
      <c r="H66" s="1">
        <f>IFERROR(__xludf.DUMMYFUNCTION("($B$8*(1-10^(-(($B$2*10^(-6))*$B$6+($B$11*10^(-6))*$B$12)*K66)))*($B$4*($B$11*10^(-6))*$B$12/(($B$2*10^(-6))*$B$6+($B$11*10^(-6))*$B$12))"),2.1714285690476477E17)</f>
        <v>2.17143E+17</v>
      </c>
      <c r="K66" s="1">
        <v>0.3200000000000002</v>
      </c>
    </row>
    <row r="67" ht="15.75" customHeight="1">
      <c r="E67" s="1">
        <f>IFERROR(__xludf.DUMMYFUNCTION("($B$8*(1-10^(-(($B$2*10^(-6))*$B$6+($B$11*10^(-6))*$B$12)*K67))/($B$6*$B$5))*$B$4*$B$6"),1.2620391886355208E-7)</f>
        <v>0.0000001262039189</v>
      </c>
      <c r="F67" s="1">
        <f>IFERROR(__xludf.DUMMYFUNCTION("($B$9*(1-10^(-(($B$11*10^(-6))*$B$12+($B$2*10^(-6))*$B$6)*K67))/($B$12*$B$5))*$B$4*$B$12"),3.985386911480591E-8)</f>
        <v>0.00000003985386911</v>
      </c>
      <c r="G67" s="2">
        <f>IFERROR(__xludf.DUMMYFUNCTION("($B$8*(1-10^(-(($B$2*10^(-6))*$B$6+($B$11*10^(-6))*$B$12)*K67)))*($B$4*($B$2*10^(-6))*$B$6/(($B$2*10^(-6))*$B$6+($B$11*10^(-6))*$B$12))"),5.428571424259361E17)</f>
        <v>5.42857E+17</v>
      </c>
      <c r="H67" s="1">
        <f>IFERROR(__xludf.DUMMYFUNCTION("($B$8*(1-10^(-(($B$2*10^(-6))*$B$6+($B$11*10^(-6))*$B$12)*K67)))*($B$4*($B$11*10^(-6))*$B$12/(($B$2*10^(-6))*$B$6+($B$11*10^(-6))*$B$12))"),2.1714285697037446E17)</f>
        <v>2.17143E+17</v>
      </c>
      <c r="K67" s="1">
        <v>0.3250000000000002</v>
      </c>
    </row>
    <row r="68" ht="15.75" customHeight="1">
      <c r="E68" s="1">
        <f>IFERROR(__xludf.DUMMYFUNCTION("($B$8*(1-10^(-(($B$2*10^(-6))*$B$6+($B$11*10^(-6))*$B$12)*K68))/($B$6*$B$5))*$B$4*$B$6"),1.262039188911766E-7)</f>
        <v>0.0000001262039189</v>
      </c>
      <c r="F68" s="1">
        <f>IFERROR(__xludf.DUMMYFUNCTION("($B$9*(1-10^(-(($B$11*10^(-6))*$B$12+($B$2*10^(-6))*$B$6)*K68))/($B$12*$B$5))*$B$4*$B$12"),3.985386912352946E-8)</f>
        <v>0.00000003985386912</v>
      </c>
      <c r="G68" s="2">
        <f>IFERROR(__xludf.DUMMYFUNCTION("($B$8*(1-10^(-(($B$2*10^(-6))*$B$6+($B$11*10^(-6))*$B$12)*K68)))*($B$4*($B$2*10^(-6))*$B$6/(($B$2*10^(-6))*$B$6+($B$11*10^(-6))*$B$12))"),5.4285714254476115E17)</f>
        <v>5.42857E+17</v>
      </c>
      <c r="H68" s="1">
        <f>IFERROR(__xludf.DUMMYFUNCTION("($B$8*(1-10^(-(($B$2*10^(-6))*$B$6+($B$11*10^(-6))*$B$12)*K68)))*($B$4*($B$11*10^(-6))*$B$12/(($B$2*10^(-6))*$B$6+($B$11*10^(-6))*$B$12))"),2.1714285701790448E17)</f>
        <v>2.17143E+17</v>
      </c>
      <c r="K68" s="1">
        <v>0.3300000000000002</v>
      </c>
    </row>
    <row r="69" ht="15.75" customHeight="1">
      <c r="E69" s="1">
        <f>IFERROR(__xludf.DUMMYFUNCTION("($B$8*(1-10^(-(($B$2*10^(-6))*$B$6+($B$11*10^(-6))*$B$12)*K69))/($B$6*$B$5))*$B$4*$B$6"),1.2620391891118884E-7)</f>
        <v>0.0000001262039189</v>
      </c>
      <c r="F69" s="1">
        <f>IFERROR(__xludf.DUMMYFUNCTION("($B$9*(1-10^(-(($B$11*10^(-6))*$B$12+($B$2*10^(-6))*$B$6)*K69))/($B$12*$B$5))*$B$4*$B$12"),3.985386912984911E-8)</f>
        <v>0.00000003985386913</v>
      </c>
      <c r="G69" s="2">
        <f>IFERROR(__xludf.DUMMYFUNCTION("($B$8*(1-10^(-(($B$2*10^(-6))*$B$6+($B$11*10^(-6))*$B$12)*K69)))*($B$4*($B$2*10^(-6))*$B$6/(($B$2*10^(-6))*$B$6+($B$11*10^(-6))*$B$12))"),5.428571426308423E17)</f>
        <v>5.42857E+17</v>
      </c>
      <c r="H69" s="1">
        <f>IFERROR(__xludf.DUMMYFUNCTION("($B$8*(1-10^(-(($B$2*10^(-6))*$B$6+($B$11*10^(-6))*$B$12)*K69)))*($B$4*($B$11*10^(-6))*$B$12/(($B$2*10^(-6))*$B$6+($B$11*10^(-6))*$B$12))"),2.1714285705233693E17)</f>
        <v>2.17143E+17</v>
      </c>
      <c r="K69" s="1">
        <v>0.3350000000000002</v>
      </c>
    </row>
    <row r="70" ht="15.75" customHeight="1">
      <c r="E70" s="1">
        <f>IFERROR(__xludf.DUMMYFUNCTION("($B$8*(1-10^(-(($B$2*10^(-6))*$B$6+($B$11*10^(-6))*$B$12)*K70))/($B$6*$B$5))*$B$4*$B$6"),1.2620391892568642E-7)</f>
        <v>0.0000001262039189</v>
      </c>
      <c r="F70" s="1">
        <f>IFERROR(__xludf.DUMMYFUNCTION("($B$9*(1-10^(-(($B$11*10^(-6))*$B$12+($B$2*10^(-6))*$B$6)*K70))/($B$12*$B$5))*$B$4*$B$12"),3.985386913442729E-8)</f>
        <v>0.00000003985386913</v>
      </c>
      <c r="G70" s="2">
        <f>IFERROR(__xludf.DUMMYFUNCTION("($B$8*(1-10^(-(($B$2*10^(-6))*$B$6+($B$11*10^(-6))*$B$12)*K70)))*($B$4*($B$2*10^(-6))*$B$6/(($B$2*10^(-6))*$B$6+($B$11*10^(-6))*$B$12))"),5.4285714269320256E17)</f>
        <v>5.42857E+17</v>
      </c>
      <c r="H70" s="1">
        <f>IFERROR(__xludf.DUMMYFUNCTION("($B$8*(1-10^(-(($B$2*10^(-6))*$B$6+($B$11*10^(-6))*$B$12)*K70)))*($B$4*($B$11*10^(-6))*$B$12/(($B$2*10^(-6))*$B$6+($B$11*10^(-6))*$B$12))"),2.1714285707728102E17)</f>
        <v>2.17143E+17</v>
      </c>
      <c r="K70" s="1">
        <v>0.3400000000000002</v>
      </c>
    </row>
    <row r="71" ht="15.75" customHeight="1">
      <c r="E71" s="1">
        <f>IFERROR(__xludf.DUMMYFUNCTION("($B$8*(1-10^(-(($B$2*10^(-6))*$B$6+($B$11*10^(-6))*$B$12)*K71))/($B$6*$B$5))*$B$4*$B$6"),1.26203918936189E-7)</f>
        <v>0.0000001262039189</v>
      </c>
      <c r="F71" s="1">
        <f>IFERROR(__xludf.DUMMYFUNCTION("($B$9*(1-10^(-(($B$11*10^(-6))*$B$12+($B$2*10^(-6))*$B$6)*K71))/($B$12*$B$5))*$B$4*$B$12"),3.985386913774389E-8)</f>
        <v>0.00000003985386914</v>
      </c>
      <c r="G71" s="2">
        <f>IFERROR(__xludf.DUMMYFUNCTION("($B$8*(1-10^(-(($B$2*10^(-6))*$B$6+($B$11*10^(-6))*$B$12)*K71)))*($B$4*($B$2*10^(-6))*$B$6/(($B$2*10^(-6))*$B$6+($B$11*10^(-6))*$B$12))"),5.428571427383787E17)</f>
        <v>5.42857E+17</v>
      </c>
      <c r="H71" s="1">
        <f>IFERROR(__xludf.DUMMYFUNCTION("($B$8*(1-10^(-(($B$2*10^(-6))*$B$6+($B$11*10^(-6))*$B$12)*K71)))*($B$4*($B$11*10^(-6))*$B$12/(($B$2*10^(-6))*$B$6+($B$11*10^(-6))*$B$12))"),2.171428570953515E17)</f>
        <v>2.17143E+17</v>
      </c>
      <c r="K71" s="1">
        <v>0.3450000000000002</v>
      </c>
    </row>
    <row r="72" ht="15.75" customHeight="1">
      <c r="E72" s="1">
        <f>IFERROR(__xludf.DUMMYFUNCTION("($B$8*(1-10^(-(($B$2*10^(-6))*$B$6+($B$11*10^(-6))*$B$12)*K72))/($B$6*$B$5))*$B$4*$B$6"),1.262039189437974E-7)</f>
        <v>0.0000001262039189</v>
      </c>
      <c r="F72" s="1">
        <f>IFERROR(__xludf.DUMMYFUNCTION("($B$9*(1-10^(-(($B$11*10^(-6))*$B$12+($B$2*10^(-6))*$B$6)*K72))/($B$12*$B$5))*$B$4*$B$12"),3.985386914014656E-8)</f>
        <v>0.00000003985386914</v>
      </c>
      <c r="G72" s="2">
        <f>IFERROR(__xludf.DUMMYFUNCTION("($B$8*(1-10^(-(($B$2*10^(-6))*$B$6+($B$11*10^(-6))*$B$12)*K72)))*($B$4*($B$2*10^(-6))*$B$6/(($B$2*10^(-6))*$B$6+($B$11*10^(-6))*$B$12))"),5.4285714277110586E17)</f>
        <v>5.42857E+17</v>
      </c>
      <c r="H72" s="1">
        <f>IFERROR(__xludf.DUMMYFUNCTION("($B$8*(1-10^(-(($B$2*10^(-6))*$B$6+($B$11*10^(-6))*$B$12)*K72)))*($B$4*($B$11*10^(-6))*$B$12/(($B$2*10^(-6))*$B$6+($B$11*10^(-6))*$B$12))"),2.1714285710844234E17)</f>
        <v>2.17143E+17</v>
      </c>
      <c r="K72" s="1">
        <v>0.3500000000000002</v>
      </c>
    </row>
    <row r="73" ht="15.75" customHeight="1">
      <c r="E73" s="1">
        <f>IFERROR(__xludf.DUMMYFUNCTION("($B$8*(1-10^(-(($B$2*10^(-6))*$B$6+($B$11*10^(-6))*$B$12)*K73))/($B$6*$B$5))*$B$4*$B$6"),1.2620391894930927E-7)</f>
        <v>0.0000001262039189</v>
      </c>
      <c r="F73" s="1">
        <f>IFERROR(__xludf.DUMMYFUNCTION("($B$9*(1-10^(-(($B$11*10^(-6))*$B$12+($B$2*10^(-6))*$B$6)*K73))/($B$12*$B$5))*$B$4*$B$12"),3.985386914188713E-8)</f>
        <v>0.00000003985386914</v>
      </c>
      <c r="G73" s="2">
        <f>IFERROR(__xludf.DUMMYFUNCTION("($B$8*(1-10^(-(($B$2*10^(-6))*$B$6+($B$11*10^(-6))*$B$12)*K73)))*($B$4*($B$2*10^(-6))*$B$6/(($B$2*10^(-6))*$B$6+($B$11*10^(-6))*$B$12))"),5.428571427948146E17)</f>
        <v>5.42857E+17</v>
      </c>
      <c r="H73" s="1">
        <f>IFERROR(__xludf.DUMMYFUNCTION("($B$8*(1-10^(-(($B$2*10^(-6))*$B$6+($B$11*10^(-6))*$B$12)*K73)))*($B$4*($B$11*10^(-6))*$B$12/(($B$2*10^(-6))*$B$6+($B$11*10^(-6))*$B$12))"),2.1714285711792582E17)</f>
        <v>2.17143E+17</v>
      </c>
      <c r="K73" s="1">
        <v>0.3550000000000002</v>
      </c>
    </row>
    <row r="74" ht="15.75" customHeight="1">
      <c r="E74" s="1">
        <f>IFERROR(__xludf.DUMMYFUNCTION("($B$8*(1-10^(-(($B$2*10^(-6))*$B$6+($B$11*10^(-6))*$B$12)*K74))/($B$6*$B$5))*$B$4*$B$6"),1.262039189533022E-7)</f>
        <v>0.000000126203919</v>
      </c>
      <c r="F74" s="1">
        <f>IFERROR(__xludf.DUMMYFUNCTION("($B$9*(1-10^(-(($B$11*10^(-6))*$B$12+($B$2*10^(-6))*$B$6)*K74))/($B$12*$B$5))*$B$4*$B$12"),3.985386914314806E-8)</f>
        <v>0.00000003985386914</v>
      </c>
      <c r="G74" s="2">
        <f>IFERROR(__xludf.DUMMYFUNCTION("($B$8*(1-10^(-(($B$2*10^(-6))*$B$6+($B$11*10^(-6))*$B$12)*K74)))*($B$4*($B$2*10^(-6))*$B$6/(($B$2*10^(-6))*$B$6+($B$11*10^(-6))*$B$12))"),5.4285714281199E17)</f>
        <v>5.42857E+17</v>
      </c>
      <c r="H74" s="1">
        <f>IFERROR(__xludf.DUMMYFUNCTION("($B$8*(1-10^(-(($B$2*10^(-6))*$B$6+($B$11*10^(-6))*$B$12)*K74)))*($B$4*($B$11*10^(-6))*$B$12/(($B$2*10^(-6))*$B$6+($B$11*10^(-6))*$B$12))"),2.17142857124796E17)</f>
        <v>2.17143E+17</v>
      </c>
      <c r="K74" s="1">
        <v>0.3600000000000002</v>
      </c>
    </row>
    <row r="75" ht="15.75" customHeight="1">
      <c r="E75" s="1">
        <f>IFERROR(__xludf.DUMMYFUNCTION("($B$8*(1-10^(-(($B$2*10^(-6))*$B$6+($B$11*10^(-6))*$B$12)*K75))/($B$6*$B$5))*$B$4*$B$6"),1.2620391895619488E-7)</f>
        <v>0.000000126203919</v>
      </c>
      <c r="F75" s="1">
        <f>IFERROR(__xludf.DUMMYFUNCTION("($B$9*(1-10^(-(($B$11*10^(-6))*$B$12+($B$2*10^(-6))*$B$6)*K75))/($B$12*$B$5))*$B$4*$B$12"),3.985386914406153E-8)</f>
        <v>0.00000003985386914</v>
      </c>
      <c r="G75" s="2">
        <f>IFERROR(__xludf.DUMMYFUNCTION("($B$8*(1-10^(-(($B$2*10^(-6))*$B$6+($B$11*10^(-6))*$B$12)*K75)))*($B$4*($B$2*10^(-6))*$B$6/(($B$2*10^(-6))*$B$6+($B$11*10^(-6))*$B$12))"),5.428571428244325E17)</f>
        <v>5.42857E+17</v>
      </c>
      <c r="H75" s="1">
        <f>IFERROR(__xludf.DUMMYFUNCTION("($B$8*(1-10^(-(($B$2*10^(-6))*$B$6+($B$11*10^(-6))*$B$12)*K75)))*($B$4*($B$11*10^(-6))*$B$12/(($B$2*10^(-6))*$B$6+($B$11*10^(-6))*$B$12))"),2.1714285712977302E17)</f>
        <v>2.17143E+17</v>
      </c>
      <c r="K75" s="1">
        <v>0.3650000000000002</v>
      </c>
    </row>
    <row r="76" ht="15.75" customHeight="1">
      <c r="E76" s="1">
        <f>IFERROR(__xludf.DUMMYFUNCTION("($B$8*(1-10^(-(($B$2*10^(-6))*$B$6+($B$11*10^(-6))*$B$12)*K76))/($B$6*$B$5))*$B$4*$B$6"),1.262039189582904E-7)</f>
        <v>0.000000126203919</v>
      </c>
      <c r="F76" s="1">
        <f>IFERROR(__xludf.DUMMYFUNCTION("($B$9*(1-10^(-(($B$11*10^(-6))*$B$12+($B$2*10^(-6))*$B$6)*K76))/($B$12*$B$5))*$B$4*$B$12"),3.985386914472328E-8)</f>
        <v>0.00000003985386914</v>
      </c>
      <c r="G76" s="2">
        <f>IFERROR(__xludf.DUMMYFUNCTION("($B$8*(1-10^(-(($B$2*10^(-6))*$B$6+($B$11*10^(-6))*$B$12)*K76)))*($B$4*($B$2*10^(-6))*$B$6/(($B$2*10^(-6))*$B$6+($B$11*10^(-6))*$B$12))"),5.428571428334463E17)</f>
        <v>5.42857E+17</v>
      </c>
      <c r="H76" s="1">
        <f>IFERROR(__xludf.DUMMYFUNCTION("($B$8*(1-10^(-(($B$2*10^(-6))*$B$6+($B$11*10^(-6))*$B$12)*K76)))*($B$4*($B$11*10^(-6))*$B$12/(($B$2*10^(-6))*$B$6+($B$11*10^(-6))*$B$12))"),2.1714285713337853E17)</f>
        <v>2.17143E+17</v>
      </c>
      <c r="K76" s="1">
        <v>0.3700000000000002</v>
      </c>
    </row>
    <row r="77" ht="15.75" customHeight="1">
      <c r="E77" s="1">
        <f>IFERROR(__xludf.DUMMYFUNCTION("($B$8*(1-10^(-(($B$2*10^(-6))*$B$6+($B$11*10^(-6))*$B$12)*K77))/($B$6*$B$5))*$B$4*$B$6"),1.2620391895980848E-7)</f>
        <v>0.000000126203919</v>
      </c>
      <c r="F77" s="1">
        <f>IFERROR(__xludf.DUMMYFUNCTION("($B$9*(1-10^(-(($B$11*10^(-6))*$B$12+($B$2*10^(-6))*$B$6)*K77))/($B$12*$B$5))*$B$4*$B$12"),3.985386914520267E-8)</f>
        <v>0.00000003985386915</v>
      </c>
      <c r="G77" s="2">
        <f>IFERROR(__xludf.DUMMYFUNCTION("($B$8*(1-10^(-(($B$2*10^(-6))*$B$6+($B$11*10^(-6))*$B$12)*K77)))*($B$4*($B$2*10^(-6))*$B$6/(($B$2*10^(-6))*$B$6+($B$11*10^(-6))*$B$12))"),5.428571428399762E17)</f>
        <v>5.42857E+17</v>
      </c>
      <c r="H77" s="1">
        <f>IFERROR(__xludf.DUMMYFUNCTION("($B$8*(1-10^(-(($B$2*10^(-6))*$B$6+($B$11*10^(-6))*$B$12)*K77)))*($B$4*($B$11*10^(-6))*$B$12/(($B$2*10^(-6))*$B$6+($B$11*10^(-6))*$B$12))"),2.171428571359905E17)</f>
        <v>2.17143E+17</v>
      </c>
      <c r="K77" s="1">
        <v>0.3750000000000002</v>
      </c>
    </row>
    <row r="78" ht="15.75" customHeight="1">
      <c r="E78" s="1">
        <f>IFERROR(__xludf.DUMMYFUNCTION("($B$8*(1-10^(-(($B$2*10^(-6))*$B$6+($B$11*10^(-6))*$B$12)*K78))/($B$6*$B$5))*$B$4*$B$6"),1.2620391896090822E-7)</f>
        <v>0.000000126203919</v>
      </c>
      <c r="F78" s="1">
        <f>IFERROR(__xludf.DUMMYFUNCTION("($B$9*(1-10^(-(($B$11*10^(-6))*$B$12+($B$2*10^(-6))*$B$6)*K78))/($B$12*$B$5))*$B$4*$B$12"),3.985386914554997E-8)</f>
        <v>0.00000003985386915</v>
      </c>
      <c r="G78" s="2">
        <f>IFERROR(__xludf.DUMMYFUNCTION("($B$8*(1-10^(-(($B$2*10^(-6))*$B$6+($B$11*10^(-6))*$B$12)*K78)))*($B$4*($B$2*10^(-6))*$B$6/(($B$2*10^(-6))*$B$6+($B$11*10^(-6))*$B$12))"),5.428571428447067E17)</f>
        <v>5.42857E+17</v>
      </c>
      <c r="H78" s="1">
        <f>IFERROR(__xludf.DUMMYFUNCTION("($B$8*(1-10^(-(($B$2*10^(-6))*$B$6+($B$11*10^(-6))*$B$12)*K78)))*($B$4*($B$11*10^(-6))*$B$12/(($B$2*10^(-6))*$B$6+($B$11*10^(-6))*$B$12))"),2.171428571378827E17)</f>
        <v>2.17143E+17</v>
      </c>
      <c r="K78" s="1">
        <v>0.3800000000000002</v>
      </c>
    </row>
    <row r="79" ht="15.75" customHeight="1">
      <c r="E79" s="1">
        <f>IFERROR(__xludf.DUMMYFUNCTION("($B$8*(1-10^(-(($B$2*10^(-6))*$B$6+($B$11*10^(-6))*$B$12)*K79))/($B$6*$B$5))*$B$4*$B$6"),1.2620391896170496E-7)</f>
        <v>0.000000126203919</v>
      </c>
      <c r="F79" s="1">
        <f>IFERROR(__xludf.DUMMYFUNCTION("($B$9*(1-10^(-(($B$11*10^(-6))*$B$12+($B$2*10^(-6))*$B$6)*K79))/($B$12*$B$5))*$B$4*$B$12"),3.9853869145801557E-8)</f>
        <v>0.00000003985386915</v>
      </c>
      <c r="G79" s="2">
        <f>IFERROR(__xludf.DUMMYFUNCTION("($B$8*(1-10^(-(($B$2*10^(-6))*$B$6+($B$11*10^(-6))*$B$12)*K79)))*($B$4*($B$2*10^(-6))*$B$6/(($B$2*10^(-6))*$B$6+($B$11*10^(-6))*$B$12))"),5.4285714284813376E17)</f>
        <v>5.42857E+17</v>
      </c>
      <c r="H79" s="1">
        <f>IFERROR(__xludf.DUMMYFUNCTION("($B$8*(1-10^(-(($B$2*10^(-6))*$B$6+($B$11*10^(-6))*$B$12)*K79)))*($B$4*($B$11*10^(-6))*$B$12/(($B$2*10^(-6))*$B$6+($B$11*10^(-6))*$B$12))"),2.171428571392535E17)</f>
        <v>2.17143E+17</v>
      </c>
      <c r="K79" s="1">
        <v>0.38500000000000023</v>
      </c>
    </row>
    <row r="80" ht="15.75" customHeight="1">
      <c r="E80" s="1">
        <f>IFERROR(__xludf.DUMMYFUNCTION("($B$8*(1-10^(-(($B$2*10^(-6))*$B$6+($B$11*10^(-6))*$B$12)*K80))/($B$6*$B$5))*$B$4*$B$6"),1.262039189622821E-7)</f>
        <v>0.000000126203919</v>
      </c>
      <c r="F80" s="1">
        <f>IFERROR(__xludf.DUMMYFUNCTION("($B$9*(1-10^(-(($B$11*10^(-6))*$B$12+($B$2*10^(-6))*$B$6)*K80))/($B$12*$B$5))*$B$4*$B$12"),3.985386914598382E-8)</f>
        <v>0.00000003985386915</v>
      </c>
      <c r="G80" s="2">
        <f>IFERROR(__xludf.DUMMYFUNCTION("($B$8*(1-10^(-(($B$2*10^(-6))*$B$6+($B$11*10^(-6))*$B$12)*K80)))*($B$4*($B$2*10^(-6))*$B$6/(($B$2*10^(-6))*$B$6+($B$11*10^(-6))*$B$12))"),5.428571428506164E17)</f>
        <v>5.42857E+17</v>
      </c>
      <c r="H80" s="1">
        <f>IFERROR(__xludf.DUMMYFUNCTION("($B$8*(1-10^(-(($B$2*10^(-6))*$B$6+($B$11*10^(-6))*$B$12)*K80)))*($B$4*($B$11*10^(-6))*$B$12/(($B$2*10^(-6))*$B$6+($B$11*10^(-6))*$B$12))"),2.1714285714024656E17)</f>
        <v>2.17143E+17</v>
      </c>
      <c r="K80" s="1">
        <v>0.39000000000000024</v>
      </c>
    </row>
    <row r="81" ht="15.75" customHeight="1">
      <c r="E81" s="1">
        <f>IFERROR(__xludf.DUMMYFUNCTION("($B$8*(1-10^(-(($B$2*10^(-6))*$B$6+($B$11*10^(-6))*$B$12)*K81))/($B$6*$B$5))*$B$4*$B$6"),1.2620391896270022E-7)</f>
        <v>0.000000126203919</v>
      </c>
      <c r="F81" s="1">
        <f>IFERROR(__xludf.DUMMYFUNCTION("($B$9*(1-10^(-(($B$11*10^(-6))*$B$12+($B$2*10^(-6))*$B$6)*K81))/($B$12*$B$5))*$B$4*$B$12"),3.985386914611585E-8)</f>
        <v>0.00000003985386915</v>
      </c>
      <c r="G81" s="2">
        <f>IFERROR(__xludf.DUMMYFUNCTION("($B$8*(1-10^(-(($B$2*10^(-6))*$B$6+($B$11*10^(-6))*$B$12)*K81)))*($B$4*($B$2*10^(-6))*$B$6/(($B$2*10^(-6))*$B$6+($B$11*10^(-6))*$B$12))"),5.4285714285241485E17)</f>
        <v>5.42857E+17</v>
      </c>
      <c r="H81" s="1">
        <f>IFERROR(__xludf.DUMMYFUNCTION("($B$8*(1-10^(-(($B$2*10^(-6))*$B$6+($B$11*10^(-6))*$B$12)*K81)))*($B$4*($B$11*10^(-6))*$B$12/(($B$2*10^(-6))*$B$6+($B$11*10^(-6))*$B$12))"),2.1714285714096595E17)</f>
        <v>2.17143E+17</v>
      </c>
      <c r="K81" s="1">
        <v>0.39500000000000024</v>
      </c>
    </row>
    <row r="82" ht="15.75" customHeight="1">
      <c r="E82" s="1">
        <f>IFERROR(__xludf.DUMMYFUNCTION("($B$8*(1-10^(-(($B$2*10^(-6))*$B$6+($B$11*10^(-6))*$B$12)*K82))/($B$6*$B$5))*$B$4*$B$6"),1.2620391896300312E-7)</f>
        <v>0.000000126203919</v>
      </c>
      <c r="F82" s="1">
        <f>IFERROR(__xludf.DUMMYFUNCTION("($B$9*(1-10^(-(($B$11*10^(-6))*$B$12+($B$2*10^(-6))*$B$6)*K82))/($B$12*$B$5))*$B$4*$B$12"),3.98538691462115E-8)</f>
        <v>0.00000003985386915</v>
      </c>
      <c r="G82" s="2">
        <f>IFERROR(__xludf.DUMMYFUNCTION("($B$8*(1-10^(-(($B$2*10^(-6))*$B$6+($B$11*10^(-6))*$B$12)*K82)))*($B$4*($B$2*10^(-6))*$B$6/(($B$2*10^(-6))*$B$6+($B$11*10^(-6))*$B$12))"),5.428571428537177E17)</f>
        <v>5.42857E+17</v>
      </c>
      <c r="H82" s="1">
        <f>IFERROR(__xludf.DUMMYFUNCTION("($B$8*(1-10^(-(($B$2*10^(-6))*$B$6+($B$11*10^(-6))*$B$12)*K82)))*($B$4*($B$11*10^(-6))*$B$12/(($B$2*10^(-6))*$B$6+($B$11*10^(-6))*$B$12))"),2.1714285714148707E17)</f>
        <v>2.17143E+17</v>
      </c>
      <c r="K82" s="1">
        <v>0.40000000000000024</v>
      </c>
    </row>
    <row r="83" ht="15.75" customHeight="1">
      <c r="E83" s="1">
        <f>IFERROR(__xludf.DUMMYFUNCTION("($B$8*(1-10^(-(($B$2*10^(-6))*$B$6+($B$11*10^(-6))*$B$12)*K83))/($B$6*$B$5))*$B$4*$B$6"),1.2620391896322255E-7)</f>
        <v>0.000000126203919</v>
      </c>
      <c r="F83" s="1">
        <f>IFERROR(__xludf.DUMMYFUNCTION("($B$9*(1-10^(-(($B$11*10^(-6))*$B$12+($B$2*10^(-6))*$B$6)*K83))/($B$12*$B$5))*$B$4*$B$12"),3.98538691462808E-8)</f>
        <v>0.00000003985386915</v>
      </c>
      <c r="G83" s="2">
        <f>IFERROR(__xludf.DUMMYFUNCTION("($B$8*(1-10^(-(($B$2*10^(-6))*$B$6+($B$11*10^(-6))*$B$12)*K83)))*($B$4*($B$2*10^(-6))*$B$6/(($B$2*10^(-6))*$B$6+($B$11*10^(-6))*$B$12))"),5.428571428546615E17)</f>
        <v>5.42857E+17</v>
      </c>
      <c r="H83" s="1">
        <f>IFERROR(__xludf.DUMMYFUNCTION("($B$8*(1-10^(-(($B$2*10^(-6))*$B$6+($B$11*10^(-6))*$B$12)*K83)))*($B$4*($B$11*10^(-6))*$B$12/(($B$2*10^(-6))*$B$6+($B$11*10^(-6))*$B$12))"),2.171428571418646E17)</f>
        <v>2.17143E+17</v>
      </c>
      <c r="K83" s="1">
        <v>0.40500000000000025</v>
      </c>
    </row>
    <row r="84" ht="15.75" customHeight="1">
      <c r="E84" s="1">
        <f>IFERROR(__xludf.DUMMYFUNCTION("($B$8*(1-10^(-(($B$2*10^(-6))*$B$6+($B$11*10^(-6))*$B$12)*K84))/($B$6*$B$5))*$B$4*$B$6"),1.262039189633815E-7)</f>
        <v>0.000000126203919</v>
      </c>
      <c r="F84" s="1">
        <f>IFERROR(__xludf.DUMMYFUNCTION("($B$9*(1-10^(-(($B$11*10^(-6))*$B$12+($B$2*10^(-6))*$B$6)*K84))/($B$12*$B$5))*$B$4*$B$12"),3.985386914633099E-8)</f>
        <v>0.00000003985386915</v>
      </c>
      <c r="G84" s="2">
        <f>IFERROR(__xludf.DUMMYFUNCTION("($B$8*(1-10^(-(($B$2*10^(-6))*$B$6+($B$11*10^(-6))*$B$12)*K84)))*($B$4*($B$2*10^(-6))*$B$6/(($B$2*10^(-6))*$B$6+($B$11*10^(-6))*$B$12))"),5.428571428553453E17)</f>
        <v>5.42857E+17</v>
      </c>
      <c r="H84" s="1">
        <f>IFERROR(__xludf.DUMMYFUNCTION("($B$8*(1-10^(-(($B$2*10^(-6))*$B$6+($B$11*10^(-6))*$B$12)*K84)))*($B$4*($B$11*10^(-6))*$B$12/(($B$2*10^(-6))*$B$6+($B$11*10^(-6))*$B$12))"),2.171428571421381E17)</f>
        <v>2.17143E+17</v>
      </c>
      <c r="K84" s="1">
        <v>0.41000000000000025</v>
      </c>
    </row>
    <row r="85" ht="15.75" customHeight="1">
      <c r="E85" s="1">
        <f>IFERROR(__xludf.DUMMYFUNCTION("($B$8*(1-10^(-(($B$2*10^(-6))*$B$6+($B$11*10^(-6))*$B$12)*K85))/($B$6*$B$5))*$B$4*$B$6"),1.2620391896349667E-7)</f>
        <v>0.000000126203919</v>
      </c>
      <c r="F85" s="1">
        <f>IFERROR(__xludf.DUMMYFUNCTION("($B$9*(1-10^(-(($B$11*10^(-6))*$B$12+($B$2*10^(-6))*$B$6)*K85))/($B$12*$B$5))*$B$4*$B$12"),3.985386914636736E-8)</f>
        <v>0.00000003985386915</v>
      </c>
      <c r="G85" s="2">
        <f>IFERROR(__xludf.DUMMYFUNCTION("($B$8*(1-10^(-(($B$2*10^(-6))*$B$6+($B$11*10^(-6))*$B$12)*K85)))*($B$4*($B$2*10^(-6))*$B$6/(($B$2*10^(-6))*$B$6+($B$11*10^(-6))*$B$12))"),5.4285714285584064E17)</f>
        <v>5.42857E+17</v>
      </c>
      <c r="H85" s="1">
        <f>IFERROR(__xludf.DUMMYFUNCTION("($B$8*(1-10^(-(($B$2*10^(-6))*$B$6+($B$11*10^(-6))*$B$12)*K85)))*($B$4*($B$11*10^(-6))*$B$12/(($B$2*10^(-6))*$B$6+($B$11*10^(-6))*$B$12))"),2.1714285714233626E17)</f>
        <v>2.17143E+17</v>
      </c>
      <c r="K85" s="1">
        <v>0.41500000000000026</v>
      </c>
    </row>
    <row r="86" ht="15.75" customHeight="1">
      <c r="E86" s="1">
        <f>IFERROR(__xludf.DUMMYFUNCTION("($B$8*(1-10^(-(($B$2*10^(-6))*$B$6+($B$11*10^(-6))*$B$12)*K86))/($B$6*$B$5))*$B$4*$B$6"),1.262039189635801E-7)</f>
        <v>0.000000126203919</v>
      </c>
      <c r="F86" s="1">
        <f>IFERROR(__xludf.DUMMYFUNCTION("($B$9*(1-10^(-(($B$11*10^(-6))*$B$12+($B$2*10^(-6))*$B$6)*K86))/($B$12*$B$5))*$B$4*$B$12"),3.985386914639371E-8)</f>
        <v>0.00000003985386915</v>
      </c>
      <c r="G86" s="2">
        <f>IFERROR(__xludf.DUMMYFUNCTION("($B$8*(1-10^(-(($B$2*10^(-6))*$B$6+($B$11*10^(-6))*$B$12)*K86)))*($B$4*($B$2*10^(-6))*$B$6/(($B$2*10^(-6))*$B$6+($B$11*10^(-6))*$B$12))"),5.428571428561995E17)</f>
        <v>5.42857E+17</v>
      </c>
      <c r="H86" s="1">
        <f>IFERROR(__xludf.DUMMYFUNCTION("($B$8*(1-10^(-(($B$2*10^(-6))*$B$6+($B$11*10^(-6))*$B$12)*K86)))*($B$4*($B$11*10^(-6))*$B$12/(($B$2*10^(-6))*$B$6+($B$11*10^(-6))*$B$12))"),2.171428571424798E17)</f>
        <v>2.17143E+17</v>
      </c>
      <c r="K86" s="1">
        <v>0.42000000000000026</v>
      </c>
    </row>
    <row r="87" ht="15.75" customHeight="1">
      <c r="E87" s="1">
        <f>IFERROR(__xludf.DUMMYFUNCTION("($B$8*(1-10^(-(($B$2*10^(-6))*$B$6+($B$11*10^(-6))*$B$12)*K87))/($B$6*$B$5))*$B$4*$B$6"),1.262039189636405E-7)</f>
        <v>0.000000126203919</v>
      </c>
      <c r="F87" s="1">
        <f>IFERROR(__xludf.DUMMYFUNCTION("($B$9*(1-10^(-(($B$11*10^(-6))*$B$12+($B$2*10^(-6))*$B$6)*K87))/($B$12*$B$5))*$B$4*$B$12"),3.98538691464128E-8)</f>
        <v>0.00000003985386915</v>
      </c>
      <c r="G87" s="2">
        <f>IFERROR(__xludf.DUMMYFUNCTION("($B$8*(1-10^(-(($B$2*10^(-6))*$B$6+($B$11*10^(-6))*$B$12)*K87)))*($B$4*($B$2*10^(-6))*$B$6/(($B$2*10^(-6))*$B$6+($B$11*10^(-6))*$B$12))"),5.4285714285645946E17)</f>
        <v>5.42857E+17</v>
      </c>
      <c r="H87" s="1">
        <f>IFERROR(__xludf.DUMMYFUNCTION("($B$8*(1-10^(-(($B$2*10^(-6))*$B$6+($B$11*10^(-6))*$B$12)*K87)))*($B$4*($B$11*10^(-6))*$B$12/(($B$2*10^(-6))*$B$6+($B$11*10^(-6))*$B$12))"),2.1714285714258378E17)</f>
        <v>2.17143E+17</v>
      </c>
      <c r="K87" s="1">
        <v>0.42500000000000027</v>
      </c>
    </row>
    <row r="88" ht="15.75" customHeight="1">
      <c r="E88" s="1">
        <f>IFERROR(__xludf.DUMMYFUNCTION("($B$8*(1-10^(-(($B$2*10^(-6))*$B$6+($B$11*10^(-6))*$B$12)*K88))/($B$6*$B$5))*$B$4*$B$6"),1.262039189636843E-7)</f>
        <v>0.000000126203919</v>
      </c>
      <c r="F88" s="1">
        <f>IFERROR(__xludf.DUMMYFUNCTION("($B$9*(1-10^(-(($B$11*10^(-6))*$B$12+($B$2*10^(-6))*$B$6)*K88))/($B$12*$B$5))*$B$4*$B$12"),3.9853869146426614E-8)</f>
        <v>0.00000003985386915</v>
      </c>
      <c r="G88" s="2">
        <f>IFERROR(__xludf.DUMMYFUNCTION("($B$8*(1-10^(-(($B$2*10^(-6))*$B$6+($B$11*10^(-6))*$B$12)*K88)))*($B$4*($B$2*10^(-6))*$B$6/(($B$2*10^(-6))*$B$6+($B$11*10^(-6))*$B$12))"),5.428571428566478E17)</f>
        <v>5.42857E+17</v>
      </c>
      <c r="H88" s="1">
        <f>IFERROR(__xludf.DUMMYFUNCTION("($B$8*(1-10^(-(($B$2*10^(-6))*$B$6+($B$11*10^(-6))*$B$12)*K88)))*($B$4*($B$11*10^(-6))*$B$12/(($B$2*10^(-6))*$B$6+($B$11*10^(-6))*$B$12))"),2.1714285714265914E17)</f>
        <v>2.17143E+17</v>
      </c>
      <c r="K88" s="1">
        <v>0.43000000000000027</v>
      </c>
    </row>
    <row r="89" ht="15.75" customHeight="1">
      <c r="E89" s="1">
        <f>IFERROR(__xludf.DUMMYFUNCTION("($B$8*(1-10^(-(($B$2*10^(-6))*$B$6+($B$11*10^(-6))*$B$12)*K89))/($B$6*$B$5))*$B$4*$B$6"),1.2620391896371603E-7)</f>
        <v>0.000000126203919</v>
      </c>
      <c r="F89" s="1">
        <f>IFERROR(__xludf.DUMMYFUNCTION("($B$9*(1-10^(-(($B$11*10^(-6))*$B$12+($B$2*10^(-6))*$B$6)*K89))/($B$12*$B$5))*$B$4*$B$12"),3.985386914643663E-8)</f>
        <v>0.00000003985386915</v>
      </c>
      <c r="G89" s="2">
        <f>IFERROR(__xludf.DUMMYFUNCTION("($B$8*(1-10^(-(($B$2*10^(-6))*$B$6+($B$11*10^(-6))*$B$12)*K89)))*($B$4*($B$2*10^(-6))*$B$6/(($B$2*10^(-6))*$B$6+($B$11*10^(-6))*$B$12))"),5.428571428567842E17)</f>
        <v>5.42857E+17</v>
      </c>
      <c r="H89" s="1">
        <f>IFERROR(__xludf.DUMMYFUNCTION("($B$8*(1-10^(-(($B$2*10^(-6))*$B$6+($B$11*10^(-6))*$B$12)*K89)))*($B$4*($B$11*10^(-6))*$B$12/(($B$2*10^(-6))*$B$6+($B$11*10^(-6))*$B$12))"),2.171428571427137E17)</f>
        <v>2.17143E+17</v>
      </c>
      <c r="K89" s="1">
        <v>0.4350000000000003</v>
      </c>
    </row>
    <row r="90" ht="15.75" customHeight="1">
      <c r="E90" s="1">
        <f>IFERROR(__xludf.DUMMYFUNCTION("($B$8*(1-10^(-(($B$2*10^(-6))*$B$6+($B$11*10^(-6))*$B$12)*K90))/($B$6*$B$5))*$B$4*$B$6"),1.26203918963739E-7)</f>
        <v>0.000000126203919</v>
      </c>
      <c r="F90" s="1">
        <f>IFERROR(__xludf.DUMMYFUNCTION("($B$9*(1-10^(-(($B$11*10^(-6))*$B$12+($B$2*10^(-6))*$B$6)*K90))/($B$12*$B$5))*$B$4*$B$12"),3.9853869146443886E-8)</f>
        <v>0.00000003985386915</v>
      </c>
      <c r="G90" s="2">
        <f>IFERROR(__xludf.DUMMYFUNCTION("($B$8*(1-10^(-(($B$2*10^(-6))*$B$6+($B$11*10^(-6))*$B$12)*K90)))*($B$4*($B$2*10^(-6))*$B$6/(($B$2*10^(-6))*$B$6+($B$11*10^(-6))*$B$12))"),5.428571428568831E17)</f>
        <v>5.42857E+17</v>
      </c>
      <c r="H90" s="1">
        <f>IFERROR(__xludf.DUMMYFUNCTION("($B$8*(1-10^(-(($B$2*10^(-6))*$B$6+($B$11*10^(-6))*$B$12)*K90)))*($B$4*($B$11*10^(-6))*$B$12/(($B$2*10^(-6))*$B$6+($B$11*10^(-6))*$B$12))"),2.1714285714275325E17)</f>
        <v>2.17143E+17</v>
      </c>
      <c r="K90" s="1">
        <v>0.4400000000000003</v>
      </c>
    </row>
    <row r="91" ht="15.75" customHeight="1">
      <c r="E91" s="1">
        <f>IFERROR(__xludf.DUMMYFUNCTION("($B$8*(1-10^(-(($B$2*10^(-6))*$B$6+($B$11*10^(-6))*$B$12)*K91))/($B$6*$B$5))*$B$4*$B$6"),1.2620391896375565E-7)</f>
        <v>0.000000126203919</v>
      </c>
      <c r="F91" s="1">
        <f>IFERROR(__xludf.DUMMYFUNCTION("($B$9*(1-10^(-(($B$11*10^(-6))*$B$12+($B$2*10^(-6))*$B$6)*K91))/($B$12*$B$5))*$B$4*$B$12"),3.9853869146449146E-8)</f>
        <v>0.00000003985386915</v>
      </c>
      <c r="G91" s="2">
        <f>IFERROR(__xludf.DUMMYFUNCTION("($B$8*(1-10^(-(($B$2*10^(-6))*$B$6+($B$11*10^(-6))*$B$12)*K91)))*($B$4*($B$2*10^(-6))*$B$6/(($B$2*10^(-6))*$B$6+($B$11*10^(-6))*$B$12))"),5.428571428569547E17)</f>
        <v>5.42857E+17</v>
      </c>
      <c r="H91" s="1">
        <f>IFERROR(__xludf.DUMMYFUNCTION("($B$8*(1-10^(-(($B$2*10^(-6))*$B$6+($B$11*10^(-6))*$B$12)*K91)))*($B$4*($B$11*10^(-6))*$B$12/(($B$2*10^(-6))*$B$6+($B$11*10^(-6))*$B$12))"),2.171428571427819E17)</f>
        <v>2.17143E+17</v>
      </c>
      <c r="K91" s="1">
        <v>0.4450000000000003</v>
      </c>
    </row>
    <row r="92" ht="15.75" customHeight="1">
      <c r="E92" s="1">
        <f>IFERROR(__xludf.DUMMYFUNCTION("($B$8*(1-10^(-(($B$2*10^(-6))*$B$6+($B$11*10^(-6))*$B$12)*K92))/($B$6*$B$5))*$B$4*$B$6"),1.262039189637677E-7)</f>
        <v>0.000000126203919</v>
      </c>
      <c r="F92" s="1">
        <f>IFERROR(__xludf.DUMMYFUNCTION("($B$9*(1-10^(-(($B$11*10^(-6))*$B$12+($B$2*10^(-6))*$B$6)*K92))/($B$12*$B$5))*$B$4*$B$12"),3.985386914645296E-8)</f>
        <v>0.00000003985386915</v>
      </c>
      <c r="G92" s="2">
        <f>IFERROR(__xludf.DUMMYFUNCTION("($B$8*(1-10^(-(($B$2*10^(-6))*$B$6+($B$11*10^(-6))*$B$12)*K92)))*($B$4*($B$2*10^(-6))*$B$6/(($B$2*10^(-6))*$B$6+($B$11*10^(-6))*$B$12))"),5.4285714285700646E17)</f>
        <v>5.42857E+17</v>
      </c>
      <c r="H92" s="1">
        <f>IFERROR(__xludf.DUMMYFUNCTION("($B$8*(1-10^(-(($B$2*10^(-6))*$B$6+($B$11*10^(-6))*$B$12)*K92)))*($B$4*($B$11*10^(-6))*$B$12/(($B$2*10^(-6))*$B$6+($B$11*10^(-6))*$B$12))"),2.171428571428026E17)</f>
        <v>2.17143E+17</v>
      </c>
      <c r="K92" s="1">
        <v>0.4500000000000003</v>
      </c>
    </row>
    <row r="93" ht="15.75" customHeight="1">
      <c r="E93" s="1">
        <f>IFERROR(__xludf.DUMMYFUNCTION("($B$8*(1-10^(-(($B$2*10^(-6))*$B$6+($B$11*10^(-6))*$B$12)*K93))/($B$6*$B$5))*$B$4*$B$6"),1.2620391896377643E-7)</f>
        <v>0.000000126203919</v>
      </c>
      <c r="F93" s="1">
        <f>IFERROR(__xludf.DUMMYFUNCTION("($B$9*(1-10^(-(($B$11*10^(-6))*$B$12+($B$2*10^(-6))*$B$6)*K93))/($B$12*$B$5))*$B$4*$B$12"),3.985386914645572E-8)</f>
        <v>0.00000003985386915</v>
      </c>
      <c r="G93" s="2">
        <f>IFERROR(__xludf.DUMMYFUNCTION("($B$8*(1-10^(-(($B$2*10^(-6))*$B$6+($B$11*10^(-6))*$B$12)*K93)))*($B$4*($B$2*10^(-6))*$B$6/(($B$2*10^(-6))*$B$6+($B$11*10^(-6))*$B$12))"),5.428571428570441E17)</f>
        <v>5.42857E+17</v>
      </c>
      <c r="H93" s="1">
        <f>IFERROR(__xludf.DUMMYFUNCTION("($B$8*(1-10^(-(($B$2*10^(-6))*$B$6+($B$11*10^(-6))*$B$12)*K93)))*($B$4*($B$11*10^(-6))*$B$12/(($B$2*10^(-6))*$B$6+($B$11*10^(-6))*$B$12))"),2.1714285714281763E17)</f>
        <v>2.17143E+17</v>
      </c>
      <c r="K93" s="1">
        <v>0.4550000000000003</v>
      </c>
    </row>
    <row r="94" ht="15.75" customHeight="1">
      <c r="E94" s="1">
        <f>IFERROR(__xludf.DUMMYFUNCTION("($B$8*(1-10^(-(($B$2*10^(-6))*$B$6+($B$11*10^(-6))*$B$12)*K94))/($B$6*$B$5))*$B$4*$B$6"),1.2620391896378276E-7)</f>
        <v>0.000000126203919</v>
      </c>
      <c r="F94" s="1">
        <f>IFERROR(__xludf.DUMMYFUNCTION("($B$9*(1-10^(-(($B$11*10^(-6))*$B$12+($B$2*10^(-6))*$B$6)*K94))/($B$12*$B$5))*$B$4*$B$12"),3.9853869146457716E-8)</f>
        <v>0.00000003985386915</v>
      </c>
      <c r="G94" s="2">
        <f>IFERROR(__xludf.DUMMYFUNCTION("($B$8*(1-10^(-(($B$2*10^(-6))*$B$6+($B$11*10^(-6))*$B$12)*K94)))*($B$4*($B$2*10^(-6))*$B$6/(($B$2*10^(-6))*$B$6+($B$11*10^(-6))*$B$12))"),5.4285714285707136E17)</f>
        <v>5.42857E+17</v>
      </c>
      <c r="H94" s="1">
        <f>IFERROR(__xludf.DUMMYFUNCTION("($B$8*(1-10^(-(($B$2*10^(-6))*$B$6+($B$11*10^(-6))*$B$12)*K94)))*($B$4*($B$11*10^(-6))*$B$12/(($B$2*10^(-6))*$B$6+($B$11*10^(-6))*$B$12))"),2.1714285714282854E17)</f>
        <v>2.17143E+17</v>
      </c>
      <c r="K94" s="1">
        <v>0.4600000000000003</v>
      </c>
    </row>
    <row r="95" ht="15.75" customHeight="1">
      <c r="E95" s="1">
        <f>IFERROR(__xludf.DUMMYFUNCTION("($B$8*(1-10^(-(($B$2*10^(-6))*$B$6+($B$11*10^(-6))*$B$12)*K95))/($B$6*$B$5))*$B$4*$B$6"),1.2620391896378734E-7)</f>
        <v>0.000000126203919</v>
      </c>
      <c r="F95" s="1">
        <f>IFERROR(__xludf.DUMMYFUNCTION("($B$9*(1-10^(-(($B$11*10^(-6))*$B$12+($B$2*10^(-6))*$B$6)*K95))/($B$12*$B$5))*$B$4*$B$12"),3.9853869146459165E-8)</f>
        <v>0.00000003985386915</v>
      </c>
      <c r="G95" s="2">
        <f>IFERROR(__xludf.DUMMYFUNCTION("($B$8*(1-10^(-(($B$2*10^(-6))*$B$6+($B$11*10^(-6))*$B$12)*K95)))*($B$4*($B$2*10^(-6))*$B$6/(($B$2*10^(-6))*$B$6+($B$11*10^(-6))*$B$12))"),5.42857142857091E17)</f>
        <v>5.42857E+17</v>
      </c>
      <c r="H95" s="1">
        <f>IFERROR(__xludf.DUMMYFUNCTION("($B$8*(1-10^(-(($B$2*10^(-6))*$B$6+($B$11*10^(-6))*$B$12)*K95)))*($B$4*($B$11*10^(-6))*$B$12/(($B$2*10^(-6))*$B$6+($B$11*10^(-6))*$B$12))"),2.171428571428364E17)</f>
        <v>2.17143E+17</v>
      </c>
      <c r="K95" s="1">
        <v>0.4650000000000003</v>
      </c>
    </row>
    <row r="96" ht="15.75" customHeight="1">
      <c r="E96" s="1">
        <f>IFERROR(__xludf.DUMMYFUNCTION("($B$8*(1-10^(-(($B$2*10^(-6))*$B$6+($B$11*10^(-6))*$B$12)*K96))/($B$6*$B$5))*$B$4*$B$6"),1.2620391896379067E-7)</f>
        <v>0.000000126203919</v>
      </c>
      <c r="F96" s="1">
        <f>IFERROR(__xludf.DUMMYFUNCTION("($B$9*(1-10^(-(($B$11*10^(-6))*$B$12+($B$2*10^(-6))*$B$6)*K96))/($B$12*$B$5))*$B$4*$B$12"),3.985386914646021E-8)</f>
        <v>0.00000003985386915</v>
      </c>
      <c r="G96" s="2">
        <f>IFERROR(__xludf.DUMMYFUNCTION("($B$8*(1-10^(-(($B$2*10^(-6))*$B$6+($B$11*10^(-6))*$B$12)*K96)))*($B$4*($B$2*10^(-6))*$B$6/(($B$2*10^(-6))*$B$6+($B$11*10^(-6))*$B$12))"),5.4285714285710534E17)</f>
        <v>5.42857E+17</v>
      </c>
      <c r="H96" s="1">
        <f>IFERROR(__xludf.DUMMYFUNCTION("($B$8*(1-10^(-(($B$2*10^(-6))*$B$6+($B$11*10^(-6))*$B$12)*K96)))*($B$4*($B$11*10^(-6))*$B$12/(($B$2*10^(-6))*$B$6+($B$11*10^(-6))*$B$12))"),2.1714285714284214E17)</f>
        <v>2.17143E+17</v>
      </c>
      <c r="K96" s="1">
        <v>0.4700000000000003</v>
      </c>
    </row>
    <row r="97" ht="15.75" customHeight="1">
      <c r="E97" s="1">
        <f>IFERROR(__xludf.DUMMYFUNCTION("($B$8*(1-10^(-(($B$2*10^(-6))*$B$6+($B$11*10^(-6))*$B$12)*K97))/($B$6*$B$5))*$B$4*$B$6"),1.2620391896379305E-7)</f>
        <v>0.000000126203919</v>
      </c>
      <c r="F97" s="1">
        <f>IFERROR(__xludf.DUMMYFUNCTION("($B$9*(1-10^(-(($B$11*10^(-6))*$B$12+($B$2*10^(-6))*$B$6)*K97))/($B$12*$B$5))*$B$4*$B$12"),3.985386914646097E-8)</f>
        <v>0.00000003985386915</v>
      </c>
      <c r="G97" s="2">
        <f>IFERROR(__xludf.DUMMYFUNCTION("($B$8*(1-10^(-(($B$2*10^(-6))*$B$6+($B$11*10^(-6))*$B$12)*K97)))*($B$4*($B$2*10^(-6))*$B$6/(($B$2*10^(-6))*$B$6+($B$11*10^(-6))*$B$12))"),5.4285714285711565E17)</f>
        <v>5.42857E+17</v>
      </c>
      <c r="H97" s="1">
        <f>IFERROR(__xludf.DUMMYFUNCTION("($B$8*(1-10^(-(($B$2*10^(-6))*$B$6+($B$11*10^(-6))*$B$12)*K97)))*($B$4*($B$11*10^(-6))*$B$12/(($B$2*10^(-6))*$B$6+($B$11*10^(-6))*$B$12))"),2.1714285714284627E17)</f>
        <v>2.17143E+17</v>
      </c>
      <c r="K97" s="1">
        <v>0.4750000000000003</v>
      </c>
    </row>
    <row r="98" ht="15.75" customHeight="1">
      <c r="E98" s="1">
        <f>IFERROR(__xludf.DUMMYFUNCTION("($B$8*(1-10^(-(($B$2*10^(-6))*$B$6+($B$11*10^(-6))*$B$12)*K98))/($B$6*$B$5))*$B$4*$B$6"),1.262039189637948E-7)</f>
        <v>0.000000126203919</v>
      </c>
      <c r="F98" s="1">
        <f>IFERROR(__xludf.DUMMYFUNCTION("($B$9*(1-10^(-(($B$11*10^(-6))*$B$12+($B$2*10^(-6))*$B$6)*K98))/($B$12*$B$5))*$B$4*$B$12"),3.985386914646152E-8)</f>
        <v>0.00000003985386915</v>
      </c>
      <c r="G98" s="2">
        <f>IFERROR(__xludf.DUMMYFUNCTION("($B$8*(1-10^(-(($B$2*10^(-6))*$B$6+($B$11*10^(-6))*$B$12)*K98)))*($B$4*($B$2*10^(-6))*$B$6/(($B$2*10^(-6))*$B$6+($B$11*10^(-6))*$B$12))"),5.4285714285712314E17)</f>
        <v>5.42857E+17</v>
      </c>
      <c r="H98" s="1">
        <f>IFERROR(__xludf.DUMMYFUNCTION("($B$8*(1-10^(-(($B$2*10^(-6))*$B$6+($B$11*10^(-6))*$B$12)*K98)))*($B$4*($B$11*10^(-6))*$B$12/(($B$2*10^(-6))*$B$6+($B$11*10^(-6))*$B$12))"),2.1714285714284925E17)</f>
        <v>2.17143E+17</v>
      </c>
      <c r="K98" s="1">
        <v>0.4800000000000003</v>
      </c>
    </row>
    <row r="99" ht="15.75" customHeight="1">
      <c r="E99" s="1">
        <f>IFERROR(__xludf.DUMMYFUNCTION("($B$8*(1-10^(-(($B$2*10^(-6))*$B$6+($B$11*10^(-6))*$B$12)*K99))/($B$6*$B$5))*$B$4*$B$6"),1.262039189637961E-7)</f>
        <v>0.000000126203919</v>
      </c>
      <c r="F99" s="1">
        <f>IFERROR(__xludf.DUMMYFUNCTION("($B$9*(1-10^(-(($B$11*10^(-6))*$B$12+($B$2*10^(-6))*$B$6)*K99))/($B$12*$B$5))*$B$4*$B$12"),3.985386914646192E-8)</f>
        <v>0.00000003985386915</v>
      </c>
      <c r="G99" s="2">
        <f>IFERROR(__xludf.DUMMYFUNCTION("($B$8*(1-10^(-(($B$2*10^(-6))*$B$6+($B$11*10^(-6))*$B$12)*K99)))*($B$4*($B$2*10^(-6))*$B$6/(($B$2*10^(-6))*$B$6+($B$11*10^(-6))*$B$12))"),5.428571428571286E17)</f>
        <v>5.42857E+17</v>
      </c>
      <c r="H99" s="1">
        <f>IFERROR(__xludf.DUMMYFUNCTION("($B$8*(1-10^(-(($B$2*10^(-6))*$B$6+($B$11*10^(-6))*$B$12)*K99)))*($B$4*($B$11*10^(-6))*$B$12/(($B$2*10^(-6))*$B$6+($B$11*10^(-6))*$B$12))"),2.1714285714285146E17)</f>
        <v>2.17143E+17</v>
      </c>
      <c r="K99" s="1">
        <v>0.4850000000000003</v>
      </c>
    </row>
    <row r="100" ht="15.75" customHeight="1">
      <c r="E100" s="1">
        <f>IFERROR(__xludf.DUMMYFUNCTION("($B$8*(1-10^(-(($B$2*10^(-6))*$B$6+($B$11*10^(-6))*$B$12)*K100))/($B$6*$B$5))*$B$4*$B$6"),1.2620391896379697E-7)</f>
        <v>0.000000126203919</v>
      </c>
      <c r="F100" s="1">
        <f>IFERROR(__xludf.DUMMYFUNCTION("($B$9*(1-10^(-(($B$11*10^(-6))*$B$12+($B$2*10^(-6))*$B$6)*K100))/($B$12*$B$5))*$B$4*$B$12"),3.98538691464622E-8)</f>
        <v>0.00000003985386915</v>
      </c>
      <c r="G100" s="2">
        <f>IFERROR(__xludf.DUMMYFUNCTION("($B$8*(1-10^(-(($B$2*10^(-6))*$B$6+($B$11*10^(-6))*$B$12)*K100)))*($B$4*($B$2*10^(-6))*$B$6/(($B$2*10^(-6))*$B$6+($B$11*10^(-6))*$B$12))"),5.428571428571325E17)</f>
        <v>5.42857E+17</v>
      </c>
      <c r="H100" s="1">
        <f>IFERROR(__xludf.DUMMYFUNCTION("($B$8*(1-10^(-(($B$2*10^(-6))*$B$6+($B$11*10^(-6))*$B$12)*K100)))*($B$4*($B$11*10^(-6))*$B$12/(($B$2*10^(-6))*$B$6+($B$11*10^(-6))*$B$12))"),2.17142857142853E17)</f>
        <v>2.17143E+17</v>
      </c>
      <c r="K100" s="1">
        <v>0.4900000000000003</v>
      </c>
    </row>
    <row r="101" ht="15.75" customHeight="1">
      <c r="E101" s="1">
        <f>IFERROR(__xludf.DUMMYFUNCTION("($B$8*(1-10^(-(($B$2*10^(-6))*$B$6+($B$11*10^(-6))*$B$12)*K101))/($B$6*$B$5))*$B$4*$B$6"),1.2620391896379766E-7)</f>
        <v>0.000000126203919</v>
      </c>
      <c r="F101" s="1">
        <f>IFERROR(__xludf.DUMMYFUNCTION("($B$9*(1-10^(-(($B$11*10^(-6))*$B$12+($B$2*10^(-6))*$B$6)*K101))/($B$12*$B$5))*$B$4*$B$12"),3.9853869146462414E-8)</f>
        <v>0.00000003985386915</v>
      </c>
      <c r="G101" s="2">
        <f>IFERROR(__xludf.DUMMYFUNCTION("($B$8*(1-10^(-(($B$2*10^(-6))*$B$6+($B$11*10^(-6))*$B$12)*K101)))*($B$4*($B$2*10^(-6))*$B$6/(($B$2*10^(-6))*$B$6+($B$11*10^(-6))*$B$12))"),5.428571428571354E17)</f>
        <v>5.42857E+17</v>
      </c>
      <c r="H101" s="1">
        <f>IFERROR(__xludf.DUMMYFUNCTION("($B$8*(1-10^(-(($B$2*10^(-6))*$B$6+($B$11*10^(-6))*$B$12)*K101)))*($B$4*($B$11*10^(-6))*$B$12/(($B$2*10^(-6))*$B$6+($B$11*10^(-6))*$B$12))"),2.1714285714285418E17)</f>
        <v>2.17143E+17</v>
      </c>
      <c r="K101" s="1">
        <v>0.49500000000000033</v>
      </c>
    </row>
    <row r="102" ht="15.75" customHeight="1">
      <c r="E102" s="1">
        <f>IFERROR(__xludf.DUMMYFUNCTION("($B$8*(1-10^(-(($B$2*10^(-6))*$B$6+($B$11*10^(-6))*$B$12)*K102))/($B$6*$B$5))*$B$4*$B$6"),1.2620391896379814E-7)</f>
        <v>0.000000126203919</v>
      </c>
      <c r="F102" s="1">
        <f>IFERROR(__xludf.DUMMYFUNCTION("($B$9*(1-10^(-(($B$11*10^(-6))*$B$12+($B$2*10^(-6))*$B$6)*K102))/($B$12*$B$5))*$B$4*$B$12"),3.985386914646257E-8)</f>
        <v>0.00000003985386915</v>
      </c>
      <c r="G102" s="2">
        <f>IFERROR(__xludf.DUMMYFUNCTION("($B$8*(1-10^(-(($B$2*10^(-6))*$B$6+($B$11*10^(-6))*$B$12)*K102)))*($B$4*($B$2*10^(-6))*$B$6/(($B$2*10^(-6))*$B$6+($B$11*10^(-6))*$B$12))"),5.428571428571375E17)</f>
        <v>5.42857E+17</v>
      </c>
      <c r="H102" s="1">
        <f>IFERROR(__xludf.DUMMYFUNCTION("($B$8*(1-10^(-(($B$2*10^(-6))*$B$6+($B$11*10^(-6))*$B$12)*K102)))*($B$4*($B$11*10^(-6))*$B$12/(($B$2*10^(-6))*$B$6+($B$11*10^(-6))*$B$12))"),2.17142857142855E17)</f>
        <v>2.17143E+17</v>
      </c>
      <c r="K102" s="1">
        <v>0.5000000000000003</v>
      </c>
    </row>
    <row r="103" ht="15.75" customHeight="1">
      <c r="E103" s="1">
        <f>IFERROR(__xludf.DUMMYFUNCTION("($B$8*(1-10^(-(($B$2*10^(-6))*$B$6+($B$11*10^(-6))*$B$12)*K103))/($B$6*$B$5))*$B$4*$B$6"),1.2620391896379848E-7)</f>
        <v>0.000000126203919</v>
      </c>
      <c r="F103" s="1">
        <f>IFERROR(__xludf.DUMMYFUNCTION("($B$9*(1-10^(-(($B$11*10^(-6))*$B$12+($B$2*10^(-6))*$B$6)*K103))/($B$12*$B$5))*$B$4*$B$12"),3.985386914646268E-8)</f>
        <v>0.00000003985386915</v>
      </c>
      <c r="G103" s="2">
        <f>IFERROR(__xludf.DUMMYFUNCTION("($B$8*(1-10^(-(($B$2*10^(-6))*$B$6+($B$11*10^(-6))*$B$12)*K103)))*($B$4*($B$2*10^(-6))*$B$6/(($B$2*10^(-6))*$B$6+($B$11*10^(-6))*$B$12))"),5.42857142857139E17)</f>
        <v>5.42857E+17</v>
      </c>
      <c r="H103" s="1">
        <f>IFERROR(__xludf.DUMMYFUNCTION("($B$8*(1-10^(-(($B$2*10^(-6))*$B$6+($B$11*10^(-6))*$B$12)*K103)))*($B$4*($B$11*10^(-6))*$B$12/(($B$2*10^(-6))*$B$6+($B$11*10^(-6))*$B$12))"),2.171428571428556E17)</f>
        <v>2.17143E+17</v>
      </c>
      <c r="K103" s="1">
        <v>0.5050000000000003</v>
      </c>
    </row>
    <row r="104" ht="15.75" customHeight="1">
      <c r="E104" s="1">
        <f>IFERROR(__xludf.DUMMYFUNCTION("($B$8*(1-10^(-(($B$2*10^(-6))*$B$6+($B$11*10^(-6))*$B$12)*K104))/($B$6*$B$5))*$B$4*$B$6"),1.2620391896379872E-7)</f>
        <v>0.000000126203919</v>
      </c>
      <c r="F104" s="1">
        <f>IFERROR(__xludf.DUMMYFUNCTION("($B$9*(1-10^(-(($B$11*10^(-6))*$B$12+($B$2*10^(-6))*$B$6)*K104))/($B$12*$B$5))*$B$4*$B$12"),3.985386914646276E-8)</f>
        <v>0.00000003985386915</v>
      </c>
      <c r="G104" s="2">
        <f>IFERROR(__xludf.DUMMYFUNCTION("($B$8*(1-10^(-(($B$2*10^(-6))*$B$6+($B$11*10^(-6))*$B$12)*K104)))*($B$4*($B$2*10^(-6))*$B$6/(($B$2*10^(-6))*$B$6+($B$11*10^(-6))*$B$12))"),5.4285714285714003E17)</f>
        <v>5.42857E+17</v>
      </c>
      <c r="H104" s="1">
        <f>IFERROR(__xludf.DUMMYFUNCTION("($B$8*(1-10^(-(($B$2*10^(-6))*$B$6+($B$11*10^(-6))*$B$12)*K104)))*($B$4*($B$11*10^(-6))*$B$12/(($B$2*10^(-6))*$B$6+($B$11*10^(-6))*$B$12))"),2.17142857142856E17)</f>
        <v>2.17143E+17</v>
      </c>
      <c r="K104" s="1">
        <v>0.5100000000000003</v>
      </c>
    </row>
    <row r="105" ht="15.75" customHeight="1">
      <c r="E105" s="1">
        <f>IFERROR(__xludf.DUMMYFUNCTION("($B$8*(1-10^(-(($B$2*10^(-6))*$B$6+($B$11*10^(-6))*$B$12)*K105))/($B$6*$B$5))*$B$4*$B$6"),1.2620391896379893E-7)</f>
        <v>0.000000126203919</v>
      </c>
      <c r="F105" s="1">
        <f>IFERROR(__xludf.DUMMYFUNCTION("($B$9*(1-10^(-(($B$11*10^(-6))*$B$12+($B$2*10^(-6))*$B$6)*K105))/($B$12*$B$5))*$B$4*$B$12"),3.985386914646282E-8)</f>
        <v>0.00000003985386915</v>
      </c>
      <c r="G105" s="2">
        <f>IFERROR(__xludf.DUMMYFUNCTION("($B$8*(1-10^(-(($B$2*10^(-6))*$B$6+($B$11*10^(-6))*$B$12)*K105)))*($B$4*($B$2*10^(-6))*$B$6/(($B$2*10^(-6))*$B$6+($B$11*10^(-6))*$B$12))"),5.428571428571408E17)</f>
        <v>5.42857E+17</v>
      </c>
      <c r="H105" s="1">
        <f>IFERROR(__xludf.DUMMYFUNCTION("($B$8*(1-10^(-(($B$2*10^(-6))*$B$6+($B$11*10^(-6))*$B$12)*K105)))*($B$4*($B$11*10^(-6))*$B$12/(($B$2*10^(-6))*$B$6+($B$11*10^(-6))*$B$12))"),2.1714285714285632E17)</f>
        <v>2.17143E+17</v>
      </c>
      <c r="K105" s="1">
        <v>0.5150000000000003</v>
      </c>
    </row>
    <row r="106" ht="15.75" customHeight="1">
      <c r="E106" s="1">
        <f>IFERROR(__xludf.DUMMYFUNCTION("($B$8*(1-10^(-(($B$2*10^(-6))*$B$6+($B$11*10^(-6))*$B$12)*K106))/($B$6*$B$5))*$B$4*$B$6"),1.2620391896379904E-7)</f>
        <v>0.000000126203919</v>
      </c>
      <c r="F106" s="1">
        <f>IFERROR(__xludf.DUMMYFUNCTION("($B$9*(1-10^(-(($B$11*10^(-6))*$B$12+($B$2*10^(-6))*$B$6)*K106))/($B$12*$B$5))*$B$4*$B$12"),3.985386914646285E-8)</f>
        <v>0.00000003985386915</v>
      </c>
      <c r="G106" s="2">
        <f>IFERROR(__xludf.DUMMYFUNCTION("($B$8*(1-10^(-(($B$2*10^(-6))*$B$6+($B$11*10^(-6))*$B$12)*K106)))*($B$4*($B$2*10^(-6))*$B$6/(($B$2*10^(-6))*$B$6+($B$11*10^(-6))*$B$12))"),5.428571428571414E17)</f>
        <v>5.42857E+17</v>
      </c>
      <c r="H106" s="1">
        <f>IFERROR(__xludf.DUMMYFUNCTION("($B$8*(1-10^(-(($B$2*10^(-6))*$B$6+($B$11*10^(-6))*$B$12)*K106)))*($B$4*($B$11*10^(-6))*$B$12/(($B$2*10^(-6))*$B$6+($B$11*10^(-6))*$B$12))"),2.1714285714285654E17)</f>
        <v>2.17143E+17</v>
      </c>
      <c r="K106" s="1">
        <v>0.5200000000000004</v>
      </c>
    </row>
    <row r="107" ht="15.75" customHeight="1">
      <c r="E107" s="1">
        <f>IFERROR(__xludf.DUMMYFUNCTION("($B$8*(1-10^(-(($B$2*10^(-6))*$B$6+($B$11*10^(-6))*$B$12)*K107))/($B$6*$B$5))*$B$4*$B$6"),1.2620391896379914E-7)</f>
        <v>0.000000126203919</v>
      </c>
      <c r="F107" s="1">
        <f>IFERROR(__xludf.DUMMYFUNCTION("($B$9*(1-10^(-(($B$11*10^(-6))*$B$12+($B$2*10^(-6))*$B$6)*K107))/($B$12*$B$5))*$B$4*$B$12"),3.9853869146462884E-8)</f>
        <v>0.00000003985386915</v>
      </c>
      <c r="G107" s="2">
        <f>IFERROR(__xludf.DUMMYFUNCTION("($B$8*(1-10^(-(($B$2*10^(-6))*$B$6+($B$11*10^(-6))*$B$12)*K107)))*($B$4*($B$2*10^(-6))*$B$6/(($B$2*10^(-6))*$B$6+($B$11*10^(-6))*$B$12))"),5.4285714285714176E17)</f>
        <v>5.42857E+17</v>
      </c>
      <c r="H107" s="1">
        <f>IFERROR(__xludf.DUMMYFUNCTION("($B$8*(1-10^(-(($B$2*10^(-6))*$B$6+($B$11*10^(-6))*$B$12)*K107)))*($B$4*($B$11*10^(-6))*$B$12/(($B$2*10^(-6))*$B$6+($B$11*10^(-6))*$B$12))"),2.171428571428567E17)</f>
        <v>2.17143E+17</v>
      </c>
      <c r="K107" s="1">
        <v>0.5250000000000004</v>
      </c>
    </row>
    <row r="108" ht="15.75" customHeight="1">
      <c r="E108" s="1">
        <f>IFERROR(__xludf.DUMMYFUNCTION("($B$8*(1-10^(-(($B$2*10^(-6))*$B$6+($B$11*10^(-6))*$B$12)*K108))/($B$6*$B$5))*$B$4*$B$6"),1.262039189637992E-7)</f>
        <v>0.000000126203919</v>
      </c>
      <c r="F108" s="1">
        <f>IFERROR(__xludf.DUMMYFUNCTION("($B$9*(1-10^(-(($B$11*10^(-6))*$B$12+($B$2*10^(-6))*$B$6)*K108))/($B$12*$B$5))*$B$4*$B$12"),3.985386914646291E-8)</f>
        <v>0.00000003985386915</v>
      </c>
      <c r="G108" s="2">
        <f>IFERROR(__xludf.DUMMYFUNCTION("($B$8*(1-10^(-(($B$2*10^(-6))*$B$6+($B$11*10^(-6))*$B$12)*K108)))*($B$4*($B$2*10^(-6))*$B$6/(($B$2*10^(-6))*$B$6+($B$11*10^(-6))*$B$12))"),5.428571428571421E17)</f>
        <v>5.42857E+17</v>
      </c>
      <c r="H108" s="1">
        <f>IFERROR(__xludf.DUMMYFUNCTION("($B$8*(1-10^(-(($B$2*10^(-6))*$B$6+($B$11*10^(-6))*$B$12)*K108)))*($B$4*($B$11*10^(-6))*$B$12/(($B$2*10^(-6))*$B$6+($B$11*10^(-6))*$B$12))"),2.1714285714285683E17)</f>
        <v>2.17143E+17</v>
      </c>
      <c r="K108" s="1">
        <v>0.5300000000000004</v>
      </c>
    </row>
    <row r="109" ht="15.75" customHeight="1">
      <c r="E109" s="1">
        <f>IFERROR(__xludf.DUMMYFUNCTION("($B$8*(1-10^(-(($B$2*10^(-6))*$B$6+($B$11*10^(-6))*$B$12)*K109))/($B$6*$B$5))*$B$4*$B$6"),1.2620391896379925E-7)</f>
        <v>0.000000126203919</v>
      </c>
      <c r="F109" s="1">
        <f>IFERROR(__xludf.DUMMYFUNCTION("($B$9*(1-10^(-(($B$11*10^(-6))*$B$12+($B$2*10^(-6))*$B$6)*K109))/($B$12*$B$5))*$B$4*$B$12"),3.9853869146462924E-8)</f>
        <v>0.00000003985386915</v>
      </c>
      <c r="G109" s="2">
        <f>IFERROR(__xludf.DUMMYFUNCTION("($B$8*(1-10^(-(($B$2*10^(-6))*$B$6+($B$11*10^(-6))*$B$12)*K109)))*($B$4*($B$2*10^(-6))*$B$6/(($B$2*10^(-6))*$B$6+($B$11*10^(-6))*$B$12))"),5.4285714285714234E17)</f>
        <v>5.42857E+17</v>
      </c>
      <c r="H109" s="1">
        <f>IFERROR(__xludf.DUMMYFUNCTION("($B$8*(1-10^(-(($B$2*10^(-6))*$B$6+($B$11*10^(-6))*$B$12)*K109)))*($B$4*($B$11*10^(-6))*$B$12/(($B$2*10^(-6))*$B$6+($B$11*10^(-6))*$B$12))"),2.1714285714285693E17)</f>
        <v>2.17143E+17</v>
      </c>
      <c r="K109" s="1">
        <v>0.5350000000000004</v>
      </c>
    </row>
    <row r="110" ht="15.75" customHeight="1">
      <c r="E110" s="1">
        <f>IFERROR(__xludf.DUMMYFUNCTION("($B$8*(1-10^(-(($B$2*10^(-6))*$B$6+($B$11*10^(-6))*$B$12)*K110))/($B$6*$B$5))*$B$4*$B$6"),1.262039189637993E-7)</f>
        <v>0.000000126203919</v>
      </c>
      <c r="F110" s="1">
        <f>IFERROR(__xludf.DUMMYFUNCTION("($B$9*(1-10^(-(($B$11*10^(-6))*$B$12+($B$2*10^(-6))*$B$6)*K110))/($B$12*$B$5))*$B$4*$B$12"),3.985386914646294E-8)</f>
        <v>0.00000003985386915</v>
      </c>
      <c r="G110" s="2">
        <f>IFERROR(__xludf.DUMMYFUNCTION("($B$8*(1-10^(-(($B$2*10^(-6))*$B$6+($B$11*10^(-6))*$B$12)*K110)))*($B$4*($B$2*10^(-6))*$B$6/(($B$2*10^(-6))*$B$6+($B$11*10^(-6))*$B$12))"),5.4285714285714246E17)</f>
        <v>5.42857E+17</v>
      </c>
      <c r="H110" s="1">
        <f>IFERROR(__xludf.DUMMYFUNCTION("($B$8*(1-10^(-(($B$2*10^(-6))*$B$6+($B$11*10^(-6))*$B$12)*K110)))*($B$4*($B$11*10^(-6))*$B$12/(($B$2*10^(-6))*$B$6+($B$11*10^(-6))*$B$12))"),2.17142857142857E17)</f>
        <v>2.17143E+17</v>
      </c>
      <c r="K110" s="1">
        <v>0.5400000000000004</v>
      </c>
    </row>
    <row r="111" ht="15.75" customHeight="1">
      <c r="E111" s="1">
        <f>IFERROR(__xludf.DUMMYFUNCTION("($B$8*(1-10^(-(($B$2*10^(-6))*$B$6+($B$11*10^(-6))*$B$12)*K111))/($B$6*$B$5))*$B$4*$B$6"),1.2620391896379933E-7)</f>
        <v>0.000000126203919</v>
      </c>
      <c r="F111" s="1">
        <f>IFERROR(__xludf.DUMMYFUNCTION("($B$9*(1-10^(-(($B$11*10^(-6))*$B$12+($B$2*10^(-6))*$B$6)*K111))/($B$12*$B$5))*$B$4*$B$12"),3.9853869146462944E-8)</f>
        <v>0.00000003985386915</v>
      </c>
      <c r="G111" s="2">
        <f>IFERROR(__xludf.DUMMYFUNCTION("($B$8*(1-10^(-(($B$2*10^(-6))*$B$6+($B$11*10^(-6))*$B$12)*K111)))*($B$4*($B$2*10^(-6))*$B$6/(($B$2*10^(-6))*$B$6+($B$11*10^(-6))*$B$12))"),5.428571428571426E17)</f>
        <v>5.42857E+17</v>
      </c>
      <c r="H111" s="1">
        <f>IFERROR(__xludf.DUMMYFUNCTION("($B$8*(1-10^(-(($B$2*10^(-6))*$B$6+($B$11*10^(-6))*$B$12)*K111)))*($B$4*($B$11*10^(-6))*$B$12/(($B$2*10^(-6))*$B$6+($B$11*10^(-6))*$B$12))"),2.1714285714285702E17)</f>
        <v>2.17143E+17</v>
      </c>
      <c r="K111" s="1">
        <v>0.5450000000000004</v>
      </c>
    </row>
    <row r="112" ht="15.75" customHeight="1">
      <c r="E112" s="1">
        <f>IFERROR(__xludf.DUMMYFUNCTION("($B$8*(1-10^(-(($B$2*10^(-6))*$B$6+($B$11*10^(-6))*$B$12)*K112))/($B$6*$B$5))*$B$4*$B$6"),1.2620391896379935E-7)</f>
        <v>0.000000126203919</v>
      </c>
      <c r="F112" s="1">
        <f>IFERROR(__xludf.DUMMYFUNCTION("($B$9*(1-10^(-(($B$11*10^(-6))*$B$12+($B$2*10^(-6))*$B$6)*K112))/($B$12*$B$5))*$B$4*$B$12"),3.985386914646295E-8)</f>
        <v>0.00000003985386915</v>
      </c>
      <c r="G112" s="2">
        <f>IFERROR(__xludf.DUMMYFUNCTION("($B$8*(1-10^(-(($B$2*10^(-6))*$B$6+($B$11*10^(-6))*$B$12)*K112)))*($B$4*($B$2*10^(-6))*$B$6/(($B$2*10^(-6))*$B$6+($B$11*10^(-6))*$B$12))"),5.4285714285714266E17)</f>
        <v>5.42857E+17</v>
      </c>
      <c r="H112" s="1">
        <f>IFERROR(__xludf.DUMMYFUNCTION("($B$8*(1-10^(-(($B$2*10^(-6))*$B$6+($B$11*10^(-6))*$B$12)*K112)))*($B$4*($B$11*10^(-6))*$B$12/(($B$2*10^(-6))*$B$6+($B$11*10^(-6))*$B$12))"),2.1714285714285706E17)</f>
        <v>2.17143E+17</v>
      </c>
      <c r="K112" s="1">
        <v>0.5500000000000004</v>
      </c>
    </row>
    <row r="113" ht="15.75" customHeight="1">
      <c r="E113" s="1">
        <f>IFERROR(__xludf.DUMMYFUNCTION("($B$8*(1-10^(-(($B$2*10^(-6))*$B$6+($B$11*10^(-6))*$B$12)*K113))/($B$6*$B$5))*$B$4*$B$6"),1.2620391896379935E-7)</f>
        <v>0.000000126203919</v>
      </c>
      <c r="F113" s="1">
        <f>IFERROR(__xludf.DUMMYFUNCTION("($B$9*(1-10^(-(($B$11*10^(-6))*$B$12+($B$2*10^(-6))*$B$6)*K113))/($B$12*$B$5))*$B$4*$B$12"),3.985386914646295E-8)</f>
        <v>0.00000003985386915</v>
      </c>
      <c r="G113" s="2">
        <f>IFERROR(__xludf.DUMMYFUNCTION("($B$8*(1-10^(-(($B$2*10^(-6))*$B$6+($B$11*10^(-6))*$B$12)*K113)))*($B$4*($B$2*10^(-6))*$B$6/(($B$2*10^(-6))*$B$6+($B$11*10^(-6))*$B$12))"),5.428571428571427E17)</f>
        <v>5.42857E+17</v>
      </c>
      <c r="H113" s="1">
        <f>IFERROR(__xludf.DUMMYFUNCTION("($B$8*(1-10^(-(($B$2*10^(-6))*$B$6+($B$11*10^(-6))*$B$12)*K113)))*($B$4*($B$11*10^(-6))*$B$12/(($B$2*10^(-6))*$B$6+($B$11*10^(-6))*$B$12))"),2.171428571428571E17)</f>
        <v>2.17143E+17</v>
      </c>
      <c r="K113" s="1">
        <v>0.5550000000000004</v>
      </c>
    </row>
    <row r="114" ht="15.75" customHeight="1">
      <c r="E114" s="1">
        <f>IFERROR(__xludf.DUMMYFUNCTION("($B$8*(1-10^(-(($B$2*10^(-6))*$B$6+($B$11*10^(-6))*$B$12)*K114))/($B$6*$B$5))*$B$4*$B$6"),1.2620391896379935E-7)</f>
        <v>0.000000126203919</v>
      </c>
      <c r="F114" s="1">
        <f>IFERROR(__xludf.DUMMYFUNCTION("($B$9*(1-10^(-(($B$11*10^(-6))*$B$12+($B$2*10^(-6))*$B$6)*K114))/($B$12*$B$5))*$B$4*$B$12"),3.985386914646296E-8)</f>
        <v>0.00000003985386915</v>
      </c>
      <c r="G114" s="2">
        <f>IFERROR(__xludf.DUMMYFUNCTION("($B$8*(1-10^(-(($B$2*10^(-6))*$B$6+($B$11*10^(-6))*$B$12)*K114)))*($B$4*($B$2*10^(-6))*$B$6/(($B$2*10^(-6))*$B$6+($B$11*10^(-6))*$B$12))"),5.428571428571427E17)</f>
        <v>5.42857E+17</v>
      </c>
      <c r="H114" s="1">
        <f>IFERROR(__xludf.DUMMYFUNCTION("($B$8*(1-10^(-(($B$2*10^(-6))*$B$6+($B$11*10^(-6))*$B$12)*K114)))*($B$4*($B$11*10^(-6))*$B$12/(($B$2*10^(-6))*$B$6+($B$11*10^(-6))*$B$12))"),2.171428571428571E17)</f>
        <v>2.17143E+17</v>
      </c>
      <c r="K114" s="1">
        <v>0.5600000000000004</v>
      </c>
    </row>
    <row r="115" ht="15.75" customHeight="1">
      <c r="E115" s="1">
        <f>IFERROR(__xludf.DUMMYFUNCTION("($B$8*(1-10^(-(($B$2*10^(-6))*$B$6+($B$11*10^(-6))*$B$12)*K115))/($B$6*$B$5))*$B$4*$B$6"),1.2620391896379935E-7)</f>
        <v>0.000000126203919</v>
      </c>
      <c r="F115" s="1">
        <f>IFERROR(__xludf.DUMMYFUNCTION("($B$9*(1-10^(-(($B$11*10^(-6))*$B$12+($B$2*10^(-6))*$B$6)*K115))/($B$12*$B$5))*$B$4*$B$12"),3.985386914646296E-8)</f>
        <v>0.00000003985386915</v>
      </c>
      <c r="G115" s="2">
        <f>IFERROR(__xludf.DUMMYFUNCTION("($B$8*(1-10^(-(($B$2*10^(-6))*$B$6+($B$11*10^(-6))*$B$12)*K115)))*($B$4*($B$2*10^(-6))*$B$6/(($B$2*10^(-6))*$B$6+($B$11*10^(-6))*$B$12))"),5.428571428571428E17)</f>
        <v>5.42857E+17</v>
      </c>
      <c r="H115" s="1">
        <f>IFERROR(__xludf.DUMMYFUNCTION("($B$8*(1-10^(-(($B$2*10^(-6))*$B$6+($B$11*10^(-6))*$B$12)*K115)))*($B$4*($B$11*10^(-6))*$B$12/(($B$2*10^(-6))*$B$6+($B$11*10^(-6))*$B$12))"),2.1714285714285712E17)</f>
        <v>2.17143E+17</v>
      </c>
      <c r="K115" s="1">
        <v>0.5650000000000004</v>
      </c>
    </row>
    <row r="116" ht="15.75" customHeight="1">
      <c r="E116" s="1">
        <f>IFERROR(__xludf.DUMMYFUNCTION("($B$8*(1-10^(-(($B$2*10^(-6))*$B$6+($B$11*10^(-6))*$B$12)*K116))/($B$6*$B$5))*$B$4*$B$6"),1.2620391896379935E-7)</f>
        <v>0.000000126203919</v>
      </c>
      <c r="F116" s="1">
        <f>IFERROR(__xludf.DUMMYFUNCTION("($B$9*(1-10^(-(($B$11*10^(-6))*$B$12+($B$2*10^(-6))*$B$6)*K116))/($B$12*$B$5))*$B$4*$B$12"),3.985386914646296E-8)</f>
        <v>0.00000003985386915</v>
      </c>
      <c r="G116" s="2">
        <f>IFERROR(__xludf.DUMMYFUNCTION("($B$8*(1-10^(-(($B$2*10^(-6))*$B$6+($B$11*10^(-6))*$B$12)*K116)))*($B$4*($B$2*10^(-6))*$B$6/(($B$2*10^(-6))*$B$6+($B$11*10^(-6))*$B$12))"),5.428571428571428E17)</f>
        <v>5.42857E+17</v>
      </c>
      <c r="H116" s="1">
        <f>IFERROR(__xludf.DUMMYFUNCTION("($B$8*(1-10^(-(($B$2*10^(-6))*$B$6+($B$11*10^(-6))*$B$12)*K116)))*($B$4*($B$11*10^(-6))*$B$12/(($B$2*10^(-6))*$B$6+($B$11*10^(-6))*$B$12))"),2.1714285714285712E17)</f>
        <v>2.17143E+17</v>
      </c>
      <c r="K116" s="1">
        <v>0.5700000000000004</v>
      </c>
    </row>
    <row r="117" ht="15.75" customHeight="1">
      <c r="E117" s="1">
        <f>IFERROR(__xludf.DUMMYFUNCTION("($B$8*(1-10^(-(($B$2*10^(-6))*$B$6+($B$11*10^(-6))*$B$12)*K117))/($B$6*$B$5))*$B$4*$B$6"),1.2620391896379935E-7)</f>
        <v>0.000000126203919</v>
      </c>
      <c r="F117" s="1">
        <f>IFERROR(__xludf.DUMMYFUNCTION("($B$9*(1-10^(-(($B$11*10^(-6))*$B$12+($B$2*10^(-6))*$B$6)*K117))/($B$12*$B$5))*$B$4*$B$12"),3.985386914646296E-8)</f>
        <v>0.00000003985386915</v>
      </c>
      <c r="G117" s="2">
        <f>IFERROR(__xludf.DUMMYFUNCTION("($B$8*(1-10^(-(($B$2*10^(-6))*$B$6+($B$11*10^(-6))*$B$12)*K117)))*($B$4*($B$2*10^(-6))*$B$6/(($B$2*10^(-6))*$B$6+($B$11*10^(-6))*$B$12))"),5.428571428571428E17)</f>
        <v>5.42857E+17</v>
      </c>
      <c r="H117" s="1">
        <f>IFERROR(__xludf.DUMMYFUNCTION("($B$8*(1-10^(-(($B$2*10^(-6))*$B$6+($B$11*10^(-6))*$B$12)*K117)))*($B$4*($B$11*10^(-6))*$B$12/(($B$2*10^(-6))*$B$6+($B$11*10^(-6))*$B$12))"),2.1714285714285712E17)</f>
        <v>2.17143E+17</v>
      </c>
      <c r="K117" s="1">
        <v>0.5750000000000004</v>
      </c>
    </row>
    <row r="118" ht="15.75" customHeight="1">
      <c r="E118" s="1">
        <f>IFERROR(__xludf.DUMMYFUNCTION("($B$8*(1-10^(-(($B$2*10^(-6))*$B$6+($B$11*10^(-6))*$B$12)*K118))/($B$6*$B$5))*$B$4*$B$6"),1.2620391896379935E-7)</f>
        <v>0.000000126203919</v>
      </c>
      <c r="F118" s="1">
        <f>IFERROR(__xludf.DUMMYFUNCTION("($B$9*(1-10^(-(($B$11*10^(-6))*$B$12+($B$2*10^(-6))*$B$6)*K118))/($B$12*$B$5))*$B$4*$B$12"),3.985386914646296E-8)</f>
        <v>0.00000003985386915</v>
      </c>
      <c r="G118" s="2">
        <f>IFERROR(__xludf.DUMMYFUNCTION("($B$8*(1-10^(-(($B$2*10^(-6))*$B$6+($B$11*10^(-6))*$B$12)*K118)))*($B$4*($B$2*10^(-6))*$B$6/(($B$2*10^(-6))*$B$6+($B$11*10^(-6))*$B$12))"),5.428571428571428E17)</f>
        <v>5.42857E+17</v>
      </c>
      <c r="H118" s="1">
        <f>IFERROR(__xludf.DUMMYFUNCTION("($B$8*(1-10^(-(($B$2*10^(-6))*$B$6+($B$11*10^(-6))*$B$12)*K118)))*($B$4*($B$11*10^(-6))*$B$12/(($B$2*10^(-6))*$B$6+($B$11*10^(-6))*$B$12))"),2.1714285714285712E17)</f>
        <v>2.17143E+17</v>
      </c>
      <c r="K118" s="1">
        <v>0.5800000000000004</v>
      </c>
    </row>
    <row r="119" ht="15.75" customHeight="1">
      <c r="E119" s="1">
        <f>IFERROR(__xludf.DUMMYFUNCTION("($B$8*(1-10^(-(($B$2*10^(-6))*$B$6+($B$11*10^(-6))*$B$12)*K119))/($B$6*$B$5))*$B$4*$B$6"),1.262039189637994E-7)</f>
        <v>0.000000126203919</v>
      </c>
      <c r="F119" s="1">
        <f>IFERROR(__xludf.DUMMYFUNCTION("($B$9*(1-10^(-(($B$11*10^(-6))*$B$12+($B$2*10^(-6))*$B$6)*K119))/($B$12*$B$5))*$B$4*$B$12"),3.9853869146462964E-8)</f>
        <v>0.00000003985386915</v>
      </c>
      <c r="G119" s="2">
        <f>IFERROR(__xludf.DUMMYFUNCTION("($B$8*(1-10^(-(($B$2*10^(-6))*$B$6+($B$11*10^(-6))*$B$12)*K119)))*($B$4*($B$2*10^(-6))*$B$6/(($B$2*10^(-6))*$B$6+($B$11*10^(-6))*$B$12))"),5.4285714285714285E17)</f>
        <v>5.42857E+17</v>
      </c>
      <c r="H119" s="1">
        <f>IFERROR(__xludf.DUMMYFUNCTION("($B$8*(1-10^(-(($B$2*10^(-6))*$B$6+($B$11*10^(-6))*$B$12)*K119)))*($B$4*($B$11*10^(-6))*$B$12/(($B$2*10^(-6))*$B$6+($B$11*10^(-6))*$B$12))"),2.1714285714285715E17)</f>
        <v>2.17143E+17</v>
      </c>
      <c r="K119" s="1">
        <v>0.5850000000000004</v>
      </c>
    </row>
    <row r="120" ht="15.75" customHeight="1">
      <c r="E120" s="1">
        <f>IFERROR(__xludf.DUMMYFUNCTION("($B$8*(1-10^(-(($B$2*10^(-6))*$B$6+($B$11*10^(-6))*$B$12)*K120))/($B$6*$B$5))*$B$4*$B$6"),1.262039189637994E-7)</f>
        <v>0.000000126203919</v>
      </c>
      <c r="F120" s="1">
        <f>IFERROR(__xludf.DUMMYFUNCTION("($B$9*(1-10^(-(($B$11*10^(-6))*$B$12+($B$2*10^(-6))*$B$6)*K120))/($B$12*$B$5))*$B$4*$B$12"),3.9853869146462964E-8)</f>
        <v>0.00000003985386915</v>
      </c>
      <c r="G120" s="2">
        <f>IFERROR(__xludf.DUMMYFUNCTION("($B$8*(1-10^(-(($B$2*10^(-6))*$B$6+($B$11*10^(-6))*$B$12)*K120)))*($B$4*($B$2*10^(-6))*$B$6/(($B$2*10^(-6))*$B$6+($B$11*10^(-6))*$B$12))"),5.4285714285714285E17)</f>
        <v>5.42857E+17</v>
      </c>
      <c r="H120" s="1">
        <f>IFERROR(__xludf.DUMMYFUNCTION("($B$8*(1-10^(-(($B$2*10^(-6))*$B$6+($B$11*10^(-6))*$B$12)*K120)))*($B$4*($B$11*10^(-6))*$B$12/(($B$2*10^(-6))*$B$6+($B$11*10^(-6))*$B$12))"),2.1714285714285715E17)</f>
        <v>2.17143E+17</v>
      </c>
      <c r="K120" s="1">
        <v>0.5900000000000004</v>
      </c>
    </row>
    <row r="121" ht="15.75" customHeight="1">
      <c r="E121" s="1">
        <f>IFERROR(__xludf.DUMMYFUNCTION("($B$8*(1-10^(-(($B$2*10^(-6))*$B$6+($B$11*10^(-6))*$B$12)*K121))/($B$6*$B$5))*$B$4*$B$6"),1.262039189637994E-7)</f>
        <v>0.000000126203919</v>
      </c>
      <c r="F121" s="1">
        <f>IFERROR(__xludf.DUMMYFUNCTION("($B$9*(1-10^(-(($B$11*10^(-6))*$B$12+($B$2*10^(-6))*$B$6)*K121))/($B$12*$B$5))*$B$4*$B$12"),3.9853869146462964E-8)</f>
        <v>0.00000003985386915</v>
      </c>
      <c r="G121" s="2">
        <f>IFERROR(__xludf.DUMMYFUNCTION("($B$8*(1-10^(-(($B$2*10^(-6))*$B$6+($B$11*10^(-6))*$B$12)*K121)))*($B$4*($B$2*10^(-6))*$B$6/(($B$2*10^(-6))*$B$6+($B$11*10^(-6))*$B$12))"),5.4285714285714285E17)</f>
        <v>5.42857E+17</v>
      </c>
      <c r="H121" s="1">
        <f>IFERROR(__xludf.DUMMYFUNCTION("($B$8*(1-10^(-(($B$2*10^(-6))*$B$6+($B$11*10^(-6))*$B$12)*K121)))*($B$4*($B$11*10^(-6))*$B$12/(($B$2*10^(-6))*$B$6+($B$11*10^(-6))*$B$12))"),2.1714285714285715E17)</f>
        <v>2.17143E+17</v>
      </c>
      <c r="K121" s="1">
        <v>0.5950000000000004</v>
      </c>
    </row>
    <row r="122" ht="15.75" customHeight="1">
      <c r="E122" s="1">
        <f>IFERROR(__xludf.DUMMYFUNCTION("($B$8*(1-10^(-(($B$2*10^(-6))*$B$6+($B$11*10^(-6))*$B$12)*K122))/($B$6*$B$5))*$B$4*$B$6"),1.262039189637994E-7)</f>
        <v>0.000000126203919</v>
      </c>
      <c r="F122" s="1">
        <f>IFERROR(__xludf.DUMMYFUNCTION("($B$9*(1-10^(-(($B$11*10^(-6))*$B$12+($B$2*10^(-6))*$B$6)*K122))/($B$12*$B$5))*$B$4*$B$12"),3.9853869146462964E-8)</f>
        <v>0.00000003985386915</v>
      </c>
      <c r="G122" s="2">
        <f>IFERROR(__xludf.DUMMYFUNCTION("($B$8*(1-10^(-(($B$2*10^(-6))*$B$6+($B$11*10^(-6))*$B$12)*K122)))*($B$4*($B$2*10^(-6))*$B$6/(($B$2*10^(-6))*$B$6+($B$11*10^(-6))*$B$12))"),5.4285714285714285E17)</f>
        <v>5.42857E+17</v>
      </c>
      <c r="H122" s="1">
        <f>IFERROR(__xludf.DUMMYFUNCTION("($B$8*(1-10^(-(($B$2*10^(-6))*$B$6+($B$11*10^(-6))*$B$12)*K122)))*($B$4*($B$11*10^(-6))*$B$12/(($B$2*10^(-6))*$B$6+($B$11*10^(-6))*$B$12))"),2.1714285714285715E17)</f>
        <v>2.17143E+17</v>
      </c>
      <c r="K122" s="1">
        <v>0.6000000000000004</v>
      </c>
    </row>
    <row r="123" ht="15.75" customHeight="1">
      <c r="E123" s="1">
        <f>IFERROR(__xludf.DUMMYFUNCTION("($B$8*(1-10^(-(($B$2*10^(-6))*$B$6+($B$11*10^(-6))*$B$12)*K123))/($B$6*$B$5))*$B$4*$B$6"),1.262039189637994E-7)</f>
        <v>0.000000126203919</v>
      </c>
      <c r="F123" s="1">
        <f>IFERROR(__xludf.DUMMYFUNCTION("($B$9*(1-10^(-(($B$11*10^(-6))*$B$12+($B$2*10^(-6))*$B$6)*K123))/($B$12*$B$5))*$B$4*$B$12"),3.9853869146462964E-8)</f>
        <v>0.00000003985386915</v>
      </c>
      <c r="G123" s="2">
        <f>IFERROR(__xludf.DUMMYFUNCTION("($B$8*(1-10^(-(($B$2*10^(-6))*$B$6+($B$11*10^(-6))*$B$12)*K123)))*($B$4*($B$2*10^(-6))*$B$6/(($B$2*10^(-6))*$B$6+($B$11*10^(-6))*$B$12))"),5.4285714285714285E17)</f>
        <v>5.42857E+17</v>
      </c>
      <c r="H123" s="1">
        <f>IFERROR(__xludf.DUMMYFUNCTION("($B$8*(1-10^(-(($B$2*10^(-6))*$B$6+($B$11*10^(-6))*$B$12)*K123)))*($B$4*($B$11*10^(-6))*$B$12/(($B$2*10^(-6))*$B$6+($B$11*10^(-6))*$B$12))"),2.1714285714285715E17)</f>
        <v>2.17143E+17</v>
      </c>
      <c r="K123" s="1">
        <v>0.6050000000000004</v>
      </c>
    </row>
    <row r="124" ht="15.75" customHeight="1">
      <c r="E124" s="1">
        <f>IFERROR(__xludf.DUMMYFUNCTION("($B$8*(1-10^(-(($B$2*10^(-6))*$B$6+($B$11*10^(-6))*$B$12)*K124))/($B$6*$B$5))*$B$4*$B$6"),1.262039189637994E-7)</f>
        <v>0.000000126203919</v>
      </c>
      <c r="F124" s="1">
        <f>IFERROR(__xludf.DUMMYFUNCTION("($B$9*(1-10^(-(($B$11*10^(-6))*$B$12+($B$2*10^(-6))*$B$6)*K124))/($B$12*$B$5))*$B$4*$B$12"),3.9853869146462964E-8)</f>
        <v>0.00000003985386915</v>
      </c>
      <c r="G124" s="2">
        <f>IFERROR(__xludf.DUMMYFUNCTION("($B$8*(1-10^(-(($B$2*10^(-6))*$B$6+($B$11*10^(-6))*$B$12)*K124)))*($B$4*($B$2*10^(-6))*$B$6/(($B$2*10^(-6))*$B$6+($B$11*10^(-6))*$B$12))"),5.4285714285714285E17)</f>
        <v>5.42857E+17</v>
      </c>
      <c r="H124" s="1">
        <f>IFERROR(__xludf.DUMMYFUNCTION("($B$8*(1-10^(-(($B$2*10^(-6))*$B$6+($B$11*10^(-6))*$B$12)*K124)))*($B$4*($B$11*10^(-6))*$B$12/(($B$2*10^(-6))*$B$6+($B$11*10^(-6))*$B$12))"),2.1714285714285715E17)</f>
        <v>2.17143E+17</v>
      </c>
      <c r="K124" s="1">
        <v>0.6100000000000004</v>
      </c>
    </row>
    <row r="125" ht="15.75" customHeight="1">
      <c r="E125" s="1">
        <f>IFERROR(__xludf.DUMMYFUNCTION("($B$8*(1-10^(-(($B$2*10^(-6))*$B$6+($B$11*10^(-6))*$B$12)*K125))/($B$6*$B$5))*$B$4*$B$6"),1.262039189637994E-7)</f>
        <v>0.000000126203919</v>
      </c>
      <c r="F125" s="1">
        <f>IFERROR(__xludf.DUMMYFUNCTION("($B$9*(1-10^(-(($B$11*10^(-6))*$B$12+($B$2*10^(-6))*$B$6)*K125))/($B$12*$B$5))*$B$4*$B$12"),3.9853869146462964E-8)</f>
        <v>0.00000003985386915</v>
      </c>
      <c r="G125" s="2">
        <f>IFERROR(__xludf.DUMMYFUNCTION("($B$8*(1-10^(-(($B$2*10^(-6))*$B$6+($B$11*10^(-6))*$B$12)*K125)))*($B$4*($B$2*10^(-6))*$B$6/(($B$2*10^(-6))*$B$6+($B$11*10^(-6))*$B$12))"),5.4285714285714285E17)</f>
        <v>5.42857E+17</v>
      </c>
      <c r="H125" s="1">
        <f>IFERROR(__xludf.DUMMYFUNCTION("($B$8*(1-10^(-(($B$2*10^(-6))*$B$6+($B$11*10^(-6))*$B$12)*K125)))*($B$4*($B$11*10^(-6))*$B$12/(($B$2*10^(-6))*$B$6+($B$11*10^(-6))*$B$12))"),2.1714285714285715E17)</f>
        <v>2.17143E+17</v>
      </c>
      <c r="K125" s="1">
        <v>0.6150000000000004</v>
      </c>
    </row>
    <row r="126" ht="15.75" customHeight="1">
      <c r="E126" s="1">
        <f>IFERROR(__xludf.DUMMYFUNCTION("($B$8*(1-10^(-(($B$2*10^(-6))*$B$6+($B$11*10^(-6))*$B$12)*K126))/($B$6*$B$5))*$B$4*$B$6"),1.262039189637994E-7)</f>
        <v>0.000000126203919</v>
      </c>
      <c r="F126" s="1">
        <f>IFERROR(__xludf.DUMMYFUNCTION("($B$9*(1-10^(-(($B$11*10^(-6))*$B$12+($B$2*10^(-6))*$B$6)*K126))/($B$12*$B$5))*$B$4*$B$12"),3.9853869146462964E-8)</f>
        <v>0.00000003985386915</v>
      </c>
      <c r="G126" s="2">
        <f>IFERROR(__xludf.DUMMYFUNCTION("($B$8*(1-10^(-(($B$2*10^(-6))*$B$6+($B$11*10^(-6))*$B$12)*K126)))*($B$4*($B$2*10^(-6))*$B$6/(($B$2*10^(-6))*$B$6+($B$11*10^(-6))*$B$12))"),5.4285714285714285E17)</f>
        <v>5.42857E+17</v>
      </c>
      <c r="H126" s="1">
        <f>IFERROR(__xludf.DUMMYFUNCTION("($B$8*(1-10^(-(($B$2*10^(-6))*$B$6+($B$11*10^(-6))*$B$12)*K126)))*($B$4*($B$11*10^(-6))*$B$12/(($B$2*10^(-6))*$B$6+($B$11*10^(-6))*$B$12))"),2.1714285714285715E17)</f>
        <v>2.17143E+17</v>
      </c>
      <c r="K126" s="1">
        <v>0.6200000000000004</v>
      </c>
    </row>
    <row r="127" ht="15.75" customHeight="1">
      <c r="E127" s="1">
        <f>IFERROR(__xludf.DUMMYFUNCTION("($B$8*(1-10^(-(($B$2*10^(-6))*$B$6+($B$11*10^(-6))*$B$12)*K127))/($B$6*$B$5))*$B$4*$B$6"),1.262039189637994E-7)</f>
        <v>0.000000126203919</v>
      </c>
      <c r="F127" s="1">
        <f>IFERROR(__xludf.DUMMYFUNCTION("($B$9*(1-10^(-(($B$11*10^(-6))*$B$12+($B$2*10^(-6))*$B$6)*K127))/($B$12*$B$5))*$B$4*$B$12"),3.9853869146462964E-8)</f>
        <v>0.00000003985386915</v>
      </c>
      <c r="G127" s="2">
        <f>IFERROR(__xludf.DUMMYFUNCTION("($B$8*(1-10^(-(($B$2*10^(-6))*$B$6+($B$11*10^(-6))*$B$12)*K127)))*($B$4*($B$2*10^(-6))*$B$6/(($B$2*10^(-6))*$B$6+($B$11*10^(-6))*$B$12))"),5.4285714285714285E17)</f>
        <v>5.42857E+17</v>
      </c>
      <c r="H127" s="1">
        <f>IFERROR(__xludf.DUMMYFUNCTION("($B$8*(1-10^(-(($B$2*10^(-6))*$B$6+($B$11*10^(-6))*$B$12)*K127)))*($B$4*($B$11*10^(-6))*$B$12/(($B$2*10^(-6))*$B$6+($B$11*10^(-6))*$B$12))"),2.1714285714285715E17)</f>
        <v>2.17143E+17</v>
      </c>
      <c r="K127" s="1">
        <v>0.6250000000000004</v>
      </c>
    </row>
    <row r="128" ht="15.75" customHeight="1">
      <c r="E128" s="1">
        <f>IFERROR(__xludf.DUMMYFUNCTION("($B$8*(1-10^(-(($B$2*10^(-6))*$B$6+($B$11*10^(-6))*$B$12)*K128))/($B$6*$B$5))*$B$4*$B$6"),1.262039189637994E-7)</f>
        <v>0.000000126203919</v>
      </c>
      <c r="F128" s="1">
        <f>IFERROR(__xludf.DUMMYFUNCTION("($B$9*(1-10^(-(($B$11*10^(-6))*$B$12+($B$2*10^(-6))*$B$6)*K128))/($B$12*$B$5))*$B$4*$B$12"),3.9853869146462964E-8)</f>
        <v>0.00000003985386915</v>
      </c>
      <c r="G128" s="2">
        <f>IFERROR(__xludf.DUMMYFUNCTION("($B$8*(1-10^(-(($B$2*10^(-6))*$B$6+($B$11*10^(-6))*$B$12)*K128)))*($B$4*($B$2*10^(-6))*$B$6/(($B$2*10^(-6))*$B$6+($B$11*10^(-6))*$B$12))"),5.4285714285714285E17)</f>
        <v>5.42857E+17</v>
      </c>
      <c r="H128" s="1">
        <f>IFERROR(__xludf.DUMMYFUNCTION("($B$8*(1-10^(-(($B$2*10^(-6))*$B$6+($B$11*10^(-6))*$B$12)*K128)))*($B$4*($B$11*10^(-6))*$B$12/(($B$2*10^(-6))*$B$6+($B$11*10^(-6))*$B$12))"),2.1714285714285715E17)</f>
        <v>2.17143E+17</v>
      </c>
      <c r="K128" s="1">
        <v>0.6300000000000004</v>
      </c>
    </row>
    <row r="129" ht="15.75" customHeight="1">
      <c r="E129" s="1">
        <f>IFERROR(__xludf.DUMMYFUNCTION("($B$8*(1-10^(-(($B$2*10^(-6))*$B$6+($B$11*10^(-6))*$B$12)*K129))/($B$6*$B$5))*$B$4*$B$6"),1.262039189637994E-7)</f>
        <v>0.000000126203919</v>
      </c>
      <c r="F129" s="1">
        <f>IFERROR(__xludf.DUMMYFUNCTION("($B$9*(1-10^(-(($B$11*10^(-6))*$B$12+($B$2*10^(-6))*$B$6)*K129))/($B$12*$B$5))*$B$4*$B$12"),3.9853869146462964E-8)</f>
        <v>0.00000003985386915</v>
      </c>
      <c r="G129" s="2">
        <f>IFERROR(__xludf.DUMMYFUNCTION("($B$8*(1-10^(-(($B$2*10^(-6))*$B$6+($B$11*10^(-6))*$B$12)*K129)))*($B$4*($B$2*10^(-6))*$B$6/(($B$2*10^(-6))*$B$6+($B$11*10^(-6))*$B$12))"),5.4285714285714285E17)</f>
        <v>5.42857E+17</v>
      </c>
      <c r="H129" s="1">
        <f>IFERROR(__xludf.DUMMYFUNCTION("($B$8*(1-10^(-(($B$2*10^(-6))*$B$6+($B$11*10^(-6))*$B$12)*K129)))*($B$4*($B$11*10^(-6))*$B$12/(($B$2*10^(-6))*$B$6+($B$11*10^(-6))*$B$12))"),2.1714285714285715E17)</f>
        <v>2.17143E+17</v>
      </c>
      <c r="K129" s="1">
        <v>0.6350000000000005</v>
      </c>
    </row>
    <row r="130" ht="15.75" customHeight="1">
      <c r="E130" s="1">
        <f>IFERROR(__xludf.DUMMYFUNCTION("($B$8*(1-10^(-(($B$2*10^(-6))*$B$6+($B$11*10^(-6))*$B$12)*K130))/($B$6*$B$5))*$B$4*$B$6"),1.262039189637994E-7)</f>
        <v>0.000000126203919</v>
      </c>
      <c r="F130" s="1">
        <f>IFERROR(__xludf.DUMMYFUNCTION("($B$9*(1-10^(-(($B$11*10^(-6))*$B$12+($B$2*10^(-6))*$B$6)*K130))/($B$12*$B$5))*$B$4*$B$12"),3.9853869146462964E-8)</f>
        <v>0.00000003985386915</v>
      </c>
      <c r="G130" s="2">
        <f>IFERROR(__xludf.DUMMYFUNCTION("($B$8*(1-10^(-(($B$2*10^(-6))*$B$6+($B$11*10^(-6))*$B$12)*K130)))*($B$4*($B$2*10^(-6))*$B$6/(($B$2*10^(-6))*$B$6+($B$11*10^(-6))*$B$12))"),5.4285714285714285E17)</f>
        <v>5.42857E+17</v>
      </c>
      <c r="H130" s="1">
        <f>IFERROR(__xludf.DUMMYFUNCTION("($B$8*(1-10^(-(($B$2*10^(-6))*$B$6+($B$11*10^(-6))*$B$12)*K130)))*($B$4*($B$11*10^(-6))*$B$12/(($B$2*10^(-6))*$B$6+($B$11*10^(-6))*$B$12))"),2.1714285714285715E17)</f>
        <v>2.17143E+17</v>
      </c>
      <c r="K130" s="1">
        <v>0.6400000000000005</v>
      </c>
    </row>
    <row r="131" ht="15.75" customHeight="1">
      <c r="E131" s="1">
        <f>IFERROR(__xludf.DUMMYFUNCTION("($B$8*(1-10^(-(($B$2*10^(-6))*$B$6+($B$11*10^(-6))*$B$12)*K131))/($B$6*$B$5))*$B$4*$B$6"),1.262039189637994E-7)</f>
        <v>0.000000126203919</v>
      </c>
      <c r="F131" s="1">
        <f>IFERROR(__xludf.DUMMYFUNCTION("($B$9*(1-10^(-(($B$11*10^(-6))*$B$12+($B$2*10^(-6))*$B$6)*K131))/($B$12*$B$5))*$B$4*$B$12"),3.9853869146462964E-8)</f>
        <v>0.00000003985386915</v>
      </c>
      <c r="G131" s="2">
        <f>IFERROR(__xludf.DUMMYFUNCTION("($B$8*(1-10^(-(($B$2*10^(-6))*$B$6+($B$11*10^(-6))*$B$12)*K131)))*($B$4*($B$2*10^(-6))*$B$6/(($B$2*10^(-6))*$B$6+($B$11*10^(-6))*$B$12))"),5.4285714285714285E17)</f>
        <v>5.42857E+17</v>
      </c>
      <c r="H131" s="1">
        <f>IFERROR(__xludf.DUMMYFUNCTION("($B$8*(1-10^(-(($B$2*10^(-6))*$B$6+($B$11*10^(-6))*$B$12)*K131)))*($B$4*($B$11*10^(-6))*$B$12/(($B$2*10^(-6))*$B$6+($B$11*10^(-6))*$B$12))"),2.1714285714285715E17)</f>
        <v>2.17143E+17</v>
      </c>
      <c r="K131" s="1">
        <v>0.6450000000000005</v>
      </c>
    </row>
    <row r="132" ht="15.75" customHeight="1">
      <c r="E132" s="1">
        <f>IFERROR(__xludf.DUMMYFUNCTION("($B$8*(1-10^(-(($B$2*10^(-6))*$B$6+($B$11*10^(-6))*$B$12)*K132))/($B$6*$B$5))*$B$4*$B$6"),1.262039189637994E-7)</f>
        <v>0.000000126203919</v>
      </c>
      <c r="F132" s="1">
        <f>IFERROR(__xludf.DUMMYFUNCTION("($B$9*(1-10^(-(($B$11*10^(-6))*$B$12+($B$2*10^(-6))*$B$6)*K132))/($B$12*$B$5))*$B$4*$B$12"),3.9853869146462964E-8)</f>
        <v>0.00000003985386915</v>
      </c>
      <c r="G132" s="2">
        <f>IFERROR(__xludf.DUMMYFUNCTION("($B$8*(1-10^(-(($B$2*10^(-6))*$B$6+($B$11*10^(-6))*$B$12)*K132)))*($B$4*($B$2*10^(-6))*$B$6/(($B$2*10^(-6))*$B$6+($B$11*10^(-6))*$B$12))"),5.4285714285714285E17)</f>
        <v>5.42857E+17</v>
      </c>
      <c r="H132" s="1">
        <f>IFERROR(__xludf.DUMMYFUNCTION("($B$8*(1-10^(-(($B$2*10^(-6))*$B$6+($B$11*10^(-6))*$B$12)*K132)))*($B$4*($B$11*10^(-6))*$B$12/(($B$2*10^(-6))*$B$6+($B$11*10^(-6))*$B$12))"),2.1714285714285715E17)</f>
        <v>2.17143E+17</v>
      </c>
      <c r="K132" s="1">
        <v>0.6500000000000005</v>
      </c>
    </row>
    <row r="133" ht="15.75" customHeight="1">
      <c r="E133" s="1">
        <f>IFERROR(__xludf.DUMMYFUNCTION("($B$8*(1-10^(-(($B$2*10^(-6))*$B$6+($B$11*10^(-6))*$B$12)*K133))/($B$6*$B$5))*$B$4*$B$6"),1.262039189637994E-7)</f>
        <v>0.000000126203919</v>
      </c>
      <c r="F133" s="1">
        <f>IFERROR(__xludf.DUMMYFUNCTION("($B$9*(1-10^(-(($B$11*10^(-6))*$B$12+($B$2*10^(-6))*$B$6)*K133))/($B$12*$B$5))*$B$4*$B$12"),3.9853869146462964E-8)</f>
        <v>0.00000003985386915</v>
      </c>
      <c r="G133" s="2">
        <f>IFERROR(__xludf.DUMMYFUNCTION("($B$8*(1-10^(-(($B$2*10^(-6))*$B$6+($B$11*10^(-6))*$B$12)*K133)))*($B$4*($B$2*10^(-6))*$B$6/(($B$2*10^(-6))*$B$6+($B$11*10^(-6))*$B$12))"),5.4285714285714285E17)</f>
        <v>5.42857E+17</v>
      </c>
      <c r="H133" s="1">
        <f>IFERROR(__xludf.DUMMYFUNCTION("($B$8*(1-10^(-(($B$2*10^(-6))*$B$6+($B$11*10^(-6))*$B$12)*K133)))*($B$4*($B$11*10^(-6))*$B$12/(($B$2*10^(-6))*$B$6+($B$11*10^(-6))*$B$12))"),2.1714285714285715E17)</f>
        <v>2.17143E+17</v>
      </c>
      <c r="K133" s="1">
        <v>0.6550000000000005</v>
      </c>
    </row>
    <row r="134" ht="15.75" customHeight="1">
      <c r="E134" s="1">
        <f>IFERROR(__xludf.DUMMYFUNCTION("($B$8*(1-10^(-(($B$2*10^(-6))*$B$6+($B$11*10^(-6))*$B$12)*K134))/($B$6*$B$5))*$B$4*$B$6"),1.262039189637994E-7)</f>
        <v>0.000000126203919</v>
      </c>
      <c r="F134" s="1">
        <f>IFERROR(__xludf.DUMMYFUNCTION("($B$9*(1-10^(-(($B$11*10^(-6))*$B$12+($B$2*10^(-6))*$B$6)*K134))/($B$12*$B$5))*$B$4*$B$12"),3.9853869146462964E-8)</f>
        <v>0.00000003985386915</v>
      </c>
      <c r="G134" s="2">
        <f>IFERROR(__xludf.DUMMYFUNCTION("($B$8*(1-10^(-(($B$2*10^(-6))*$B$6+($B$11*10^(-6))*$B$12)*K134)))*($B$4*($B$2*10^(-6))*$B$6/(($B$2*10^(-6))*$B$6+($B$11*10^(-6))*$B$12))"),5.4285714285714285E17)</f>
        <v>5.42857E+17</v>
      </c>
      <c r="H134" s="1">
        <f>IFERROR(__xludf.DUMMYFUNCTION("($B$8*(1-10^(-(($B$2*10^(-6))*$B$6+($B$11*10^(-6))*$B$12)*K134)))*($B$4*($B$11*10^(-6))*$B$12/(($B$2*10^(-6))*$B$6+($B$11*10^(-6))*$B$12))"),2.1714285714285715E17)</f>
        <v>2.17143E+17</v>
      </c>
      <c r="K134" s="1">
        <v>0.6600000000000005</v>
      </c>
    </row>
    <row r="135" ht="15.75" customHeight="1">
      <c r="E135" s="1">
        <f>IFERROR(__xludf.DUMMYFUNCTION("($B$8*(1-10^(-(($B$2*10^(-6))*$B$6+($B$11*10^(-6))*$B$12)*K135))/($B$6*$B$5))*$B$4*$B$6"),1.262039189637994E-7)</f>
        <v>0.000000126203919</v>
      </c>
      <c r="F135" s="1">
        <f>IFERROR(__xludf.DUMMYFUNCTION("($B$9*(1-10^(-(($B$11*10^(-6))*$B$12+($B$2*10^(-6))*$B$6)*K135))/($B$12*$B$5))*$B$4*$B$12"),3.9853869146462964E-8)</f>
        <v>0.00000003985386915</v>
      </c>
      <c r="G135" s="2">
        <f>IFERROR(__xludf.DUMMYFUNCTION("($B$8*(1-10^(-(($B$2*10^(-6))*$B$6+($B$11*10^(-6))*$B$12)*K135)))*($B$4*($B$2*10^(-6))*$B$6/(($B$2*10^(-6))*$B$6+($B$11*10^(-6))*$B$12))"),5.4285714285714285E17)</f>
        <v>5.42857E+17</v>
      </c>
      <c r="H135" s="1">
        <f>IFERROR(__xludf.DUMMYFUNCTION("($B$8*(1-10^(-(($B$2*10^(-6))*$B$6+($B$11*10^(-6))*$B$12)*K135)))*($B$4*($B$11*10^(-6))*$B$12/(($B$2*10^(-6))*$B$6+($B$11*10^(-6))*$B$12))"),2.1714285714285715E17)</f>
        <v>2.17143E+17</v>
      </c>
      <c r="K135" s="1">
        <v>0.6650000000000005</v>
      </c>
    </row>
    <row r="136" ht="15.75" customHeight="1">
      <c r="E136" s="1">
        <f>IFERROR(__xludf.DUMMYFUNCTION("($B$8*(1-10^(-(($B$2*10^(-6))*$B$6+($B$11*10^(-6))*$B$12)*K136))/($B$6*$B$5))*$B$4*$B$6"),1.262039189637994E-7)</f>
        <v>0.000000126203919</v>
      </c>
      <c r="F136" s="1">
        <f>IFERROR(__xludf.DUMMYFUNCTION("($B$9*(1-10^(-(($B$11*10^(-6))*$B$12+($B$2*10^(-6))*$B$6)*K136))/($B$12*$B$5))*$B$4*$B$12"),3.9853869146462964E-8)</f>
        <v>0.00000003985386915</v>
      </c>
      <c r="G136" s="2">
        <f>IFERROR(__xludf.DUMMYFUNCTION("($B$8*(1-10^(-(($B$2*10^(-6))*$B$6+($B$11*10^(-6))*$B$12)*K136)))*($B$4*($B$2*10^(-6))*$B$6/(($B$2*10^(-6))*$B$6+($B$11*10^(-6))*$B$12))"),5.4285714285714285E17)</f>
        <v>5.42857E+17</v>
      </c>
      <c r="H136" s="1">
        <f>IFERROR(__xludf.DUMMYFUNCTION("($B$8*(1-10^(-(($B$2*10^(-6))*$B$6+($B$11*10^(-6))*$B$12)*K136)))*($B$4*($B$11*10^(-6))*$B$12/(($B$2*10^(-6))*$B$6+($B$11*10^(-6))*$B$12))"),2.1714285714285715E17)</f>
        <v>2.17143E+17</v>
      </c>
      <c r="K136" s="1">
        <v>0.6700000000000005</v>
      </c>
    </row>
    <row r="137" ht="15.75" customHeight="1">
      <c r="E137" s="1">
        <f>IFERROR(__xludf.DUMMYFUNCTION("($B$8*(1-10^(-(($B$2*10^(-6))*$B$6+($B$11*10^(-6))*$B$12)*K137))/($B$6*$B$5))*$B$4*$B$6"),1.262039189637994E-7)</f>
        <v>0.000000126203919</v>
      </c>
      <c r="F137" s="1">
        <f>IFERROR(__xludf.DUMMYFUNCTION("($B$9*(1-10^(-(($B$11*10^(-6))*$B$12+($B$2*10^(-6))*$B$6)*K137))/($B$12*$B$5))*$B$4*$B$12"),3.9853869146462964E-8)</f>
        <v>0.00000003985386915</v>
      </c>
      <c r="G137" s="2">
        <f>IFERROR(__xludf.DUMMYFUNCTION("($B$8*(1-10^(-(($B$2*10^(-6))*$B$6+($B$11*10^(-6))*$B$12)*K137)))*($B$4*($B$2*10^(-6))*$B$6/(($B$2*10^(-6))*$B$6+($B$11*10^(-6))*$B$12))"),5.4285714285714285E17)</f>
        <v>5.42857E+17</v>
      </c>
      <c r="H137" s="1">
        <f>IFERROR(__xludf.DUMMYFUNCTION("($B$8*(1-10^(-(($B$2*10^(-6))*$B$6+($B$11*10^(-6))*$B$12)*K137)))*($B$4*($B$11*10^(-6))*$B$12/(($B$2*10^(-6))*$B$6+($B$11*10^(-6))*$B$12))"),2.1714285714285715E17)</f>
        <v>2.17143E+17</v>
      </c>
      <c r="K137" s="1">
        <v>0.6750000000000005</v>
      </c>
    </row>
    <row r="138" ht="15.75" customHeight="1">
      <c r="E138" s="1">
        <f>IFERROR(__xludf.DUMMYFUNCTION("($B$8*(1-10^(-(($B$2*10^(-6))*$B$6+($B$11*10^(-6))*$B$12)*K138))/($B$6*$B$5))*$B$4*$B$6"),1.262039189637994E-7)</f>
        <v>0.000000126203919</v>
      </c>
      <c r="F138" s="1">
        <f>IFERROR(__xludf.DUMMYFUNCTION("($B$9*(1-10^(-(($B$11*10^(-6))*$B$12+($B$2*10^(-6))*$B$6)*K138))/($B$12*$B$5))*$B$4*$B$12"),3.9853869146462964E-8)</f>
        <v>0.00000003985386915</v>
      </c>
      <c r="G138" s="2">
        <f>IFERROR(__xludf.DUMMYFUNCTION("($B$8*(1-10^(-(($B$2*10^(-6))*$B$6+($B$11*10^(-6))*$B$12)*K138)))*($B$4*($B$2*10^(-6))*$B$6/(($B$2*10^(-6))*$B$6+($B$11*10^(-6))*$B$12))"),5.4285714285714285E17)</f>
        <v>5.42857E+17</v>
      </c>
      <c r="H138" s="1">
        <f>IFERROR(__xludf.DUMMYFUNCTION("($B$8*(1-10^(-(($B$2*10^(-6))*$B$6+($B$11*10^(-6))*$B$12)*K138)))*($B$4*($B$11*10^(-6))*$B$12/(($B$2*10^(-6))*$B$6+($B$11*10^(-6))*$B$12))"),2.1714285714285715E17)</f>
        <v>2.17143E+17</v>
      </c>
      <c r="K138" s="1">
        <v>0.6800000000000005</v>
      </c>
    </row>
    <row r="139" ht="15.75" customHeight="1">
      <c r="E139" s="1">
        <f>IFERROR(__xludf.DUMMYFUNCTION("($B$8*(1-10^(-(($B$2*10^(-6))*$B$6+($B$11*10^(-6))*$B$12)*K139))/($B$6*$B$5))*$B$4*$B$6"),1.262039189637994E-7)</f>
        <v>0.000000126203919</v>
      </c>
      <c r="F139" s="1">
        <f>IFERROR(__xludf.DUMMYFUNCTION("($B$9*(1-10^(-(($B$11*10^(-6))*$B$12+($B$2*10^(-6))*$B$6)*K139))/($B$12*$B$5))*$B$4*$B$12"),3.9853869146462964E-8)</f>
        <v>0.00000003985386915</v>
      </c>
      <c r="G139" s="2">
        <f>IFERROR(__xludf.DUMMYFUNCTION("($B$8*(1-10^(-(($B$2*10^(-6))*$B$6+($B$11*10^(-6))*$B$12)*K139)))*($B$4*($B$2*10^(-6))*$B$6/(($B$2*10^(-6))*$B$6+($B$11*10^(-6))*$B$12))"),5.4285714285714285E17)</f>
        <v>5.42857E+17</v>
      </c>
      <c r="H139" s="1">
        <f>IFERROR(__xludf.DUMMYFUNCTION("($B$8*(1-10^(-(($B$2*10^(-6))*$B$6+($B$11*10^(-6))*$B$12)*K139)))*($B$4*($B$11*10^(-6))*$B$12/(($B$2*10^(-6))*$B$6+($B$11*10^(-6))*$B$12))"),2.1714285714285715E17)</f>
        <v>2.17143E+17</v>
      </c>
      <c r="K139" s="1">
        <v>0.6850000000000005</v>
      </c>
    </row>
    <row r="140" ht="15.75" customHeight="1">
      <c r="E140" s="1">
        <f>IFERROR(__xludf.DUMMYFUNCTION("($B$8*(1-10^(-(($B$2*10^(-6))*$B$6+($B$11*10^(-6))*$B$12)*K140))/($B$6*$B$5))*$B$4*$B$6"),1.262039189637994E-7)</f>
        <v>0.000000126203919</v>
      </c>
      <c r="F140" s="1">
        <f>IFERROR(__xludf.DUMMYFUNCTION("($B$9*(1-10^(-(($B$11*10^(-6))*$B$12+($B$2*10^(-6))*$B$6)*K140))/($B$12*$B$5))*$B$4*$B$12"),3.9853869146462964E-8)</f>
        <v>0.00000003985386915</v>
      </c>
      <c r="G140" s="2">
        <f>IFERROR(__xludf.DUMMYFUNCTION("($B$8*(1-10^(-(($B$2*10^(-6))*$B$6+($B$11*10^(-6))*$B$12)*K140)))*($B$4*($B$2*10^(-6))*$B$6/(($B$2*10^(-6))*$B$6+($B$11*10^(-6))*$B$12))"),5.4285714285714285E17)</f>
        <v>5.42857E+17</v>
      </c>
      <c r="H140" s="1">
        <f>IFERROR(__xludf.DUMMYFUNCTION("($B$8*(1-10^(-(($B$2*10^(-6))*$B$6+($B$11*10^(-6))*$B$12)*K140)))*($B$4*($B$11*10^(-6))*$B$12/(($B$2*10^(-6))*$B$6+($B$11*10^(-6))*$B$12))"),2.1714285714285715E17)</f>
        <v>2.17143E+17</v>
      </c>
      <c r="K140" s="1">
        <v>0.6900000000000005</v>
      </c>
    </row>
    <row r="141" ht="15.75" customHeight="1">
      <c r="E141" s="1">
        <f>IFERROR(__xludf.DUMMYFUNCTION("($B$8*(1-10^(-(($B$2*10^(-6))*$B$6+($B$11*10^(-6))*$B$12)*K141))/($B$6*$B$5))*$B$4*$B$6"),1.262039189637994E-7)</f>
        <v>0.000000126203919</v>
      </c>
      <c r="F141" s="1">
        <f>IFERROR(__xludf.DUMMYFUNCTION("($B$9*(1-10^(-(($B$11*10^(-6))*$B$12+($B$2*10^(-6))*$B$6)*K141))/($B$12*$B$5))*$B$4*$B$12"),3.9853869146462964E-8)</f>
        <v>0.00000003985386915</v>
      </c>
      <c r="G141" s="2">
        <f>IFERROR(__xludf.DUMMYFUNCTION("($B$8*(1-10^(-(($B$2*10^(-6))*$B$6+($B$11*10^(-6))*$B$12)*K141)))*($B$4*($B$2*10^(-6))*$B$6/(($B$2*10^(-6))*$B$6+($B$11*10^(-6))*$B$12))"),5.4285714285714285E17)</f>
        <v>5.42857E+17</v>
      </c>
      <c r="H141" s="1">
        <f>IFERROR(__xludf.DUMMYFUNCTION("($B$8*(1-10^(-(($B$2*10^(-6))*$B$6+($B$11*10^(-6))*$B$12)*K141)))*($B$4*($B$11*10^(-6))*$B$12/(($B$2*10^(-6))*$B$6+($B$11*10^(-6))*$B$12))"),2.1714285714285715E17)</f>
        <v>2.17143E+17</v>
      </c>
      <c r="K141" s="1">
        <v>0.6950000000000005</v>
      </c>
    </row>
    <row r="142" ht="15.75" customHeight="1">
      <c r="E142" s="1">
        <f>IFERROR(__xludf.DUMMYFUNCTION("($B$8*(1-10^(-(($B$2*10^(-6))*$B$6+($B$11*10^(-6))*$B$12)*K142))/($B$6*$B$5))*$B$4*$B$6"),1.262039189637994E-7)</f>
        <v>0.000000126203919</v>
      </c>
      <c r="F142" s="1">
        <f>IFERROR(__xludf.DUMMYFUNCTION("($B$9*(1-10^(-(($B$11*10^(-6))*$B$12+($B$2*10^(-6))*$B$6)*K142))/($B$12*$B$5))*$B$4*$B$12"),3.9853869146462964E-8)</f>
        <v>0.00000003985386915</v>
      </c>
      <c r="G142" s="2">
        <f>IFERROR(__xludf.DUMMYFUNCTION("($B$8*(1-10^(-(($B$2*10^(-6))*$B$6+($B$11*10^(-6))*$B$12)*K142)))*($B$4*($B$2*10^(-6))*$B$6/(($B$2*10^(-6))*$B$6+($B$11*10^(-6))*$B$12))"),5.4285714285714285E17)</f>
        <v>5.42857E+17</v>
      </c>
      <c r="H142" s="1">
        <f>IFERROR(__xludf.DUMMYFUNCTION("($B$8*(1-10^(-(($B$2*10^(-6))*$B$6+($B$11*10^(-6))*$B$12)*K142)))*($B$4*($B$11*10^(-6))*$B$12/(($B$2*10^(-6))*$B$6+($B$11*10^(-6))*$B$12))"),2.1714285714285715E17)</f>
        <v>2.17143E+17</v>
      </c>
      <c r="K142" s="1">
        <v>0.7000000000000005</v>
      </c>
    </row>
    <row r="143" ht="15.75" customHeight="1">
      <c r="E143" s="1">
        <f>IFERROR(__xludf.DUMMYFUNCTION("($B$8*(1-10^(-(($B$2*10^(-6))*$B$6+($B$11*10^(-6))*$B$12)*K143))/($B$6*$B$5))*$B$4*$B$6"),1.262039189637994E-7)</f>
        <v>0.000000126203919</v>
      </c>
      <c r="F143" s="1">
        <f>IFERROR(__xludf.DUMMYFUNCTION("($B$9*(1-10^(-(($B$11*10^(-6))*$B$12+($B$2*10^(-6))*$B$6)*K143))/($B$12*$B$5))*$B$4*$B$12"),3.9853869146462964E-8)</f>
        <v>0.00000003985386915</v>
      </c>
      <c r="G143" s="2">
        <f>IFERROR(__xludf.DUMMYFUNCTION("($B$8*(1-10^(-(($B$2*10^(-6))*$B$6+($B$11*10^(-6))*$B$12)*K143)))*($B$4*($B$2*10^(-6))*$B$6/(($B$2*10^(-6))*$B$6+($B$11*10^(-6))*$B$12))"),5.4285714285714285E17)</f>
        <v>5.42857E+17</v>
      </c>
      <c r="H143" s="1">
        <f>IFERROR(__xludf.DUMMYFUNCTION("($B$8*(1-10^(-(($B$2*10^(-6))*$B$6+($B$11*10^(-6))*$B$12)*K143)))*($B$4*($B$11*10^(-6))*$B$12/(($B$2*10^(-6))*$B$6+($B$11*10^(-6))*$B$12))"),2.1714285714285715E17)</f>
        <v>2.17143E+17</v>
      </c>
      <c r="K143" s="1">
        <v>0.7050000000000005</v>
      </c>
    </row>
    <row r="144" ht="15.75" customHeight="1">
      <c r="E144" s="1">
        <f>IFERROR(__xludf.DUMMYFUNCTION("($B$8*(1-10^(-(($B$2*10^(-6))*$B$6+($B$11*10^(-6))*$B$12)*K144))/($B$6*$B$5))*$B$4*$B$6"),1.262039189637994E-7)</f>
        <v>0.000000126203919</v>
      </c>
      <c r="F144" s="1">
        <f>IFERROR(__xludf.DUMMYFUNCTION("($B$9*(1-10^(-(($B$11*10^(-6))*$B$12+($B$2*10^(-6))*$B$6)*K144))/($B$12*$B$5))*$B$4*$B$12"),3.9853869146462964E-8)</f>
        <v>0.00000003985386915</v>
      </c>
      <c r="G144" s="2">
        <f>IFERROR(__xludf.DUMMYFUNCTION("($B$8*(1-10^(-(($B$2*10^(-6))*$B$6+($B$11*10^(-6))*$B$12)*K144)))*($B$4*($B$2*10^(-6))*$B$6/(($B$2*10^(-6))*$B$6+($B$11*10^(-6))*$B$12))"),5.4285714285714285E17)</f>
        <v>5.42857E+17</v>
      </c>
      <c r="H144" s="1">
        <f>IFERROR(__xludf.DUMMYFUNCTION("($B$8*(1-10^(-(($B$2*10^(-6))*$B$6+($B$11*10^(-6))*$B$12)*K144)))*($B$4*($B$11*10^(-6))*$B$12/(($B$2*10^(-6))*$B$6+($B$11*10^(-6))*$B$12))"),2.1714285714285715E17)</f>
        <v>2.17143E+17</v>
      </c>
      <c r="K144" s="1">
        <v>0.7100000000000005</v>
      </c>
    </row>
    <row r="145" ht="15.75" customHeight="1">
      <c r="E145" s="1">
        <f>IFERROR(__xludf.DUMMYFUNCTION("($B$8*(1-10^(-(($B$2*10^(-6))*$B$6+($B$11*10^(-6))*$B$12)*K145))/($B$6*$B$5))*$B$4*$B$6"),1.262039189637994E-7)</f>
        <v>0.000000126203919</v>
      </c>
      <c r="F145" s="1">
        <f>IFERROR(__xludf.DUMMYFUNCTION("($B$9*(1-10^(-(($B$11*10^(-6))*$B$12+($B$2*10^(-6))*$B$6)*K145))/($B$12*$B$5))*$B$4*$B$12"),3.9853869146462964E-8)</f>
        <v>0.00000003985386915</v>
      </c>
      <c r="G145" s="2">
        <f>IFERROR(__xludf.DUMMYFUNCTION("($B$8*(1-10^(-(($B$2*10^(-6))*$B$6+($B$11*10^(-6))*$B$12)*K145)))*($B$4*($B$2*10^(-6))*$B$6/(($B$2*10^(-6))*$B$6+($B$11*10^(-6))*$B$12))"),5.4285714285714285E17)</f>
        <v>5.42857E+17</v>
      </c>
      <c r="H145" s="1">
        <f>IFERROR(__xludf.DUMMYFUNCTION("($B$8*(1-10^(-(($B$2*10^(-6))*$B$6+($B$11*10^(-6))*$B$12)*K145)))*($B$4*($B$11*10^(-6))*$B$12/(($B$2*10^(-6))*$B$6+($B$11*10^(-6))*$B$12))"),2.1714285714285715E17)</f>
        <v>2.17143E+17</v>
      </c>
      <c r="K145" s="1">
        <v>0.7150000000000005</v>
      </c>
    </row>
    <row r="146" ht="15.75" customHeight="1">
      <c r="E146" s="1">
        <f>IFERROR(__xludf.DUMMYFUNCTION("($B$8*(1-10^(-(($B$2*10^(-6))*$B$6+($B$11*10^(-6))*$B$12)*K146))/($B$6*$B$5))*$B$4*$B$6"),1.262039189637994E-7)</f>
        <v>0.000000126203919</v>
      </c>
      <c r="F146" s="1">
        <f>IFERROR(__xludf.DUMMYFUNCTION("($B$9*(1-10^(-(($B$11*10^(-6))*$B$12+($B$2*10^(-6))*$B$6)*K146))/($B$12*$B$5))*$B$4*$B$12"),3.9853869146462964E-8)</f>
        <v>0.00000003985386915</v>
      </c>
      <c r="G146" s="2">
        <f>IFERROR(__xludf.DUMMYFUNCTION("($B$8*(1-10^(-(($B$2*10^(-6))*$B$6+($B$11*10^(-6))*$B$12)*K146)))*($B$4*($B$2*10^(-6))*$B$6/(($B$2*10^(-6))*$B$6+($B$11*10^(-6))*$B$12))"),5.4285714285714285E17)</f>
        <v>5.42857E+17</v>
      </c>
      <c r="H146" s="1">
        <f>IFERROR(__xludf.DUMMYFUNCTION("($B$8*(1-10^(-(($B$2*10^(-6))*$B$6+($B$11*10^(-6))*$B$12)*K146)))*($B$4*($B$11*10^(-6))*$B$12/(($B$2*10^(-6))*$B$6+($B$11*10^(-6))*$B$12))"),2.1714285714285715E17)</f>
        <v>2.17143E+17</v>
      </c>
      <c r="K146" s="1">
        <v>0.7200000000000005</v>
      </c>
    </row>
    <row r="147" ht="15.75" customHeight="1">
      <c r="E147" s="1">
        <f>IFERROR(__xludf.DUMMYFUNCTION("($B$8*(1-10^(-(($B$2*10^(-6))*$B$6+($B$11*10^(-6))*$B$12)*K147))/($B$6*$B$5))*$B$4*$B$6"),1.262039189637994E-7)</f>
        <v>0.000000126203919</v>
      </c>
      <c r="F147" s="1">
        <f>IFERROR(__xludf.DUMMYFUNCTION("($B$9*(1-10^(-(($B$11*10^(-6))*$B$12+($B$2*10^(-6))*$B$6)*K147))/($B$12*$B$5))*$B$4*$B$12"),3.9853869146462964E-8)</f>
        <v>0.00000003985386915</v>
      </c>
      <c r="G147" s="2">
        <f>IFERROR(__xludf.DUMMYFUNCTION("($B$8*(1-10^(-(($B$2*10^(-6))*$B$6+($B$11*10^(-6))*$B$12)*K147)))*($B$4*($B$2*10^(-6))*$B$6/(($B$2*10^(-6))*$B$6+($B$11*10^(-6))*$B$12))"),5.4285714285714285E17)</f>
        <v>5.42857E+17</v>
      </c>
      <c r="H147" s="1">
        <f>IFERROR(__xludf.DUMMYFUNCTION("($B$8*(1-10^(-(($B$2*10^(-6))*$B$6+($B$11*10^(-6))*$B$12)*K147)))*($B$4*($B$11*10^(-6))*$B$12/(($B$2*10^(-6))*$B$6+($B$11*10^(-6))*$B$12))"),2.1714285714285715E17)</f>
        <v>2.17143E+17</v>
      </c>
      <c r="K147" s="1">
        <v>0.7250000000000005</v>
      </c>
    </row>
    <row r="148" ht="15.75" customHeight="1">
      <c r="E148" s="1">
        <f>IFERROR(__xludf.DUMMYFUNCTION("($B$8*(1-10^(-(($B$2*10^(-6))*$B$6+($B$11*10^(-6))*$B$12)*K148))/($B$6*$B$5))*$B$4*$B$6"),1.262039189637994E-7)</f>
        <v>0.000000126203919</v>
      </c>
      <c r="F148" s="1">
        <f>IFERROR(__xludf.DUMMYFUNCTION("($B$9*(1-10^(-(($B$11*10^(-6))*$B$12+($B$2*10^(-6))*$B$6)*K148))/($B$12*$B$5))*$B$4*$B$12"),3.9853869146462964E-8)</f>
        <v>0.00000003985386915</v>
      </c>
      <c r="G148" s="2">
        <f>IFERROR(__xludf.DUMMYFUNCTION("($B$8*(1-10^(-(($B$2*10^(-6))*$B$6+($B$11*10^(-6))*$B$12)*K148)))*($B$4*($B$2*10^(-6))*$B$6/(($B$2*10^(-6))*$B$6+($B$11*10^(-6))*$B$12))"),5.4285714285714285E17)</f>
        <v>5.42857E+17</v>
      </c>
      <c r="H148" s="1">
        <f>IFERROR(__xludf.DUMMYFUNCTION("($B$8*(1-10^(-(($B$2*10^(-6))*$B$6+($B$11*10^(-6))*$B$12)*K148)))*($B$4*($B$11*10^(-6))*$B$12/(($B$2*10^(-6))*$B$6+($B$11*10^(-6))*$B$12))"),2.1714285714285715E17)</f>
        <v>2.17143E+17</v>
      </c>
      <c r="K148" s="1">
        <v>0.7300000000000005</v>
      </c>
    </row>
    <row r="149" ht="15.75" customHeight="1">
      <c r="E149" s="1">
        <f>IFERROR(__xludf.DUMMYFUNCTION("($B$8*(1-10^(-(($B$2*10^(-6))*$B$6+($B$11*10^(-6))*$B$12)*K149))/($B$6*$B$5))*$B$4*$B$6"),1.262039189637994E-7)</f>
        <v>0.000000126203919</v>
      </c>
      <c r="F149" s="1">
        <f>IFERROR(__xludf.DUMMYFUNCTION("($B$9*(1-10^(-(($B$11*10^(-6))*$B$12+($B$2*10^(-6))*$B$6)*K149))/($B$12*$B$5))*$B$4*$B$12"),3.9853869146462964E-8)</f>
        <v>0.00000003985386915</v>
      </c>
      <c r="G149" s="2">
        <f>IFERROR(__xludf.DUMMYFUNCTION("($B$8*(1-10^(-(($B$2*10^(-6))*$B$6+($B$11*10^(-6))*$B$12)*K149)))*($B$4*($B$2*10^(-6))*$B$6/(($B$2*10^(-6))*$B$6+($B$11*10^(-6))*$B$12))"),5.4285714285714285E17)</f>
        <v>5.42857E+17</v>
      </c>
      <c r="H149" s="1">
        <f>IFERROR(__xludf.DUMMYFUNCTION("($B$8*(1-10^(-(($B$2*10^(-6))*$B$6+($B$11*10^(-6))*$B$12)*K149)))*($B$4*($B$11*10^(-6))*$B$12/(($B$2*10^(-6))*$B$6+($B$11*10^(-6))*$B$12))"),2.1714285714285715E17)</f>
        <v>2.17143E+17</v>
      </c>
      <c r="K149" s="1">
        <v>0.7350000000000005</v>
      </c>
    </row>
    <row r="150" ht="15.75" customHeight="1">
      <c r="E150" s="1">
        <f>IFERROR(__xludf.DUMMYFUNCTION("($B$8*(1-10^(-(($B$2*10^(-6))*$B$6+($B$11*10^(-6))*$B$12)*K150))/($B$6*$B$5))*$B$4*$B$6"),1.262039189637994E-7)</f>
        <v>0.000000126203919</v>
      </c>
      <c r="F150" s="1">
        <f>IFERROR(__xludf.DUMMYFUNCTION("($B$9*(1-10^(-(($B$11*10^(-6))*$B$12+($B$2*10^(-6))*$B$6)*K150))/($B$12*$B$5))*$B$4*$B$12"),3.9853869146462964E-8)</f>
        <v>0.00000003985386915</v>
      </c>
      <c r="G150" s="2">
        <f>IFERROR(__xludf.DUMMYFUNCTION("($B$8*(1-10^(-(($B$2*10^(-6))*$B$6+($B$11*10^(-6))*$B$12)*K150)))*($B$4*($B$2*10^(-6))*$B$6/(($B$2*10^(-6))*$B$6+($B$11*10^(-6))*$B$12))"),5.4285714285714285E17)</f>
        <v>5.42857E+17</v>
      </c>
      <c r="H150" s="1">
        <f>IFERROR(__xludf.DUMMYFUNCTION("($B$8*(1-10^(-(($B$2*10^(-6))*$B$6+($B$11*10^(-6))*$B$12)*K150)))*($B$4*($B$11*10^(-6))*$B$12/(($B$2*10^(-6))*$B$6+($B$11*10^(-6))*$B$12))"),2.1714285714285715E17)</f>
        <v>2.17143E+17</v>
      </c>
      <c r="K150" s="1">
        <v>0.7400000000000005</v>
      </c>
    </row>
    <row r="151" ht="15.75" customHeight="1">
      <c r="E151" s="1">
        <f>IFERROR(__xludf.DUMMYFUNCTION("($B$8*(1-10^(-(($B$2*10^(-6))*$B$6+($B$11*10^(-6))*$B$12)*K151))/($B$6*$B$5))*$B$4*$B$6"),1.262039189637994E-7)</f>
        <v>0.000000126203919</v>
      </c>
      <c r="F151" s="1">
        <f>IFERROR(__xludf.DUMMYFUNCTION("($B$9*(1-10^(-(($B$11*10^(-6))*$B$12+($B$2*10^(-6))*$B$6)*K151))/($B$12*$B$5))*$B$4*$B$12"),3.9853869146462964E-8)</f>
        <v>0.00000003985386915</v>
      </c>
      <c r="G151" s="2">
        <f>IFERROR(__xludf.DUMMYFUNCTION("($B$8*(1-10^(-(($B$2*10^(-6))*$B$6+($B$11*10^(-6))*$B$12)*K151)))*($B$4*($B$2*10^(-6))*$B$6/(($B$2*10^(-6))*$B$6+($B$11*10^(-6))*$B$12))"),5.4285714285714285E17)</f>
        <v>5.42857E+17</v>
      </c>
      <c r="H151" s="1">
        <f>IFERROR(__xludf.DUMMYFUNCTION("($B$8*(1-10^(-(($B$2*10^(-6))*$B$6+($B$11*10^(-6))*$B$12)*K151)))*($B$4*($B$11*10^(-6))*$B$12/(($B$2*10^(-6))*$B$6+($B$11*10^(-6))*$B$12))"),2.1714285714285715E17)</f>
        <v>2.17143E+17</v>
      </c>
      <c r="K151" s="1">
        <v>0.7450000000000006</v>
      </c>
    </row>
    <row r="152" ht="15.75" customHeight="1">
      <c r="E152" s="1">
        <f>IFERROR(__xludf.DUMMYFUNCTION("($B$8*(1-10^(-(($B$2*10^(-6))*$B$6+($B$11*10^(-6))*$B$12)*K152))/($B$6*$B$5))*$B$4*$B$6"),1.262039189637994E-7)</f>
        <v>0.000000126203919</v>
      </c>
      <c r="F152" s="1">
        <f>IFERROR(__xludf.DUMMYFUNCTION("($B$9*(1-10^(-(($B$11*10^(-6))*$B$12+($B$2*10^(-6))*$B$6)*K152))/($B$12*$B$5))*$B$4*$B$12"),3.9853869146462964E-8)</f>
        <v>0.00000003985386915</v>
      </c>
      <c r="G152" s="2">
        <f>IFERROR(__xludf.DUMMYFUNCTION("($B$8*(1-10^(-(($B$2*10^(-6))*$B$6+($B$11*10^(-6))*$B$12)*K152)))*($B$4*($B$2*10^(-6))*$B$6/(($B$2*10^(-6))*$B$6+($B$11*10^(-6))*$B$12))"),5.4285714285714285E17)</f>
        <v>5.42857E+17</v>
      </c>
      <c r="H152" s="1">
        <f>IFERROR(__xludf.DUMMYFUNCTION("($B$8*(1-10^(-(($B$2*10^(-6))*$B$6+($B$11*10^(-6))*$B$12)*K152)))*($B$4*($B$11*10^(-6))*$B$12/(($B$2*10^(-6))*$B$6+($B$11*10^(-6))*$B$12))"),2.1714285714285715E17)</f>
        <v>2.17143E+17</v>
      </c>
      <c r="K152" s="1">
        <v>0.7500000000000006</v>
      </c>
    </row>
    <row r="153" ht="15.75" customHeight="1">
      <c r="E153" s="1">
        <f>IFERROR(__xludf.DUMMYFUNCTION("($B$8*(1-10^(-(($B$2*10^(-6))*$B$6+($B$11*10^(-6))*$B$12)*K153))/($B$6*$B$5))*$B$4*$B$6"),1.262039189637994E-7)</f>
        <v>0.000000126203919</v>
      </c>
      <c r="F153" s="1">
        <f>IFERROR(__xludf.DUMMYFUNCTION("($B$9*(1-10^(-(($B$11*10^(-6))*$B$12+($B$2*10^(-6))*$B$6)*K153))/($B$12*$B$5))*$B$4*$B$12"),3.9853869146462964E-8)</f>
        <v>0.00000003985386915</v>
      </c>
      <c r="G153" s="2">
        <f>IFERROR(__xludf.DUMMYFUNCTION("($B$8*(1-10^(-(($B$2*10^(-6))*$B$6+($B$11*10^(-6))*$B$12)*K153)))*($B$4*($B$2*10^(-6))*$B$6/(($B$2*10^(-6))*$B$6+($B$11*10^(-6))*$B$12))"),5.4285714285714285E17)</f>
        <v>5.42857E+17</v>
      </c>
      <c r="H153" s="1">
        <f>IFERROR(__xludf.DUMMYFUNCTION("($B$8*(1-10^(-(($B$2*10^(-6))*$B$6+($B$11*10^(-6))*$B$12)*K153)))*($B$4*($B$11*10^(-6))*$B$12/(($B$2*10^(-6))*$B$6+($B$11*10^(-6))*$B$12))"),2.1714285714285715E17)</f>
        <v>2.17143E+17</v>
      </c>
      <c r="K153" s="1">
        <v>0.7550000000000006</v>
      </c>
    </row>
    <row r="154" ht="15.75" customHeight="1">
      <c r="E154" s="1">
        <f>IFERROR(__xludf.DUMMYFUNCTION("($B$8*(1-10^(-(($B$2*10^(-6))*$B$6+($B$11*10^(-6))*$B$12)*K154))/($B$6*$B$5))*$B$4*$B$6"),1.262039189637994E-7)</f>
        <v>0.000000126203919</v>
      </c>
      <c r="F154" s="1">
        <f>IFERROR(__xludf.DUMMYFUNCTION("($B$9*(1-10^(-(($B$11*10^(-6))*$B$12+($B$2*10^(-6))*$B$6)*K154))/($B$12*$B$5))*$B$4*$B$12"),3.9853869146462964E-8)</f>
        <v>0.00000003985386915</v>
      </c>
      <c r="G154" s="2">
        <f>IFERROR(__xludf.DUMMYFUNCTION("($B$8*(1-10^(-(($B$2*10^(-6))*$B$6+($B$11*10^(-6))*$B$12)*K154)))*($B$4*($B$2*10^(-6))*$B$6/(($B$2*10^(-6))*$B$6+($B$11*10^(-6))*$B$12))"),5.4285714285714285E17)</f>
        <v>5.42857E+17</v>
      </c>
      <c r="H154" s="1">
        <f>IFERROR(__xludf.DUMMYFUNCTION("($B$8*(1-10^(-(($B$2*10^(-6))*$B$6+($B$11*10^(-6))*$B$12)*K154)))*($B$4*($B$11*10^(-6))*$B$12/(($B$2*10^(-6))*$B$6+($B$11*10^(-6))*$B$12))"),2.1714285714285715E17)</f>
        <v>2.17143E+17</v>
      </c>
      <c r="K154" s="1">
        <v>0.7600000000000006</v>
      </c>
    </row>
    <row r="155" ht="15.75" customHeight="1">
      <c r="E155" s="1">
        <f>IFERROR(__xludf.DUMMYFUNCTION("($B$8*(1-10^(-(($B$2*10^(-6))*$B$6+($B$11*10^(-6))*$B$12)*K155))/($B$6*$B$5))*$B$4*$B$6"),1.262039189637994E-7)</f>
        <v>0.000000126203919</v>
      </c>
      <c r="F155" s="1">
        <f>IFERROR(__xludf.DUMMYFUNCTION("($B$9*(1-10^(-(($B$11*10^(-6))*$B$12+($B$2*10^(-6))*$B$6)*K155))/($B$12*$B$5))*$B$4*$B$12"),3.9853869146462964E-8)</f>
        <v>0.00000003985386915</v>
      </c>
      <c r="G155" s="2">
        <f>IFERROR(__xludf.DUMMYFUNCTION("($B$8*(1-10^(-(($B$2*10^(-6))*$B$6+($B$11*10^(-6))*$B$12)*K155)))*($B$4*($B$2*10^(-6))*$B$6/(($B$2*10^(-6))*$B$6+($B$11*10^(-6))*$B$12))"),5.4285714285714285E17)</f>
        <v>5.42857E+17</v>
      </c>
      <c r="H155" s="1">
        <f>IFERROR(__xludf.DUMMYFUNCTION("($B$8*(1-10^(-(($B$2*10^(-6))*$B$6+($B$11*10^(-6))*$B$12)*K155)))*($B$4*($B$11*10^(-6))*$B$12/(($B$2*10^(-6))*$B$6+($B$11*10^(-6))*$B$12))"),2.1714285714285715E17)</f>
        <v>2.17143E+17</v>
      </c>
      <c r="K155" s="1">
        <v>0.7650000000000006</v>
      </c>
    </row>
    <row r="156" ht="15.75" customHeight="1">
      <c r="E156" s="1">
        <f>IFERROR(__xludf.DUMMYFUNCTION("($B$8*(1-10^(-(($B$2*10^(-6))*$B$6+($B$11*10^(-6))*$B$12)*K156))/($B$6*$B$5))*$B$4*$B$6"),1.262039189637994E-7)</f>
        <v>0.000000126203919</v>
      </c>
      <c r="F156" s="1">
        <f>IFERROR(__xludf.DUMMYFUNCTION("($B$9*(1-10^(-(($B$11*10^(-6))*$B$12+($B$2*10^(-6))*$B$6)*K156))/($B$12*$B$5))*$B$4*$B$12"),3.9853869146462964E-8)</f>
        <v>0.00000003985386915</v>
      </c>
      <c r="G156" s="2">
        <f>IFERROR(__xludf.DUMMYFUNCTION("($B$8*(1-10^(-(($B$2*10^(-6))*$B$6+($B$11*10^(-6))*$B$12)*K156)))*($B$4*($B$2*10^(-6))*$B$6/(($B$2*10^(-6))*$B$6+($B$11*10^(-6))*$B$12))"),5.4285714285714285E17)</f>
        <v>5.42857E+17</v>
      </c>
      <c r="H156" s="1">
        <f>IFERROR(__xludf.DUMMYFUNCTION("($B$8*(1-10^(-(($B$2*10^(-6))*$B$6+($B$11*10^(-6))*$B$12)*K156)))*($B$4*($B$11*10^(-6))*$B$12/(($B$2*10^(-6))*$B$6+($B$11*10^(-6))*$B$12))"),2.1714285714285715E17)</f>
        <v>2.17143E+17</v>
      </c>
      <c r="K156" s="1">
        <v>0.7700000000000006</v>
      </c>
    </row>
    <row r="157" ht="15.75" customHeight="1">
      <c r="E157" s="1">
        <f>IFERROR(__xludf.DUMMYFUNCTION("($B$8*(1-10^(-(($B$2*10^(-6))*$B$6+($B$11*10^(-6))*$B$12)*K157))/($B$6*$B$5))*$B$4*$B$6"),1.262039189637994E-7)</f>
        <v>0.000000126203919</v>
      </c>
      <c r="F157" s="1">
        <f>IFERROR(__xludf.DUMMYFUNCTION("($B$9*(1-10^(-(($B$11*10^(-6))*$B$12+($B$2*10^(-6))*$B$6)*K157))/($B$12*$B$5))*$B$4*$B$12"),3.9853869146462964E-8)</f>
        <v>0.00000003985386915</v>
      </c>
      <c r="G157" s="2">
        <f>IFERROR(__xludf.DUMMYFUNCTION("($B$8*(1-10^(-(($B$2*10^(-6))*$B$6+($B$11*10^(-6))*$B$12)*K157)))*($B$4*($B$2*10^(-6))*$B$6/(($B$2*10^(-6))*$B$6+($B$11*10^(-6))*$B$12))"),5.4285714285714285E17)</f>
        <v>5.42857E+17</v>
      </c>
      <c r="H157" s="1">
        <f>IFERROR(__xludf.DUMMYFUNCTION("($B$8*(1-10^(-(($B$2*10^(-6))*$B$6+($B$11*10^(-6))*$B$12)*K157)))*($B$4*($B$11*10^(-6))*$B$12/(($B$2*10^(-6))*$B$6+($B$11*10^(-6))*$B$12))"),2.1714285714285715E17)</f>
        <v>2.17143E+17</v>
      </c>
      <c r="K157" s="1">
        <v>0.7750000000000006</v>
      </c>
    </row>
    <row r="158" ht="15.75" customHeight="1">
      <c r="E158" s="1">
        <f>IFERROR(__xludf.DUMMYFUNCTION("($B$8*(1-10^(-(($B$2*10^(-6))*$B$6+($B$11*10^(-6))*$B$12)*K158))/($B$6*$B$5))*$B$4*$B$6"),1.262039189637994E-7)</f>
        <v>0.000000126203919</v>
      </c>
      <c r="F158" s="1">
        <f>IFERROR(__xludf.DUMMYFUNCTION("($B$9*(1-10^(-(($B$11*10^(-6))*$B$12+($B$2*10^(-6))*$B$6)*K158))/($B$12*$B$5))*$B$4*$B$12"),3.9853869146462964E-8)</f>
        <v>0.00000003985386915</v>
      </c>
      <c r="G158" s="2">
        <f>IFERROR(__xludf.DUMMYFUNCTION("($B$8*(1-10^(-(($B$2*10^(-6))*$B$6+($B$11*10^(-6))*$B$12)*K158)))*($B$4*($B$2*10^(-6))*$B$6/(($B$2*10^(-6))*$B$6+($B$11*10^(-6))*$B$12))"),5.4285714285714285E17)</f>
        <v>5.42857E+17</v>
      </c>
      <c r="H158" s="1">
        <f>IFERROR(__xludf.DUMMYFUNCTION("($B$8*(1-10^(-(($B$2*10^(-6))*$B$6+($B$11*10^(-6))*$B$12)*K158)))*($B$4*($B$11*10^(-6))*$B$12/(($B$2*10^(-6))*$B$6+($B$11*10^(-6))*$B$12))"),2.1714285714285715E17)</f>
        <v>2.17143E+17</v>
      </c>
      <c r="K158" s="1">
        <v>0.7800000000000006</v>
      </c>
    </row>
    <row r="159" ht="15.75" customHeight="1">
      <c r="E159" s="1">
        <f>IFERROR(__xludf.DUMMYFUNCTION("($B$8*(1-10^(-(($B$2*10^(-6))*$B$6+($B$11*10^(-6))*$B$12)*K159))/($B$6*$B$5))*$B$4*$B$6"),1.262039189637994E-7)</f>
        <v>0.000000126203919</v>
      </c>
      <c r="F159" s="1">
        <f>IFERROR(__xludf.DUMMYFUNCTION("($B$9*(1-10^(-(($B$11*10^(-6))*$B$12+($B$2*10^(-6))*$B$6)*K159))/($B$12*$B$5))*$B$4*$B$12"),3.9853869146462964E-8)</f>
        <v>0.00000003985386915</v>
      </c>
      <c r="G159" s="2">
        <f>IFERROR(__xludf.DUMMYFUNCTION("($B$8*(1-10^(-(($B$2*10^(-6))*$B$6+($B$11*10^(-6))*$B$12)*K159)))*($B$4*($B$2*10^(-6))*$B$6/(($B$2*10^(-6))*$B$6+($B$11*10^(-6))*$B$12))"),5.4285714285714285E17)</f>
        <v>5.42857E+17</v>
      </c>
      <c r="H159" s="1">
        <f>IFERROR(__xludf.DUMMYFUNCTION("($B$8*(1-10^(-(($B$2*10^(-6))*$B$6+($B$11*10^(-6))*$B$12)*K159)))*($B$4*($B$11*10^(-6))*$B$12/(($B$2*10^(-6))*$B$6+($B$11*10^(-6))*$B$12))"),2.1714285714285715E17)</f>
        <v>2.17143E+17</v>
      </c>
      <c r="K159" s="1">
        <v>0.7850000000000006</v>
      </c>
    </row>
    <row r="160" ht="15.75" customHeight="1">
      <c r="E160" s="1">
        <f>IFERROR(__xludf.DUMMYFUNCTION("($B$8*(1-10^(-(($B$2*10^(-6))*$B$6+($B$11*10^(-6))*$B$12)*K160))/($B$6*$B$5))*$B$4*$B$6"),1.262039189637994E-7)</f>
        <v>0.000000126203919</v>
      </c>
      <c r="F160" s="1">
        <f>IFERROR(__xludf.DUMMYFUNCTION("($B$9*(1-10^(-(($B$11*10^(-6))*$B$12+($B$2*10^(-6))*$B$6)*K160))/($B$12*$B$5))*$B$4*$B$12"),3.9853869146462964E-8)</f>
        <v>0.00000003985386915</v>
      </c>
      <c r="G160" s="2">
        <f>IFERROR(__xludf.DUMMYFUNCTION("($B$8*(1-10^(-(($B$2*10^(-6))*$B$6+($B$11*10^(-6))*$B$12)*K160)))*($B$4*($B$2*10^(-6))*$B$6/(($B$2*10^(-6))*$B$6+($B$11*10^(-6))*$B$12))"),5.4285714285714285E17)</f>
        <v>5.42857E+17</v>
      </c>
      <c r="H160" s="1">
        <f>IFERROR(__xludf.DUMMYFUNCTION("($B$8*(1-10^(-(($B$2*10^(-6))*$B$6+($B$11*10^(-6))*$B$12)*K160)))*($B$4*($B$11*10^(-6))*$B$12/(($B$2*10^(-6))*$B$6+($B$11*10^(-6))*$B$12))"),2.1714285714285715E17)</f>
        <v>2.17143E+17</v>
      </c>
      <c r="K160" s="1">
        <v>0.7900000000000006</v>
      </c>
    </row>
    <row r="161" ht="15.75" customHeight="1">
      <c r="E161" s="1">
        <f>IFERROR(__xludf.DUMMYFUNCTION("($B$8*(1-10^(-(($B$2*10^(-6))*$B$6+($B$11*10^(-6))*$B$12)*K161))/($B$6*$B$5))*$B$4*$B$6"),1.262039189637994E-7)</f>
        <v>0.000000126203919</v>
      </c>
      <c r="F161" s="1">
        <f>IFERROR(__xludf.DUMMYFUNCTION("($B$9*(1-10^(-(($B$11*10^(-6))*$B$12+($B$2*10^(-6))*$B$6)*K161))/($B$12*$B$5))*$B$4*$B$12"),3.9853869146462964E-8)</f>
        <v>0.00000003985386915</v>
      </c>
      <c r="G161" s="2">
        <f>IFERROR(__xludf.DUMMYFUNCTION("($B$8*(1-10^(-(($B$2*10^(-6))*$B$6+($B$11*10^(-6))*$B$12)*K161)))*($B$4*($B$2*10^(-6))*$B$6/(($B$2*10^(-6))*$B$6+($B$11*10^(-6))*$B$12))"),5.4285714285714285E17)</f>
        <v>5.42857E+17</v>
      </c>
      <c r="H161" s="1">
        <f>IFERROR(__xludf.DUMMYFUNCTION("($B$8*(1-10^(-(($B$2*10^(-6))*$B$6+($B$11*10^(-6))*$B$12)*K161)))*($B$4*($B$11*10^(-6))*$B$12/(($B$2*10^(-6))*$B$6+($B$11*10^(-6))*$B$12))"),2.1714285714285715E17)</f>
        <v>2.17143E+17</v>
      </c>
      <c r="K161" s="1">
        <v>0.7950000000000006</v>
      </c>
    </row>
    <row r="162" ht="15.75" customHeight="1">
      <c r="E162" s="1">
        <f>IFERROR(__xludf.DUMMYFUNCTION("($B$8*(1-10^(-(($B$2*10^(-6))*$B$6+($B$11*10^(-6))*$B$12)*K162))/($B$6*$B$5))*$B$4*$B$6"),1.262039189637994E-7)</f>
        <v>0.000000126203919</v>
      </c>
      <c r="F162" s="1">
        <f>IFERROR(__xludf.DUMMYFUNCTION("($B$9*(1-10^(-(($B$11*10^(-6))*$B$12+($B$2*10^(-6))*$B$6)*K162))/($B$12*$B$5))*$B$4*$B$12"),3.9853869146462964E-8)</f>
        <v>0.00000003985386915</v>
      </c>
      <c r="G162" s="2">
        <f>IFERROR(__xludf.DUMMYFUNCTION("($B$8*(1-10^(-(($B$2*10^(-6))*$B$6+($B$11*10^(-6))*$B$12)*K162)))*($B$4*($B$2*10^(-6))*$B$6/(($B$2*10^(-6))*$B$6+($B$11*10^(-6))*$B$12))"),5.4285714285714285E17)</f>
        <v>5.42857E+17</v>
      </c>
      <c r="H162" s="1">
        <f>IFERROR(__xludf.DUMMYFUNCTION("($B$8*(1-10^(-(($B$2*10^(-6))*$B$6+($B$11*10^(-6))*$B$12)*K162)))*($B$4*($B$11*10^(-6))*$B$12/(($B$2*10^(-6))*$B$6+($B$11*10^(-6))*$B$12))"),2.1714285714285715E17)</f>
        <v>2.17143E+17</v>
      </c>
      <c r="K162" s="1">
        <v>0.8000000000000006</v>
      </c>
    </row>
    <row r="163" ht="15.75" customHeight="1">
      <c r="E163" s="1">
        <f>IFERROR(__xludf.DUMMYFUNCTION("($B$8*(1-10^(-(($B$2*10^(-6))*$B$6+($B$11*10^(-6))*$B$12)*K163))/($B$6*$B$5))*$B$4*$B$6"),1.262039189637994E-7)</f>
        <v>0.000000126203919</v>
      </c>
      <c r="F163" s="1">
        <f>IFERROR(__xludf.DUMMYFUNCTION("($B$9*(1-10^(-(($B$11*10^(-6))*$B$12+($B$2*10^(-6))*$B$6)*K163))/($B$12*$B$5))*$B$4*$B$12"),3.9853869146462964E-8)</f>
        <v>0.00000003985386915</v>
      </c>
      <c r="G163" s="2">
        <f>IFERROR(__xludf.DUMMYFUNCTION("($B$8*(1-10^(-(($B$2*10^(-6))*$B$6+($B$11*10^(-6))*$B$12)*K163)))*($B$4*($B$2*10^(-6))*$B$6/(($B$2*10^(-6))*$B$6+($B$11*10^(-6))*$B$12))"),5.4285714285714285E17)</f>
        <v>5.42857E+17</v>
      </c>
      <c r="H163" s="1">
        <f>IFERROR(__xludf.DUMMYFUNCTION("($B$8*(1-10^(-(($B$2*10^(-6))*$B$6+($B$11*10^(-6))*$B$12)*K163)))*($B$4*($B$11*10^(-6))*$B$12/(($B$2*10^(-6))*$B$6+($B$11*10^(-6))*$B$12))"),2.1714285714285715E17)</f>
        <v>2.17143E+17</v>
      </c>
      <c r="K163" s="1">
        <v>0.8050000000000006</v>
      </c>
    </row>
    <row r="164" ht="15.75" customHeight="1">
      <c r="E164" s="1">
        <f>IFERROR(__xludf.DUMMYFUNCTION("($B$8*(1-10^(-(($B$2*10^(-6))*$B$6+($B$11*10^(-6))*$B$12)*K164))/($B$6*$B$5))*$B$4*$B$6"),1.262039189637994E-7)</f>
        <v>0.000000126203919</v>
      </c>
      <c r="F164" s="1">
        <f>IFERROR(__xludf.DUMMYFUNCTION("($B$9*(1-10^(-(($B$11*10^(-6))*$B$12+($B$2*10^(-6))*$B$6)*K164))/($B$12*$B$5))*$B$4*$B$12"),3.9853869146462964E-8)</f>
        <v>0.00000003985386915</v>
      </c>
      <c r="G164" s="2">
        <f>IFERROR(__xludf.DUMMYFUNCTION("($B$8*(1-10^(-(($B$2*10^(-6))*$B$6+($B$11*10^(-6))*$B$12)*K164)))*($B$4*($B$2*10^(-6))*$B$6/(($B$2*10^(-6))*$B$6+($B$11*10^(-6))*$B$12))"),5.4285714285714285E17)</f>
        <v>5.42857E+17</v>
      </c>
      <c r="H164" s="1">
        <f>IFERROR(__xludf.DUMMYFUNCTION("($B$8*(1-10^(-(($B$2*10^(-6))*$B$6+($B$11*10^(-6))*$B$12)*K164)))*($B$4*($B$11*10^(-6))*$B$12/(($B$2*10^(-6))*$B$6+($B$11*10^(-6))*$B$12))"),2.1714285714285715E17)</f>
        <v>2.17143E+17</v>
      </c>
      <c r="K164" s="1">
        <v>0.8100000000000006</v>
      </c>
    </row>
    <row r="165" ht="15.75" customHeight="1">
      <c r="E165" s="1">
        <f>IFERROR(__xludf.DUMMYFUNCTION("($B$8*(1-10^(-(($B$2*10^(-6))*$B$6+($B$11*10^(-6))*$B$12)*K165))/($B$6*$B$5))*$B$4*$B$6"),1.262039189637994E-7)</f>
        <v>0.000000126203919</v>
      </c>
      <c r="F165" s="1">
        <f>IFERROR(__xludf.DUMMYFUNCTION("($B$9*(1-10^(-(($B$11*10^(-6))*$B$12+($B$2*10^(-6))*$B$6)*K165))/($B$12*$B$5))*$B$4*$B$12"),3.9853869146462964E-8)</f>
        <v>0.00000003985386915</v>
      </c>
      <c r="G165" s="2">
        <f>IFERROR(__xludf.DUMMYFUNCTION("($B$8*(1-10^(-(($B$2*10^(-6))*$B$6+($B$11*10^(-6))*$B$12)*K165)))*($B$4*($B$2*10^(-6))*$B$6/(($B$2*10^(-6))*$B$6+($B$11*10^(-6))*$B$12))"),5.4285714285714285E17)</f>
        <v>5.42857E+17</v>
      </c>
      <c r="H165" s="1">
        <f>IFERROR(__xludf.DUMMYFUNCTION("($B$8*(1-10^(-(($B$2*10^(-6))*$B$6+($B$11*10^(-6))*$B$12)*K165)))*($B$4*($B$11*10^(-6))*$B$12/(($B$2*10^(-6))*$B$6+($B$11*10^(-6))*$B$12))"),2.1714285714285715E17)</f>
        <v>2.17143E+17</v>
      </c>
      <c r="K165" s="1">
        <v>0.8150000000000006</v>
      </c>
    </row>
    <row r="166" ht="15.75" customHeight="1">
      <c r="E166" s="1">
        <f>IFERROR(__xludf.DUMMYFUNCTION("($B$8*(1-10^(-(($B$2*10^(-6))*$B$6+($B$11*10^(-6))*$B$12)*K166))/($B$6*$B$5))*$B$4*$B$6"),1.262039189637994E-7)</f>
        <v>0.000000126203919</v>
      </c>
      <c r="F166" s="1">
        <f>IFERROR(__xludf.DUMMYFUNCTION("($B$9*(1-10^(-(($B$11*10^(-6))*$B$12+($B$2*10^(-6))*$B$6)*K166))/($B$12*$B$5))*$B$4*$B$12"),3.9853869146462964E-8)</f>
        <v>0.00000003985386915</v>
      </c>
      <c r="G166" s="2">
        <f>IFERROR(__xludf.DUMMYFUNCTION("($B$8*(1-10^(-(($B$2*10^(-6))*$B$6+($B$11*10^(-6))*$B$12)*K166)))*($B$4*($B$2*10^(-6))*$B$6/(($B$2*10^(-6))*$B$6+($B$11*10^(-6))*$B$12))"),5.4285714285714285E17)</f>
        <v>5.42857E+17</v>
      </c>
      <c r="H166" s="1">
        <f>IFERROR(__xludf.DUMMYFUNCTION("($B$8*(1-10^(-(($B$2*10^(-6))*$B$6+($B$11*10^(-6))*$B$12)*K166)))*($B$4*($B$11*10^(-6))*$B$12/(($B$2*10^(-6))*$B$6+($B$11*10^(-6))*$B$12))"),2.1714285714285715E17)</f>
        <v>2.17143E+17</v>
      </c>
      <c r="K166" s="1">
        <v>0.8200000000000006</v>
      </c>
    </row>
    <row r="167" ht="15.75" customHeight="1">
      <c r="E167" s="1">
        <f>IFERROR(__xludf.DUMMYFUNCTION("($B$8*(1-10^(-(($B$2*10^(-6))*$B$6+($B$11*10^(-6))*$B$12)*K167))/($B$6*$B$5))*$B$4*$B$6"),1.262039189637994E-7)</f>
        <v>0.000000126203919</v>
      </c>
      <c r="F167" s="1">
        <f>IFERROR(__xludf.DUMMYFUNCTION("($B$9*(1-10^(-(($B$11*10^(-6))*$B$12+($B$2*10^(-6))*$B$6)*K167))/($B$12*$B$5))*$B$4*$B$12"),3.9853869146462964E-8)</f>
        <v>0.00000003985386915</v>
      </c>
      <c r="G167" s="2">
        <f>IFERROR(__xludf.DUMMYFUNCTION("($B$8*(1-10^(-(($B$2*10^(-6))*$B$6+($B$11*10^(-6))*$B$12)*K167)))*($B$4*($B$2*10^(-6))*$B$6/(($B$2*10^(-6))*$B$6+($B$11*10^(-6))*$B$12))"),5.4285714285714285E17)</f>
        <v>5.42857E+17</v>
      </c>
      <c r="H167" s="1">
        <f>IFERROR(__xludf.DUMMYFUNCTION("($B$8*(1-10^(-(($B$2*10^(-6))*$B$6+($B$11*10^(-6))*$B$12)*K167)))*($B$4*($B$11*10^(-6))*$B$12/(($B$2*10^(-6))*$B$6+($B$11*10^(-6))*$B$12))"),2.1714285714285715E17)</f>
        <v>2.17143E+17</v>
      </c>
      <c r="K167" s="1">
        <v>0.8250000000000006</v>
      </c>
    </row>
    <row r="168" ht="15.75" customHeight="1">
      <c r="E168" s="1">
        <f>IFERROR(__xludf.DUMMYFUNCTION("($B$8*(1-10^(-(($B$2*10^(-6))*$B$6+($B$11*10^(-6))*$B$12)*K168))/($B$6*$B$5))*$B$4*$B$6"),1.262039189637994E-7)</f>
        <v>0.000000126203919</v>
      </c>
      <c r="F168" s="1">
        <f>IFERROR(__xludf.DUMMYFUNCTION("($B$9*(1-10^(-(($B$11*10^(-6))*$B$12+($B$2*10^(-6))*$B$6)*K168))/($B$12*$B$5))*$B$4*$B$12"),3.9853869146462964E-8)</f>
        <v>0.00000003985386915</v>
      </c>
      <c r="G168" s="2">
        <f>IFERROR(__xludf.DUMMYFUNCTION("($B$8*(1-10^(-(($B$2*10^(-6))*$B$6+($B$11*10^(-6))*$B$12)*K168)))*($B$4*($B$2*10^(-6))*$B$6/(($B$2*10^(-6))*$B$6+($B$11*10^(-6))*$B$12))"),5.4285714285714285E17)</f>
        <v>5.42857E+17</v>
      </c>
      <c r="H168" s="1">
        <f>IFERROR(__xludf.DUMMYFUNCTION("($B$8*(1-10^(-(($B$2*10^(-6))*$B$6+($B$11*10^(-6))*$B$12)*K168)))*($B$4*($B$11*10^(-6))*$B$12/(($B$2*10^(-6))*$B$6+($B$11*10^(-6))*$B$12))"),2.1714285714285715E17)</f>
        <v>2.17143E+17</v>
      </c>
      <c r="K168" s="1">
        <v>0.8300000000000006</v>
      </c>
    </row>
    <row r="169" ht="15.75" customHeight="1">
      <c r="E169" s="1">
        <f>IFERROR(__xludf.DUMMYFUNCTION("($B$8*(1-10^(-(($B$2*10^(-6))*$B$6+($B$11*10^(-6))*$B$12)*K169))/($B$6*$B$5))*$B$4*$B$6"),1.262039189637994E-7)</f>
        <v>0.000000126203919</v>
      </c>
      <c r="F169" s="1">
        <f>IFERROR(__xludf.DUMMYFUNCTION("($B$9*(1-10^(-(($B$11*10^(-6))*$B$12+($B$2*10^(-6))*$B$6)*K169))/($B$12*$B$5))*$B$4*$B$12"),3.9853869146462964E-8)</f>
        <v>0.00000003985386915</v>
      </c>
      <c r="G169" s="2">
        <f>IFERROR(__xludf.DUMMYFUNCTION("($B$8*(1-10^(-(($B$2*10^(-6))*$B$6+($B$11*10^(-6))*$B$12)*K169)))*($B$4*($B$2*10^(-6))*$B$6/(($B$2*10^(-6))*$B$6+($B$11*10^(-6))*$B$12))"),5.4285714285714285E17)</f>
        <v>5.42857E+17</v>
      </c>
      <c r="H169" s="1">
        <f>IFERROR(__xludf.DUMMYFUNCTION("($B$8*(1-10^(-(($B$2*10^(-6))*$B$6+($B$11*10^(-6))*$B$12)*K169)))*($B$4*($B$11*10^(-6))*$B$12/(($B$2*10^(-6))*$B$6+($B$11*10^(-6))*$B$12))"),2.1714285714285715E17)</f>
        <v>2.17143E+17</v>
      </c>
      <c r="K169" s="1">
        <v>0.8350000000000006</v>
      </c>
    </row>
    <row r="170" ht="15.75" customHeight="1">
      <c r="E170" s="1">
        <f>IFERROR(__xludf.DUMMYFUNCTION("($B$8*(1-10^(-(($B$2*10^(-6))*$B$6+($B$11*10^(-6))*$B$12)*K170))/($B$6*$B$5))*$B$4*$B$6"),1.262039189637994E-7)</f>
        <v>0.000000126203919</v>
      </c>
      <c r="F170" s="1">
        <f>IFERROR(__xludf.DUMMYFUNCTION("($B$9*(1-10^(-(($B$11*10^(-6))*$B$12+($B$2*10^(-6))*$B$6)*K170))/($B$12*$B$5))*$B$4*$B$12"),3.9853869146462964E-8)</f>
        <v>0.00000003985386915</v>
      </c>
      <c r="G170" s="2">
        <f>IFERROR(__xludf.DUMMYFUNCTION("($B$8*(1-10^(-(($B$2*10^(-6))*$B$6+($B$11*10^(-6))*$B$12)*K170)))*($B$4*($B$2*10^(-6))*$B$6/(($B$2*10^(-6))*$B$6+($B$11*10^(-6))*$B$12))"),5.4285714285714285E17)</f>
        <v>5.42857E+17</v>
      </c>
      <c r="H170" s="1">
        <f>IFERROR(__xludf.DUMMYFUNCTION("($B$8*(1-10^(-(($B$2*10^(-6))*$B$6+($B$11*10^(-6))*$B$12)*K170)))*($B$4*($B$11*10^(-6))*$B$12/(($B$2*10^(-6))*$B$6+($B$11*10^(-6))*$B$12))"),2.1714285714285715E17)</f>
        <v>2.17143E+17</v>
      </c>
      <c r="K170" s="1">
        <v>0.8400000000000006</v>
      </c>
    </row>
    <row r="171" ht="15.75" customHeight="1">
      <c r="E171" s="1">
        <f>IFERROR(__xludf.DUMMYFUNCTION("($B$8*(1-10^(-(($B$2*10^(-6))*$B$6+($B$11*10^(-6))*$B$12)*K171))/($B$6*$B$5))*$B$4*$B$6"),1.262039189637994E-7)</f>
        <v>0.000000126203919</v>
      </c>
      <c r="F171" s="1">
        <f>IFERROR(__xludf.DUMMYFUNCTION("($B$9*(1-10^(-(($B$11*10^(-6))*$B$12+($B$2*10^(-6))*$B$6)*K171))/($B$12*$B$5))*$B$4*$B$12"),3.9853869146462964E-8)</f>
        <v>0.00000003985386915</v>
      </c>
      <c r="G171" s="2">
        <f>IFERROR(__xludf.DUMMYFUNCTION("($B$8*(1-10^(-(($B$2*10^(-6))*$B$6+($B$11*10^(-6))*$B$12)*K171)))*($B$4*($B$2*10^(-6))*$B$6/(($B$2*10^(-6))*$B$6+($B$11*10^(-6))*$B$12))"),5.4285714285714285E17)</f>
        <v>5.42857E+17</v>
      </c>
      <c r="H171" s="1">
        <f>IFERROR(__xludf.DUMMYFUNCTION("($B$8*(1-10^(-(($B$2*10^(-6))*$B$6+($B$11*10^(-6))*$B$12)*K171)))*($B$4*($B$11*10^(-6))*$B$12/(($B$2*10^(-6))*$B$6+($B$11*10^(-6))*$B$12))"),2.1714285714285715E17)</f>
        <v>2.17143E+17</v>
      </c>
      <c r="K171" s="1">
        <v>0.8450000000000006</v>
      </c>
    </row>
    <row r="172" ht="15.75" customHeight="1">
      <c r="E172" s="1">
        <f>IFERROR(__xludf.DUMMYFUNCTION("($B$8*(1-10^(-(($B$2*10^(-6))*$B$6+($B$11*10^(-6))*$B$12)*K172))/($B$6*$B$5))*$B$4*$B$6"),1.262039189637994E-7)</f>
        <v>0.000000126203919</v>
      </c>
      <c r="F172" s="1">
        <f>IFERROR(__xludf.DUMMYFUNCTION("($B$9*(1-10^(-(($B$11*10^(-6))*$B$12+($B$2*10^(-6))*$B$6)*K172))/($B$12*$B$5))*$B$4*$B$12"),3.9853869146462964E-8)</f>
        <v>0.00000003985386915</v>
      </c>
      <c r="G172" s="2">
        <f>IFERROR(__xludf.DUMMYFUNCTION("($B$8*(1-10^(-(($B$2*10^(-6))*$B$6+($B$11*10^(-6))*$B$12)*K172)))*($B$4*($B$2*10^(-6))*$B$6/(($B$2*10^(-6))*$B$6+($B$11*10^(-6))*$B$12))"),5.4285714285714285E17)</f>
        <v>5.42857E+17</v>
      </c>
      <c r="H172" s="1">
        <f>IFERROR(__xludf.DUMMYFUNCTION("($B$8*(1-10^(-(($B$2*10^(-6))*$B$6+($B$11*10^(-6))*$B$12)*K172)))*($B$4*($B$11*10^(-6))*$B$12/(($B$2*10^(-6))*$B$6+($B$11*10^(-6))*$B$12))"),2.1714285714285715E17)</f>
        <v>2.17143E+17</v>
      </c>
      <c r="K172" s="1">
        <v>0.8500000000000006</v>
      </c>
    </row>
    <row r="173" ht="15.75" customHeight="1">
      <c r="E173" s="1">
        <f>IFERROR(__xludf.DUMMYFUNCTION("($B$8*(1-10^(-(($B$2*10^(-6))*$B$6+($B$11*10^(-6))*$B$12)*K173))/($B$6*$B$5))*$B$4*$B$6"),1.262039189637994E-7)</f>
        <v>0.000000126203919</v>
      </c>
      <c r="F173" s="1">
        <f>IFERROR(__xludf.DUMMYFUNCTION("($B$9*(1-10^(-(($B$11*10^(-6))*$B$12+($B$2*10^(-6))*$B$6)*K173))/($B$12*$B$5))*$B$4*$B$12"),3.9853869146462964E-8)</f>
        <v>0.00000003985386915</v>
      </c>
      <c r="G173" s="2">
        <f>IFERROR(__xludf.DUMMYFUNCTION("($B$8*(1-10^(-(($B$2*10^(-6))*$B$6+($B$11*10^(-6))*$B$12)*K173)))*($B$4*($B$2*10^(-6))*$B$6/(($B$2*10^(-6))*$B$6+($B$11*10^(-6))*$B$12))"),5.4285714285714285E17)</f>
        <v>5.42857E+17</v>
      </c>
      <c r="H173" s="1">
        <f>IFERROR(__xludf.DUMMYFUNCTION("($B$8*(1-10^(-(($B$2*10^(-6))*$B$6+($B$11*10^(-6))*$B$12)*K173)))*($B$4*($B$11*10^(-6))*$B$12/(($B$2*10^(-6))*$B$6+($B$11*10^(-6))*$B$12))"),2.1714285714285715E17)</f>
        <v>2.17143E+17</v>
      </c>
      <c r="K173" s="1">
        <v>0.8550000000000006</v>
      </c>
    </row>
    <row r="174" ht="15.75" customHeight="1">
      <c r="E174" s="1">
        <f>IFERROR(__xludf.DUMMYFUNCTION("($B$8*(1-10^(-(($B$2*10^(-6))*$B$6+($B$11*10^(-6))*$B$12)*K174))/($B$6*$B$5))*$B$4*$B$6"),1.262039189637994E-7)</f>
        <v>0.000000126203919</v>
      </c>
      <c r="F174" s="1">
        <f>IFERROR(__xludf.DUMMYFUNCTION("($B$9*(1-10^(-(($B$11*10^(-6))*$B$12+($B$2*10^(-6))*$B$6)*K174))/($B$12*$B$5))*$B$4*$B$12"),3.9853869146462964E-8)</f>
        <v>0.00000003985386915</v>
      </c>
      <c r="G174" s="2">
        <f>IFERROR(__xludf.DUMMYFUNCTION("($B$8*(1-10^(-(($B$2*10^(-6))*$B$6+($B$11*10^(-6))*$B$12)*K174)))*($B$4*($B$2*10^(-6))*$B$6/(($B$2*10^(-6))*$B$6+($B$11*10^(-6))*$B$12))"),5.4285714285714285E17)</f>
        <v>5.42857E+17</v>
      </c>
      <c r="H174" s="1">
        <f>IFERROR(__xludf.DUMMYFUNCTION("($B$8*(1-10^(-(($B$2*10^(-6))*$B$6+($B$11*10^(-6))*$B$12)*K174)))*($B$4*($B$11*10^(-6))*$B$12/(($B$2*10^(-6))*$B$6+($B$11*10^(-6))*$B$12))"),2.1714285714285715E17)</f>
        <v>2.17143E+17</v>
      </c>
      <c r="K174" s="1">
        <v>0.8600000000000007</v>
      </c>
    </row>
    <row r="175" ht="15.75" customHeight="1">
      <c r="E175" s="1">
        <f>IFERROR(__xludf.DUMMYFUNCTION("($B$8*(1-10^(-(($B$2*10^(-6))*$B$6+($B$11*10^(-6))*$B$12)*K175))/($B$6*$B$5))*$B$4*$B$6"),1.262039189637994E-7)</f>
        <v>0.000000126203919</v>
      </c>
      <c r="F175" s="1">
        <f>IFERROR(__xludf.DUMMYFUNCTION("($B$9*(1-10^(-(($B$11*10^(-6))*$B$12+($B$2*10^(-6))*$B$6)*K175))/($B$12*$B$5))*$B$4*$B$12"),3.9853869146462964E-8)</f>
        <v>0.00000003985386915</v>
      </c>
      <c r="G175" s="2">
        <f>IFERROR(__xludf.DUMMYFUNCTION("($B$8*(1-10^(-(($B$2*10^(-6))*$B$6+($B$11*10^(-6))*$B$12)*K175)))*($B$4*($B$2*10^(-6))*$B$6/(($B$2*10^(-6))*$B$6+($B$11*10^(-6))*$B$12))"),5.4285714285714285E17)</f>
        <v>5.42857E+17</v>
      </c>
      <c r="H175" s="1">
        <f>IFERROR(__xludf.DUMMYFUNCTION("($B$8*(1-10^(-(($B$2*10^(-6))*$B$6+($B$11*10^(-6))*$B$12)*K175)))*($B$4*($B$11*10^(-6))*$B$12/(($B$2*10^(-6))*$B$6+($B$11*10^(-6))*$B$12))"),2.1714285714285715E17)</f>
        <v>2.17143E+17</v>
      </c>
      <c r="K175" s="1">
        <v>0.8650000000000007</v>
      </c>
    </row>
    <row r="176" ht="15.75" customHeight="1">
      <c r="E176" s="1">
        <f>IFERROR(__xludf.DUMMYFUNCTION("($B$8*(1-10^(-(($B$2*10^(-6))*$B$6+($B$11*10^(-6))*$B$12)*K176))/($B$6*$B$5))*$B$4*$B$6"),1.262039189637994E-7)</f>
        <v>0.000000126203919</v>
      </c>
      <c r="F176" s="1">
        <f>IFERROR(__xludf.DUMMYFUNCTION("($B$9*(1-10^(-(($B$11*10^(-6))*$B$12+($B$2*10^(-6))*$B$6)*K176))/($B$12*$B$5))*$B$4*$B$12"),3.9853869146462964E-8)</f>
        <v>0.00000003985386915</v>
      </c>
      <c r="G176" s="2">
        <f>IFERROR(__xludf.DUMMYFUNCTION("($B$8*(1-10^(-(($B$2*10^(-6))*$B$6+($B$11*10^(-6))*$B$12)*K176)))*($B$4*($B$2*10^(-6))*$B$6/(($B$2*10^(-6))*$B$6+($B$11*10^(-6))*$B$12))"),5.4285714285714285E17)</f>
        <v>5.42857E+17</v>
      </c>
      <c r="H176" s="1">
        <f>IFERROR(__xludf.DUMMYFUNCTION("($B$8*(1-10^(-(($B$2*10^(-6))*$B$6+($B$11*10^(-6))*$B$12)*K176)))*($B$4*($B$11*10^(-6))*$B$12/(($B$2*10^(-6))*$B$6+($B$11*10^(-6))*$B$12))"),2.1714285714285715E17)</f>
        <v>2.17143E+17</v>
      </c>
      <c r="K176" s="1">
        <v>0.8700000000000007</v>
      </c>
    </row>
    <row r="177" ht="15.75" customHeight="1">
      <c r="E177" s="1">
        <f>IFERROR(__xludf.DUMMYFUNCTION("($B$8*(1-10^(-(($B$2*10^(-6))*$B$6+($B$11*10^(-6))*$B$12)*K177))/($B$6*$B$5))*$B$4*$B$6"),1.262039189637994E-7)</f>
        <v>0.000000126203919</v>
      </c>
      <c r="F177" s="1">
        <f>IFERROR(__xludf.DUMMYFUNCTION("($B$9*(1-10^(-(($B$11*10^(-6))*$B$12+($B$2*10^(-6))*$B$6)*K177))/($B$12*$B$5))*$B$4*$B$12"),3.9853869146462964E-8)</f>
        <v>0.00000003985386915</v>
      </c>
      <c r="G177" s="2">
        <f>IFERROR(__xludf.DUMMYFUNCTION("($B$8*(1-10^(-(($B$2*10^(-6))*$B$6+($B$11*10^(-6))*$B$12)*K177)))*($B$4*($B$2*10^(-6))*$B$6/(($B$2*10^(-6))*$B$6+($B$11*10^(-6))*$B$12))"),5.4285714285714285E17)</f>
        <v>5.42857E+17</v>
      </c>
      <c r="H177" s="1">
        <f>IFERROR(__xludf.DUMMYFUNCTION("($B$8*(1-10^(-(($B$2*10^(-6))*$B$6+($B$11*10^(-6))*$B$12)*K177)))*($B$4*($B$11*10^(-6))*$B$12/(($B$2*10^(-6))*$B$6+($B$11*10^(-6))*$B$12))"),2.1714285714285715E17)</f>
        <v>2.17143E+17</v>
      </c>
      <c r="K177" s="1">
        <v>0.8750000000000007</v>
      </c>
    </row>
    <row r="178" ht="15.75" customHeight="1">
      <c r="E178" s="1">
        <f>IFERROR(__xludf.DUMMYFUNCTION("($B$8*(1-10^(-(($B$2*10^(-6))*$B$6+($B$11*10^(-6))*$B$12)*K178))/($B$6*$B$5))*$B$4*$B$6"),1.262039189637994E-7)</f>
        <v>0.000000126203919</v>
      </c>
      <c r="F178" s="1">
        <f>IFERROR(__xludf.DUMMYFUNCTION("($B$9*(1-10^(-(($B$11*10^(-6))*$B$12+($B$2*10^(-6))*$B$6)*K178))/($B$12*$B$5))*$B$4*$B$12"),3.9853869146462964E-8)</f>
        <v>0.00000003985386915</v>
      </c>
      <c r="G178" s="2">
        <f>IFERROR(__xludf.DUMMYFUNCTION("($B$8*(1-10^(-(($B$2*10^(-6))*$B$6+($B$11*10^(-6))*$B$12)*K178)))*($B$4*($B$2*10^(-6))*$B$6/(($B$2*10^(-6))*$B$6+($B$11*10^(-6))*$B$12))"),5.4285714285714285E17)</f>
        <v>5.42857E+17</v>
      </c>
      <c r="H178" s="1">
        <f>IFERROR(__xludf.DUMMYFUNCTION("($B$8*(1-10^(-(($B$2*10^(-6))*$B$6+($B$11*10^(-6))*$B$12)*K178)))*($B$4*($B$11*10^(-6))*$B$12/(($B$2*10^(-6))*$B$6+($B$11*10^(-6))*$B$12))"),2.1714285714285715E17)</f>
        <v>2.17143E+17</v>
      </c>
      <c r="K178" s="1">
        <v>0.8800000000000007</v>
      </c>
    </row>
    <row r="179" ht="15.75" customHeight="1">
      <c r="E179" s="1">
        <f>IFERROR(__xludf.DUMMYFUNCTION("($B$8*(1-10^(-(($B$2*10^(-6))*$B$6+($B$11*10^(-6))*$B$12)*K179))/($B$6*$B$5))*$B$4*$B$6"),1.262039189637994E-7)</f>
        <v>0.000000126203919</v>
      </c>
      <c r="F179" s="1">
        <f>IFERROR(__xludf.DUMMYFUNCTION("($B$9*(1-10^(-(($B$11*10^(-6))*$B$12+($B$2*10^(-6))*$B$6)*K179))/($B$12*$B$5))*$B$4*$B$12"),3.9853869146462964E-8)</f>
        <v>0.00000003985386915</v>
      </c>
      <c r="G179" s="2">
        <f>IFERROR(__xludf.DUMMYFUNCTION("($B$8*(1-10^(-(($B$2*10^(-6))*$B$6+($B$11*10^(-6))*$B$12)*K179)))*($B$4*($B$2*10^(-6))*$B$6/(($B$2*10^(-6))*$B$6+($B$11*10^(-6))*$B$12))"),5.4285714285714285E17)</f>
        <v>5.42857E+17</v>
      </c>
      <c r="H179" s="1">
        <f>IFERROR(__xludf.DUMMYFUNCTION("($B$8*(1-10^(-(($B$2*10^(-6))*$B$6+($B$11*10^(-6))*$B$12)*K179)))*($B$4*($B$11*10^(-6))*$B$12/(($B$2*10^(-6))*$B$6+($B$11*10^(-6))*$B$12))"),2.1714285714285715E17)</f>
        <v>2.17143E+17</v>
      </c>
      <c r="K179" s="1">
        <v>0.8850000000000007</v>
      </c>
    </row>
    <row r="180" ht="15.75" customHeight="1">
      <c r="E180" s="1">
        <f>IFERROR(__xludf.DUMMYFUNCTION("($B$8*(1-10^(-(($B$2*10^(-6))*$B$6+($B$11*10^(-6))*$B$12)*K180))/($B$6*$B$5))*$B$4*$B$6"),1.262039189637994E-7)</f>
        <v>0.000000126203919</v>
      </c>
      <c r="F180" s="1">
        <f>IFERROR(__xludf.DUMMYFUNCTION("($B$9*(1-10^(-(($B$11*10^(-6))*$B$12+($B$2*10^(-6))*$B$6)*K180))/($B$12*$B$5))*$B$4*$B$12"),3.9853869146462964E-8)</f>
        <v>0.00000003985386915</v>
      </c>
      <c r="G180" s="2">
        <f>IFERROR(__xludf.DUMMYFUNCTION("($B$8*(1-10^(-(($B$2*10^(-6))*$B$6+($B$11*10^(-6))*$B$12)*K180)))*($B$4*($B$2*10^(-6))*$B$6/(($B$2*10^(-6))*$B$6+($B$11*10^(-6))*$B$12))"),5.4285714285714285E17)</f>
        <v>5.42857E+17</v>
      </c>
      <c r="H180" s="1">
        <f>IFERROR(__xludf.DUMMYFUNCTION("($B$8*(1-10^(-(($B$2*10^(-6))*$B$6+($B$11*10^(-6))*$B$12)*K180)))*($B$4*($B$11*10^(-6))*$B$12/(($B$2*10^(-6))*$B$6+($B$11*10^(-6))*$B$12))"),2.1714285714285715E17)</f>
        <v>2.17143E+17</v>
      </c>
      <c r="K180" s="1">
        <v>0.8900000000000007</v>
      </c>
    </row>
    <row r="181" ht="15.75" customHeight="1">
      <c r="E181" s="1">
        <f>IFERROR(__xludf.DUMMYFUNCTION("($B$8*(1-10^(-(($B$2*10^(-6))*$B$6+($B$11*10^(-6))*$B$12)*K181))/($B$6*$B$5))*$B$4*$B$6"),1.262039189637994E-7)</f>
        <v>0.000000126203919</v>
      </c>
      <c r="F181" s="1">
        <f>IFERROR(__xludf.DUMMYFUNCTION("($B$9*(1-10^(-(($B$11*10^(-6))*$B$12+($B$2*10^(-6))*$B$6)*K181))/($B$12*$B$5))*$B$4*$B$12"),3.9853869146462964E-8)</f>
        <v>0.00000003985386915</v>
      </c>
      <c r="G181" s="2">
        <f>IFERROR(__xludf.DUMMYFUNCTION("($B$8*(1-10^(-(($B$2*10^(-6))*$B$6+($B$11*10^(-6))*$B$12)*K181)))*($B$4*($B$2*10^(-6))*$B$6/(($B$2*10^(-6))*$B$6+($B$11*10^(-6))*$B$12))"),5.4285714285714285E17)</f>
        <v>5.42857E+17</v>
      </c>
      <c r="H181" s="1">
        <f>IFERROR(__xludf.DUMMYFUNCTION("($B$8*(1-10^(-(($B$2*10^(-6))*$B$6+($B$11*10^(-6))*$B$12)*K181)))*($B$4*($B$11*10^(-6))*$B$12/(($B$2*10^(-6))*$B$6+($B$11*10^(-6))*$B$12))"),2.1714285714285715E17)</f>
        <v>2.17143E+17</v>
      </c>
      <c r="K181" s="1">
        <v>0.8950000000000007</v>
      </c>
    </row>
    <row r="182" ht="15.75" customHeight="1">
      <c r="E182" s="1">
        <f>IFERROR(__xludf.DUMMYFUNCTION("($B$8*(1-10^(-(($B$2*10^(-6))*$B$6+($B$11*10^(-6))*$B$12)*K182))/($B$6*$B$5))*$B$4*$B$6"),1.262039189637994E-7)</f>
        <v>0.000000126203919</v>
      </c>
      <c r="F182" s="1">
        <f>IFERROR(__xludf.DUMMYFUNCTION("($B$9*(1-10^(-(($B$11*10^(-6))*$B$12+($B$2*10^(-6))*$B$6)*K182))/($B$12*$B$5))*$B$4*$B$12"),3.9853869146462964E-8)</f>
        <v>0.00000003985386915</v>
      </c>
      <c r="G182" s="2">
        <f>IFERROR(__xludf.DUMMYFUNCTION("($B$8*(1-10^(-(($B$2*10^(-6))*$B$6+($B$11*10^(-6))*$B$12)*K182)))*($B$4*($B$2*10^(-6))*$B$6/(($B$2*10^(-6))*$B$6+($B$11*10^(-6))*$B$12))"),5.4285714285714285E17)</f>
        <v>5.42857E+17</v>
      </c>
      <c r="H182" s="1">
        <f>IFERROR(__xludf.DUMMYFUNCTION("($B$8*(1-10^(-(($B$2*10^(-6))*$B$6+($B$11*10^(-6))*$B$12)*K182)))*($B$4*($B$11*10^(-6))*$B$12/(($B$2*10^(-6))*$B$6+($B$11*10^(-6))*$B$12))"),2.1714285714285715E17)</f>
        <v>2.17143E+17</v>
      </c>
      <c r="K182" s="1">
        <v>0.9000000000000007</v>
      </c>
    </row>
    <row r="183" ht="15.75" customHeight="1">
      <c r="E183" s="1">
        <f>IFERROR(__xludf.DUMMYFUNCTION("($B$8*(1-10^(-(($B$2*10^(-6))*$B$6+($B$11*10^(-6))*$B$12)*K183))/($B$6*$B$5))*$B$4*$B$6"),1.262039189637994E-7)</f>
        <v>0.000000126203919</v>
      </c>
      <c r="F183" s="1">
        <f>IFERROR(__xludf.DUMMYFUNCTION("($B$9*(1-10^(-(($B$11*10^(-6))*$B$12+($B$2*10^(-6))*$B$6)*K183))/($B$12*$B$5))*$B$4*$B$12"),3.9853869146462964E-8)</f>
        <v>0.00000003985386915</v>
      </c>
      <c r="G183" s="2">
        <f>IFERROR(__xludf.DUMMYFUNCTION("($B$8*(1-10^(-(($B$2*10^(-6))*$B$6+($B$11*10^(-6))*$B$12)*K183)))*($B$4*($B$2*10^(-6))*$B$6/(($B$2*10^(-6))*$B$6+($B$11*10^(-6))*$B$12))"),5.4285714285714285E17)</f>
        <v>5.42857E+17</v>
      </c>
      <c r="H183" s="1">
        <f>IFERROR(__xludf.DUMMYFUNCTION("($B$8*(1-10^(-(($B$2*10^(-6))*$B$6+($B$11*10^(-6))*$B$12)*K183)))*($B$4*($B$11*10^(-6))*$B$12/(($B$2*10^(-6))*$B$6+($B$11*10^(-6))*$B$12))"),2.1714285714285715E17)</f>
        <v>2.17143E+17</v>
      </c>
      <c r="K183" s="1">
        <v>0.9050000000000007</v>
      </c>
    </row>
    <row r="184" ht="15.75" customHeight="1">
      <c r="E184" s="1">
        <f>IFERROR(__xludf.DUMMYFUNCTION("($B$8*(1-10^(-(($B$2*10^(-6))*$B$6+($B$11*10^(-6))*$B$12)*K184))/($B$6*$B$5))*$B$4*$B$6"),1.262039189637994E-7)</f>
        <v>0.000000126203919</v>
      </c>
      <c r="F184" s="1">
        <f>IFERROR(__xludf.DUMMYFUNCTION("($B$9*(1-10^(-(($B$11*10^(-6))*$B$12+($B$2*10^(-6))*$B$6)*K184))/($B$12*$B$5))*$B$4*$B$12"),3.9853869146462964E-8)</f>
        <v>0.00000003985386915</v>
      </c>
      <c r="G184" s="2">
        <f>IFERROR(__xludf.DUMMYFUNCTION("($B$8*(1-10^(-(($B$2*10^(-6))*$B$6+($B$11*10^(-6))*$B$12)*K184)))*($B$4*($B$2*10^(-6))*$B$6/(($B$2*10^(-6))*$B$6+($B$11*10^(-6))*$B$12))"),5.4285714285714285E17)</f>
        <v>5.42857E+17</v>
      </c>
      <c r="H184" s="1">
        <f>IFERROR(__xludf.DUMMYFUNCTION("($B$8*(1-10^(-(($B$2*10^(-6))*$B$6+($B$11*10^(-6))*$B$12)*K184)))*($B$4*($B$11*10^(-6))*$B$12/(($B$2*10^(-6))*$B$6+($B$11*10^(-6))*$B$12))"),2.1714285714285715E17)</f>
        <v>2.17143E+17</v>
      </c>
      <c r="K184" s="1">
        <v>0.9100000000000007</v>
      </c>
    </row>
    <row r="185" ht="15.75" customHeight="1">
      <c r="E185" s="1">
        <f>IFERROR(__xludf.DUMMYFUNCTION("($B$8*(1-10^(-(($B$2*10^(-6))*$B$6+($B$11*10^(-6))*$B$12)*K185))/($B$6*$B$5))*$B$4*$B$6"),1.262039189637994E-7)</f>
        <v>0.000000126203919</v>
      </c>
      <c r="F185" s="1">
        <f>IFERROR(__xludf.DUMMYFUNCTION("($B$9*(1-10^(-(($B$11*10^(-6))*$B$12+($B$2*10^(-6))*$B$6)*K185))/($B$12*$B$5))*$B$4*$B$12"),3.9853869146462964E-8)</f>
        <v>0.00000003985386915</v>
      </c>
      <c r="G185" s="2">
        <f>IFERROR(__xludf.DUMMYFUNCTION("($B$8*(1-10^(-(($B$2*10^(-6))*$B$6+($B$11*10^(-6))*$B$12)*K185)))*($B$4*($B$2*10^(-6))*$B$6/(($B$2*10^(-6))*$B$6+($B$11*10^(-6))*$B$12))"),5.4285714285714285E17)</f>
        <v>5.42857E+17</v>
      </c>
      <c r="H185" s="1">
        <f>IFERROR(__xludf.DUMMYFUNCTION("($B$8*(1-10^(-(($B$2*10^(-6))*$B$6+($B$11*10^(-6))*$B$12)*K185)))*($B$4*($B$11*10^(-6))*$B$12/(($B$2*10^(-6))*$B$6+($B$11*10^(-6))*$B$12))"),2.1714285714285715E17)</f>
        <v>2.17143E+17</v>
      </c>
      <c r="K185" s="1">
        <v>0.9150000000000007</v>
      </c>
    </row>
    <row r="186" ht="15.75" customHeight="1">
      <c r="E186" s="1">
        <f>IFERROR(__xludf.DUMMYFUNCTION("($B$8*(1-10^(-(($B$2*10^(-6))*$B$6+($B$11*10^(-6))*$B$12)*K186))/($B$6*$B$5))*$B$4*$B$6"),1.262039189637994E-7)</f>
        <v>0.000000126203919</v>
      </c>
      <c r="F186" s="1">
        <f>IFERROR(__xludf.DUMMYFUNCTION("($B$9*(1-10^(-(($B$11*10^(-6))*$B$12+($B$2*10^(-6))*$B$6)*K186))/($B$12*$B$5))*$B$4*$B$12"),3.9853869146462964E-8)</f>
        <v>0.00000003985386915</v>
      </c>
      <c r="G186" s="2">
        <f>IFERROR(__xludf.DUMMYFUNCTION("($B$8*(1-10^(-(($B$2*10^(-6))*$B$6+($B$11*10^(-6))*$B$12)*K186)))*($B$4*($B$2*10^(-6))*$B$6/(($B$2*10^(-6))*$B$6+($B$11*10^(-6))*$B$12))"),5.4285714285714285E17)</f>
        <v>5.42857E+17</v>
      </c>
      <c r="H186" s="1">
        <f>IFERROR(__xludf.DUMMYFUNCTION("($B$8*(1-10^(-(($B$2*10^(-6))*$B$6+($B$11*10^(-6))*$B$12)*K186)))*($B$4*($B$11*10^(-6))*$B$12/(($B$2*10^(-6))*$B$6+($B$11*10^(-6))*$B$12))"),2.1714285714285715E17)</f>
        <v>2.17143E+17</v>
      </c>
      <c r="K186" s="1">
        <v>0.9200000000000007</v>
      </c>
    </row>
    <row r="187" ht="15.75" customHeight="1">
      <c r="E187" s="1">
        <f>IFERROR(__xludf.DUMMYFUNCTION("($B$8*(1-10^(-(($B$2*10^(-6))*$B$6+($B$11*10^(-6))*$B$12)*K187))/($B$6*$B$5))*$B$4*$B$6"),1.262039189637994E-7)</f>
        <v>0.000000126203919</v>
      </c>
      <c r="F187" s="1">
        <f>IFERROR(__xludf.DUMMYFUNCTION("($B$9*(1-10^(-(($B$11*10^(-6))*$B$12+($B$2*10^(-6))*$B$6)*K187))/($B$12*$B$5))*$B$4*$B$12"),3.9853869146462964E-8)</f>
        <v>0.00000003985386915</v>
      </c>
      <c r="G187" s="2">
        <f>IFERROR(__xludf.DUMMYFUNCTION("($B$8*(1-10^(-(($B$2*10^(-6))*$B$6+($B$11*10^(-6))*$B$12)*K187)))*($B$4*($B$2*10^(-6))*$B$6/(($B$2*10^(-6))*$B$6+($B$11*10^(-6))*$B$12))"),5.4285714285714285E17)</f>
        <v>5.42857E+17</v>
      </c>
      <c r="H187" s="1">
        <f>IFERROR(__xludf.DUMMYFUNCTION("($B$8*(1-10^(-(($B$2*10^(-6))*$B$6+($B$11*10^(-6))*$B$12)*K187)))*($B$4*($B$11*10^(-6))*$B$12/(($B$2*10^(-6))*$B$6+($B$11*10^(-6))*$B$12))"),2.1714285714285715E17)</f>
        <v>2.17143E+17</v>
      </c>
      <c r="K187" s="1">
        <v>0.9250000000000007</v>
      </c>
    </row>
    <row r="188" ht="15.75" customHeight="1">
      <c r="E188" s="1">
        <f>IFERROR(__xludf.DUMMYFUNCTION("($B$8*(1-10^(-(($B$2*10^(-6))*$B$6+($B$11*10^(-6))*$B$12)*K188))/($B$6*$B$5))*$B$4*$B$6"),1.262039189637994E-7)</f>
        <v>0.000000126203919</v>
      </c>
      <c r="F188" s="1">
        <f>IFERROR(__xludf.DUMMYFUNCTION("($B$9*(1-10^(-(($B$11*10^(-6))*$B$12+($B$2*10^(-6))*$B$6)*K188))/($B$12*$B$5))*$B$4*$B$12"),3.9853869146462964E-8)</f>
        <v>0.00000003985386915</v>
      </c>
      <c r="G188" s="2">
        <f>IFERROR(__xludf.DUMMYFUNCTION("($B$8*(1-10^(-(($B$2*10^(-6))*$B$6+($B$11*10^(-6))*$B$12)*K188)))*($B$4*($B$2*10^(-6))*$B$6/(($B$2*10^(-6))*$B$6+($B$11*10^(-6))*$B$12))"),5.4285714285714285E17)</f>
        <v>5.42857E+17</v>
      </c>
      <c r="H188" s="1">
        <f>IFERROR(__xludf.DUMMYFUNCTION("($B$8*(1-10^(-(($B$2*10^(-6))*$B$6+($B$11*10^(-6))*$B$12)*K188)))*($B$4*($B$11*10^(-6))*$B$12/(($B$2*10^(-6))*$B$6+($B$11*10^(-6))*$B$12))"),2.1714285714285715E17)</f>
        <v>2.17143E+17</v>
      </c>
      <c r="K188" s="1">
        <v>0.9300000000000007</v>
      </c>
    </row>
    <row r="189" ht="15.75" customHeight="1">
      <c r="E189" s="1">
        <f>IFERROR(__xludf.DUMMYFUNCTION("($B$8*(1-10^(-(($B$2*10^(-6))*$B$6+($B$11*10^(-6))*$B$12)*K189))/($B$6*$B$5))*$B$4*$B$6"),1.262039189637994E-7)</f>
        <v>0.000000126203919</v>
      </c>
      <c r="F189" s="1">
        <f>IFERROR(__xludf.DUMMYFUNCTION("($B$9*(1-10^(-(($B$11*10^(-6))*$B$12+($B$2*10^(-6))*$B$6)*K189))/($B$12*$B$5))*$B$4*$B$12"),3.9853869146462964E-8)</f>
        <v>0.00000003985386915</v>
      </c>
      <c r="G189" s="2">
        <f>IFERROR(__xludf.DUMMYFUNCTION("($B$8*(1-10^(-(($B$2*10^(-6))*$B$6+($B$11*10^(-6))*$B$12)*K189)))*($B$4*($B$2*10^(-6))*$B$6/(($B$2*10^(-6))*$B$6+($B$11*10^(-6))*$B$12))"),5.4285714285714285E17)</f>
        <v>5.42857E+17</v>
      </c>
      <c r="H189" s="1">
        <f>IFERROR(__xludf.DUMMYFUNCTION("($B$8*(1-10^(-(($B$2*10^(-6))*$B$6+($B$11*10^(-6))*$B$12)*K189)))*($B$4*($B$11*10^(-6))*$B$12/(($B$2*10^(-6))*$B$6+($B$11*10^(-6))*$B$12))"),2.1714285714285715E17)</f>
        <v>2.17143E+17</v>
      </c>
      <c r="K189" s="1">
        <v>0.9350000000000007</v>
      </c>
    </row>
    <row r="190" ht="15.75" customHeight="1">
      <c r="E190" s="1">
        <f>IFERROR(__xludf.DUMMYFUNCTION("($B$8*(1-10^(-(($B$2*10^(-6))*$B$6+($B$11*10^(-6))*$B$12)*K190))/($B$6*$B$5))*$B$4*$B$6"),1.262039189637994E-7)</f>
        <v>0.000000126203919</v>
      </c>
      <c r="F190" s="1">
        <f>IFERROR(__xludf.DUMMYFUNCTION("($B$9*(1-10^(-(($B$11*10^(-6))*$B$12+($B$2*10^(-6))*$B$6)*K190))/($B$12*$B$5))*$B$4*$B$12"),3.9853869146462964E-8)</f>
        <v>0.00000003985386915</v>
      </c>
      <c r="G190" s="2">
        <f>IFERROR(__xludf.DUMMYFUNCTION("($B$8*(1-10^(-(($B$2*10^(-6))*$B$6+($B$11*10^(-6))*$B$12)*K190)))*($B$4*($B$2*10^(-6))*$B$6/(($B$2*10^(-6))*$B$6+($B$11*10^(-6))*$B$12))"),5.4285714285714285E17)</f>
        <v>5.42857E+17</v>
      </c>
      <c r="H190" s="1">
        <f>IFERROR(__xludf.DUMMYFUNCTION("($B$8*(1-10^(-(($B$2*10^(-6))*$B$6+($B$11*10^(-6))*$B$12)*K190)))*($B$4*($B$11*10^(-6))*$B$12/(($B$2*10^(-6))*$B$6+($B$11*10^(-6))*$B$12))"),2.1714285714285715E17)</f>
        <v>2.17143E+17</v>
      </c>
      <c r="K190" s="1">
        <v>0.9400000000000007</v>
      </c>
    </row>
    <row r="191" ht="15.75" customHeight="1">
      <c r="E191" s="1">
        <f>IFERROR(__xludf.DUMMYFUNCTION("($B$8*(1-10^(-(($B$2*10^(-6))*$B$6+($B$11*10^(-6))*$B$12)*K191))/($B$6*$B$5))*$B$4*$B$6"),1.262039189637994E-7)</f>
        <v>0.000000126203919</v>
      </c>
      <c r="F191" s="1">
        <f>IFERROR(__xludf.DUMMYFUNCTION("($B$9*(1-10^(-(($B$11*10^(-6))*$B$12+($B$2*10^(-6))*$B$6)*K191))/($B$12*$B$5))*$B$4*$B$12"),3.9853869146462964E-8)</f>
        <v>0.00000003985386915</v>
      </c>
      <c r="G191" s="2">
        <f>IFERROR(__xludf.DUMMYFUNCTION("($B$8*(1-10^(-(($B$2*10^(-6))*$B$6+($B$11*10^(-6))*$B$12)*K191)))*($B$4*($B$2*10^(-6))*$B$6/(($B$2*10^(-6))*$B$6+($B$11*10^(-6))*$B$12))"),5.4285714285714285E17)</f>
        <v>5.42857E+17</v>
      </c>
      <c r="H191" s="1">
        <f>IFERROR(__xludf.DUMMYFUNCTION("($B$8*(1-10^(-(($B$2*10^(-6))*$B$6+($B$11*10^(-6))*$B$12)*K191)))*($B$4*($B$11*10^(-6))*$B$12/(($B$2*10^(-6))*$B$6+($B$11*10^(-6))*$B$12))"),2.1714285714285715E17)</f>
        <v>2.17143E+17</v>
      </c>
      <c r="K191" s="1">
        <v>0.9450000000000007</v>
      </c>
    </row>
    <row r="192" ht="15.75" customHeight="1">
      <c r="E192" s="1">
        <f>IFERROR(__xludf.DUMMYFUNCTION("($B$8*(1-10^(-(($B$2*10^(-6))*$B$6+($B$11*10^(-6))*$B$12)*K192))/($B$6*$B$5))*$B$4*$B$6"),1.262039189637994E-7)</f>
        <v>0.000000126203919</v>
      </c>
      <c r="F192" s="1">
        <f>IFERROR(__xludf.DUMMYFUNCTION("($B$9*(1-10^(-(($B$11*10^(-6))*$B$12+($B$2*10^(-6))*$B$6)*K192))/($B$12*$B$5))*$B$4*$B$12"),3.9853869146462964E-8)</f>
        <v>0.00000003985386915</v>
      </c>
      <c r="G192" s="2">
        <f>IFERROR(__xludf.DUMMYFUNCTION("($B$8*(1-10^(-(($B$2*10^(-6))*$B$6+($B$11*10^(-6))*$B$12)*K192)))*($B$4*($B$2*10^(-6))*$B$6/(($B$2*10^(-6))*$B$6+($B$11*10^(-6))*$B$12))"),5.4285714285714285E17)</f>
        <v>5.42857E+17</v>
      </c>
      <c r="H192" s="1">
        <f>IFERROR(__xludf.DUMMYFUNCTION("($B$8*(1-10^(-(($B$2*10^(-6))*$B$6+($B$11*10^(-6))*$B$12)*K192)))*($B$4*($B$11*10^(-6))*$B$12/(($B$2*10^(-6))*$B$6+($B$11*10^(-6))*$B$12))"),2.1714285714285715E17)</f>
        <v>2.17143E+17</v>
      </c>
      <c r="K192" s="1">
        <v>0.9500000000000007</v>
      </c>
    </row>
    <row r="193" ht="15.75" customHeight="1">
      <c r="E193" s="1">
        <f>IFERROR(__xludf.DUMMYFUNCTION("($B$8*(1-10^(-(($B$2*10^(-6))*$B$6+($B$11*10^(-6))*$B$12)*K193))/($B$6*$B$5))*$B$4*$B$6"),1.262039189637994E-7)</f>
        <v>0.000000126203919</v>
      </c>
      <c r="F193" s="1">
        <f>IFERROR(__xludf.DUMMYFUNCTION("($B$9*(1-10^(-(($B$11*10^(-6))*$B$12+($B$2*10^(-6))*$B$6)*K193))/($B$12*$B$5))*$B$4*$B$12"),3.9853869146462964E-8)</f>
        <v>0.00000003985386915</v>
      </c>
      <c r="G193" s="2">
        <f>IFERROR(__xludf.DUMMYFUNCTION("($B$8*(1-10^(-(($B$2*10^(-6))*$B$6+($B$11*10^(-6))*$B$12)*K193)))*($B$4*($B$2*10^(-6))*$B$6/(($B$2*10^(-6))*$B$6+($B$11*10^(-6))*$B$12))"),5.4285714285714285E17)</f>
        <v>5.42857E+17</v>
      </c>
      <c r="H193" s="1">
        <f>IFERROR(__xludf.DUMMYFUNCTION("($B$8*(1-10^(-(($B$2*10^(-6))*$B$6+($B$11*10^(-6))*$B$12)*K193)))*($B$4*($B$11*10^(-6))*$B$12/(($B$2*10^(-6))*$B$6+($B$11*10^(-6))*$B$12))"),2.1714285714285715E17)</f>
        <v>2.17143E+17</v>
      </c>
      <c r="K193" s="1">
        <v>0.9550000000000007</v>
      </c>
    </row>
    <row r="194" ht="15.75" customHeight="1">
      <c r="E194" s="1">
        <f>IFERROR(__xludf.DUMMYFUNCTION("($B$8*(1-10^(-(($B$2*10^(-6))*$B$6+($B$11*10^(-6))*$B$12)*K194))/($B$6*$B$5))*$B$4*$B$6"),1.262039189637994E-7)</f>
        <v>0.000000126203919</v>
      </c>
      <c r="F194" s="1">
        <f>IFERROR(__xludf.DUMMYFUNCTION("($B$9*(1-10^(-(($B$11*10^(-6))*$B$12+($B$2*10^(-6))*$B$6)*K194))/($B$12*$B$5))*$B$4*$B$12"),3.9853869146462964E-8)</f>
        <v>0.00000003985386915</v>
      </c>
      <c r="G194" s="2">
        <f>IFERROR(__xludf.DUMMYFUNCTION("($B$8*(1-10^(-(($B$2*10^(-6))*$B$6+($B$11*10^(-6))*$B$12)*K194)))*($B$4*($B$2*10^(-6))*$B$6/(($B$2*10^(-6))*$B$6+($B$11*10^(-6))*$B$12))"),5.4285714285714285E17)</f>
        <v>5.42857E+17</v>
      </c>
      <c r="H194" s="1">
        <f>IFERROR(__xludf.DUMMYFUNCTION("($B$8*(1-10^(-(($B$2*10^(-6))*$B$6+($B$11*10^(-6))*$B$12)*K194)))*($B$4*($B$11*10^(-6))*$B$12/(($B$2*10^(-6))*$B$6+($B$11*10^(-6))*$B$12))"),2.1714285714285715E17)</f>
        <v>2.17143E+17</v>
      </c>
      <c r="K194" s="1">
        <v>0.9600000000000007</v>
      </c>
    </row>
    <row r="195" ht="15.75" customHeight="1">
      <c r="E195" s="1">
        <f>IFERROR(__xludf.DUMMYFUNCTION("($B$8*(1-10^(-(($B$2*10^(-6))*$B$6+($B$11*10^(-6))*$B$12)*K195))/($B$6*$B$5))*$B$4*$B$6"),1.262039189637994E-7)</f>
        <v>0.000000126203919</v>
      </c>
      <c r="F195" s="1">
        <f>IFERROR(__xludf.DUMMYFUNCTION("($B$9*(1-10^(-(($B$11*10^(-6))*$B$12+($B$2*10^(-6))*$B$6)*K195))/($B$12*$B$5))*$B$4*$B$12"),3.9853869146462964E-8)</f>
        <v>0.00000003985386915</v>
      </c>
      <c r="G195" s="2">
        <f>IFERROR(__xludf.DUMMYFUNCTION("($B$8*(1-10^(-(($B$2*10^(-6))*$B$6+($B$11*10^(-6))*$B$12)*K195)))*($B$4*($B$2*10^(-6))*$B$6/(($B$2*10^(-6))*$B$6+($B$11*10^(-6))*$B$12))"),5.4285714285714285E17)</f>
        <v>5.42857E+17</v>
      </c>
      <c r="H195" s="1">
        <f>IFERROR(__xludf.DUMMYFUNCTION("($B$8*(1-10^(-(($B$2*10^(-6))*$B$6+($B$11*10^(-6))*$B$12)*K195)))*($B$4*($B$11*10^(-6))*$B$12/(($B$2*10^(-6))*$B$6+($B$11*10^(-6))*$B$12))"),2.1714285714285715E17)</f>
        <v>2.17143E+17</v>
      </c>
      <c r="K195" s="1">
        <v>0.9650000000000007</v>
      </c>
    </row>
    <row r="196" ht="15.75" customHeight="1">
      <c r="E196" s="1">
        <f>IFERROR(__xludf.DUMMYFUNCTION("($B$8*(1-10^(-(($B$2*10^(-6))*$B$6+($B$11*10^(-6))*$B$12)*K196))/($B$6*$B$5))*$B$4*$B$6"),1.262039189637994E-7)</f>
        <v>0.000000126203919</v>
      </c>
      <c r="F196" s="1">
        <f>IFERROR(__xludf.DUMMYFUNCTION("($B$9*(1-10^(-(($B$11*10^(-6))*$B$12+($B$2*10^(-6))*$B$6)*K196))/($B$12*$B$5))*$B$4*$B$12"),3.9853869146462964E-8)</f>
        <v>0.00000003985386915</v>
      </c>
      <c r="G196" s="2">
        <f>IFERROR(__xludf.DUMMYFUNCTION("($B$8*(1-10^(-(($B$2*10^(-6))*$B$6+($B$11*10^(-6))*$B$12)*K196)))*($B$4*($B$2*10^(-6))*$B$6/(($B$2*10^(-6))*$B$6+($B$11*10^(-6))*$B$12))"),5.4285714285714285E17)</f>
        <v>5.42857E+17</v>
      </c>
      <c r="H196" s="1">
        <f>IFERROR(__xludf.DUMMYFUNCTION("($B$8*(1-10^(-(($B$2*10^(-6))*$B$6+($B$11*10^(-6))*$B$12)*K196)))*($B$4*($B$11*10^(-6))*$B$12/(($B$2*10^(-6))*$B$6+($B$11*10^(-6))*$B$12))"),2.1714285714285715E17)</f>
        <v>2.17143E+17</v>
      </c>
      <c r="K196" s="1">
        <v>0.9700000000000008</v>
      </c>
    </row>
    <row r="197" ht="15.75" customHeight="1">
      <c r="E197" s="1">
        <f>IFERROR(__xludf.DUMMYFUNCTION("($B$8*(1-10^(-(($B$2*10^(-6))*$B$6+($B$11*10^(-6))*$B$12)*K197))/($B$6*$B$5))*$B$4*$B$6"),1.262039189637994E-7)</f>
        <v>0.000000126203919</v>
      </c>
      <c r="F197" s="1">
        <f>IFERROR(__xludf.DUMMYFUNCTION("($B$9*(1-10^(-(($B$11*10^(-6))*$B$12+($B$2*10^(-6))*$B$6)*K197))/($B$12*$B$5))*$B$4*$B$12"),3.9853869146462964E-8)</f>
        <v>0.00000003985386915</v>
      </c>
      <c r="G197" s="2">
        <f>IFERROR(__xludf.DUMMYFUNCTION("($B$8*(1-10^(-(($B$2*10^(-6))*$B$6+($B$11*10^(-6))*$B$12)*K197)))*($B$4*($B$2*10^(-6))*$B$6/(($B$2*10^(-6))*$B$6+($B$11*10^(-6))*$B$12))"),5.4285714285714285E17)</f>
        <v>5.42857E+17</v>
      </c>
      <c r="H197" s="1">
        <f>IFERROR(__xludf.DUMMYFUNCTION("($B$8*(1-10^(-(($B$2*10^(-6))*$B$6+($B$11*10^(-6))*$B$12)*K197)))*($B$4*($B$11*10^(-6))*$B$12/(($B$2*10^(-6))*$B$6+($B$11*10^(-6))*$B$12))"),2.1714285714285715E17)</f>
        <v>2.17143E+17</v>
      </c>
      <c r="K197" s="1">
        <v>0.9750000000000008</v>
      </c>
    </row>
    <row r="198" ht="15.75" customHeight="1">
      <c r="E198" s="1">
        <f>IFERROR(__xludf.DUMMYFUNCTION("($B$8*(1-10^(-(($B$2*10^(-6))*$B$6+($B$11*10^(-6))*$B$12)*K198))/($B$6*$B$5))*$B$4*$B$6"),1.262039189637994E-7)</f>
        <v>0.000000126203919</v>
      </c>
      <c r="F198" s="1">
        <f>IFERROR(__xludf.DUMMYFUNCTION("($B$9*(1-10^(-(($B$11*10^(-6))*$B$12+($B$2*10^(-6))*$B$6)*K198))/($B$12*$B$5))*$B$4*$B$12"),3.9853869146462964E-8)</f>
        <v>0.00000003985386915</v>
      </c>
      <c r="G198" s="2">
        <f>IFERROR(__xludf.DUMMYFUNCTION("($B$8*(1-10^(-(($B$2*10^(-6))*$B$6+($B$11*10^(-6))*$B$12)*K198)))*($B$4*($B$2*10^(-6))*$B$6/(($B$2*10^(-6))*$B$6+($B$11*10^(-6))*$B$12))"),5.4285714285714285E17)</f>
        <v>5.42857E+17</v>
      </c>
      <c r="H198" s="1">
        <f>IFERROR(__xludf.DUMMYFUNCTION("($B$8*(1-10^(-(($B$2*10^(-6))*$B$6+($B$11*10^(-6))*$B$12)*K198)))*($B$4*($B$11*10^(-6))*$B$12/(($B$2*10^(-6))*$B$6+($B$11*10^(-6))*$B$12))"),2.1714285714285715E17)</f>
        <v>2.17143E+17</v>
      </c>
      <c r="K198" s="1">
        <v>0.9800000000000008</v>
      </c>
    </row>
    <row r="199" ht="15.75" customHeight="1">
      <c r="E199" s="1">
        <f>IFERROR(__xludf.DUMMYFUNCTION("($B$8*(1-10^(-(($B$2*10^(-6))*$B$6+($B$11*10^(-6))*$B$12)*K199))/($B$6*$B$5))*$B$4*$B$6"),1.262039189637994E-7)</f>
        <v>0.000000126203919</v>
      </c>
      <c r="F199" s="1">
        <f>IFERROR(__xludf.DUMMYFUNCTION("($B$9*(1-10^(-(($B$11*10^(-6))*$B$12+($B$2*10^(-6))*$B$6)*K199))/($B$12*$B$5))*$B$4*$B$12"),3.9853869146462964E-8)</f>
        <v>0.00000003985386915</v>
      </c>
      <c r="G199" s="2">
        <f>IFERROR(__xludf.DUMMYFUNCTION("($B$8*(1-10^(-(($B$2*10^(-6))*$B$6+($B$11*10^(-6))*$B$12)*K199)))*($B$4*($B$2*10^(-6))*$B$6/(($B$2*10^(-6))*$B$6+($B$11*10^(-6))*$B$12))"),5.4285714285714285E17)</f>
        <v>5.42857E+17</v>
      </c>
      <c r="H199" s="1">
        <f>IFERROR(__xludf.DUMMYFUNCTION("($B$8*(1-10^(-(($B$2*10^(-6))*$B$6+($B$11*10^(-6))*$B$12)*K199)))*($B$4*($B$11*10^(-6))*$B$12/(($B$2*10^(-6))*$B$6+($B$11*10^(-6))*$B$12))"),2.1714285714285715E17)</f>
        <v>2.17143E+17</v>
      </c>
      <c r="K199" s="1">
        <v>0.9850000000000008</v>
      </c>
    </row>
    <row r="200" ht="15.75" customHeight="1">
      <c r="E200" s="1">
        <f>IFERROR(__xludf.DUMMYFUNCTION("($B$8*(1-10^(-(($B$2*10^(-6))*$B$6+($B$11*10^(-6))*$B$12)*K200))/($B$6*$B$5))*$B$4*$B$6"),1.262039189637994E-7)</f>
        <v>0.000000126203919</v>
      </c>
      <c r="F200" s="1">
        <f>IFERROR(__xludf.DUMMYFUNCTION("($B$9*(1-10^(-(($B$11*10^(-6))*$B$12+($B$2*10^(-6))*$B$6)*K200))/($B$12*$B$5))*$B$4*$B$12"),3.9853869146462964E-8)</f>
        <v>0.00000003985386915</v>
      </c>
      <c r="G200" s="2">
        <f>IFERROR(__xludf.DUMMYFUNCTION("($B$8*(1-10^(-(($B$2*10^(-6))*$B$6+($B$11*10^(-6))*$B$12)*K200)))*($B$4*($B$2*10^(-6))*$B$6/(($B$2*10^(-6))*$B$6+($B$11*10^(-6))*$B$12))"),5.4285714285714285E17)</f>
        <v>5.42857E+17</v>
      </c>
      <c r="H200" s="1">
        <f>IFERROR(__xludf.DUMMYFUNCTION("($B$8*(1-10^(-(($B$2*10^(-6))*$B$6+($B$11*10^(-6))*$B$12)*K200)))*($B$4*($B$11*10^(-6))*$B$12/(($B$2*10^(-6))*$B$6+($B$11*10^(-6))*$B$12))"),2.1714285714285715E17)</f>
        <v>2.17143E+17</v>
      </c>
      <c r="K200" s="1">
        <v>0.9900000000000008</v>
      </c>
    </row>
    <row r="201" ht="15.75" customHeight="1">
      <c r="E201" s="1">
        <f>IFERROR(__xludf.DUMMYFUNCTION("($B$8*(1-10^(-(($B$2*10^(-6))*$B$6+($B$11*10^(-6))*$B$12)*K201))/($B$6*$B$5))*$B$4*$B$6"),1.262039189637994E-7)</f>
        <v>0.000000126203919</v>
      </c>
      <c r="F201" s="1">
        <f>IFERROR(__xludf.DUMMYFUNCTION("($B$9*(1-10^(-(($B$11*10^(-6))*$B$12+($B$2*10^(-6))*$B$6)*K201))/($B$12*$B$5))*$B$4*$B$12"),3.9853869146462964E-8)</f>
        <v>0.00000003985386915</v>
      </c>
      <c r="G201" s="2">
        <f>IFERROR(__xludf.DUMMYFUNCTION("($B$8*(1-10^(-(($B$2*10^(-6))*$B$6+($B$11*10^(-6))*$B$12)*K201)))*($B$4*($B$2*10^(-6))*$B$6/(($B$2*10^(-6))*$B$6+($B$11*10^(-6))*$B$12))"),5.4285714285714285E17)</f>
        <v>5.42857E+17</v>
      </c>
      <c r="H201" s="1">
        <f>IFERROR(__xludf.DUMMYFUNCTION("($B$8*(1-10^(-(($B$2*10^(-6))*$B$6+($B$11*10^(-6))*$B$12)*K201)))*($B$4*($B$11*10^(-6))*$B$12/(($B$2*10^(-6))*$B$6+($B$11*10^(-6))*$B$12))"),2.1714285714285715E17)</f>
        <v>2.17143E+17</v>
      </c>
      <c r="K201" s="1">
        <v>0.9950000000000008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2025-07-25T07:17:43Z</dcterms:created>
  <dc:creator>openpyxl</dc:creator>
</cp:coreProperties>
</file>