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Overview_Energies/"/>
    </mc:Choice>
  </mc:AlternateContent>
  <xr:revisionPtr revIDLastSave="0" documentId="13_ncr:1_{1D679CEF-63CB-F44B-9214-B10C2B0C019C}" xr6:coauthVersionLast="45" xr6:coauthVersionMax="45" xr10:uidLastSave="{00000000-0000-0000-0000-000000000000}"/>
  <bookViews>
    <workbookView xWindow="2060" yWindow="460" windowWidth="18480" windowHeight="1458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13" i="1"/>
  <c r="K12" i="1"/>
  <c r="K9" i="1"/>
  <c r="K15" i="1" l="1"/>
  <c r="K14" i="1"/>
  <c r="K7" i="1"/>
  <c r="K4" i="1"/>
  <c r="K3" i="1"/>
  <c r="G15" i="1"/>
  <c r="G13" i="1"/>
  <c r="G12" i="1"/>
  <c r="G10" i="1"/>
  <c r="G9" i="1"/>
  <c r="G8" i="1"/>
  <c r="G7" i="1"/>
  <c r="G5" i="1"/>
  <c r="G4" i="1"/>
  <c r="G3" i="1"/>
  <c r="G2" i="1"/>
  <c r="G6" i="1" l="1"/>
  <c r="G11" i="1" l="1"/>
  <c r="G14" i="1"/>
</calcChain>
</file>

<file path=xl/sharedStrings.xml><?xml version="1.0" encoding="utf-8"?>
<sst xmlns="http://schemas.openxmlformats.org/spreadsheetml/2006/main" count="120" uniqueCount="72">
  <si>
    <t>Intermediate</t>
  </si>
  <si>
    <t>Original Name</t>
  </si>
  <si>
    <t>Sum of electronic and thermal Free Energy (Gas Phase)</t>
  </si>
  <si>
    <t>Thermal Correction to Gibbs Free Energy</t>
  </si>
  <si>
    <t>Energy SMD</t>
  </si>
  <si>
    <t>Energy SMD Corrected</t>
  </si>
  <si>
    <t>A</t>
  </si>
  <si>
    <t>B</t>
  </si>
  <si>
    <t>B_Tn</t>
  </si>
  <si>
    <t>C</t>
  </si>
  <si>
    <t>CD_TS</t>
  </si>
  <si>
    <t>D</t>
  </si>
  <si>
    <t>E_a</t>
  </si>
  <si>
    <t>E_b</t>
  </si>
  <si>
    <t>F</t>
  </si>
  <si>
    <t>F-R2-R2-Down</t>
  </si>
  <si>
    <t>G-Cis-R2-R2-Down-T-GPOF</t>
  </si>
  <si>
    <t>H-Trans-R2-R2-Down-T-GPOF-RuMove</t>
  </si>
  <si>
    <t>TSHJ-Trans-R2-R2-Down-T-GPOF</t>
  </si>
  <si>
    <t>J-Trans-R2-R2-Down-TSGuess-T-GPOF</t>
  </si>
  <si>
    <t>D_Mono</t>
  </si>
  <si>
    <t>J-Trans-Mono-H2O-T0-RuO-Scan-GPO-Scan1-SMD</t>
  </si>
  <si>
    <t>J-Trans-Mono-H2O-T0-RuO-Scan-GPO-Scan5-SMD</t>
  </si>
  <si>
    <t>0-Full-Planar-H2O</t>
  </si>
  <si>
    <t>O2</t>
  </si>
  <si>
    <t>2-TPy-A</t>
  </si>
  <si>
    <t>DE_Scan_5</t>
  </si>
  <si>
    <t>D_Scan_1</t>
  </si>
  <si>
    <t>BC_CI</t>
  </si>
  <si>
    <t>Image</t>
  </si>
  <si>
    <t>No</t>
  </si>
  <si>
    <t>A_image.png</t>
  </si>
  <si>
    <t>B_image.png</t>
  </si>
  <si>
    <t>C_image.png</t>
  </si>
  <si>
    <t>CD_TS_image.png</t>
  </si>
  <si>
    <t>D_image.png</t>
  </si>
  <si>
    <t>DE_Scan5_image.png</t>
  </si>
  <si>
    <t>E_a_image.png</t>
  </si>
  <si>
    <t>E_b_image.png</t>
  </si>
  <si>
    <t>F_image.png</t>
  </si>
  <si>
    <t>Zoom</t>
  </si>
  <si>
    <t>Top_Bottom</t>
  </si>
  <si>
    <t>top</t>
  </si>
  <si>
    <t>bottom</t>
  </si>
  <si>
    <t>Vertical_Offset</t>
  </si>
  <si>
    <t>Horizontal_Offset</t>
  </si>
  <si>
    <t>J-Trans-Mono-T-0-H2O-GPOF</t>
  </si>
  <si>
    <t>Model_Chemistry</t>
  </si>
  <si>
    <t>Monomer</t>
  </si>
  <si>
    <t>Dimer</t>
  </si>
  <si>
    <t>Monomer (CASSCF)</t>
  </si>
  <si>
    <t>A_{S_{n}}</t>
  </si>
  <si>
    <t>Line</t>
  </si>
  <si>
    <t>Name</t>
  </si>
  <si>
    <t>[$\bf{A}$]S$_{0}$</t>
  </si>
  <si>
    <t>[$\bf{B}$]T$_{0}$</t>
  </si>
  <si>
    <t>[$\bf{C}$]T$_{0}$</t>
  </si>
  <si>
    <t>[$\bf{B}$]T$_{2}$</t>
  </si>
  <si>
    <t>Oxidation_State</t>
  </si>
  <si>
    <t>RuI.png RuI.png</t>
  </si>
  <si>
    <t>RuII.png RuII.png</t>
  </si>
  <si>
    <t>Ru0.png</t>
  </si>
  <si>
    <t>RuII.png</t>
  </si>
  <si>
    <t>RuI.png RuIII.png</t>
  </si>
  <si>
    <t>CI-[$\bf{BC}$]</t>
  </si>
  <si>
    <t>TS-[$\bf{CD}$]T$_{0}$</t>
  </si>
  <si>
    <t>Scan-[$\bf{DE}$]T$_{0}$</t>
  </si>
  <si>
    <t>$^{3}$O$_{2}$;2 [$\bf{F}$]S$_{0}$</t>
  </si>
  <si>
    <t>$^{3}$O$_{2}$;[$\bf{F}$]S$_{0}$;[$\bf{E}$]S$_{0}$</t>
  </si>
  <si>
    <t>[$\bf{F}$]S$_{0}$;[$\bf{D}$]T$_{0}$</t>
  </si>
  <si>
    <t>[$\bf{A}$]S$_{1-6}$</t>
  </si>
  <si>
    <t>Relative Energy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</si>
</sst>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Menlo"/>
    </font>
    <font>
      <b/>
      <sz val="10"/>
      <color rgb="FF000000"/>
      <name val="Helvetica"/>
    </font>
    <font>
      <sz val="10"/>
      <color theme="1"/>
      <name val="Helvetica"/>
    </font>
    <font>
      <sz val="1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F1" workbookViewId="0">
      <selection activeCell="L4" sqref="L4"/>
    </sheetView>
  </sheetViews>
  <sheetFormatPr baseColWidth="10" defaultRowHeight="16" x14ac:dyDescent="0.2"/>
  <cols>
    <col min="3" max="3" width="11" customWidth="1"/>
    <col min="4" max="4" width="21.1640625" customWidth="1"/>
  </cols>
  <sheetData>
    <row r="1" spans="1:16" x14ac:dyDescent="0.2">
      <c r="A1" s="4" t="s">
        <v>0</v>
      </c>
      <c r="B1" s="4" t="s">
        <v>1</v>
      </c>
      <c r="C1" s="4" t="s">
        <v>4</v>
      </c>
      <c r="D1" s="4" t="s">
        <v>5</v>
      </c>
      <c r="E1" s="4" t="s">
        <v>2</v>
      </c>
      <c r="F1" s="4" t="s">
        <v>3</v>
      </c>
      <c r="G1" s="4" t="s">
        <v>71</v>
      </c>
      <c r="H1" s="4" t="s">
        <v>29</v>
      </c>
      <c r="I1" s="4" t="s">
        <v>41</v>
      </c>
      <c r="J1" s="4" t="s">
        <v>40</v>
      </c>
      <c r="K1" s="4" t="s">
        <v>44</v>
      </c>
      <c r="L1" s="4" t="s">
        <v>45</v>
      </c>
      <c r="M1" s="4" t="s">
        <v>47</v>
      </c>
      <c r="N1" s="4" t="s">
        <v>52</v>
      </c>
      <c r="O1" s="4" t="s">
        <v>53</v>
      </c>
      <c r="P1" s="4" t="s">
        <v>58</v>
      </c>
    </row>
    <row r="2" spans="1:16" x14ac:dyDescent="0.2">
      <c r="A2" s="4" t="s">
        <v>6</v>
      </c>
      <c r="B2" s="1" t="s">
        <v>15</v>
      </c>
      <c r="C2" s="1">
        <v>-3110.0305337999998</v>
      </c>
      <c r="D2" s="1">
        <v>-3109.0113047999998</v>
      </c>
      <c r="E2" s="1">
        <v>-3108.3450069999999</v>
      </c>
      <c r="F2" s="1">
        <v>1.0192289999999999</v>
      </c>
      <c r="G2" s="4">
        <f>(D2-$D$2)*2625.5</f>
        <v>0</v>
      </c>
      <c r="H2" s="4" t="s">
        <v>30</v>
      </c>
      <c r="I2" s="4"/>
      <c r="J2" s="4"/>
      <c r="K2" s="4"/>
      <c r="L2" s="4"/>
      <c r="M2" s="4" t="s">
        <v>49</v>
      </c>
      <c r="N2" s="4" t="s">
        <v>30</v>
      </c>
      <c r="O2" t="s">
        <v>54</v>
      </c>
      <c r="P2" s="4" t="s">
        <v>60</v>
      </c>
    </row>
    <row r="3" spans="1:16" x14ac:dyDescent="0.2">
      <c r="A3" s="4" t="s">
        <v>51</v>
      </c>
      <c r="B3" s="4"/>
      <c r="C3" s="4"/>
      <c r="D3" s="4"/>
      <c r="E3" s="4"/>
      <c r="F3" s="4"/>
      <c r="G3" s="4">
        <f>70*4.184</f>
        <v>292.88</v>
      </c>
      <c r="H3" s="4" t="s">
        <v>31</v>
      </c>
      <c r="I3" s="4" t="s">
        <v>42</v>
      </c>
      <c r="J3" s="4">
        <v>4.8000000000000001E-2</v>
      </c>
      <c r="K3" s="4">
        <f>7*4.184</f>
        <v>29.288</v>
      </c>
      <c r="L3" s="4">
        <v>0.1</v>
      </c>
      <c r="M3" s="4" t="s">
        <v>49</v>
      </c>
      <c r="N3" s="4" t="s">
        <v>30</v>
      </c>
      <c r="O3" t="s">
        <v>70</v>
      </c>
      <c r="P3" s="4" t="s">
        <v>30</v>
      </c>
    </row>
    <row r="4" spans="1:16" x14ac:dyDescent="0.2">
      <c r="A4" s="4" t="s">
        <v>7</v>
      </c>
      <c r="B4" s="1" t="s">
        <v>16</v>
      </c>
      <c r="C4" s="1">
        <v>-3109.9366064599999</v>
      </c>
      <c r="D4" s="1">
        <v>-3108.92761346</v>
      </c>
      <c r="E4" s="1">
        <v>-3108.2600590000002</v>
      </c>
      <c r="F4" s="1">
        <v>1.008993</v>
      </c>
      <c r="G4" s="4">
        <f>(D4-$D$2)*2625.5</f>
        <v>219.73161316963069</v>
      </c>
      <c r="H4" s="4" t="s">
        <v>32</v>
      </c>
      <c r="I4" s="4" t="s">
        <v>43</v>
      </c>
      <c r="J4" s="4">
        <v>4.2000000000000003E-2</v>
      </c>
      <c r="K4" s="4">
        <f>-7*4.184</f>
        <v>-29.288</v>
      </c>
      <c r="L4" s="4">
        <v>7.0000000000000007E-2</v>
      </c>
      <c r="M4" s="4" t="s">
        <v>49</v>
      </c>
      <c r="N4" s="4" t="s">
        <v>30</v>
      </c>
      <c r="O4" t="s">
        <v>55</v>
      </c>
      <c r="P4" s="4" t="s">
        <v>63</v>
      </c>
    </row>
    <row r="5" spans="1:16" x14ac:dyDescent="0.2">
      <c r="A5" s="4" t="s">
        <v>8</v>
      </c>
      <c r="B5" s="4"/>
      <c r="C5" s="4"/>
      <c r="D5" s="4"/>
      <c r="E5" s="4"/>
      <c r="F5" s="4"/>
      <c r="G5" s="4">
        <f>G4+(59.277*4.184)</f>
        <v>467.7465811696307</v>
      </c>
      <c r="H5" s="4" t="s">
        <v>30</v>
      </c>
      <c r="I5" s="4"/>
      <c r="J5" s="4"/>
      <c r="K5" s="4"/>
      <c r="L5" s="4"/>
      <c r="M5" s="4" t="s">
        <v>50</v>
      </c>
      <c r="N5" s="4" t="s">
        <v>30</v>
      </c>
      <c r="O5" t="s">
        <v>57</v>
      </c>
      <c r="P5" s="4" t="s">
        <v>30</v>
      </c>
    </row>
    <row r="6" spans="1:16" x14ac:dyDescent="0.2">
      <c r="A6" s="4" t="s">
        <v>28</v>
      </c>
      <c r="B6" s="4"/>
      <c r="C6" s="4"/>
      <c r="D6" s="4"/>
      <c r="E6" s="4"/>
      <c r="F6" s="4"/>
      <c r="G6" s="4">
        <f>(G5+G7)/2</f>
        <v>418.84990001433198</v>
      </c>
      <c r="H6" s="4" t="s">
        <v>30</v>
      </c>
      <c r="I6" s="4"/>
      <c r="J6" s="4"/>
      <c r="K6" s="4"/>
      <c r="L6" s="4"/>
      <c r="M6" s="4" t="s">
        <v>50</v>
      </c>
      <c r="N6" s="4" t="s">
        <v>43</v>
      </c>
      <c r="O6" t="s">
        <v>64</v>
      </c>
      <c r="P6" s="4" t="s">
        <v>30</v>
      </c>
    </row>
    <row r="7" spans="1:16" x14ac:dyDescent="0.2">
      <c r="A7" s="4" t="s">
        <v>9</v>
      </c>
      <c r="B7" s="3" t="s">
        <v>17</v>
      </c>
      <c r="C7" s="1">
        <v>-3109.8762130800001</v>
      </c>
      <c r="D7" s="1">
        <v>-3108.8703970800002</v>
      </c>
      <c r="E7" s="1">
        <v>-3108.2042689999998</v>
      </c>
      <c r="F7" s="1">
        <v>1.005816</v>
      </c>
      <c r="G7" s="4">
        <f>(D7-$D$2)*2625.5</f>
        <v>369.95321885903331</v>
      </c>
      <c r="H7" s="4" t="s">
        <v>33</v>
      </c>
      <c r="I7" s="4" t="s">
        <v>43</v>
      </c>
      <c r="J7" s="4">
        <v>0.06</v>
      </c>
      <c r="K7" s="4">
        <f>-4*4.184</f>
        <v>-16.736000000000001</v>
      </c>
      <c r="L7" s="4">
        <v>-0.2</v>
      </c>
      <c r="M7" s="4" t="s">
        <v>49</v>
      </c>
      <c r="N7" s="4" t="s">
        <v>30</v>
      </c>
      <c r="O7" t="s">
        <v>56</v>
      </c>
      <c r="P7" s="4" t="s">
        <v>59</v>
      </c>
    </row>
    <row r="8" spans="1:16" x14ac:dyDescent="0.2">
      <c r="A8" s="4" t="s">
        <v>10</v>
      </c>
      <c r="B8" s="3" t="s">
        <v>18</v>
      </c>
      <c r="C8" s="1">
        <v>-3109.8475643199999</v>
      </c>
      <c r="D8" s="1">
        <v>-3108.84862032</v>
      </c>
      <c r="E8" s="1">
        <v>-3108.183505</v>
      </c>
      <c r="F8" s="1">
        <v>0.99894400000000005</v>
      </c>
      <c r="G8" s="4">
        <f>(D8-$D$2)*2625.5</f>
        <v>427.12810223954125</v>
      </c>
      <c r="H8" s="4" t="s">
        <v>34</v>
      </c>
      <c r="I8" s="4" t="s">
        <v>42</v>
      </c>
      <c r="J8" s="4">
        <v>5.5E-2</v>
      </c>
      <c r="K8" s="4">
        <f>13*4.184</f>
        <v>54.392000000000003</v>
      </c>
      <c r="L8" s="4">
        <v>0</v>
      </c>
      <c r="M8" s="4" t="s">
        <v>49</v>
      </c>
      <c r="N8" s="4" t="s">
        <v>43</v>
      </c>
      <c r="O8" t="s">
        <v>65</v>
      </c>
      <c r="P8" s="4" t="s">
        <v>30</v>
      </c>
    </row>
    <row r="9" spans="1:16" x14ac:dyDescent="0.2">
      <c r="A9" s="4" t="s">
        <v>11</v>
      </c>
      <c r="B9" s="3" t="s">
        <v>19</v>
      </c>
      <c r="C9" s="1">
        <v>-3109.8726963300001</v>
      </c>
      <c r="D9" s="1">
        <v>-3108.8714943300001</v>
      </c>
      <c r="E9" s="1">
        <v>-3108.199838</v>
      </c>
      <c r="F9" s="1">
        <v>1.0012019999999999</v>
      </c>
      <c r="G9" s="4">
        <f>(D9-$D$2)*2625.5</f>
        <v>367.0723889842177</v>
      </c>
      <c r="H9" s="4" t="s">
        <v>35</v>
      </c>
      <c r="I9" s="4" t="s">
        <v>43</v>
      </c>
      <c r="J9" s="4">
        <v>6.5000000000000002E-2</v>
      </c>
      <c r="K9" s="4">
        <f>-16*4.184</f>
        <v>-66.944000000000003</v>
      </c>
      <c r="L9" s="4">
        <v>-0.1</v>
      </c>
      <c r="M9" s="4" t="s">
        <v>49</v>
      </c>
      <c r="N9" s="4" t="s">
        <v>42</v>
      </c>
      <c r="O9" t="s">
        <v>69</v>
      </c>
      <c r="P9" s="4" t="s">
        <v>60</v>
      </c>
    </row>
    <row r="10" spans="1:16" x14ac:dyDescent="0.2">
      <c r="A10" s="4" t="s">
        <v>20</v>
      </c>
      <c r="B10" s="3" t="s">
        <v>46</v>
      </c>
      <c r="C10" s="1">
        <v>-1630.0490283199999</v>
      </c>
      <c r="D10" s="1">
        <v>-1629.55955232</v>
      </c>
      <c r="E10" s="1">
        <v>-1629.1941159999999</v>
      </c>
      <c r="F10" s="1">
        <v>0.48947600000000002</v>
      </c>
      <c r="G10" s="4">
        <f>((D10+D15)-D9)*2625.5+G9</f>
        <v>351.38515776012559</v>
      </c>
      <c r="H10" s="4" t="s">
        <v>30</v>
      </c>
      <c r="I10" s="4"/>
      <c r="J10" s="4"/>
      <c r="K10" s="4"/>
      <c r="L10" s="4"/>
      <c r="M10" s="4" t="s">
        <v>48</v>
      </c>
      <c r="N10" s="4" t="s">
        <v>30</v>
      </c>
      <c r="O10" t="s">
        <v>54</v>
      </c>
      <c r="P10" s="4" t="s">
        <v>30</v>
      </c>
    </row>
    <row r="11" spans="1:16" x14ac:dyDescent="0.2">
      <c r="A11" s="4" t="s">
        <v>27</v>
      </c>
      <c r="B11" s="3" t="s">
        <v>21</v>
      </c>
      <c r="C11" s="1">
        <v>-1630.0490120500001</v>
      </c>
      <c r="D11" s="4"/>
      <c r="E11" s="4"/>
      <c r="F11" s="4"/>
      <c r="G11" s="4">
        <f>G10</f>
        <v>351.38515776012559</v>
      </c>
      <c r="H11" s="4" t="s">
        <v>30</v>
      </c>
      <c r="I11" s="4"/>
      <c r="J11" s="4"/>
      <c r="K11" s="4"/>
      <c r="L11" s="4"/>
      <c r="M11" s="4" t="s">
        <v>48</v>
      </c>
      <c r="N11" s="4" t="s">
        <v>30</v>
      </c>
      <c r="O11" t="s">
        <v>54</v>
      </c>
      <c r="P11" s="4" t="s">
        <v>30</v>
      </c>
    </row>
    <row r="12" spans="1:16" x14ac:dyDescent="0.2">
      <c r="A12" s="4" t="s">
        <v>26</v>
      </c>
      <c r="B12" s="3" t="s">
        <v>22</v>
      </c>
      <c r="C12" s="1">
        <v>-1630.0349033699999</v>
      </c>
      <c r="D12" s="4"/>
      <c r="E12" s="4"/>
      <c r="F12" s="4"/>
      <c r="G12" s="4">
        <f>(C12-C11)*2625.5+G11</f>
        <v>388.42749710055375</v>
      </c>
      <c r="H12" s="4" t="s">
        <v>36</v>
      </c>
      <c r="I12" s="4" t="s">
        <v>42</v>
      </c>
      <c r="J12" s="4">
        <v>6.5000000000000002E-2</v>
      </c>
      <c r="K12" s="4">
        <f>-1*4.184</f>
        <v>-4.1840000000000002</v>
      </c>
      <c r="L12" s="4">
        <v>-0.2</v>
      </c>
      <c r="M12" s="4" t="s">
        <v>48</v>
      </c>
      <c r="N12" s="4" t="s">
        <v>43</v>
      </c>
      <c r="O12" t="s">
        <v>66</v>
      </c>
      <c r="P12" s="4" t="s">
        <v>30</v>
      </c>
    </row>
    <row r="13" spans="1:16" x14ac:dyDescent="0.2">
      <c r="A13" s="4" t="s">
        <v>12</v>
      </c>
      <c r="B13" s="3" t="s">
        <v>23</v>
      </c>
      <c r="C13" s="1">
        <v>-1479.80012425</v>
      </c>
      <c r="D13" s="1">
        <v>-1479.3126902500001</v>
      </c>
      <c r="E13" s="1">
        <v>-1478.99047</v>
      </c>
      <c r="F13" s="1">
        <v>0.48743399999999998</v>
      </c>
      <c r="G13" s="5">
        <f>((D13+D14)-D10)*2625.5+G10</f>
        <v>359.85743621976042</v>
      </c>
      <c r="H13" s="4" t="s">
        <v>37</v>
      </c>
      <c r="I13" s="4" t="s">
        <v>43</v>
      </c>
      <c r="J13" s="4">
        <v>7.0000000000000007E-2</v>
      </c>
      <c r="K13" s="4">
        <f>-17*4.184</f>
        <v>-71.128</v>
      </c>
      <c r="L13" s="4">
        <v>-0.5</v>
      </c>
      <c r="M13" s="4" t="s">
        <v>48</v>
      </c>
      <c r="N13" s="4" t="s">
        <v>30</v>
      </c>
      <c r="O13" t="s">
        <v>68</v>
      </c>
      <c r="P13" s="4" t="s">
        <v>61</v>
      </c>
    </row>
    <row r="14" spans="1:16" x14ac:dyDescent="0.2">
      <c r="A14" s="4" t="s">
        <v>13</v>
      </c>
      <c r="B14" s="3" t="s">
        <v>24</v>
      </c>
      <c r="C14" s="1">
        <v>-150.22761414999999</v>
      </c>
      <c r="D14" s="1">
        <v>-150.24363514999999</v>
      </c>
      <c r="E14" s="1">
        <v>-150.19821300000001</v>
      </c>
      <c r="F14" s="1">
        <v>-1.6021000000000001E-2</v>
      </c>
      <c r="G14" s="5">
        <f>G13</f>
        <v>359.85743621976042</v>
      </c>
      <c r="H14" s="4" t="s">
        <v>38</v>
      </c>
      <c r="I14" s="4" t="s">
        <v>43</v>
      </c>
      <c r="J14" s="4">
        <v>0.02</v>
      </c>
      <c r="K14" s="4">
        <f>-1*4.184</f>
        <v>-4.1840000000000002</v>
      </c>
      <c r="L14" s="4">
        <v>0.4</v>
      </c>
      <c r="M14" s="4" t="s">
        <v>48</v>
      </c>
      <c r="N14" s="4" t="s">
        <v>42</v>
      </c>
      <c r="O14" t="s">
        <v>54</v>
      </c>
      <c r="P14" s="4" t="s">
        <v>30</v>
      </c>
    </row>
    <row r="15" spans="1:16" x14ac:dyDescent="0.2">
      <c r="A15" s="4" t="s">
        <v>14</v>
      </c>
      <c r="B15" s="3" t="s">
        <v>25</v>
      </c>
      <c r="C15" s="1">
        <v>-1479.8091329599999</v>
      </c>
      <c r="D15" s="1">
        <v>-1479.31791696</v>
      </c>
      <c r="E15" s="1">
        <v>-1479.004913</v>
      </c>
      <c r="F15" s="1">
        <v>0.49121599999999999</v>
      </c>
      <c r="G15" s="6">
        <f>((D15+D14)-D10)*2625.5+G10</f>
        <v>346.13470911479169</v>
      </c>
      <c r="H15" s="4" t="s">
        <v>39</v>
      </c>
      <c r="I15" s="4" t="s">
        <v>42</v>
      </c>
      <c r="J15" s="4">
        <v>4.4999999999999998E-2</v>
      </c>
      <c r="K15" s="4">
        <f>0*4.184</f>
        <v>0</v>
      </c>
      <c r="L15" s="4">
        <v>-0.15</v>
      </c>
      <c r="M15" s="4" t="s">
        <v>48</v>
      </c>
      <c r="N15" s="4" t="s">
        <v>30</v>
      </c>
      <c r="O15" t="s">
        <v>67</v>
      </c>
      <c r="P15" s="4" t="s">
        <v>62</v>
      </c>
    </row>
    <row r="16" spans="1:1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4" spans="1:14" x14ac:dyDescent="0.2">
      <c r="F24" s="2"/>
      <c r="G24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2020-08-01T16:03:40Z</dcterms:created>
  <dcterms:modified xsi:type="dcterms:W3CDTF">2021-06-07T16:49:05Z</dcterms:modified>
</cp:coreProperties>
</file>