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4.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omments5.xml" ContentType="application/vnd.openxmlformats-officedocument.spreadsheetml.comments+xml"/>
  <Override PartName="/xl/drawings/drawing13.xml" ContentType="application/vnd.openxmlformats-officedocument.drawing+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omments6.xml" ContentType="application/vnd.openxmlformats-officedocument.spreadsheetml.comments+xml"/>
  <Override PartName="/xl/comments7.xml" ContentType="application/vnd.openxmlformats-officedocument.spreadsheetml.comments+xml"/>
  <Override PartName="/xl/drawings/drawing14.xml" ContentType="application/vnd.openxmlformats-officedocument.drawing+xml"/>
  <Override PartName="/xl/drawings/drawing15.xml" ContentType="application/vnd.openxmlformats-officedocument.drawing+xml"/>
  <Override PartName="/xl/comments8.xml" ContentType="application/vnd.openxmlformats-officedocument.spreadsheetml.comments+xml"/>
  <Override PartName="/xl/drawings/drawing16.xml" ContentType="application/vnd.openxmlformats-officedocument.drawing+xml"/>
  <Override PartName="/xl/comments9.xml" ContentType="application/vnd.openxmlformats-officedocument.spreadsheetml.comments+xml"/>
  <Override PartName="/xl/comments10.xml" ContentType="application/vnd.openxmlformats-officedocument.spreadsheetml.comments+xml"/>
  <Override PartName="/xl/drawings/drawing17.xml" ContentType="application/vnd.openxmlformats-officedocument.drawing+xml"/>
  <Override PartName="/xl/embeddings/oleObject1.bin" ContentType="application/vnd.openxmlformats-officedocument.oleObject"/>
  <Override PartName="/xl/drawings/drawing18.xml" ContentType="application/vnd.openxmlformats-officedocument.drawing+xml"/>
  <Override PartName="/xl/comments11.xml" ContentType="application/vnd.openxmlformats-officedocument.spreadsheetml.comments+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filterPrivacy="1" defaultThemeVersion="124226"/>
  <xr:revisionPtr revIDLastSave="0" documentId="13_ncr:1_{D65CB0D8-7CC3-4254-A51F-5E053BD659A1}" xr6:coauthVersionLast="47" xr6:coauthVersionMax="47" xr10:uidLastSave="{00000000-0000-0000-0000-000000000000}"/>
  <bookViews>
    <workbookView xWindow="-120" yWindow="-120" windowWidth="29040" windowHeight="15720" tabRatio="903" firstSheet="10" activeTab="13" xr2:uid="{00000000-000D-0000-FFFF-FFFF00000000}"/>
  </bookViews>
  <sheets>
    <sheet name="ChartOfAccounts" sheetId="1" r:id="rId1"/>
    <sheet name="Menu Grouping" sheetId="50" r:id="rId2"/>
    <sheet name="OwnerName" sheetId="13" r:id="rId3"/>
    <sheet name="SisterCompanyInfo" sheetId="9" r:id="rId4"/>
    <sheet name="RegionInfo" sheetId="11" r:id="rId5"/>
    <sheet name="MeasuringUnit" sheetId="10" r:id="rId6"/>
    <sheet name="CustomerInfo_Concord" sheetId="5" r:id="rId7"/>
    <sheet name="billing" sheetId="38" r:id="rId8"/>
    <sheet name="SalesReport" sheetId="44" r:id="rId9"/>
    <sheet name="Dues_Report" sheetId="51" r:id="rId10"/>
    <sheet name="ElectricMeterReport" sheetId="52" r:id="rId11"/>
    <sheet name="ShopSumReport" sheetId="53" r:id="rId12"/>
    <sheet name="Collection_Report" sheetId="45" r:id="rId13"/>
    <sheet name="AR&amp;Collection" sheetId="54" r:id="rId14"/>
    <sheet name="AR_Report" sheetId="40" r:id="rId15"/>
    <sheet name="Asset_Info" sheetId="46" r:id="rId16"/>
    <sheet name="Rent &amp; SC_Info" sheetId="47" r:id="rId17"/>
    <sheet name="bulk_entry_Rent&amp;SC" sheetId="48" r:id="rId18"/>
    <sheet name="bulk_entry_fine_sc" sheetId="49" r:id="rId19"/>
    <sheet name="OP_Bal_Entry" sheetId="42" r:id="rId20"/>
    <sheet name="SC_Fine&amp;Interest" sheetId="41" r:id="rId21"/>
    <sheet name="MR" sheetId="32" r:id="rId22"/>
    <sheet name="User Access" sheetId="39" r:id="rId23"/>
    <sheet name="Vendor Info" sheetId="16" r:id="rId24"/>
    <sheet name="PurchaseVoucher" sheetId="17" r:id="rId25"/>
    <sheet name="Payments" sheetId="19" r:id="rId26"/>
    <sheet name="ManualJournal" sheetId="21" r:id="rId27"/>
    <sheet name="Product-Service Info" sheetId="12" r:id="rId28"/>
    <sheet name="StoreInfo" sheetId="18" r:id="rId29"/>
    <sheet name="IncomeEntryForm_Shop" sheetId="8" r:id="rId30"/>
    <sheet name="Invoice_Shop" sheetId="35" r:id="rId31"/>
    <sheet name="Receivable_Report" sheetId="36" r:id="rId32"/>
    <sheet name="EmployeeInfo" sheetId="22" r:id="rId33"/>
    <sheet name="TaxInfo" sheetId="23" r:id="rId34"/>
    <sheet name="Ledger" sheetId="2" r:id="rId35"/>
    <sheet name="TB" sheetId="28" r:id="rId36"/>
    <sheet name="JVview" sheetId="29" r:id="rId37"/>
    <sheet name="IS" sheetId="30" r:id="rId38"/>
    <sheet name="BS" sheetId="31" r:id="rId39"/>
    <sheet name="JV" sheetId="33" r:id="rId40"/>
    <sheet name="SalarySheet" sheetId="25" r:id="rId41"/>
    <sheet name="Staff_adv" sheetId="26" r:id="rId42"/>
    <sheet name="Vouchers" sheetId="3" r:id="rId43"/>
    <sheet name="ProjectInfo" sheetId="7" r:id="rId44"/>
    <sheet name="Set-up" sheetId="27" r:id="rId45"/>
    <sheet name="Note" sheetId="20" r:id="rId46"/>
    <sheet name="Example_service" sheetId="37" r:id="rId47"/>
    <sheet name="Example_trading" sheetId="34" r:id="rId48"/>
  </sheets>
  <definedNames>
    <definedName name="_xlnm.Print_Area" localSheetId="7">billing!$B$27:$G$62</definedName>
    <definedName name="_xlnm.Print_Area" localSheetId="12">Collection_Report!$B$2:$H$24</definedName>
    <definedName name="_xlnm.Print_Area" localSheetId="9">Dues_Report!$B$2:$N$29</definedName>
    <definedName name="_xlnm.Print_Area" localSheetId="10">ElectricMeterReport!$B$2:$H$21</definedName>
    <definedName name="_xlnm.Print_Area" localSheetId="46">Example_service!$AG$1:$AM$23</definedName>
    <definedName name="_xlnm.Print_Area" localSheetId="39">JV!$B$1:$H$24</definedName>
    <definedName name="_xlnm.Print_Area" localSheetId="11">ShopSumReport!$B$2:$F$25</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36" i="54" l="1"/>
  <c r="E36" i="54"/>
  <c r="F36" i="54"/>
  <c r="G36" i="54"/>
  <c r="H36" i="54"/>
  <c r="I36" i="54"/>
  <c r="J36" i="54"/>
  <c r="K36" i="54"/>
  <c r="L36" i="54"/>
  <c r="M36" i="54"/>
  <c r="N36" i="54"/>
  <c r="C36" i="54"/>
  <c r="D15" i="54"/>
  <c r="E15" i="54"/>
  <c r="C15" i="54"/>
  <c r="F24" i="53"/>
  <c r="E24" i="53"/>
  <c r="D24" i="53"/>
  <c r="C24" i="53"/>
  <c r="D16" i="53"/>
  <c r="E16" i="53"/>
  <c r="F16" i="53"/>
  <c r="C16" i="53"/>
  <c r="H10" i="52"/>
  <c r="H11" i="52"/>
  <c r="H12" i="52"/>
  <c r="H13" i="52"/>
  <c r="H14" i="52"/>
  <c r="H15" i="52"/>
  <c r="H16" i="52"/>
  <c r="H17" i="52"/>
  <c r="H18" i="52"/>
  <c r="H19" i="52"/>
  <c r="H20" i="52"/>
  <c r="H9" i="52"/>
  <c r="H21" i="52" s="1"/>
  <c r="G20" i="52"/>
  <c r="G19" i="52"/>
  <c r="G18" i="52"/>
  <c r="G17" i="52"/>
  <c r="G16" i="52"/>
  <c r="G15" i="52"/>
  <c r="G14" i="52"/>
  <c r="G13" i="52"/>
  <c r="G12" i="52"/>
  <c r="G11" i="52"/>
  <c r="G10" i="52"/>
  <c r="G9" i="52"/>
  <c r="D28" i="51"/>
  <c r="E28" i="51"/>
  <c r="F28" i="51"/>
  <c r="G28" i="51"/>
  <c r="H28" i="51"/>
  <c r="I28" i="51"/>
  <c r="J28" i="51"/>
  <c r="K28" i="51"/>
  <c r="L28" i="51"/>
  <c r="M28" i="51"/>
  <c r="N28" i="51"/>
  <c r="C28" i="51"/>
  <c r="N15" i="51"/>
  <c r="N16" i="51"/>
  <c r="N17" i="51"/>
  <c r="N18" i="51"/>
  <c r="N19" i="51"/>
  <c r="N20" i="51"/>
  <c r="N21" i="51"/>
  <c r="N22" i="51"/>
  <c r="N23" i="51"/>
  <c r="N24" i="51"/>
  <c r="N25" i="51"/>
  <c r="N26" i="51"/>
  <c r="N27" i="51"/>
  <c r="N14" i="51"/>
  <c r="I27" i="51"/>
  <c r="I26" i="51"/>
  <c r="I25" i="51"/>
  <c r="I24" i="51"/>
  <c r="I23" i="51"/>
  <c r="I22" i="51"/>
  <c r="I21" i="51"/>
  <c r="I20" i="51"/>
  <c r="I19" i="51"/>
  <c r="I18" i="51"/>
  <c r="I17" i="51"/>
  <c r="I16" i="51"/>
  <c r="I15" i="51"/>
  <c r="I14" i="51"/>
  <c r="F15" i="51"/>
  <c r="F16" i="51"/>
  <c r="F17" i="51"/>
  <c r="F18" i="51"/>
  <c r="F19" i="51"/>
  <c r="F20" i="51"/>
  <c r="F21" i="51"/>
  <c r="F22" i="51"/>
  <c r="F23" i="51"/>
  <c r="F24" i="51"/>
  <c r="F25" i="51"/>
  <c r="F26" i="51"/>
  <c r="F27" i="51"/>
  <c r="F14" i="51"/>
  <c r="L42" i="49"/>
  <c r="L43" i="49"/>
  <c r="L44" i="49"/>
  <c r="L45" i="49"/>
  <c r="L46" i="49"/>
  <c r="L47" i="49"/>
  <c r="L48" i="49"/>
  <c r="L49" i="49"/>
  <c r="L50" i="49"/>
  <c r="L41" i="49"/>
  <c r="L26" i="49"/>
  <c r="L27" i="49"/>
  <c r="L28" i="49"/>
  <c r="L29" i="49"/>
  <c r="L30" i="49"/>
  <c r="L31" i="49"/>
  <c r="L32" i="49"/>
  <c r="L33" i="49"/>
  <c r="L34" i="49"/>
  <c r="L25" i="49"/>
  <c r="R25" i="49"/>
  <c r="J14" i="49"/>
  <c r="K14" i="49" s="1"/>
  <c r="M14" i="49" s="1"/>
  <c r="L14" i="49"/>
  <c r="J15" i="49"/>
  <c r="K15" i="49" s="1"/>
  <c r="M15" i="49" s="1"/>
  <c r="L15" i="49"/>
  <c r="J16" i="49"/>
  <c r="K16" i="49" s="1"/>
  <c r="M16" i="49" s="1"/>
  <c r="L16" i="49"/>
  <c r="J17" i="49"/>
  <c r="K17" i="49" s="1"/>
  <c r="M17" i="49" s="1"/>
  <c r="L17" i="49"/>
  <c r="J18" i="49"/>
  <c r="K18" i="49" s="1"/>
  <c r="M18" i="49" s="1"/>
  <c r="L18" i="49"/>
  <c r="J51" i="49"/>
  <c r="K50" i="49"/>
  <c r="K49" i="49"/>
  <c r="K48" i="49"/>
  <c r="M48" i="49" s="1"/>
  <c r="K47" i="49"/>
  <c r="K46" i="49"/>
  <c r="M46" i="49" s="1"/>
  <c r="K45" i="49"/>
  <c r="K44" i="49"/>
  <c r="M44" i="49" s="1"/>
  <c r="K43" i="49"/>
  <c r="L13" i="49"/>
  <c r="L12" i="49"/>
  <c r="L11" i="49"/>
  <c r="J35" i="49"/>
  <c r="K34" i="49"/>
  <c r="K33" i="49"/>
  <c r="M33" i="49" s="1"/>
  <c r="K32" i="49"/>
  <c r="K31" i="49"/>
  <c r="K30" i="49"/>
  <c r="K29" i="49"/>
  <c r="M29" i="49" s="1"/>
  <c r="K28" i="49"/>
  <c r="K27" i="49"/>
  <c r="G10" i="49"/>
  <c r="G26" i="49" s="1"/>
  <c r="G42" i="49" s="1"/>
  <c r="G9" i="49"/>
  <c r="G25" i="49" s="1"/>
  <c r="G41" i="49" s="1"/>
  <c r="F10" i="49"/>
  <c r="F26" i="49" s="1"/>
  <c r="F42" i="49" s="1"/>
  <c r="F9" i="49"/>
  <c r="F25" i="49" s="1"/>
  <c r="F41" i="49" s="1"/>
  <c r="N6" i="48"/>
  <c r="E10" i="49"/>
  <c r="E26" i="49" s="1"/>
  <c r="E42" i="49" s="1"/>
  <c r="E9" i="49"/>
  <c r="E25" i="49" s="1"/>
  <c r="E41" i="49" s="1"/>
  <c r="J13" i="49"/>
  <c r="K13" i="49" s="1"/>
  <c r="J12" i="49"/>
  <c r="K12" i="49" s="1"/>
  <c r="T10" i="49"/>
  <c r="S10" i="49"/>
  <c r="T9" i="49"/>
  <c r="S9" i="49"/>
  <c r="R6" i="49"/>
  <c r="P10" i="48"/>
  <c r="P9" i="48"/>
  <c r="O10" i="48"/>
  <c r="O9" i="48"/>
  <c r="G10" i="48"/>
  <c r="H10" i="48" s="1"/>
  <c r="I10" i="48" s="1"/>
  <c r="T10" i="48" s="1"/>
  <c r="H10" i="49" s="1"/>
  <c r="I10" i="49" s="1"/>
  <c r="L10" i="49" s="1"/>
  <c r="G11" i="48"/>
  <c r="H11" i="48" s="1"/>
  <c r="I11" i="48" s="1"/>
  <c r="G12" i="48"/>
  <c r="H12" i="48" s="1"/>
  <c r="I12" i="48" s="1"/>
  <c r="G13" i="48"/>
  <c r="H13" i="48" s="1"/>
  <c r="I13" i="48" s="1"/>
  <c r="G14" i="48"/>
  <c r="H14" i="48" s="1"/>
  <c r="I14" i="48" s="1"/>
  <c r="G15" i="48"/>
  <c r="H15" i="48" s="1"/>
  <c r="I15" i="48" s="1"/>
  <c r="G16" i="48"/>
  <c r="H16" i="48" s="1"/>
  <c r="I16" i="48" s="1"/>
  <c r="G17" i="48"/>
  <c r="H17" i="48" s="1"/>
  <c r="I17" i="48" s="1"/>
  <c r="G18" i="48"/>
  <c r="H18" i="48" s="1"/>
  <c r="I18" i="48" s="1"/>
  <c r="G9" i="48"/>
  <c r="H9" i="48" s="1"/>
  <c r="H20" i="45"/>
  <c r="G20" i="45"/>
  <c r="G24" i="45" s="1"/>
  <c r="F20" i="45"/>
  <c r="E20" i="45"/>
  <c r="E24" i="45" s="1"/>
  <c r="D20" i="45"/>
  <c r="D24" i="45" s="1"/>
  <c r="H17" i="45"/>
  <c r="G17" i="45"/>
  <c r="F17" i="45"/>
  <c r="E17" i="45"/>
  <c r="D17" i="45"/>
  <c r="P189" i="44"/>
  <c r="O189" i="44"/>
  <c r="N189" i="44"/>
  <c r="M189" i="44"/>
  <c r="L189" i="44"/>
  <c r="K189" i="44"/>
  <c r="J189" i="44"/>
  <c r="I189" i="44"/>
  <c r="H189" i="44"/>
  <c r="G189" i="44"/>
  <c r="F189" i="44"/>
  <c r="E189" i="44"/>
  <c r="D189" i="44"/>
  <c r="P180" i="44"/>
  <c r="P179" i="44"/>
  <c r="O179" i="44"/>
  <c r="N179" i="44"/>
  <c r="M179" i="44"/>
  <c r="L179" i="44"/>
  <c r="K179" i="44"/>
  <c r="J179" i="44"/>
  <c r="I179" i="44"/>
  <c r="H179" i="44"/>
  <c r="G179" i="44"/>
  <c r="F179" i="44"/>
  <c r="E179" i="44"/>
  <c r="D179" i="44"/>
  <c r="P170" i="44"/>
  <c r="P169" i="44"/>
  <c r="O169" i="44"/>
  <c r="N169" i="44"/>
  <c r="M169" i="44"/>
  <c r="L169" i="44"/>
  <c r="K169" i="44"/>
  <c r="J169" i="44"/>
  <c r="I169" i="44"/>
  <c r="H169" i="44"/>
  <c r="G169" i="44"/>
  <c r="F169" i="44"/>
  <c r="E169" i="44"/>
  <c r="D169" i="44"/>
  <c r="P160" i="44"/>
  <c r="P159" i="44"/>
  <c r="O159" i="44"/>
  <c r="N159" i="44"/>
  <c r="M159" i="44"/>
  <c r="L159" i="44"/>
  <c r="K159" i="44"/>
  <c r="J159" i="44"/>
  <c r="I159" i="44"/>
  <c r="H159" i="44"/>
  <c r="G159" i="44"/>
  <c r="F159" i="44"/>
  <c r="E159" i="44"/>
  <c r="D159" i="44"/>
  <c r="P150" i="44"/>
  <c r="P149" i="44"/>
  <c r="O149" i="44"/>
  <c r="N149" i="44"/>
  <c r="M149" i="44"/>
  <c r="L149" i="44"/>
  <c r="K149" i="44"/>
  <c r="J149" i="44"/>
  <c r="I149" i="44"/>
  <c r="H149" i="44"/>
  <c r="G149" i="44"/>
  <c r="F149" i="44"/>
  <c r="E149" i="44"/>
  <c r="D149" i="44"/>
  <c r="P140" i="44"/>
  <c r="P139" i="44"/>
  <c r="O139" i="44"/>
  <c r="N139" i="44"/>
  <c r="M139" i="44"/>
  <c r="L139" i="44"/>
  <c r="K139" i="44"/>
  <c r="J139" i="44"/>
  <c r="I139" i="44"/>
  <c r="H139" i="44"/>
  <c r="G139" i="44"/>
  <c r="F139" i="44"/>
  <c r="E139" i="44"/>
  <c r="D139" i="44"/>
  <c r="P130" i="44"/>
  <c r="P129" i="44"/>
  <c r="O129" i="44"/>
  <c r="N129" i="44"/>
  <c r="M129" i="44"/>
  <c r="L129" i="44"/>
  <c r="K129" i="44"/>
  <c r="J129" i="44"/>
  <c r="I129" i="44"/>
  <c r="H129" i="44"/>
  <c r="G129" i="44"/>
  <c r="F129" i="44"/>
  <c r="E129" i="44"/>
  <c r="D129" i="44"/>
  <c r="P120" i="44"/>
  <c r="P119" i="44"/>
  <c r="O119" i="44"/>
  <c r="N119" i="44"/>
  <c r="M119" i="44"/>
  <c r="L119" i="44"/>
  <c r="K119" i="44"/>
  <c r="J119" i="44"/>
  <c r="I119" i="44"/>
  <c r="H119" i="44"/>
  <c r="G119" i="44"/>
  <c r="F119" i="44"/>
  <c r="E119" i="44"/>
  <c r="D119" i="44"/>
  <c r="P110" i="44"/>
  <c r="P109" i="44"/>
  <c r="O109" i="44"/>
  <c r="N109" i="44"/>
  <c r="M109" i="44"/>
  <c r="M191" i="44" s="1"/>
  <c r="L109" i="44"/>
  <c r="K109" i="44"/>
  <c r="J109" i="44"/>
  <c r="I109" i="44"/>
  <c r="H109" i="44"/>
  <c r="G109" i="44"/>
  <c r="F109" i="44"/>
  <c r="E109" i="44"/>
  <c r="E191" i="44" s="1"/>
  <c r="D109" i="44"/>
  <c r="P100" i="44"/>
  <c r="P99" i="44"/>
  <c r="P191" i="44" s="1"/>
  <c r="O99" i="44"/>
  <c r="O191" i="44" s="1"/>
  <c r="N99" i="44"/>
  <c r="N191" i="44" s="1"/>
  <c r="M99" i="44"/>
  <c r="L99" i="44"/>
  <c r="L191" i="44" s="1"/>
  <c r="K99" i="44"/>
  <c r="K191" i="44" s="1"/>
  <c r="J99" i="44"/>
  <c r="J191" i="44" s="1"/>
  <c r="I99" i="44"/>
  <c r="I191" i="44" s="1"/>
  <c r="H99" i="44"/>
  <c r="H191" i="44" s="1"/>
  <c r="G99" i="44"/>
  <c r="G191" i="44" s="1"/>
  <c r="F99" i="44"/>
  <c r="F191" i="44" s="1"/>
  <c r="E99" i="44"/>
  <c r="D99" i="44"/>
  <c r="D191" i="44" s="1"/>
  <c r="P90" i="44"/>
  <c r="O76" i="44"/>
  <c r="N76" i="44"/>
  <c r="M76" i="44"/>
  <c r="L76" i="44"/>
  <c r="K76" i="44"/>
  <c r="J76" i="44"/>
  <c r="I76" i="44"/>
  <c r="H76" i="44"/>
  <c r="G76" i="44"/>
  <c r="F76" i="44"/>
  <c r="E76" i="44"/>
  <c r="D76" i="44"/>
  <c r="P75" i="44"/>
  <c r="P74" i="44"/>
  <c r="P73" i="44"/>
  <c r="P72" i="44"/>
  <c r="P71" i="44"/>
  <c r="P70" i="44"/>
  <c r="P69" i="44"/>
  <c r="P68" i="44"/>
  <c r="P67" i="44"/>
  <c r="P66" i="44"/>
  <c r="P51" i="44"/>
  <c r="O51" i="44"/>
  <c r="N51" i="44"/>
  <c r="M51" i="44"/>
  <c r="M53" i="44" s="1"/>
  <c r="L51" i="44"/>
  <c r="K51" i="44"/>
  <c r="J51" i="44"/>
  <c r="I51" i="44"/>
  <c r="H51" i="44"/>
  <c r="G51" i="44"/>
  <c r="F51" i="44"/>
  <c r="E51" i="44"/>
  <c r="E53" i="44" s="1"/>
  <c r="D51" i="44"/>
  <c r="P40" i="44"/>
  <c r="P39" i="44"/>
  <c r="O39" i="44"/>
  <c r="O53" i="44" s="1"/>
  <c r="N39" i="44"/>
  <c r="N53" i="44" s="1"/>
  <c r="M39" i="44"/>
  <c r="L39" i="44"/>
  <c r="L53" i="44" s="1"/>
  <c r="K39" i="44"/>
  <c r="K53" i="44" s="1"/>
  <c r="J39" i="44"/>
  <c r="J53" i="44" s="1"/>
  <c r="I39" i="44"/>
  <c r="I53" i="44" s="1"/>
  <c r="H39" i="44"/>
  <c r="H53" i="44" s="1"/>
  <c r="G39" i="44"/>
  <c r="G53" i="44" s="1"/>
  <c r="F39" i="44"/>
  <c r="F53" i="44" s="1"/>
  <c r="E39" i="44"/>
  <c r="D39" i="44"/>
  <c r="D53" i="44" s="1"/>
  <c r="P28" i="44"/>
  <c r="O15" i="44"/>
  <c r="N15" i="44"/>
  <c r="M15" i="44"/>
  <c r="L15" i="44"/>
  <c r="K15" i="44"/>
  <c r="J15" i="44"/>
  <c r="I15" i="44"/>
  <c r="H15" i="44"/>
  <c r="G15" i="44"/>
  <c r="F15" i="44"/>
  <c r="E15" i="44"/>
  <c r="D15" i="44"/>
  <c r="P14" i="44"/>
  <c r="P13" i="44"/>
  <c r="P12" i="44"/>
  <c r="P11" i="44"/>
  <c r="P10" i="44"/>
  <c r="P9" i="44"/>
  <c r="P8" i="44"/>
  <c r="P7" i="44"/>
  <c r="P15" i="44" s="1"/>
  <c r="P51" i="40"/>
  <c r="O51" i="40"/>
  <c r="N51" i="40"/>
  <c r="M51" i="40"/>
  <c r="L51" i="40"/>
  <c r="K51" i="40"/>
  <c r="K53" i="40" s="1"/>
  <c r="J51" i="40"/>
  <c r="I51" i="40"/>
  <c r="H51" i="40"/>
  <c r="G51" i="40"/>
  <c r="F51" i="40"/>
  <c r="E51" i="40"/>
  <c r="D51" i="40"/>
  <c r="P40" i="40"/>
  <c r="P39" i="40"/>
  <c r="P53" i="40" s="1"/>
  <c r="O39" i="40"/>
  <c r="O53" i="40" s="1"/>
  <c r="N39" i="40"/>
  <c r="M39" i="40"/>
  <c r="M53" i="40" s="1"/>
  <c r="L39" i="40"/>
  <c r="L53" i="40" s="1"/>
  <c r="K39" i="40"/>
  <c r="J39" i="40"/>
  <c r="I39" i="40"/>
  <c r="I53" i="40" s="1"/>
  <c r="H39" i="40"/>
  <c r="H53" i="40" s="1"/>
  <c r="G39" i="40"/>
  <c r="G53" i="40" s="1"/>
  <c r="F39" i="40"/>
  <c r="E39" i="40"/>
  <c r="E53" i="40" s="1"/>
  <c r="D39" i="40"/>
  <c r="D53" i="40" s="1"/>
  <c r="P28" i="40"/>
  <c r="C7" i="42"/>
  <c r="C8" i="42"/>
  <c r="C9" i="42"/>
  <c r="C10" i="42"/>
  <c r="C11" i="42"/>
  <c r="C12" i="42"/>
  <c r="C13" i="42"/>
  <c r="C14" i="42"/>
  <c r="C15" i="42"/>
  <c r="C16" i="42"/>
  <c r="C17" i="42"/>
  <c r="C18" i="42"/>
  <c r="C19" i="42"/>
  <c r="C20" i="42"/>
  <c r="C21" i="42"/>
  <c r="C22" i="42"/>
  <c r="C6" i="42"/>
  <c r="J33" i="42"/>
  <c r="E12" i="42" s="1"/>
  <c r="I33" i="42"/>
  <c r="D12" i="42" s="1"/>
  <c r="J22" i="42"/>
  <c r="E11" i="42" s="1"/>
  <c r="I22" i="42"/>
  <c r="D11" i="42" s="1"/>
  <c r="J12" i="42"/>
  <c r="E10" i="42" s="1"/>
  <c r="I12" i="42"/>
  <c r="D10" i="42" s="1"/>
  <c r="F34" i="32"/>
  <c r="F87" i="32"/>
  <c r="B87" i="32"/>
  <c r="B34" i="32"/>
  <c r="Q24" i="32"/>
  <c r="Q77" i="32"/>
  <c r="F90" i="32"/>
  <c r="F89" i="32"/>
  <c r="F88" i="32"/>
  <c r="E87" i="32"/>
  <c r="E63" i="32"/>
  <c r="G67" i="32" s="1"/>
  <c r="T71" i="32" s="1"/>
  <c r="G88" i="32" s="1"/>
  <c r="G61" i="32"/>
  <c r="T68" i="32" s="1"/>
  <c r="F60" i="32"/>
  <c r="G60" i="32" s="1"/>
  <c r="F37" i="32"/>
  <c r="E34" i="32"/>
  <c r="F36" i="32"/>
  <c r="F35" i="32"/>
  <c r="E10" i="32"/>
  <c r="G13" i="32" s="1"/>
  <c r="G8" i="32"/>
  <c r="F7" i="32"/>
  <c r="F10" i="32" s="1"/>
  <c r="G15" i="32" s="1"/>
  <c r="F24" i="45" l="1"/>
  <c r="H24" i="45"/>
  <c r="F53" i="40"/>
  <c r="J53" i="40"/>
  <c r="N53" i="40"/>
  <c r="P53" i="44"/>
  <c r="G14" i="32"/>
  <c r="P76" i="44"/>
  <c r="M27" i="49"/>
  <c r="M31" i="49"/>
  <c r="M43" i="49"/>
  <c r="M50" i="49"/>
  <c r="M47" i="49"/>
  <c r="M45" i="49"/>
  <c r="M49" i="49"/>
  <c r="H26" i="49"/>
  <c r="M28" i="49"/>
  <c r="M30" i="49"/>
  <c r="M32" i="49"/>
  <c r="M34" i="49"/>
  <c r="M12" i="49"/>
  <c r="M13" i="49"/>
  <c r="K10" i="49"/>
  <c r="M10" i="49" s="1"/>
  <c r="I26" i="49" s="1"/>
  <c r="J11" i="49"/>
  <c r="K11" i="49" s="1"/>
  <c r="M11" i="49" s="1"/>
  <c r="I9" i="48"/>
  <c r="I19" i="48" s="1"/>
  <c r="G19" i="48"/>
  <c r="H19" i="48"/>
  <c r="D23" i="42"/>
  <c r="E24" i="42" s="1"/>
  <c r="E23" i="42"/>
  <c r="G66" i="32"/>
  <c r="T19" i="32"/>
  <c r="G36" i="32"/>
  <c r="T18" i="32"/>
  <c r="G35" i="32"/>
  <c r="G63" i="32"/>
  <c r="T67" i="32"/>
  <c r="T70" i="32" s="1"/>
  <c r="F63" i="32"/>
  <c r="G68" i="32" s="1"/>
  <c r="T72" i="32" s="1"/>
  <c r="G89" i="32" s="1"/>
  <c r="G7" i="32"/>
  <c r="P189" i="40"/>
  <c r="O189" i="40"/>
  <c r="N189" i="40"/>
  <c r="M189" i="40"/>
  <c r="L189" i="40"/>
  <c r="K189" i="40"/>
  <c r="J189" i="40"/>
  <c r="I189" i="40"/>
  <c r="H189" i="40"/>
  <c r="G189" i="40"/>
  <c r="F189" i="40"/>
  <c r="E189" i="40"/>
  <c r="D189" i="40"/>
  <c r="P179" i="40"/>
  <c r="O179" i="40"/>
  <c r="N179" i="40"/>
  <c r="M179" i="40"/>
  <c r="L179" i="40"/>
  <c r="K179" i="40"/>
  <c r="J179" i="40"/>
  <c r="I179" i="40"/>
  <c r="H179" i="40"/>
  <c r="G179" i="40"/>
  <c r="F179" i="40"/>
  <c r="E179" i="40"/>
  <c r="D179" i="40"/>
  <c r="P169" i="40"/>
  <c r="O169" i="40"/>
  <c r="N169" i="40"/>
  <c r="M169" i="40"/>
  <c r="L169" i="40"/>
  <c r="K169" i="40"/>
  <c r="J169" i="40"/>
  <c r="I169" i="40"/>
  <c r="H169" i="40"/>
  <c r="G169" i="40"/>
  <c r="F169" i="40"/>
  <c r="E169" i="40"/>
  <c r="D169" i="40"/>
  <c r="P159" i="40"/>
  <c r="O159" i="40"/>
  <c r="N159" i="40"/>
  <c r="M159" i="40"/>
  <c r="L159" i="40"/>
  <c r="K159" i="40"/>
  <c r="J159" i="40"/>
  <c r="I159" i="40"/>
  <c r="H159" i="40"/>
  <c r="G159" i="40"/>
  <c r="F159" i="40"/>
  <c r="E159" i="40"/>
  <c r="D159" i="40"/>
  <c r="P149" i="40"/>
  <c r="O149" i="40"/>
  <c r="N149" i="40"/>
  <c r="M149" i="40"/>
  <c r="L149" i="40"/>
  <c r="K149" i="40"/>
  <c r="J149" i="40"/>
  <c r="I149" i="40"/>
  <c r="H149" i="40"/>
  <c r="G149" i="40"/>
  <c r="F149" i="40"/>
  <c r="E149" i="40"/>
  <c r="D149" i="40"/>
  <c r="P139" i="40"/>
  <c r="O139" i="40"/>
  <c r="N139" i="40"/>
  <c r="M139" i="40"/>
  <c r="L139" i="40"/>
  <c r="K139" i="40"/>
  <c r="J139" i="40"/>
  <c r="I139" i="40"/>
  <c r="H139" i="40"/>
  <c r="G139" i="40"/>
  <c r="F139" i="40"/>
  <c r="E139" i="40"/>
  <c r="D139" i="40"/>
  <c r="P129" i="40"/>
  <c r="O129" i="40"/>
  <c r="N129" i="40"/>
  <c r="M129" i="40"/>
  <c r="L129" i="40"/>
  <c r="K129" i="40"/>
  <c r="J129" i="40"/>
  <c r="I129" i="40"/>
  <c r="H129" i="40"/>
  <c r="G129" i="40"/>
  <c r="F129" i="40"/>
  <c r="E129" i="40"/>
  <c r="D129" i="40"/>
  <c r="P119" i="40"/>
  <c r="O119" i="40"/>
  <c r="N119" i="40"/>
  <c r="M119" i="40"/>
  <c r="L119" i="40"/>
  <c r="K119" i="40"/>
  <c r="J119" i="40"/>
  <c r="I119" i="40"/>
  <c r="H119" i="40"/>
  <c r="G119" i="40"/>
  <c r="F119" i="40"/>
  <c r="E119" i="40"/>
  <c r="D119" i="40"/>
  <c r="P109" i="40"/>
  <c r="O109" i="40"/>
  <c r="N109" i="40"/>
  <c r="M109" i="40"/>
  <c r="L109" i="40"/>
  <c r="K109" i="40"/>
  <c r="J109" i="40"/>
  <c r="I109" i="40"/>
  <c r="H109" i="40"/>
  <c r="G109" i="40"/>
  <c r="F109" i="40"/>
  <c r="E109" i="40"/>
  <c r="D109" i="40"/>
  <c r="P99" i="40"/>
  <c r="O99" i="40"/>
  <c r="N99" i="40"/>
  <c r="M99" i="40"/>
  <c r="L99" i="40"/>
  <c r="K99" i="40"/>
  <c r="J99" i="40"/>
  <c r="I99" i="40"/>
  <c r="H99" i="40"/>
  <c r="G99" i="40"/>
  <c r="F99" i="40"/>
  <c r="E99" i="40"/>
  <c r="D99" i="40"/>
  <c r="P180" i="40"/>
  <c r="P170" i="40"/>
  <c r="P160" i="40"/>
  <c r="P150" i="40"/>
  <c r="P140" i="40"/>
  <c r="P130" i="40"/>
  <c r="P120" i="40"/>
  <c r="P110" i="40"/>
  <c r="P100" i="40"/>
  <c r="P90" i="40"/>
  <c r="P73" i="40"/>
  <c r="P74" i="40"/>
  <c r="P75" i="40"/>
  <c r="O76" i="40"/>
  <c r="N76" i="40"/>
  <c r="M76" i="40"/>
  <c r="L76" i="40"/>
  <c r="K76" i="40"/>
  <c r="J76" i="40"/>
  <c r="I76" i="40"/>
  <c r="H76" i="40"/>
  <c r="G76" i="40"/>
  <c r="F76" i="40"/>
  <c r="E76" i="40"/>
  <c r="D76" i="40"/>
  <c r="P72" i="40"/>
  <c r="P71" i="40"/>
  <c r="P70" i="40"/>
  <c r="P69" i="40"/>
  <c r="P68" i="40"/>
  <c r="P67" i="40"/>
  <c r="P66" i="40"/>
  <c r="D15" i="40"/>
  <c r="E15" i="40"/>
  <c r="F15" i="40"/>
  <c r="G15" i="40"/>
  <c r="H15" i="40"/>
  <c r="I15" i="40"/>
  <c r="J15" i="40"/>
  <c r="K15" i="40"/>
  <c r="L15" i="40"/>
  <c r="M15" i="40"/>
  <c r="N15" i="40"/>
  <c r="O15" i="40"/>
  <c r="P8" i="40"/>
  <c r="P9" i="40"/>
  <c r="P10" i="40"/>
  <c r="P11" i="40"/>
  <c r="P12" i="40"/>
  <c r="P13" i="40"/>
  <c r="P14" i="40"/>
  <c r="P7" i="40"/>
  <c r="H42" i="49" l="1"/>
  <c r="U10" i="49"/>
  <c r="K26" i="49"/>
  <c r="T9" i="48"/>
  <c r="J19" i="49"/>
  <c r="E191" i="40"/>
  <c r="G191" i="40"/>
  <c r="I191" i="40"/>
  <c r="K191" i="40"/>
  <c r="M191" i="40"/>
  <c r="O191" i="40"/>
  <c r="G16" i="32"/>
  <c r="G34" i="32"/>
  <c r="H90" i="32"/>
  <c r="H91" i="32" s="1"/>
  <c r="T73" i="32"/>
  <c r="G87" i="32" s="1"/>
  <c r="G91" i="32" s="1"/>
  <c r="G69" i="32"/>
  <c r="T14" i="32"/>
  <c r="T17" i="32" s="1"/>
  <c r="T20" i="32" s="1"/>
  <c r="G10" i="32"/>
  <c r="D191" i="40"/>
  <c r="F191" i="40"/>
  <c r="H191" i="40"/>
  <c r="J191" i="40"/>
  <c r="L191" i="40"/>
  <c r="N191" i="40"/>
  <c r="P191" i="40"/>
  <c r="P76" i="40"/>
  <c r="P15" i="40"/>
  <c r="T19" i="48" l="1"/>
  <c r="H9" i="49"/>
  <c r="I9" i="49" s="1"/>
  <c r="L9" i="49" s="1"/>
  <c r="L19" i="49" s="1"/>
  <c r="H25" i="49"/>
  <c r="R24" i="49" s="1"/>
  <c r="M26" i="49"/>
  <c r="I42" i="49" s="1"/>
  <c r="I19" i="49"/>
  <c r="K9" i="49"/>
  <c r="H37" i="32"/>
  <c r="H38" i="32" s="1"/>
  <c r="G38" i="32"/>
  <c r="Z18" i="38"/>
  <c r="Z19" i="38"/>
  <c r="P19" i="38"/>
  <c r="P18" i="38"/>
  <c r="F18" i="38"/>
  <c r="O19" i="38"/>
  <c r="P20" i="38"/>
  <c r="F19" i="38"/>
  <c r="R26" i="49" l="1"/>
  <c r="H41" i="49"/>
  <c r="R27" i="49" s="1"/>
  <c r="K42" i="49"/>
  <c r="M42" i="49" s="1"/>
  <c r="M9" i="49"/>
  <c r="K19" i="49"/>
  <c r="U9" i="49"/>
  <c r="U19" i="49" s="1"/>
  <c r="AA43" i="38"/>
  <c r="Z37" i="38"/>
  <c r="R29" i="49" l="1"/>
  <c r="M19" i="49"/>
  <c r="I25" i="49"/>
  <c r="O43" i="38"/>
  <c r="O42" i="38"/>
  <c r="N43" i="38"/>
  <c r="R10" i="38"/>
  <c r="S10" i="38" s="1"/>
  <c r="AA42" i="38"/>
  <c r="Y42" i="38"/>
  <c r="W42" i="38"/>
  <c r="V42" i="38"/>
  <c r="Z9" i="38"/>
  <c r="AB9" i="38" s="1"/>
  <c r="AD9" i="38" s="1"/>
  <c r="AB42" i="38" s="1"/>
  <c r="W37" i="38"/>
  <c r="W34" i="38"/>
  <c r="Z6" i="38"/>
  <c r="Z35" i="38" s="1"/>
  <c r="M42" i="38"/>
  <c r="L42" i="38"/>
  <c r="M37" i="38"/>
  <c r="M35" i="38"/>
  <c r="P6" i="38"/>
  <c r="P35" i="38" s="1"/>
  <c r="C37" i="38"/>
  <c r="F6" i="38"/>
  <c r="F35" i="38" s="1"/>
  <c r="M34" i="38"/>
  <c r="C34" i="38"/>
  <c r="E42" i="38"/>
  <c r="C42" i="38"/>
  <c r="B42" i="38"/>
  <c r="P9" i="38"/>
  <c r="F9" i="38"/>
  <c r="I35" i="49" l="1"/>
  <c r="L35" i="49"/>
  <c r="K25" i="49"/>
  <c r="D42" i="38"/>
  <c r="E18" i="38"/>
  <c r="R9" i="38"/>
  <c r="O20" i="38" s="1"/>
  <c r="O18" i="38"/>
  <c r="P43" i="38"/>
  <c r="Q43" i="38" s="1"/>
  <c r="N42" i="38"/>
  <c r="P11" i="38"/>
  <c r="X42" i="38"/>
  <c r="Z42" i="38"/>
  <c r="AE9" i="38"/>
  <c r="H9" i="38"/>
  <c r="E19" i="38" s="1"/>
  <c r="R11" i="38" l="1"/>
  <c r="K35" i="49"/>
  <c r="M25" i="49"/>
  <c r="AC42" i="38"/>
  <c r="AB10" i="38"/>
  <c r="Y18" i="38"/>
  <c r="S9" i="38"/>
  <c r="O21" i="38"/>
  <c r="E21" i="38"/>
  <c r="P42" i="38"/>
  <c r="Q42" i="38" s="1"/>
  <c r="Q44" i="38" s="1"/>
  <c r="N44" i="38"/>
  <c r="I9" i="38"/>
  <c r="F42" i="38"/>
  <c r="J95" i="19"/>
  <c r="J96" i="19"/>
  <c r="G83" i="19"/>
  <c r="H95" i="19" s="1"/>
  <c r="J330" i="19"/>
  <c r="J329" i="19"/>
  <c r="H329" i="19"/>
  <c r="H331" i="19" s="1"/>
  <c r="F317" i="19"/>
  <c r="I330" i="19" s="1"/>
  <c r="I331" i="19" s="1"/>
  <c r="J298" i="19"/>
  <c r="J297" i="19"/>
  <c r="H297" i="19"/>
  <c r="H299" i="19" s="1"/>
  <c r="F285" i="19"/>
  <c r="I298" i="19" s="1"/>
  <c r="I299" i="19" s="1"/>
  <c r="J266" i="19"/>
  <c r="J265" i="19"/>
  <c r="H265" i="19"/>
  <c r="H267" i="19" s="1"/>
  <c r="F253" i="19"/>
  <c r="I266" i="19" s="1"/>
  <c r="I267" i="19" s="1"/>
  <c r="J234" i="19"/>
  <c r="J233" i="19"/>
  <c r="H233" i="19"/>
  <c r="H235" i="19" s="1"/>
  <c r="F221" i="19"/>
  <c r="I234" i="19" s="1"/>
  <c r="I235" i="19" s="1"/>
  <c r="J202" i="19"/>
  <c r="J201" i="19"/>
  <c r="H201" i="19"/>
  <c r="H203" i="19" s="1"/>
  <c r="F189" i="19"/>
  <c r="I202" i="19" s="1"/>
  <c r="I203" i="19" s="1"/>
  <c r="J169" i="19"/>
  <c r="H169" i="19"/>
  <c r="H168" i="19"/>
  <c r="J170" i="19"/>
  <c r="J168" i="19"/>
  <c r="F156" i="19"/>
  <c r="I170" i="19" s="1"/>
  <c r="J135" i="19"/>
  <c r="J136" i="19"/>
  <c r="F123" i="19"/>
  <c r="H135" i="19" s="1"/>
  <c r="H137" i="19" s="1"/>
  <c r="J28" i="19"/>
  <c r="J29" i="19"/>
  <c r="J26" i="19"/>
  <c r="J27" i="19"/>
  <c r="J63" i="19"/>
  <c r="J62" i="19"/>
  <c r="F50" i="19"/>
  <c r="H62" i="19" s="1"/>
  <c r="I63" i="19" s="1"/>
  <c r="M35" i="49" l="1"/>
  <c r="I41" i="49"/>
  <c r="H171" i="19"/>
  <c r="S11" i="38"/>
  <c r="N17" i="38"/>
  <c r="N21" i="38" s="1"/>
  <c r="Z43" i="38"/>
  <c r="Z44" i="38" s="1"/>
  <c r="AD10" i="38"/>
  <c r="AB43" i="38" s="1"/>
  <c r="AE10" i="38"/>
  <c r="G42" i="38"/>
  <c r="D17" i="38"/>
  <c r="D21" i="38" s="1"/>
  <c r="H97" i="19"/>
  <c r="I96" i="19"/>
  <c r="I97" i="19" s="1"/>
  <c r="I171" i="19"/>
  <c r="I136" i="19"/>
  <c r="I137" i="19" s="1"/>
  <c r="H64" i="19"/>
  <c r="I64" i="19"/>
  <c r="I11" i="21"/>
  <c r="J11" i="21"/>
  <c r="X21" i="36"/>
  <c r="N25" i="36"/>
  <c r="O25" i="36"/>
  <c r="P25" i="36"/>
  <c r="Q25" i="36"/>
  <c r="R25" i="36"/>
  <c r="S25" i="36"/>
  <c r="T25" i="36"/>
  <c r="U25" i="36"/>
  <c r="V25" i="36"/>
  <c r="U11" i="36"/>
  <c r="U12" i="36"/>
  <c r="U13" i="36"/>
  <c r="V11" i="36"/>
  <c r="V12" i="36"/>
  <c r="V13" i="36"/>
  <c r="V10" i="36"/>
  <c r="I51" i="49" l="1"/>
  <c r="L51" i="49"/>
  <c r="K41" i="49"/>
  <c r="AC43" i="38"/>
  <c r="AC44" i="38" s="1"/>
  <c r="Y19" i="38"/>
  <c r="Y21" i="38" s="1"/>
  <c r="X17" i="38"/>
  <c r="X21" i="38" s="1"/>
  <c r="H6" i="5"/>
  <c r="K51" i="49" l="1"/>
  <c r="M41" i="49"/>
  <c r="M51" i="49" s="1"/>
  <c r="AM11" i="37"/>
  <c r="AM15" i="37" s="1"/>
  <c r="F36" i="37"/>
  <c r="AL15" i="37"/>
  <c r="H15" i="33"/>
  <c r="G15" i="33"/>
  <c r="L7" i="37"/>
  <c r="K7" i="37"/>
  <c r="K6" i="37"/>
  <c r="K5" i="37"/>
  <c r="AD12" i="37"/>
  <c r="AE13" i="37" l="1"/>
  <c r="AE15" i="37" s="1"/>
  <c r="AD15" i="37"/>
  <c r="W18" i="37"/>
  <c r="W17" i="37"/>
  <c r="W26" i="37"/>
  <c r="W6" i="37"/>
  <c r="W8" i="37" s="1"/>
  <c r="W12" i="37"/>
  <c r="W11" i="37"/>
  <c r="W10" i="37"/>
  <c r="V28" i="37"/>
  <c r="U28" i="37"/>
  <c r="W24" i="37"/>
  <c r="V24" i="37"/>
  <c r="U24" i="37"/>
  <c r="V19" i="37"/>
  <c r="U19" i="37"/>
  <c r="V13" i="37"/>
  <c r="U13" i="37"/>
  <c r="V8" i="37"/>
  <c r="U8" i="37"/>
  <c r="Q14" i="37"/>
  <c r="Q9" i="37"/>
  <c r="R17" i="37"/>
  <c r="R13" i="37"/>
  <c r="R12" i="37"/>
  <c r="R11" i="37"/>
  <c r="L21" i="37"/>
  <c r="K21" i="37"/>
  <c r="P14" i="37"/>
  <c r="O14" i="37"/>
  <c r="J10" i="37"/>
  <c r="J9" i="37"/>
  <c r="J15" i="37"/>
  <c r="J14" i="37"/>
  <c r="J17" i="37"/>
  <c r="J12" i="37"/>
  <c r="J8" i="37"/>
  <c r="J7" i="37"/>
  <c r="J13" i="37"/>
  <c r="J6" i="37"/>
  <c r="J16" i="37"/>
  <c r="J5" i="37"/>
  <c r="V30" i="37" l="1"/>
  <c r="R14" i="37"/>
  <c r="V15" i="37"/>
  <c r="W19" i="37"/>
  <c r="W13" i="37"/>
  <c r="W15" i="37" s="1"/>
  <c r="U15" i="37"/>
  <c r="U30" i="37"/>
  <c r="AE17" i="37"/>
  <c r="Q16" i="37"/>
  <c r="Q18" i="37" s="1"/>
  <c r="W27" i="37" s="1"/>
  <c r="W28" i="37" s="1"/>
  <c r="AD17" i="37"/>
  <c r="R7" i="37"/>
  <c r="R8" i="37"/>
  <c r="P9" i="37"/>
  <c r="P16" i="37" s="1"/>
  <c r="P18" i="37" s="1"/>
  <c r="R6" i="37"/>
  <c r="W30" i="37" l="1"/>
  <c r="R9" i="37"/>
  <c r="R16" i="37" s="1"/>
  <c r="R18" i="37" s="1"/>
  <c r="O9" i="37"/>
  <c r="O16" i="37" s="1"/>
  <c r="O18" i="37" s="1"/>
  <c r="M16" i="34"/>
  <c r="L16" i="34"/>
  <c r="K15" i="34"/>
  <c r="K14" i="34"/>
  <c r="K13" i="34"/>
  <c r="K12" i="34"/>
  <c r="K11" i="34"/>
  <c r="K10" i="34"/>
  <c r="K9" i="34"/>
  <c r="K8" i="34"/>
  <c r="K7" i="34"/>
  <c r="K6" i="34"/>
  <c r="K5" i="34"/>
  <c r="E20" i="34"/>
  <c r="O17" i="8" l="1"/>
  <c r="M25" i="36" l="1"/>
  <c r="E25" i="36"/>
  <c r="D25" i="36"/>
  <c r="X25" i="36"/>
  <c r="W21" i="36"/>
  <c r="W25" i="36" s="1"/>
  <c r="V14" i="36"/>
  <c r="U10" i="36"/>
  <c r="U14" i="36" s="1"/>
  <c r="S14" i="36"/>
  <c r="R14" i="36"/>
  <c r="Q14" i="36"/>
  <c r="P14" i="36"/>
  <c r="O14" i="36"/>
  <c r="N14" i="36"/>
  <c r="M14" i="36"/>
  <c r="K14" i="36"/>
  <c r="E14" i="36"/>
  <c r="D14" i="36"/>
  <c r="G20" i="35" l="1"/>
  <c r="H20" i="35" s="1"/>
  <c r="G19" i="35"/>
  <c r="H19" i="35" s="1"/>
  <c r="E21" i="35"/>
  <c r="G18" i="35" l="1"/>
  <c r="H18" i="35" s="1"/>
  <c r="H21" i="35" s="1"/>
  <c r="H23" i="35" s="1"/>
  <c r="AD30" i="8"/>
  <c r="AC30" i="8"/>
  <c r="AC24" i="8" s="1"/>
  <c r="AB29" i="8"/>
  <c r="AB28" i="8"/>
  <c r="AB11" i="8"/>
  <c r="AA11" i="8"/>
  <c r="AA17" i="8"/>
  <c r="G21" i="35" l="1"/>
  <c r="J12" i="26"/>
  <c r="J13" i="26" s="1"/>
  <c r="J14" i="26" s="1"/>
  <c r="J15" i="26" s="1"/>
  <c r="I15" i="26"/>
  <c r="H15" i="26"/>
  <c r="G15" i="26"/>
  <c r="L32" i="26"/>
  <c r="L31" i="26"/>
  <c r="L30" i="26"/>
  <c r="L29" i="26"/>
  <c r="J33" i="26"/>
  <c r="K33" i="26"/>
  <c r="I33" i="26"/>
  <c r="L28" i="26"/>
  <c r="Y19" i="25"/>
  <c r="X19" i="25"/>
  <c r="W19" i="25"/>
  <c r="V19" i="25"/>
  <c r="U19" i="25"/>
  <c r="T19" i="25"/>
  <c r="S19" i="25"/>
  <c r="R19" i="25"/>
  <c r="Q19" i="25"/>
  <c r="P19" i="25"/>
  <c r="O19" i="25"/>
  <c r="N19" i="25"/>
  <c r="M19" i="25"/>
  <c r="L19" i="25"/>
  <c r="K19" i="25"/>
  <c r="J19" i="25"/>
  <c r="I19" i="25"/>
  <c r="H19" i="25"/>
  <c r="G19" i="25"/>
  <c r="F19" i="25"/>
  <c r="L33" i="26" l="1"/>
  <c r="I41" i="17" l="1"/>
  <c r="F72" i="17"/>
  <c r="L72" i="17" s="1"/>
  <c r="H79" i="17" s="1"/>
  <c r="F54" i="17"/>
  <c r="H54" i="17" s="1"/>
  <c r="I39" i="17"/>
  <c r="H72" i="17" l="1"/>
  <c r="J72" i="17" s="1"/>
  <c r="H78" i="17" s="1"/>
  <c r="I54" i="17"/>
  <c r="G58" i="17" s="1"/>
  <c r="I72" i="17" l="1"/>
  <c r="G76" i="17" s="1"/>
  <c r="G80" i="17" s="1"/>
  <c r="H59" i="17"/>
  <c r="H60" i="17" s="1"/>
  <c r="G60" i="17"/>
  <c r="M72" i="17" l="1"/>
  <c r="H77" i="17"/>
  <c r="H80" i="17" s="1"/>
  <c r="J35" i="17" l="1"/>
  <c r="P35" i="17" s="1"/>
  <c r="H42" i="17" s="1"/>
  <c r="J34" i="17"/>
  <c r="P34" i="17" s="1"/>
  <c r="M29" i="8"/>
  <c r="E28" i="8"/>
  <c r="E29" i="8"/>
  <c r="E30" i="8"/>
  <c r="E31" i="8"/>
  <c r="E32" i="8"/>
  <c r="E33" i="8"/>
  <c r="E34" i="8"/>
  <c r="E35" i="8"/>
  <c r="Q17" i="8"/>
  <c r="O29" i="8" s="1"/>
  <c r="P17" i="8"/>
  <c r="O33" i="8" l="1"/>
  <c r="P30" i="8"/>
  <c r="P33" i="8" s="1"/>
  <c r="L34" i="17"/>
  <c r="N34" i="17" s="1"/>
  <c r="L35" i="17"/>
  <c r="M35" i="17" s="1"/>
  <c r="I27" i="19"/>
  <c r="G12" i="19"/>
  <c r="O9" i="19"/>
  <c r="I9" i="19"/>
  <c r="J9" i="19" s="1"/>
  <c r="O8" i="19"/>
  <c r="I8" i="19"/>
  <c r="I12" i="19" l="1"/>
  <c r="P9" i="19"/>
  <c r="Q35" i="17"/>
  <c r="H40" i="17" s="1"/>
  <c r="H43" i="17" s="1"/>
  <c r="G39" i="17"/>
  <c r="G43" i="17" s="1"/>
  <c r="M34" i="17"/>
  <c r="Q34" i="17" s="1"/>
  <c r="O12" i="19"/>
  <c r="I29" i="19" s="1"/>
  <c r="K8" i="19"/>
  <c r="K12" i="19" s="1"/>
  <c r="I28" i="19" s="1"/>
  <c r="J8" i="19"/>
  <c r="I18" i="17"/>
  <c r="J14" i="17"/>
  <c r="L14" i="17" s="1"/>
  <c r="J13" i="17"/>
  <c r="L13" i="17" s="1"/>
  <c r="I30" i="19" l="1"/>
  <c r="P8" i="19"/>
  <c r="P12" i="19" s="1"/>
  <c r="P16" i="19" s="1"/>
  <c r="J12" i="19"/>
  <c r="H26" i="19" s="1"/>
  <c r="H30" i="19" s="1"/>
  <c r="M13" i="17"/>
  <c r="M14" i="17"/>
  <c r="C21" i="16"/>
  <c r="G18" i="17" l="1"/>
  <c r="D16" i="8"/>
  <c r="D54" i="8"/>
  <c r="D55" i="8"/>
  <c r="D56" i="8"/>
  <c r="D57" i="8"/>
  <c r="D58" i="8"/>
  <c r="D59" i="8"/>
  <c r="D60" i="8"/>
  <c r="D61" i="8"/>
  <c r="D62" i="8"/>
  <c r="D63" i="8"/>
  <c r="D64" i="8"/>
  <c r="D53" i="8"/>
  <c r="D17" i="8" l="1"/>
  <c r="D18" i="8" s="1"/>
  <c r="G20" i="17"/>
  <c r="H19" i="17"/>
  <c r="H20" i="17" s="1"/>
  <c r="E36" i="8" l="1"/>
  <c r="E37" i="8" l="1"/>
  <c r="D26" i="8"/>
  <c r="D37"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B10" authorId="0" shapeId="0" xr:uid="{00000000-0006-0000-0600-000001000000}">
      <text>
        <r>
          <rPr>
            <b/>
            <sz val="9"/>
            <color indexed="81"/>
            <rFont val="Tahoma"/>
            <family val="2"/>
          </rPr>
          <t>Author:</t>
        </r>
        <r>
          <rPr>
            <sz val="9"/>
            <color indexed="81"/>
            <rFont val="Tahoma"/>
            <family val="2"/>
          </rPr>
          <t xml:space="preserve">
Fine amount need to be calculated from previous dues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6" authorId="0" shapeId="0" xr:uid="{00000000-0006-0000-0D00-000001000000}">
      <text>
        <r>
          <rPr>
            <b/>
            <sz val="9"/>
            <color indexed="81"/>
            <rFont val="Tahoma"/>
            <family val="2"/>
          </rPr>
          <t>Author:</t>
        </r>
        <r>
          <rPr>
            <sz val="9"/>
            <color indexed="81"/>
            <rFont val="Tahoma"/>
            <family val="2"/>
          </rPr>
          <t xml:space="preserve">
newly added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O5" authorId="0" shapeId="0" xr:uid="{00000000-0006-0000-1100-000001000000}">
      <text>
        <r>
          <rPr>
            <b/>
            <sz val="9"/>
            <color indexed="81"/>
            <rFont val="Tahoma"/>
            <family val="2"/>
          </rPr>
          <t>Author:</t>
        </r>
        <r>
          <rPr>
            <sz val="9"/>
            <color indexed="81"/>
            <rFont val="Tahoma"/>
            <family val="2"/>
          </rPr>
          <t xml:space="preserve">
A list of cheque will show against this payment. Suppose, this bill can be paid by multiple cheques</t>
        </r>
      </text>
    </comment>
    <comment ref="C17" authorId="0" shapeId="0" xr:uid="{00000000-0006-0000-1100-000002000000}">
      <text>
        <r>
          <rPr>
            <b/>
            <sz val="9"/>
            <color indexed="81"/>
            <rFont val="Tahoma"/>
            <family val="2"/>
          </rPr>
          <t>Author:</t>
        </r>
        <r>
          <rPr>
            <sz val="9"/>
            <color indexed="81"/>
            <rFont val="Tahoma"/>
            <family val="2"/>
          </rPr>
          <t xml:space="preserve">
will come from tax info</t>
        </r>
      </text>
    </comment>
    <comment ref="P38" authorId="0" shapeId="0" xr:uid="{00000000-0006-0000-1100-000003000000}">
      <text>
        <r>
          <rPr>
            <b/>
            <sz val="9"/>
            <color indexed="81"/>
            <rFont val="Tahoma"/>
            <family val="2"/>
          </rPr>
          <t>Author:</t>
        </r>
        <r>
          <rPr>
            <sz val="9"/>
            <color indexed="81"/>
            <rFont val="Tahoma"/>
            <family val="2"/>
          </rPr>
          <t xml:space="preserve">
Money receipt number should be auto generated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ADA4D44A-76F9-40E6-ABF6-48E0E7DCBD28}">
      <text>
        <r>
          <rPr>
            <b/>
            <sz val="9"/>
            <color indexed="81"/>
            <rFont val="Tahoma"/>
            <family val="2"/>
          </rPr>
          <t>Author:</t>
        </r>
        <r>
          <rPr>
            <sz val="9"/>
            <color indexed="81"/>
            <rFont val="Tahoma"/>
            <charset val="1"/>
          </rPr>
          <t xml:space="preserve">
This field should be dropdown with search option. Next others field will auto fill from database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7" authorId="0" shapeId="0" xr:uid="{7B5DF70A-B130-4174-A9EC-008AFDA209F9}">
      <text>
        <r>
          <rPr>
            <b/>
            <sz val="9"/>
            <color indexed="81"/>
            <rFont val="Tahoma"/>
            <family val="2"/>
          </rPr>
          <t>Author:</t>
        </r>
        <r>
          <rPr>
            <sz val="9"/>
            <color indexed="81"/>
            <rFont val="Tahoma"/>
            <family val="2"/>
          </rPr>
          <t xml:space="preserve">
Months should be in dropdown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6" authorId="0" shapeId="0" xr:uid="{1D652C78-C4FD-45E1-9EA8-5AA2050D0D65}">
      <text>
        <r>
          <rPr>
            <b/>
            <sz val="9"/>
            <color indexed="81"/>
            <rFont val="Tahoma"/>
            <family val="2"/>
          </rPr>
          <t>Author:</t>
        </r>
        <r>
          <rPr>
            <sz val="9"/>
            <color indexed="81"/>
            <rFont val="Tahoma"/>
            <family val="2"/>
          </rPr>
          <t xml:space="preserve">
Fixed Fine + Interest</t>
        </r>
      </text>
    </comment>
    <comment ref="C19" authorId="0" shapeId="0" xr:uid="{D83B6974-1987-4749-8002-E3015D91FC96}">
      <text>
        <r>
          <rPr>
            <b/>
            <sz val="9"/>
            <color indexed="81"/>
            <rFont val="Tahoma"/>
            <family val="2"/>
          </rPr>
          <t>Author:</t>
        </r>
        <r>
          <rPr>
            <sz val="9"/>
            <color indexed="81"/>
            <rFont val="Tahoma"/>
            <family val="2"/>
          </rPr>
          <t xml:space="preserve">
10% which will be charged once if not paid by customer within the deadline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4" authorId="0" shapeId="0" xr:uid="{EAC232E0-0709-42A8-9D13-6B3EE55EB073}">
      <text>
        <r>
          <rPr>
            <b/>
            <sz val="9"/>
            <color indexed="81"/>
            <rFont val="Tahoma"/>
            <family val="2"/>
          </rPr>
          <t>Author:</t>
        </r>
        <r>
          <rPr>
            <sz val="9"/>
            <color indexed="81"/>
            <rFont val="Tahoma"/>
            <family val="2"/>
          </rPr>
          <t xml:space="preserve">
Journal Date</t>
        </r>
      </text>
    </comment>
    <comment ref="C8" authorId="0" shapeId="0" xr:uid="{03174DE3-F2EC-4E81-8CDB-CE12C57A01A0}">
      <text>
        <r>
          <rPr>
            <b/>
            <sz val="9"/>
            <color indexed="81"/>
            <rFont val="Tahoma"/>
            <family val="2"/>
          </rPr>
          <t>Author:</t>
        </r>
        <r>
          <rPr>
            <sz val="9"/>
            <color indexed="81"/>
            <rFont val="Tahoma"/>
            <family val="2"/>
          </rPr>
          <t xml:space="preserve">
Shop No.</t>
        </r>
      </text>
    </comment>
    <comment ref="D8" authorId="0" shapeId="0" xr:uid="{00B06AB1-1CDD-48B0-82BA-6A172573B935}">
      <text>
        <r>
          <rPr>
            <b/>
            <sz val="9"/>
            <color indexed="81"/>
            <rFont val="Tahoma"/>
            <family val="2"/>
          </rPr>
          <t>Author:</t>
        </r>
        <r>
          <rPr>
            <sz val="9"/>
            <color indexed="81"/>
            <rFont val="Tahoma"/>
            <family val="2"/>
          </rPr>
          <t xml:space="preserve">
Shop/Customer Name</t>
        </r>
      </text>
    </comment>
    <comment ref="H8" authorId="0" shapeId="0" xr:uid="{04CF3770-428B-4F33-BEA2-590CDD88969F}">
      <text>
        <r>
          <rPr>
            <b/>
            <sz val="9"/>
            <color indexed="81"/>
            <rFont val="Tahoma"/>
            <family val="2"/>
          </rPr>
          <t>Author:</t>
        </r>
        <r>
          <rPr>
            <sz val="9"/>
            <color indexed="81"/>
            <rFont val="Tahoma"/>
            <family val="2"/>
          </rPr>
          <t xml:space="preserve">
if no at customer info then the value will come</t>
        </r>
      </text>
    </comment>
    <comment ref="R9" authorId="0" shapeId="0" xr:uid="{64FE0FCD-A5AE-4A47-854C-08F746464979}">
      <text>
        <r>
          <rPr>
            <b/>
            <sz val="9"/>
            <color indexed="81"/>
            <rFont val="Tahoma"/>
            <family val="2"/>
          </rPr>
          <t>Author:</t>
        </r>
        <r>
          <rPr>
            <sz val="9"/>
            <color indexed="81"/>
            <rFont val="Tahoma"/>
            <family val="2"/>
          </rPr>
          <t xml:space="preserve">
Journal Date</t>
        </r>
      </text>
    </comment>
    <comment ref="R10" authorId="0" shapeId="0" xr:uid="{C1C3D326-3916-4A94-A8A0-AA383528686B}">
      <text>
        <r>
          <rPr>
            <b/>
            <sz val="9"/>
            <color indexed="81"/>
            <rFont val="Tahoma"/>
            <family val="2"/>
          </rPr>
          <t>Author:</t>
        </r>
        <r>
          <rPr>
            <sz val="9"/>
            <color indexed="81"/>
            <rFont val="Tahoma"/>
            <family val="2"/>
          </rPr>
          <t xml:space="preserve">
Journal Date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8" authorId="0" shapeId="0" xr:uid="{D17E6A84-8447-4520-AD64-2AFBCF8B6908}">
      <text>
        <r>
          <rPr>
            <b/>
            <sz val="9"/>
            <color indexed="81"/>
            <rFont val="Tahoma"/>
            <family val="2"/>
          </rPr>
          <t>Author:</t>
        </r>
        <r>
          <rPr>
            <sz val="9"/>
            <color indexed="81"/>
            <rFont val="Tahoma"/>
            <family val="2"/>
          </rPr>
          <t xml:space="preserve">
Shop No.</t>
        </r>
      </text>
    </comment>
    <comment ref="D8" authorId="0" shapeId="0" xr:uid="{5828D6A7-1E60-4DC8-BCF2-892D9F11F5B9}">
      <text>
        <r>
          <rPr>
            <b/>
            <sz val="9"/>
            <color indexed="81"/>
            <rFont val="Tahoma"/>
            <family val="2"/>
          </rPr>
          <t>Author:</t>
        </r>
        <r>
          <rPr>
            <sz val="9"/>
            <color indexed="81"/>
            <rFont val="Tahoma"/>
            <family val="2"/>
          </rPr>
          <t xml:space="preserve">
Shop/Customer Name</t>
        </r>
      </text>
    </comment>
    <comment ref="C24" authorId="0" shapeId="0" xr:uid="{D841E870-9D35-45D4-96C5-E647AC019D04}">
      <text>
        <r>
          <rPr>
            <b/>
            <sz val="9"/>
            <color indexed="81"/>
            <rFont val="Tahoma"/>
            <family val="2"/>
          </rPr>
          <t>Author:</t>
        </r>
        <r>
          <rPr>
            <sz val="9"/>
            <color indexed="81"/>
            <rFont val="Tahoma"/>
            <family val="2"/>
          </rPr>
          <t xml:space="preserve">
Shop No.</t>
        </r>
      </text>
    </comment>
    <comment ref="D24" authorId="0" shapeId="0" xr:uid="{AA9D268E-6E4F-4FD7-9D7B-659D4D5D455C}">
      <text>
        <r>
          <rPr>
            <b/>
            <sz val="9"/>
            <color indexed="81"/>
            <rFont val="Tahoma"/>
            <family val="2"/>
          </rPr>
          <t>Author:</t>
        </r>
        <r>
          <rPr>
            <sz val="9"/>
            <color indexed="81"/>
            <rFont val="Tahoma"/>
            <family val="2"/>
          </rPr>
          <t xml:space="preserve">
Shop/Customer Name</t>
        </r>
      </text>
    </comment>
    <comment ref="C40" authorId="0" shapeId="0" xr:uid="{B7557A77-0C22-43DD-86DB-502CE7E0390E}">
      <text>
        <r>
          <rPr>
            <b/>
            <sz val="9"/>
            <color indexed="81"/>
            <rFont val="Tahoma"/>
            <family val="2"/>
          </rPr>
          <t>Author:</t>
        </r>
        <r>
          <rPr>
            <sz val="9"/>
            <color indexed="81"/>
            <rFont val="Tahoma"/>
            <family val="2"/>
          </rPr>
          <t xml:space="preserve">
Shop No.</t>
        </r>
      </text>
    </comment>
    <comment ref="D40" authorId="0" shapeId="0" xr:uid="{0C22DB09-7E9B-48C5-ADE0-CBD141B7C196}">
      <text>
        <r>
          <rPr>
            <b/>
            <sz val="9"/>
            <color indexed="81"/>
            <rFont val="Tahoma"/>
            <family val="2"/>
          </rPr>
          <t>Author:</t>
        </r>
        <r>
          <rPr>
            <sz val="9"/>
            <color indexed="81"/>
            <rFont val="Tahoma"/>
            <family val="2"/>
          </rPr>
          <t xml:space="preserve">
Shop/Customer Name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10" authorId="0" shapeId="0" xr:uid="{B607287A-386C-4512-982B-5BD03D68B833}">
      <text>
        <r>
          <rPr>
            <b/>
            <sz val="9"/>
            <color indexed="81"/>
            <rFont val="Tahoma"/>
            <family val="2"/>
          </rPr>
          <t>Author:</t>
        </r>
        <r>
          <rPr>
            <sz val="9"/>
            <color indexed="81"/>
            <rFont val="Tahoma"/>
            <family val="2"/>
          </rPr>
          <t xml:space="preserve">
When click + button then a list will show as shown right side to input opening balance</t>
        </r>
      </text>
    </comment>
    <comment ref="F11" authorId="0" shapeId="0" xr:uid="{BF3EB130-DF61-44BC-BC35-4BB0568F6379}">
      <text>
        <r>
          <rPr>
            <b/>
            <sz val="9"/>
            <color indexed="81"/>
            <rFont val="Tahoma"/>
            <family val="2"/>
          </rPr>
          <t>Author:</t>
        </r>
        <r>
          <rPr>
            <sz val="9"/>
            <color indexed="81"/>
            <rFont val="Tahoma"/>
            <family val="2"/>
          </rPr>
          <t xml:space="preserve">
When click + button then a list will show as shown right side to input opening balance</t>
        </r>
      </text>
    </comment>
    <comment ref="F12" authorId="0" shapeId="0" xr:uid="{78BF2205-EEE9-463D-ABE2-71355EBB59EA}">
      <text>
        <r>
          <rPr>
            <b/>
            <sz val="9"/>
            <color indexed="81"/>
            <rFont val="Tahoma"/>
            <family val="2"/>
          </rPr>
          <t>Author:</t>
        </r>
        <r>
          <rPr>
            <sz val="9"/>
            <color indexed="81"/>
            <rFont val="Tahoma"/>
            <family val="2"/>
          </rPr>
          <t xml:space="preserve">
When click + button then a list will show as shown right side to input opening balance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M4" authorId="0" shapeId="0" xr:uid="{00000000-0006-0000-0900-000001000000}">
      <text>
        <r>
          <rPr>
            <b/>
            <sz val="9"/>
            <color indexed="81"/>
            <rFont val="Tahoma"/>
            <family val="2"/>
          </rPr>
          <t>Author:</t>
        </r>
        <r>
          <rPr>
            <sz val="9"/>
            <color indexed="81"/>
            <rFont val="Tahoma"/>
            <family val="2"/>
          </rPr>
          <t xml:space="preserve">
Money receipt number should be auto generated</t>
        </r>
      </text>
    </comment>
    <comment ref="B13" authorId="0" shapeId="0" xr:uid="{00000000-0006-0000-0900-000002000000}">
      <text>
        <r>
          <rPr>
            <b/>
            <sz val="9"/>
            <color indexed="81"/>
            <rFont val="Tahoma"/>
            <family val="2"/>
          </rPr>
          <t>Author:</t>
        </r>
        <r>
          <rPr>
            <sz val="9"/>
            <color indexed="81"/>
            <rFont val="Tahoma"/>
            <family val="2"/>
          </rPr>
          <t xml:space="preserve">
List of Bank A/C Ledger Name</t>
        </r>
      </text>
    </comment>
    <comment ref="D14" authorId="0" shapeId="0" xr:uid="{00000000-0006-0000-0900-000003000000}">
      <text>
        <r>
          <rPr>
            <b/>
            <sz val="9"/>
            <color indexed="81"/>
            <rFont val="Tahoma"/>
            <family val="2"/>
          </rPr>
          <t>Author:</t>
        </r>
        <r>
          <rPr>
            <sz val="9"/>
            <color indexed="81"/>
            <rFont val="Tahoma"/>
            <family val="2"/>
          </rPr>
          <t xml:space="preserve">
manual input</t>
        </r>
      </text>
    </comment>
    <comment ref="E14" authorId="0" shapeId="0" xr:uid="{00000000-0006-0000-0900-000004000000}">
      <text>
        <r>
          <rPr>
            <b/>
            <sz val="9"/>
            <color indexed="81"/>
            <rFont val="Tahoma"/>
            <family val="2"/>
          </rPr>
          <t>Author:</t>
        </r>
        <r>
          <rPr>
            <sz val="9"/>
            <color indexed="81"/>
            <rFont val="Tahoma"/>
            <family val="2"/>
          </rPr>
          <t xml:space="preserve">
manual input</t>
        </r>
      </text>
    </comment>
    <comment ref="F14" authorId="0" shapeId="0" xr:uid="{00000000-0006-0000-0900-000005000000}">
      <text>
        <r>
          <rPr>
            <b/>
            <sz val="9"/>
            <color indexed="81"/>
            <rFont val="Tahoma"/>
            <family val="2"/>
          </rPr>
          <t>Author:</t>
        </r>
        <r>
          <rPr>
            <sz val="9"/>
            <color indexed="81"/>
            <rFont val="Tahoma"/>
            <family val="2"/>
          </rPr>
          <t xml:space="preserve">
manual input</t>
        </r>
      </text>
    </comment>
    <comment ref="D15" authorId="0" shapeId="0" xr:uid="{00000000-0006-0000-0900-000006000000}">
      <text>
        <r>
          <rPr>
            <b/>
            <sz val="9"/>
            <color indexed="81"/>
            <rFont val="Tahoma"/>
            <family val="2"/>
          </rPr>
          <t>Author:</t>
        </r>
        <r>
          <rPr>
            <sz val="9"/>
            <color indexed="81"/>
            <rFont val="Tahoma"/>
            <family val="2"/>
          </rPr>
          <t xml:space="preserve">
manual input</t>
        </r>
      </text>
    </comment>
    <comment ref="E15" authorId="0" shapeId="0" xr:uid="{00000000-0006-0000-0900-000007000000}">
      <text>
        <r>
          <rPr>
            <b/>
            <sz val="9"/>
            <color indexed="81"/>
            <rFont val="Tahoma"/>
            <family val="2"/>
          </rPr>
          <t>Author:</t>
        </r>
        <r>
          <rPr>
            <sz val="9"/>
            <color indexed="81"/>
            <rFont val="Tahoma"/>
            <family val="2"/>
          </rPr>
          <t xml:space="preserve">
manual input</t>
        </r>
      </text>
    </comment>
    <comment ref="F15" authorId="0" shapeId="0" xr:uid="{00000000-0006-0000-0900-000008000000}">
      <text>
        <r>
          <rPr>
            <b/>
            <sz val="9"/>
            <color indexed="81"/>
            <rFont val="Tahoma"/>
            <family val="2"/>
          </rPr>
          <t>Author:</t>
        </r>
        <r>
          <rPr>
            <sz val="9"/>
            <color indexed="81"/>
            <rFont val="Tahoma"/>
            <family val="2"/>
          </rPr>
          <t xml:space="preserve">
manual input</t>
        </r>
      </text>
    </comment>
    <comment ref="K17" authorId="0" shapeId="0" xr:uid="{00000000-0006-0000-0900-000009000000}">
      <text>
        <r>
          <rPr>
            <b/>
            <sz val="9"/>
            <color indexed="81"/>
            <rFont val="Tahoma"/>
            <family val="2"/>
          </rPr>
          <t>Author:</t>
        </r>
        <r>
          <rPr>
            <sz val="9"/>
            <color indexed="81"/>
            <rFont val="Tahoma"/>
            <family val="2"/>
          </rPr>
          <t xml:space="preserve">
manual input</t>
        </r>
      </text>
    </comment>
    <comment ref="M17" authorId="0" shapeId="0" xr:uid="{00000000-0006-0000-0900-00000A000000}">
      <text>
        <r>
          <rPr>
            <b/>
            <sz val="9"/>
            <color indexed="81"/>
            <rFont val="Tahoma"/>
            <family val="2"/>
          </rPr>
          <t>Author:</t>
        </r>
        <r>
          <rPr>
            <sz val="9"/>
            <color indexed="81"/>
            <rFont val="Tahoma"/>
            <family val="2"/>
          </rPr>
          <t xml:space="preserve">
manual input</t>
        </r>
      </text>
    </comment>
    <comment ref="K22" authorId="0" shapeId="0" xr:uid="{00000000-0006-0000-0900-00000B000000}">
      <text>
        <r>
          <rPr>
            <b/>
            <sz val="9"/>
            <color indexed="81"/>
            <rFont val="Tahoma"/>
            <family val="2"/>
          </rPr>
          <t>Author:</t>
        </r>
        <r>
          <rPr>
            <sz val="9"/>
            <color indexed="81"/>
            <rFont val="Tahoma"/>
            <family val="2"/>
          </rPr>
          <t xml:space="preserve">
manual input</t>
        </r>
      </text>
    </comment>
    <comment ref="M22" authorId="0" shapeId="0" xr:uid="{00000000-0006-0000-0900-00000C000000}">
      <text>
        <r>
          <rPr>
            <b/>
            <sz val="9"/>
            <color indexed="81"/>
            <rFont val="Tahoma"/>
            <family val="2"/>
          </rPr>
          <t>Author:</t>
        </r>
        <r>
          <rPr>
            <sz val="9"/>
            <color indexed="81"/>
            <rFont val="Tahoma"/>
            <family val="2"/>
          </rPr>
          <t xml:space="preserve">
manual input</t>
        </r>
      </text>
    </comment>
    <comment ref="M57" authorId="0" shapeId="0" xr:uid="{00000000-0006-0000-0900-00000D000000}">
      <text>
        <r>
          <rPr>
            <b/>
            <sz val="9"/>
            <color indexed="81"/>
            <rFont val="Tahoma"/>
            <family val="2"/>
          </rPr>
          <t>Author:</t>
        </r>
        <r>
          <rPr>
            <sz val="9"/>
            <color indexed="81"/>
            <rFont val="Tahoma"/>
            <family val="2"/>
          </rPr>
          <t xml:space="preserve">
Money receipt number should be auto generated</t>
        </r>
      </text>
    </comment>
    <comment ref="D67" authorId="0" shapeId="0" xr:uid="{00000000-0006-0000-0900-00000E000000}">
      <text>
        <r>
          <rPr>
            <b/>
            <sz val="9"/>
            <color indexed="81"/>
            <rFont val="Tahoma"/>
            <family val="2"/>
          </rPr>
          <t>Author:</t>
        </r>
        <r>
          <rPr>
            <sz val="9"/>
            <color indexed="81"/>
            <rFont val="Tahoma"/>
            <family val="2"/>
          </rPr>
          <t xml:space="preserve">
manual input</t>
        </r>
      </text>
    </comment>
    <comment ref="E67" authorId="0" shapeId="0" xr:uid="{00000000-0006-0000-0900-00000F000000}">
      <text>
        <r>
          <rPr>
            <b/>
            <sz val="9"/>
            <color indexed="81"/>
            <rFont val="Tahoma"/>
            <family val="2"/>
          </rPr>
          <t>Author:</t>
        </r>
        <r>
          <rPr>
            <sz val="9"/>
            <color indexed="81"/>
            <rFont val="Tahoma"/>
            <family val="2"/>
          </rPr>
          <t xml:space="preserve">
manual input</t>
        </r>
      </text>
    </comment>
    <comment ref="F67" authorId="0" shapeId="0" xr:uid="{00000000-0006-0000-0900-000010000000}">
      <text>
        <r>
          <rPr>
            <b/>
            <sz val="9"/>
            <color indexed="81"/>
            <rFont val="Tahoma"/>
            <family val="2"/>
          </rPr>
          <t>Author:</t>
        </r>
        <r>
          <rPr>
            <sz val="9"/>
            <color indexed="81"/>
            <rFont val="Tahoma"/>
            <family val="2"/>
          </rPr>
          <t xml:space="preserve">
manual input</t>
        </r>
      </text>
    </comment>
    <comment ref="D68" authorId="0" shapeId="0" xr:uid="{00000000-0006-0000-0900-000011000000}">
      <text>
        <r>
          <rPr>
            <b/>
            <sz val="9"/>
            <color indexed="81"/>
            <rFont val="Tahoma"/>
            <family val="2"/>
          </rPr>
          <t>Author:</t>
        </r>
        <r>
          <rPr>
            <sz val="9"/>
            <color indexed="81"/>
            <rFont val="Tahoma"/>
            <family val="2"/>
          </rPr>
          <t xml:space="preserve">
manual input</t>
        </r>
      </text>
    </comment>
    <comment ref="E68" authorId="0" shapeId="0" xr:uid="{00000000-0006-0000-0900-000012000000}">
      <text>
        <r>
          <rPr>
            <b/>
            <sz val="9"/>
            <color indexed="81"/>
            <rFont val="Tahoma"/>
            <family val="2"/>
          </rPr>
          <t>Author:</t>
        </r>
        <r>
          <rPr>
            <sz val="9"/>
            <color indexed="81"/>
            <rFont val="Tahoma"/>
            <family val="2"/>
          </rPr>
          <t xml:space="preserve">
manual input</t>
        </r>
      </text>
    </comment>
    <comment ref="F68" authorId="0" shapeId="0" xr:uid="{00000000-0006-0000-0900-000013000000}">
      <text>
        <r>
          <rPr>
            <b/>
            <sz val="9"/>
            <color indexed="81"/>
            <rFont val="Tahoma"/>
            <family val="2"/>
          </rPr>
          <t>Author:</t>
        </r>
        <r>
          <rPr>
            <sz val="9"/>
            <color indexed="81"/>
            <rFont val="Tahoma"/>
            <family val="2"/>
          </rPr>
          <t xml:space="preserve">
manual input</t>
        </r>
      </text>
    </comment>
    <comment ref="K70" authorId="0" shapeId="0" xr:uid="{00000000-0006-0000-0900-000014000000}">
      <text>
        <r>
          <rPr>
            <b/>
            <sz val="9"/>
            <color indexed="81"/>
            <rFont val="Tahoma"/>
            <family val="2"/>
          </rPr>
          <t>Author:</t>
        </r>
        <r>
          <rPr>
            <sz val="9"/>
            <color indexed="81"/>
            <rFont val="Tahoma"/>
            <family val="2"/>
          </rPr>
          <t xml:space="preserve">
manual input</t>
        </r>
      </text>
    </comment>
    <comment ref="M70" authorId="0" shapeId="0" xr:uid="{00000000-0006-0000-0900-000015000000}">
      <text>
        <r>
          <rPr>
            <b/>
            <sz val="9"/>
            <color indexed="81"/>
            <rFont val="Tahoma"/>
            <family val="2"/>
          </rPr>
          <t>Author:</t>
        </r>
        <r>
          <rPr>
            <sz val="9"/>
            <color indexed="81"/>
            <rFont val="Tahoma"/>
            <family val="2"/>
          </rPr>
          <t xml:space="preserve">
manual input</t>
        </r>
      </text>
    </comment>
    <comment ref="K75" authorId="0" shapeId="0" xr:uid="{00000000-0006-0000-0900-000016000000}">
      <text>
        <r>
          <rPr>
            <b/>
            <sz val="9"/>
            <color indexed="81"/>
            <rFont val="Tahoma"/>
            <family val="2"/>
          </rPr>
          <t>Author:</t>
        </r>
        <r>
          <rPr>
            <sz val="9"/>
            <color indexed="81"/>
            <rFont val="Tahoma"/>
            <family val="2"/>
          </rPr>
          <t xml:space="preserve">
manual input</t>
        </r>
      </text>
    </comment>
    <comment ref="M75" authorId="0" shapeId="0" xr:uid="{00000000-0006-0000-0900-000017000000}">
      <text>
        <r>
          <rPr>
            <b/>
            <sz val="9"/>
            <color indexed="81"/>
            <rFont val="Tahoma"/>
            <family val="2"/>
          </rPr>
          <t>Author:</t>
        </r>
        <r>
          <rPr>
            <sz val="9"/>
            <color indexed="81"/>
            <rFont val="Tahoma"/>
            <family val="2"/>
          </rPr>
          <t xml:space="preserve">
manual input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29" authorId="0" shapeId="0" xr:uid="{00000000-0006-0000-0C00-000001000000}">
      <text>
        <r>
          <rPr>
            <b/>
            <sz val="9"/>
            <color indexed="81"/>
            <rFont val="Tahoma"/>
            <family val="2"/>
          </rPr>
          <t>Author:</t>
        </r>
        <r>
          <rPr>
            <sz val="9"/>
            <color indexed="81"/>
            <rFont val="Tahoma"/>
            <family val="2"/>
          </rPr>
          <t xml:space="preserve">
Cheque No (if by bank)</t>
        </r>
      </text>
    </comment>
    <comment ref="G69" authorId="0" shapeId="0" xr:uid="{00000000-0006-0000-0C00-000002000000}">
      <text>
        <r>
          <rPr>
            <b/>
            <sz val="9"/>
            <color indexed="81"/>
            <rFont val="Tahoma"/>
            <family val="2"/>
          </rPr>
          <t>Author:</t>
        </r>
        <r>
          <rPr>
            <sz val="9"/>
            <color indexed="81"/>
            <rFont val="Tahoma"/>
            <family val="2"/>
          </rPr>
          <t xml:space="preserve">
Cheque No (if by bank)</t>
        </r>
      </text>
    </comment>
  </commentList>
</comments>
</file>

<file path=xl/sharedStrings.xml><?xml version="1.0" encoding="utf-8"?>
<sst xmlns="http://schemas.openxmlformats.org/spreadsheetml/2006/main" count="4360" uniqueCount="1882">
  <si>
    <t>Liability</t>
  </si>
  <si>
    <t>Capital</t>
  </si>
  <si>
    <t>Revenue</t>
  </si>
  <si>
    <t>Chart of Accounts</t>
  </si>
  <si>
    <t>Non-Current Assets</t>
  </si>
  <si>
    <t>Current Assets</t>
  </si>
  <si>
    <t>Assestive Devices</t>
  </si>
  <si>
    <t>Patents, Trademarks, Royalty &amp; Similar Assets</t>
  </si>
  <si>
    <t>Pension Fund Due</t>
  </si>
  <si>
    <t>Planft &amp; Machinery and Other Spare Parts</t>
  </si>
  <si>
    <t>Preliminary Expenses</t>
  </si>
  <si>
    <t>Research &amp; Development Cost</t>
  </si>
  <si>
    <t>Security Money Deposit</t>
  </si>
  <si>
    <t>Furniture &amp; Fixtures</t>
  </si>
  <si>
    <t>Goodwill</t>
  </si>
  <si>
    <t>Land, Buildings, Leaseholds and Other Properties</t>
  </si>
  <si>
    <t>Long Term Loan, Investments &amp; Deposits</t>
  </si>
  <si>
    <t>Long Term Receivables</t>
  </si>
  <si>
    <t>Motor Car and Other Transports</t>
  </si>
  <si>
    <t>Office Equipments</t>
  </si>
  <si>
    <t>Other Non-Current Assets</t>
  </si>
  <si>
    <t>FDR</t>
  </si>
  <si>
    <t>FDR CBBL Account</t>
  </si>
  <si>
    <t>Accounts Receivables</t>
  </si>
  <si>
    <t>Bank Accounts</t>
  </si>
  <si>
    <t>Cash at Bank</t>
  </si>
  <si>
    <t>Cash</t>
  </si>
  <si>
    <t>Inter Transfer</t>
  </si>
  <si>
    <t>Inventories</t>
  </si>
  <si>
    <t>Loan, Advance and Prepayments</t>
  </si>
  <si>
    <t>Marketable Securities other than long-term Investments</t>
  </si>
  <si>
    <t>Other Current Assets</t>
  </si>
  <si>
    <t>Other Receivables</t>
  </si>
  <si>
    <t>Equity</t>
  </si>
  <si>
    <t>Accumulated Depreciation</t>
  </si>
  <si>
    <t>Accumulated Profit/Loss</t>
  </si>
  <si>
    <t>Fund Similar to Equity</t>
  </si>
  <si>
    <t>Reserves and Other Reserves</t>
  </si>
  <si>
    <t>Non-Current Liabilities</t>
  </si>
  <si>
    <t>Deferred Tax</t>
  </si>
  <si>
    <t>Long Term Loan</t>
  </si>
  <si>
    <t>Other Non-Current Liabilities</t>
  </si>
  <si>
    <t>Retirement Benefit Obligation</t>
  </si>
  <si>
    <t>Current Liabilities</t>
  </si>
  <si>
    <t>Accounts Payables</t>
  </si>
  <si>
    <t>Cash Credit</t>
  </si>
  <si>
    <t>Current Portion of Interest bearing Loan</t>
  </si>
  <si>
    <t>Other Current Liabilities</t>
  </si>
  <si>
    <t>Other Payables</t>
  </si>
  <si>
    <t>Outstanding ExpensesProvisions</t>
  </si>
  <si>
    <t>Staff Salary Payables</t>
  </si>
  <si>
    <t>Short Term Loan</t>
  </si>
  <si>
    <t>Income</t>
  </si>
  <si>
    <t>Indirect Income</t>
  </si>
  <si>
    <t>Direct Income</t>
  </si>
  <si>
    <t>Other Income</t>
  </si>
  <si>
    <t>Expense</t>
  </si>
  <si>
    <t>Direct Expense</t>
  </si>
  <si>
    <t>Cost of Goods Sold</t>
  </si>
  <si>
    <t>Indirect Expense</t>
  </si>
  <si>
    <t>Administrative Expenses</t>
  </si>
  <si>
    <t>Tax</t>
  </si>
  <si>
    <t>Fine Discount</t>
  </si>
  <si>
    <t>Distributable Profit</t>
  </si>
  <si>
    <t>Financial Expenses</t>
  </si>
  <si>
    <t>Income Tax</t>
  </si>
  <si>
    <t>Other Expenses</t>
  </si>
  <si>
    <t>Depreciation</t>
  </si>
  <si>
    <t>Selling &amp; Distribution Expenses</t>
  </si>
  <si>
    <t>Motor Cycle Purchase A/C</t>
  </si>
  <si>
    <t>Preliminary Expenses for Bank Formation</t>
  </si>
  <si>
    <t>Security Deposit for Cloth Shop</t>
  </si>
  <si>
    <t>Security Deposit</t>
  </si>
  <si>
    <t>Land and Land Development</t>
  </si>
  <si>
    <t>Building</t>
  </si>
  <si>
    <t>Investment in RAJUK Plots</t>
  </si>
  <si>
    <t>Capital Work In Progress (Cumilla)</t>
  </si>
  <si>
    <t>Inventory</t>
  </si>
  <si>
    <t>Capital Work In Progress (Bogura)</t>
  </si>
  <si>
    <t>Capital Work In Progress (Munshiganj)</t>
  </si>
  <si>
    <t>Capital Work In Progress (Jessore)</t>
  </si>
  <si>
    <t>Zinnurain Convention Hall Acquisition</t>
  </si>
  <si>
    <t>Commercial Building Related Exp.</t>
  </si>
  <si>
    <t>Standard Bank Ltd, Dhanmondi Br.-3474</t>
  </si>
  <si>
    <t>MTBL, Fulbaria-4785</t>
  </si>
  <si>
    <t>MTBL Fulbaria Br.-4169</t>
  </si>
  <si>
    <t>Sonali Bank Nagar Babhaban Br. -0066</t>
  </si>
  <si>
    <t>Sonali Bank Nagar Babhaban Br. -0436</t>
  </si>
  <si>
    <t>PBL Ring Road Br.-1502</t>
  </si>
  <si>
    <t>BDBL Principal Br.-4106</t>
  </si>
  <si>
    <t>BDBL Principal Br.-4302</t>
  </si>
  <si>
    <t>BDBL Principal Br.-0178</t>
  </si>
  <si>
    <t>BDBL Principal Br.-0190</t>
  </si>
  <si>
    <t>BDBL Principal Br.-4890</t>
  </si>
  <si>
    <t>BDBL Principal Br.-0244</t>
  </si>
  <si>
    <t>BDBL Principal Br.-00288</t>
  </si>
  <si>
    <t>BDBL Principal Br.-5040</t>
  </si>
  <si>
    <t>BDBL Principal Br.-5092</t>
  </si>
  <si>
    <t>City Bank -Posta Branch</t>
  </si>
  <si>
    <t>Exim Bank Ltd-5443</t>
  </si>
  <si>
    <t>FBL-23533</t>
  </si>
  <si>
    <t>SJIBL.Keranigonj.A/C-4006</t>
  </si>
  <si>
    <t>SJIBL,FOR.EX.A/C-9210</t>
  </si>
  <si>
    <t>FBL.AGANAGAR.A/C-4482</t>
  </si>
  <si>
    <t>EXIM,RAYER BAZAR,A/C-27323</t>
  </si>
  <si>
    <t>FSIBL,TOPKHANA.A/C-12971</t>
  </si>
  <si>
    <t>FBL,AGANAGAR.A/C-9571</t>
  </si>
  <si>
    <t>MIDLAND BANK,PRINCIPAL.A/C-14278</t>
  </si>
  <si>
    <t>UCBL,PRINCIPAL.A/C-2398</t>
  </si>
  <si>
    <t>FSIBL,POSTOGOLA,A/C-0885</t>
  </si>
  <si>
    <t>FSIBL,TOPKHANA,A/C-13007</t>
  </si>
  <si>
    <t>EXIM,RAYER BAZAR.A/C-28842</t>
  </si>
  <si>
    <t>UTTARA BANK,SHANTINAGAR,A/C-8019</t>
  </si>
  <si>
    <t>UCBL,PRINCIPAL,A/C-2434</t>
  </si>
  <si>
    <t>SJIBL,KERANIGONJ.A/C-4030</t>
  </si>
  <si>
    <t>UCBL,PRINCIPAL,A/C-2467</t>
  </si>
  <si>
    <t>SIBL,PRINCIPAL.A/C-8829</t>
  </si>
  <si>
    <t>SJIBL,FOR,EX.A/C-9373</t>
  </si>
  <si>
    <t>FSIBL,KURIL.A/C-1-6</t>
  </si>
  <si>
    <t>UCBP,PRI.A/C-2503</t>
  </si>
  <si>
    <t>MIDLAND BANK,PRI.A/C-4670</t>
  </si>
  <si>
    <t>FSIBL,TOP.A/C-13099</t>
  </si>
  <si>
    <t>SJIBL,KERANIGONJ.A/C-4050</t>
  </si>
  <si>
    <t>SIBL,PRI.A/C-9606</t>
  </si>
  <si>
    <t>UCBL,PRI.A/C-2514</t>
  </si>
  <si>
    <t>FSIBL,KURIL.A/C-0028</t>
  </si>
  <si>
    <t>FSIBL,BASHABOO.A/C-0293</t>
  </si>
  <si>
    <t>EXIM,RAYER BAZAR.A/C-1069</t>
  </si>
  <si>
    <t>NBL,MOTIJHEEL.A/C-9290</t>
  </si>
  <si>
    <t>SBAC,MOTIJHEEL.A/C-8710</t>
  </si>
  <si>
    <t>UCBL,PRI.A/C-2578</t>
  </si>
  <si>
    <t>NBL,MALIBAGH.A/C-9293</t>
  </si>
  <si>
    <t>IFIC BANK,DHANMONDI.A/C-146</t>
  </si>
  <si>
    <t>EBL,ENGLISH ROAD.A/C-9994</t>
  </si>
  <si>
    <t>UCBL,PRI.A/C-2580</t>
  </si>
  <si>
    <t>EXIM,RAYER BAZAR.A/C-2604</t>
  </si>
  <si>
    <t>SJIBL,KERANIGONJ.A/C-4082</t>
  </si>
  <si>
    <t>SBAC BANK,MOTIJHEEL.A/C-8916</t>
  </si>
  <si>
    <t>STANDARD BANK,TOPKHANA,A/C-0506</t>
  </si>
  <si>
    <t>EXIM,RAYER BAZAR.A/C-33041</t>
  </si>
  <si>
    <t>NBL.MALIBAGH.A/C-3359</t>
  </si>
  <si>
    <t>UCBL,PRI.A/C-2591</t>
  </si>
  <si>
    <t>NBL,MOTIJHEEL.A/C-3565</t>
  </si>
  <si>
    <t>SIBL.A/C-1441</t>
  </si>
  <si>
    <t>SJIBL.KERANIGONJ.A/C-4092</t>
  </si>
  <si>
    <t>IFIC BANK.DHANMONDI.A/C-193</t>
  </si>
  <si>
    <t>.</t>
  </si>
  <si>
    <t>FDR A/C CBBL Motijheel br- 119000028</t>
  </si>
  <si>
    <t>FDR A/C CBBL Motijheel br- 19000019</t>
  </si>
  <si>
    <t>FDR A/C CBBL Motijheel br- 20000019</t>
  </si>
  <si>
    <t>Loan to DMP AC Treatment Purposes</t>
  </si>
  <si>
    <t>Loan to PPC Service Charges Purposes</t>
  </si>
  <si>
    <t>Loan to Rana Plaza Purposes</t>
  </si>
  <si>
    <t>Advance Income Tax</t>
  </si>
  <si>
    <t>Loan to Muktijuddo Jadughar</t>
  </si>
  <si>
    <t>Office Car</t>
  </si>
  <si>
    <t>Office Equipment</t>
  </si>
  <si>
    <t>ATS</t>
  </si>
  <si>
    <t>Submergable Pump - PPC</t>
  </si>
  <si>
    <t>Computer Purchase</t>
  </si>
  <si>
    <t>MANAGEMENT SOFTWARE</t>
  </si>
  <si>
    <t>Archway purchase for PPC</t>
  </si>
  <si>
    <t>PPC Mechanical Items Purchase</t>
  </si>
  <si>
    <t>Decoration</t>
  </si>
  <si>
    <t>Int.SBL-3474</t>
  </si>
  <si>
    <t>Int. MTBL-4169</t>
  </si>
  <si>
    <t>Int.MTBL-4785</t>
  </si>
  <si>
    <t>Int. Sonali-0066</t>
  </si>
  <si>
    <t>Customer</t>
  </si>
  <si>
    <t>MTBL(Fulbaria Br.)PKT Travel- Ac no-24570</t>
  </si>
  <si>
    <t>Sonali Bank Ltd.(Nagar Bhaban Br.)PPC-Ac no-1375</t>
  </si>
  <si>
    <t>Petty Cash Account</t>
  </si>
  <si>
    <t>MTBL(Fulbaria Br.) BPKT- Ac no-539</t>
  </si>
  <si>
    <t>MTBL(Fulbaria Br.)BPKTAT- Ac no-23991</t>
  </si>
  <si>
    <t>CASH IN HAND</t>
  </si>
  <si>
    <t xml:space="preserve">Branch Transfer Head offfice </t>
  </si>
  <si>
    <t>Inter transfer PPC</t>
  </si>
  <si>
    <t>Inter Transfer RFPP</t>
  </si>
  <si>
    <t>Finished Goods</t>
  </si>
  <si>
    <t>Raw Goods</t>
  </si>
  <si>
    <t>Loan &amp; Advance</t>
  </si>
  <si>
    <t>Loans and Advances Refund</t>
  </si>
  <si>
    <t>Accumulated Profit / Loss</t>
  </si>
  <si>
    <t>Fund Account</t>
  </si>
  <si>
    <t>FDR Fund-BPKT</t>
  </si>
  <si>
    <t>FDR Fund-Proposed Bank</t>
  </si>
  <si>
    <t>Members Deposit Against Proposed Bank</t>
  </si>
  <si>
    <t>Retained Earning</t>
  </si>
  <si>
    <t>Supplier</t>
  </si>
  <si>
    <t>WASA</t>
  </si>
  <si>
    <t>Infinity Technology International Ltd.</t>
  </si>
  <si>
    <t>Asiatic Textile Mills Pvt Ltd.</t>
  </si>
  <si>
    <t>Advance Deposit - Shop</t>
  </si>
  <si>
    <t>Advance Deposit - Office</t>
  </si>
  <si>
    <t>BPKTSS Security Deposit-Guard/Staff</t>
  </si>
  <si>
    <t>BPKTSS Security Deposit</t>
  </si>
  <si>
    <t>Security Deposit - Shop</t>
  </si>
  <si>
    <t>Security Deposit - Office</t>
  </si>
  <si>
    <t>Rent Return</t>
  </si>
  <si>
    <t>Advance Received Against Rent</t>
  </si>
  <si>
    <t>Advance Received Against Rent(Zinnuraine)</t>
  </si>
  <si>
    <t>FDR Interest on Proposed Bank</t>
  </si>
  <si>
    <t>Revenue from Dew Water Sale</t>
  </si>
  <si>
    <t>BPKTSS Security Income</t>
  </si>
  <si>
    <t>Revenue From Coper &amp; Alumunium</t>
  </si>
  <si>
    <t>Munsigonj Police Plaza</t>
  </si>
  <si>
    <t>Revenue from Saint Martin-Fund</t>
  </si>
  <si>
    <t>BPKTSS Misc. Income</t>
  </si>
  <si>
    <t>Office Rent</t>
  </si>
  <si>
    <t>Shop Rent</t>
  </si>
  <si>
    <t>Zinnurain Convention Hall Rent</t>
  </si>
  <si>
    <t>PSC Convention Hall Rent</t>
  </si>
  <si>
    <t>Kuakata Land  Lease Revenue</t>
  </si>
  <si>
    <t>Revenue from RF Police Plaza,Chittagong</t>
  </si>
  <si>
    <t>FDR Interest</t>
  </si>
  <si>
    <t>Service Charge Fine</t>
  </si>
  <si>
    <t>Food Court Service Charge Fine</t>
  </si>
  <si>
    <t>Electricity Fine</t>
  </si>
  <si>
    <t>Service Charges Market</t>
  </si>
  <si>
    <t>Electricity Bill Collection Office</t>
  </si>
  <si>
    <t>Brochure Purchase</t>
  </si>
  <si>
    <t>Special Service Charge Office</t>
  </si>
  <si>
    <t>Special Service Charge Market</t>
  </si>
  <si>
    <t>Scrape sale revenue</t>
  </si>
  <si>
    <t>Rent Fine</t>
  </si>
  <si>
    <t>Revenue from Ticket Sale(PKT Tours)</t>
  </si>
  <si>
    <t>Cloth Sale</t>
  </si>
  <si>
    <t>Tender Form Sales</t>
  </si>
  <si>
    <t>Advertisement Income</t>
  </si>
  <si>
    <t>Schedule Form Sale</t>
  </si>
  <si>
    <t>Penalty Income</t>
  </si>
  <si>
    <t>Bank interest</t>
  </si>
  <si>
    <t>Tenancy Form Sales</t>
  </si>
  <si>
    <t>Brochure Sales</t>
  </si>
  <si>
    <t>Donation Received</t>
  </si>
  <si>
    <t>Service Charges Office</t>
  </si>
  <si>
    <t>Electricity Bill Collection Market</t>
  </si>
  <si>
    <t>Food Court Service Charge</t>
  </si>
  <si>
    <t>Security Bill Collection</t>
  </si>
  <si>
    <t>Purchase Account</t>
  </si>
  <si>
    <t>Excise Duty</t>
  </si>
  <si>
    <t>Tax Deducted at source</t>
  </si>
  <si>
    <t>Vat Deducted at source</t>
  </si>
  <si>
    <t>Service Charge Fine Discount</t>
  </si>
  <si>
    <t>Rent Fine Discount</t>
  </si>
  <si>
    <t>Sub Committee Honorarium</t>
  </si>
  <si>
    <t>Electricity Bill Fine Discount</t>
  </si>
  <si>
    <t>Holding Tax(PPC)</t>
  </si>
  <si>
    <t>Salary-Cloth(Sales Man)</t>
  </si>
  <si>
    <t>Unallocated Shop/Offic utility Bills</t>
  </si>
  <si>
    <t>Discount</t>
  </si>
  <si>
    <t>Stationary</t>
  </si>
  <si>
    <t>Entertainment</t>
  </si>
  <si>
    <t>Sundry Expenses</t>
  </si>
  <si>
    <t>Police week / Memorial day Donation</t>
  </si>
  <si>
    <t>Cloth Purchase</t>
  </si>
  <si>
    <t>Misc. Honorium</t>
  </si>
  <si>
    <t>PPC Service Charges Return</t>
  </si>
  <si>
    <t>Treasurer Honorium</t>
  </si>
  <si>
    <t>PPC Telecom Coverage Income</t>
  </si>
  <si>
    <t>Electricity Bill - PPC</t>
  </si>
  <si>
    <t>BPKTSS House Rent</t>
  </si>
  <si>
    <t>BPKTSS Cloth Purchase</t>
  </si>
  <si>
    <t>WASA Bill - PPC</t>
  </si>
  <si>
    <t>Water Purchase</t>
  </si>
  <si>
    <t>PSC Conventaion Hall Punorvaron Tahabil</t>
  </si>
  <si>
    <t>Deposit to MTB A/C</t>
  </si>
  <si>
    <t>Light Purchase</t>
  </si>
  <si>
    <t xml:space="preserve">Device Security System </t>
  </si>
  <si>
    <t>Generator Service Charge - PPC</t>
  </si>
  <si>
    <t>Lift &amp; Escalator Maintenance - PPC</t>
  </si>
  <si>
    <t>Cleaning Service</t>
  </si>
  <si>
    <t>PPC Security Bill</t>
  </si>
  <si>
    <t>Wifi Service Bill - PPC</t>
  </si>
  <si>
    <t>Chiller Mainterance &amp; Operation - PPC</t>
  </si>
  <si>
    <t>Fire Control Maintenance &amp; Operation - PPC</t>
  </si>
  <si>
    <t>Daily Petty Cash Expenses</t>
  </si>
  <si>
    <t>Garbage Taker's Bill - PPC</t>
  </si>
  <si>
    <t xml:space="preserve">Advertisement Expenses </t>
  </si>
  <si>
    <t>Key osk</t>
  </si>
  <si>
    <t>Honorarium Expenses</t>
  </si>
  <si>
    <t>Remove Dirty Expenses</t>
  </si>
  <si>
    <t>Monthly Maintenance Expenses</t>
  </si>
  <si>
    <t xml:space="preserve">Purchase Booster Pump </t>
  </si>
  <si>
    <t>Fire Extinguisher Refill - PPC</t>
  </si>
  <si>
    <t>AIT</t>
  </si>
  <si>
    <t>VAT</t>
  </si>
  <si>
    <t>Bank SMS Bill</t>
  </si>
  <si>
    <t>WIFI Bill</t>
  </si>
  <si>
    <t>Bangla Noboborsho Expenses</t>
  </si>
  <si>
    <t xml:space="preserve">Lift Repair &amp; Maintenance </t>
  </si>
  <si>
    <t xml:space="preserve">Central AC Repair &amp; Maintenance </t>
  </si>
  <si>
    <t>Rent Expenses - City Heart Shop</t>
  </si>
  <si>
    <t xml:space="preserve">Tree Rent &amp; Garden Cleaning Expenses </t>
  </si>
  <si>
    <t>Purchase Electrical Products</t>
  </si>
  <si>
    <t>Purchase LED Light (Bulb)</t>
  </si>
  <si>
    <t xml:space="preserve">Purchase Toilet Accessories </t>
  </si>
  <si>
    <t xml:space="preserve">Purchase Lift Accessories </t>
  </si>
  <si>
    <t xml:space="preserve">Purchase Office Stationary </t>
  </si>
  <si>
    <t>Purchase Spot Light</t>
  </si>
  <si>
    <t>Photocopy Expenses</t>
  </si>
  <si>
    <t>Fire Training Expenses - PPC</t>
  </si>
  <si>
    <t>Purchase Fan</t>
  </si>
  <si>
    <t>Sound System Repair Expense</t>
  </si>
  <si>
    <t xml:space="preserve">Purchase Chair, Table </t>
  </si>
  <si>
    <t xml:space="preserve">Repair &amp; Maintenance (Deep Tube-well) </t>
  </si>
  <si>
    <t xml:space="preserve">Wages Expenses </t>
  </si>
  <si>
    <t>Purchase GI Pipe</t>
  </si>
  <si>
    <t>Banner Expense</t>
  </si>
  <si>
    <t>Purchase Glass Door</t>
  </si>
  <si>
    <t>Purchase Water Pump</t>
  </si>
  <si>
    <t>Purchase AC Compressor</t>
  </si>
  <si>
    <t>Lighting Expenses - PPC</t>
  </si>
  <si>
    <t xml:space="preserve">Washroom Repairing </t>
  </si>
  <si>
    <t>Purchase Mat</t>
  </si>
  <si>
    <t>Purchase Cable</t>
  </si>
  <si>
    <t xml:space="preserve">Making Duty &amp; Visitor Pass Card </t>
  </si>
  <si>
    <t>Painting Expense</t>
  </si>
  <si>
    <t xml:space="preserve">Purchase Drum Bucket </t>
  </si>
  <si>
    <t xml:space="preserve">Purchase Checking Box Screen </t>
  </si>
  <si>
    <t>Damage</t>
  </si>
  <si>
    <t>Dip TubeWel Yearly Expenses</t>
  </si>
  <si>
    <t>Scholarship Donation</t>
  </si>
  <si>
    <t>BPKT Daily Expenses</t>
  </si>
  <si>
    <t>Salary &amp; Allowance</t>
  </si>
  <si>
    <t>Cloth Shop Expenses</t>
  </si>
  <si>
    <t>BPKT Security Services Exp.</t>
  </si>
  <si>
    <t>Dew Water Misc.Expenses</t>
  </si>
  <si>
    <t>Fire Drill Expense</t>
  </si>
  <si>
    <t xml:space="preserve">Booster Pump Repairing </t>
  </si>
  <si>
    <t xml:space="preserve">Yearly License Renewal Fee (Deep Tube-well) </t>
  </si>
  <si>
    <t xml:space="preserve">Billboard Repairing Expenses </t>
  </si>
  <si>
    <t>Key osk Maintenance Expense</t>
  </si>
  <si>
    <t xml:space="preserve">Purchase Diesel </t>
  </si>
  <si>
    <t>Purchase Generator Battery</t>
  </si>
  <si>
    <t>Purchase Fire Safety Shoe</t>
  </si>
  <si>
    <t>Purchase Fire Helmet</t>
  </si>
  <si>
    <t xml:space="preserve">Sub-Station Panel Repair Expense </t>
  </si>
  <si>
    <t>Bank Charge (Sonali Bank-PPC)</t>
  </si>
  <si>
    <t>Bach Charge (Sonali Bank-PPC)</t>
  </si>
  <si>
    <t xml:space="preserve">Software New Branch Fee </t>
  </si>
  <si>
    <t>Making Help Desk</t>
  </si>
  <si>
    <t>Purchase Gas for Chiller</t>
  </si>
  <si>
    <t>Purchase Dispenture</t>
  </si>
  <si>
    <t>Salary &amp; Allowance-BPKT</t>
  </si>
  <si>
    <t>Salary &amp; Allowance-BPKTSS</t>
  </si>
  <si>
    <t>Salary &amp; Allowance-BPKT Nirman</t>
  </si>
  <si>
    <t>Salary &amp; Allowance-BPKT DEW Water</t>
  </si>
  <si>
    <t>Deed Registration Expense</t>
  </si>
  <si>
    <t>Service charge-Concord</t>
  </si>
  <si>
    <t>BPKT Travel Misc. Expenses</t>
  </si>
  <si>
    <t>Salary &amp; Allowance-BPKT Travels</t>
  </si>
  <si>
    <t>Garbage Removal Expenses</t>
  </si>
  <si>
    <t>Purchase Tissue &amp; Hand Soap</t>
  </si>
  <si>
    <t>Software maintenance(Infinity tech)</t>
  </si>
  <si>
    <t>Software maintenance(Daffodils)</t>
  </si>
  <si>
    <t xml:space="preserve">Making Wall Cabinet </t>
  </si>
  <si>
    <t>Exise Duty</t>
  </si>
  <si>
    <t>Ticket Purchase (PKT)</t>
  </si>
  <si>
    <t>Vault purchase(BPKTSS)</t>
  </si>
  <si>
    <t>Torch light &amp; metal Detector purchase(bpktss)</t>
  </si>
  <si>
    <t>Raffle Draw Expenses</t>
  </si>
  <si>
    <t>Interior Decoration Exp.</t>
  </si>
  <si>
    <t>General Treatment  Donation</t>
  </si>
  <si>
    <t>Trustee Board Honorarium</t>
  </si>
  <si>
    <t>Agent Commission</t>
  </si>
  <si>
    <t>3D Design Expenses</t>
  </si>
  <si>
    <t>Salary Exp</t>
  </si>
  <si>
    <t>Office Decoration</t>
  </si>
  <si>
    <t>Festival Bonus</t>
  </si>
  <si>
    <t>Festival Allowance</t>
  </si>
  <si>
    <t>Legal fees</t>
  </si>
  <si>
    <t>AUDIT FEE</t>
  </si>
  <si>
    <t>HAJJ DONATION</t>
  </si>
  <si>
    <t>Consultency Fee</t>
  </si>
  <si>
    <t>Recruitment Expense</t>
  </si>
  <si>
    <t>RF Police Plaza, Chittagong - Expenses</t>
  </si>
  <si>
    <t>PPC Promotional Expense</t>
  </si>
  <si>
    <t>Tax on Interest</t>
  </si>
  <si>
    <t>Bank Charges</t>
  </si>
  <si>
    <t>Repair &amp; Maintenance (Concord Real State)</t>
  </si>
  <si>
    <t>Legal Exp.</t>
  </si>
  <si>
    <t>Tax on Supplier</t>
  </si>
  <si>
    <t>Vat on Supplier</t>
  </si>
  <si>
    <t>Conveyance</t>
  </si>
  <si>
    <t>Misc. Exp.</t>
  </si>
  <si>
    <t xml:space="preserve">PPC Repair &amp; Maintenance </t>
  </si>
  <si>
    <t>Training &amp; Development</t>
  </si>
  <si>
    <t>Group Accounts</t>
  </si>
  <si>
    <t>Whenever creating any ledger, we will follow the following procedure:</t>
  </si>
  <si>
    <t>Head Office/ Group Accounts</t>
  </si>
  <si>
    <t>Production Unit</t>
  </si>
  <si>
    <t>Service Unit</t>
  </si>
  <si>
    <t>Construction Unit</t>
  </si>
  <si>
    <t>IT Services</t>
  </si>
  <si>
    <t>Market Unit-1</t>
  </si>
  <si>
    <t>Market Unit-2</t>
  </si>
  <si>
    <t>Asset</t>
  </si>
  <si>
    <t>Leadger Creation Procedure</t>
  </si>
  <si>
    <t>Name of Ledger</t>
  </si>
  <si>
    <t>Under the Head</t>
  </si>
  <si>
    <t>Group Ledger</t>
  </si>
  <si>
    <t>Sub-Group Ledger</t>
  </si>
  <si>
    <t>Behave as</t>
  </si>
  <si>
    <t>Postable Ledger</t>
  </si>
  <si>
    <t>*If the ledger is created under the group accounts then it will work as a ledger of group accounts</t>
  </si>
  <si>
    <t>**If the ledger is created under any project account then it will work as a ledger of the concerned project accounts. It will not be shown in any other projects of the group. But it should be shown in the concerned projects account as well as Consolidated group accounts report.</t>
  </si>
  <si>
    <t>Head Office</t>
  </si>
  <si>
    <t>Group Accounts Statement</t>
  </si>
  <si>
    <t>Entertainment Expenses (Ledger)</t>
  </si>
  <si>
    <t>Mobile Phone</t>
  </si>
  <si>
    <t>Mobile Phone (PU)</t>
  </si>
  <si>
    <t>Expenses</t>
  </si>
  <si>
    <t>Debit</t>
  </si>
  <si>
    <t>Credit</t>
  </si>
  <si>
    <t>Assets</t>
  </si>
  <si>
    <t>Total</t>
  </si>
  <si>
    <t>Accounts Payable</t>
  </si>
  <si>
    <t>Balance</t>
  </si>
  <si>
    <t>Name of the vouchers:</t>
  </si>
  <si>
    <t>1. Journal Voucher</t>
  </si>
  <si>
    <t>2. Receipt Voucher</t>
  </si>
  <si>
    <t>3. Payment Voucher</t>
  </si>
  <si>
    <t>4. Transfer Voucher</t>
  </si>
  <si>
    <t>Another Option</t>
  </si>
  <si>
    <t>Is this for any project account of the unit</t>
  </si>
  <si>
    <t>5. Consumption Voucher</t>
  </si>
  <si>
    <t>1. Purchase Invoice</t>
  </si>
  <si>
    <t>2. Sales Invoice</t>
  </si>
  <si>
    <t>6. Contra Voucher</t>
  </si>
  <si>
    <t>1. Purchase Order</t>
  </si>
  <si>
    <t>2. Sales Order</t>
  </si>
  <si>
    <t>1. Delivery Note</t>
  </si>
  <si>
    <t>1. Purchase return</t>
  </si>
  <si>
    <t>2. Sales return</t>
  </si>
  <si>
    <t>Cost Center:</t>
  </si>
  <si>
    <t>For multiple projects/ showrooms</t>
  </si>
  <si>
    <t>Accounting Set-up Mode: We have to enable/disable cost center option</t>
  </si>
  <si>
    <t>Shop No:</t>
  </si>
  <si>
    <t>Shop Name:</t>
  </si>
  <si>
    <t>Owner Name:</t>
  </si>
  <si>
    <t>Owner NID:</t>
  </si>
  <si>
    <t>Owner Address:</t>
  </si>
  <si>
    <t>e-TIN:</t>
  </si>
  <si>
    <t>BIN</t>
  </si>
  <si>
    <t>Trade License No:</t>
  </si>
  <si>
    <t>Incorporation No (if any):</t>
  </si>
  <si>
    <t>Contract No:</t>
  </si>
  <si>
    <t>Renewal Date:</t>
  </si>
  <si>
    <t>Contact No:</t>
  </si>
  <si>
    <t>e-Mail ID</t>
  </si>
  <si>
    <t>Contact Person Name:</t>
  </si>
  <si>
    <t>Owner Contact No:</t>
  </si>
  <si>
    <t>001</t>
  </si>
  <si>
    <t>Time Zone</t>
  </si>
  <si>
    <t>Mr. Rahim</t>
  </si>
  <si>
    <t>01711000000</t>
  </si>
  <si>
    <t>12345678912</t>
  </si>
  <si>
    <t>Gulshan, Dhaka</t>
  </si>
  <si>
    <t>C-123456</t>
  </si>
  <si>
    <t>55345242</t>
  </si>
  <si>
    <t>111111111111</t>
  </si>
  <si>
    <t>2222222222-1234</t>
  </si>
  <si>
    <t>Mr. Jamal</t>
  </si>
  <si>
    <t>01911000000</t>
  </si>
  <si>
    <t>test@gmail.com</t>
  </si>
  <si>
    <t>53553</t>
  </si>
  <si>
    <t>Contract Closure Date:</t>
  </si>
  <si>
    <t>Status</t>
  </si>
  <si>
    <t>Current Status:</t>
  </si>
  <si>
    <t>Active</t>
  </si>
  <si>
    <t>Inactive</t>
  </si>
  <si>
    <t>Owner Names:</t>
  </si>
  <si>
    <t>CC</t>
  </si>
  <si>
    <t>ABC</t>
  </si>
  <si>
    <t>BPK</t>
  </si>
  <si>
    <t>Contract Start Date:</t>
  </si>
  <si>
    <t>Customer Info panel</t>
  </si>
  <si>
    <t>Customer ID:</t>
  </si>
  <si>
    <t>Customer info for a Market Owner</t>
  </si>
  <si>
    <t>Other info should be kept</t>
  </si>
  <si>
    <t>Advance Deposit:</t>
  </si>
  <si>
    <t>Security Deposit:</t>
  </si>
  <si>
    <t>Monthly adj. of Advance Deposit</t>
  </si>
  <si>
    <t>Contract Date:</t>
  </si>
  <si>
    <t>Adj. effective from</t>
  </si>
  <si>
    <t>Adj. closure date</t>
  </si>
  <si>
    <t>DH-000001</t>
  </si>
  <si>
    <t>Company Info</t>
  </si>
  <si>
    <t>Company ID:</t>
  </si>
  <si>
    <t>Company Name:</t>
  </si>
  <si>
    <t>Address:</t>
  </si>
  <si>
    <t>Phone No:</t>
  </si>
  <si>
    <t>e-Mail ID:</t>
  </si>
  <si>
    <t>Contact Person Phone No:</t>
  </si>
  <si>
    <t>Status:</t>
  </si>
  <si>
    <t>Measuring Unit</t>
  </si>
  <si>
    <t>Unit Code</t>
  </si>
  <si>
    <t>Measuring Name</t>
  </si>
  <si>
    <t>Pcs</t>
  </si>
  <si>
    <t>Piece</t>
  </si>
  <si>
    <t>Liter</t>
  </si>
  <si>
    <t>Box</t>
  </si>
  <si>
    <t>Meter</t>
  </si>
  <si>
    <t>Yard</t>
  </si>
  <si>
    <t>Pair</t>
  </si>
  <si>
    <t>Kilogram</t>
  </si>
  <si>
    <t>Short Name</t>
  </si>
  <si>
    <t>Ltr</t>
  </si>
  <si>
    <t>Mtr</t>
  </si>
  <si>
    <t>Yd</t>
  </si>
  <si>
    <t>Pr</t>
  </si>
  <si>
    <t>KG</t>
  </si>
  <si>
    <t>Regional Info</t>
  </si>
  <si>
    <t>Region ID</t>
  </si>
  <si>
    <t>Region Name</t>
  </si>
  <si>
    <t>Division</t>
  </si>
  <si>
    <t>Dhaka</t>
  </si>
  <si>
    <t>Rajshahi</t>
  </si>
  <si>
    <t>Narayangonj</t>
  </si>
  <si>
    <t>Bogura</t>
  </si>
  <si>
    <t>Product Info</t>
  </si>
  <si>
    <t>ID</t>
  </si>
  <si>
    <t>Size</t>
  </si>
  <si>
    <t>Fresh</t>
  </si>
  <si>
    <t>Water</t>
  </si>
  <si>
    <t>Income Head</t>
  </si>
  <si>
    <t>Month</t>
  </si>
  <si>
    <t>Rent</t>
  </si>
  <si>
    <t>Service Charge</t>
  </si>
  <si>
    <t>Electricity</t>
  </si>
  <si>
    <t>Food Court SC</t>
  </si>
  <si>
    <t>Special SC</t>
  </si>
  <si>
    <t>Advertisement</t>
  </si>
  <si>
    <t>This list will come from Chart of Ledger</t>
  </si>
  <si>
    <t>Months</t>
  </si>
  <si>
    <t>Jan</t>
  </si>
  <si>
    <t>Feb</t>
  </si>
  <si>
    <t>Mar</t>
  </si>
  <si>
    <t>Apr</t>
  </si>
  <si>
    <t>May</t>
  </si>
  <si>
    <t>Jun</t>
  </si>
  <si>
    <t>Jul</t>
  </si>
  <si>
    <t>Aug</t>
  </si>
  <si>
    <t>Sep</t>
  </si>
  <si>
    <t>Oct</t>
  </si>
  <si>
    <t>Nov</t>
  </si>
  <si>
    <t>Dec</t>
  </si>
  <si>
    <t>Year</t>
  </si>
  <si>
    <t>Period</t>
  </si>
  <si>
    <t>Jan 2021</t>
  </si>
  <si>
    <t>Feb 2021</t>
  </si>
  <si>
    <t>Amount (Tk.)</t>
  </si>
  <si>
    <t>Region</t>
  </si>
  <si>
    <t>Owner Info</t>
  </si>
  <si>
    <t>Owner ID:</t>
  </si>
  <si>
    <t>Supplier Name:</t>
  </si>
  <si>
    <t>Billing System</t>
  </si>
  <si>
    <t>Monthly</t>
  </si>
  <si>
    <t>Credit Period</t>
  </si>
  <si>
    <t>1 Month</t>
  </si>
  <si>
    <t>Vendor info for a Market Owner</t>
  </si>
  <si>
    <t>Vendor Info panel</t>
  </si>
  <si>
    <t>Vendor ID:</t>
  </si>
  <si>
    <t>Vendor Name:</t>
  </si>
  <si>
    <t>ABC Ltd.</t>
  </si>
  <si>
    <t>Bank Info:</t>
  </si>
  <si>
    <t>Bank Name</t>
  </si>
  <si>
    <t>Bank Account Title</t>
  </si>
  <si>
    <t>Routing Number</t>
  </si>
  <si>
    <t>Account Number</t>
  </si>
  <si>
    <t>Branch Name</t>
  </si>
  <si>
    <t>Mode of Payment</t>
  </si>
  <si>
    <t>EFT/Cheque/Cash</t>
  </si>
  <si>
    <t>Brac Bank Ltd.</t>
  </si>
  <si>
    <t>5375973597957</t>
  </si>
  <si>
    <t>5435345345</t>
  </si>
  <si>
    <t>Purchase Voucher Entry Form</t>
  </si>
  <si>
    <t>Bill No:</t>
  </si>
  <si>
    <t>Sl. No:</t>
  </si>
  <si>
    <t>Date:</t>
  </si>
  <si>
    <t>Supplier Code:</t>
  </si>
  <si>
    <t>Mode of Payment:</t>
  </si>
  <si>
    <t>Payment Hold Indicator:</t>
  </si>
  <si>
    <t>Scheduled Payment Date:</t>
  </si>
  <si>
    <t>Item Name</t>
  </si>
  <si>
    <t>Brand</t>
  </si>
  <si>
    <t>Qtn</t>
  </si>
  <si>
    <t>Rate</t>
  </si>
  <si>
    <t>Disc.%</t>
  </si>
  <si>
    <t>Principal Amount</t>
  </si>
  <si>
    <t>VAT Rate</t>
  </si>
  <si>
    <t>VAT Amount</t>
  </si>
  <si>
    <t>Gross Bill</t>
  </si>
  <si>
    <t>TDS</t>
  </si>
  <si>
    <t>TDS Rate</t>
  </si>
  <si>
    <t>by default from vendor list</t>
  </si>
  <si>
    <t>Net Payable</t>
  </si>
  <si>
    <t>No</t>
  </si>
  <si>
    <t>Action Button</t>
  </si>
  <si>
    <t>Dhaka-1</t>
  </si>
  <si>
    <t>S-037</t>
  </si>
  <si>
    <t>Dhaka-2</t>
  </si>
  <si>
    <t>Add &amp; Make JV</t>
  </si>
  <si>
    <t>VDS from Vendors A/C</t>
  </si>
  <si>
    <t>TDS from Vendors A/C</t>
  </si>
  <si>
    <t>Narration</t>
  </si>
  <si>
    <t>Journal Voucher for Credit Purchase</t>
  </si>
  <si>
    <t>Mushok-6.3 No: 45</t>
  </si>
  <si>
    <t>15 Sep 2021</t>
  </si>
  <si>
    <t>Sundry Creditors A/C</t>
  </si>
  <si>
    <t>Payable on (from credit period)</t>
  </si>
  <si>
    <t>Purchase Voucher</t>
  </si>
  <si>
    <t>Basic Info</t>
  </si>
  <si>
    <t>Bank Info</t>
  </si>
  <si>
    <t>Region:</t>
  </si>
  <si>
    <t>Regulatory Info</t>
  </si>
  <si>
    <t>Owner e-Mail:</t>
  </si>
  <si>
    <t>Bank Account Title:</t>
  </si>
  <si>
    <t>Bank Name:</t>
  </si>
  <si>
    <t>Branch Name:</t>
  </si>
  <si>
    <t>Account Number:</t>
  </si>
  <si>
    <t>Routing Number:</t>
  </si>
  <si>
    <t>Validity:</t>
  </si>
  <si>
    <t>Tax-VAT Info</t>
  </si>
  <si>
    <t>TDS Section:</t>
  </si>
  <si>
    <t>TDS Rate:</t>
  </si>
  <si>
    <t>BIN/VAT Reg:</t>
  </si>
  <si>
    <t>Service Code:</t>
  </si>
  <si>
    <t>Supply/Product Info</t>
  </si>
  <si>
    <t>Measuring Unit:</t>
  </si>
  <si>
    <t>Size:</t>
  </si>
  <si>
    <t>Brand Name:</t>
  </si>
  <si>
    <t>Product/Service Name:</t>
  </si>
  <si>
    <t>(view looking is as follows)</t>
  </si>
  <si>
    <t>Sugar</t>
  </si>
  <si>
    <t>1 KG</t>
  </si>
  <si>
    <t>Tea</t>
  </si>
  <si>
    <t>250gm</t>
  </si>
  <si>
    <r>
      <t xml:space="preserve">Rate effective Date: </t>
    </r>
    <r>
      <rPr>
        <b/>
        <sz val="11"/>
        <color rgb="FFFF0000"/>
        <rFont val="Calibri"/>
        <family val="2"/>
        <scheme val="minor"/>
      </rPr>
      <t>(use log to keep effective date)</t>
    </r>
  </si>
  <si>
    <t>VDS Rate</t>
  </si>
  <si>
    <t>Old given</t>
  </si>
  <si>
    <t>New should be implemented</t>
  </si>
  <si>
    <t>Vendor/ Supplier info Panel</t>
  </si>
  <si>
    <t>Status: Active/ Inactive</t>
  </si>
  <si>
    <t>Supplier Type:</t>
  </si>
  <si>
    <t>Discounted Price:</t>
  </si>
  <si>
    <t>Regular Price:</t>
  </si>
  <si>
    <t>Mode of Payment: Cash/EFT/BEFTN</t>
  </si>
  <si>
    <t>Tax Exemption: Yes/ No</t>
  </si>
  <si>
    <t>Store/Godown Info</t>
  </si>
  <si>
    <t>Name of Godown:</t>
  </si>
  <si>
    <t>Contact Number:</t>
  </si>
  <si>
    <t>Vendor Name</t>
  </si>
  <si>
    <t>Section-52</t>
  </si>
  <si>
    <t>Brand Name-1:</t>
  </si>
  <si>
    <t>Brand Name-2:</t>
  </si>
  <si>
    <t>Brand Name-3:</t>
  </si>
  <si>
    <t>Brand Name-4:</t>
  </si>
  <si>
    <t>Brand Name-5:</t>
  </si>
  <si>
    <t>Meghna Group</t>
  </si>
  <si>
    <t>Vendor/Supplier Payment Panel</t>
  </si>
  <si>
    <t>Sl. No</t>
  </si>
  <si>
    <t>Bill No</t>
  </si>
  <si>
    <t>Principal bill (Tk.)</t>
  </si>
  <si>
    <t>VDS Amount (Tk.)</t>
  </si>
  <si>
    <t>Any TDS</t>
  </si>
  <si>
    <t>TDS Amount (Tk.)</t>
  </si>
  <si>
    <t>Payment Reference</t>
  </si>
  <si>
    <t>Scheduled payable date</t>
  </si>
  <si>
    <t>Payment Date</t>
  </si>
  <si>
    <t>Service Info</t>
  </si>
  <si>
    <t>Service Name</t>
  </si>
  <si>
    <t>Effective Date Range (use log to keep date)</t>
  </si>
  <si>
    <t>Prothom-Alo</t>
  </si>
  <si>
    <t>Sadhan Das &amp; Co.</t>
  </si>
  <si>
    <t>Audit Fees</t>
  </si>
  <si>
    <t>1215-121</t>
  </si>
  <si>
    <t>Yes</t>
  </si>
  <si>
    <t>Total Bill (Tk.)</t>
  </si>
  <si>
    <t>Dhaka Bank A/C-001</t>
  </si>
  <si>
    <t>Cheque No: 00055464</t>
  </si>
  <si>
    <t>1316-452</t>
  </si>
  <si>
    <t>VAT Challan No.</t>
  </si>
  <si>
    <t>TR-215</t>
  </si>
  <si>
    <t>Payment Amount:</t>
  </si>
  <si>
    <t>Save</t>
  </si>
  <si>
    <t>Edit</t>
  </si>
  <si>
    <t>Delete</t>
  </si>
  <si>
    <t>Close</t>
  </si>
  <si>
    <t>Vendor/Supplier Payment</t>
  </si>
  <si>
    <t>25.09.21</t>
  </si>
  <si>
    <t>Need to add a remarks tab at CustomerInfo</t>
  </si>
  <si>
    <t>Income Entry Panel</t>
  </si>
  <si>
    <t>Mark customer as Green, Yellow or Green</t>
  </si>
  <si>
    <t>Whenever any error found plz show message on that specific item related</t>
  </si>
  <si>
    <t>Add a button at Basic Info panel: Bill send over e-Mail: Yes/ No</t>
  </si>
  <si>
    <t>Money Receipt No:</t>
  </si>
  <si>
    <t>Need to add a remarks tab at Vendor Info</t>
  </si>
  <si>
    <t>Mark Vendor as Green, Yellow or Green</t>
  </si>
  <si>
    <t>We have to keep log and make it effective at Customer info panel</t>
  </si>
  <si>
    <t>Fine</t>
  </si>
  <si>
    <t>Invoice No:</t>
  </si>
  <si>
    <t>(an invoice no will be generated automatically like: MMYY-ShopNo-00001-0000001)</t>
  </si>
  <si>
    <t>Collection Head</t>
  </si>
  <si>
    <t>(A list of outstanding invoices should be shown, whenever select any invoice then dues item of that invoice will be shown as follows)</t>
  </si>
  <si>
    <t>Dues Amount (Tk.)</t>
  </si>
  <si>
    <t>Payment Amount (Tk.)</t>
  </si>
  <si>
    <t>Dhaka Bank A/C-002</t>
  </si>
  <si>
    <t>Standard Bank A/C-008</t>
  </si>
  <si>
    <t>455856223</t>
  </si>
  <si>
    <t>Ledger Accounts (from chart of accounts:</t>
  </si>
  <si>
    <t>(This table will automatically load by invoice no selecting)</t>
  </si>
  <si>
    <t>(Whenever we save any payment by cheque no then related data will be saved and will show if we select cheque no)</t>
  </si>
  <si>
    <t>Update</t>
  </si>
  <si>
    <t>Whenever we save data then following journal will create:</t>
  </si>
  <si>
    <t>Accounts Receivable</t>
  </si>
  <si>
    <t>Particulars</t>
  </si>
  <si>
    <t>Products</t>
  </si>
  <si>
    <t>Services</t>
  </si>
  <si>
    <t>Store/Godown Name</t>
  </si>
  <si>
    <t>Mode of Purchase:</t>
  </si>
  <si>
    <r>
      <t>Product Purchase Details (</t>
    </r>
    <r>
      <rPr>
        <b/>
        <u/>
        <sz val="11"/>
        <color rgb="FFFF0000"/>
        <rFont val="Calibri"/>
        <family val="2"/>
        <scheme val="minor"/>
      </rPr>
      <t>for Credit Purchase</t>
    </r>
    <r>
      <rPr>
        <b/>
        <u/>
        <sz val="11"/>
        <color theme="1"/>
        <rFont val="Calibri"/>
        <family val="2"/>
        <scheme val="minor"/>
      </rPr>
      <t>):</t>
    </r>
  </si>
  <si>
    <r>
      <t>Product Purchase Details (</t>
    </r>
    <r>
      <rPr>
        <b/>
        <u/>
        <sz val="11"/>
        <color rgb="FFFF0000"/>
        <rFont val="Calibri"/>
        <family val="2"/>
        <scheme val="minor"/>
      </rPr>
      <t>for Cash Purchase</t>
    </r>
    <r>
      <rPr>
        <b/>
        <u/>
        <sz val="11"/>
        <color theme="1"/>
        <rFont val="Calibri"/>
        <family val="2"/>
        <scheme val="minor"/>
      </rPr>
      <t>):</t>
    </r>
  </si>
  <si>
    <t>VDS Amount/ Challan No</t>
  </si>
  <si>
    <t>Journal Voucher for Cash Purchase</t>
  </si>
  <si>
    <t>Purchase A/C</t>
  </si>
  <si>
    <t>Ledger name (Dhaka Bank A/C-002)</t>
  </si>
  <si>
    <t>15489786</t>
  </si>
  <si>
    <t>Paid by Cheque No: 15489786</t>
  </si>
  <si>
    <t>Service Purchase Details (For Credit Purchase):</t>
  </si>
  <si>
    <t>Accounts Payable A/C</t>
  </si>
  <si>
    <t>Prothom-alo advertisement bill on 15 Sep 2021</t>
  </si>
  <si>
    <t>Service Description</t>
  </si>
  <si>
    <t>Adv on 15 Sep 2021</t>
  </si>
  <si>
    <t>VDS@15%</t>
  </si>
  <si>
    <t>TDS@4%</t>
  </si>
  <si>
    <t>654646313</t>
  </si>
  <si>
    <t>Purchaser Name:</t>
  </si>
  <si>
    <t>Concerned Employee name</t>
  </si>
  <si>
    <t>Sales Person:</t>
  </si>
  <si>
    <t>Employee Info Panel</t>
  </si>
  <si>
    <t>Employee Name:</t>
  </si>
  <si>
    <t>Present Address:</t>
  </si>
  <si>
    <t>Permanent Address:</t>
  </si>
  <si>
    <t>Father's Name:</t>
  </si>
  <si>
    <t>Mother's Name:</t>
  </si>
  <si>
    <t>Spouse Name:</t>
  </si>
  <si>
    <t>National ID:</t>
  </si>
  <si>
    <t>Employment Info</t>
  </si>
  <si>
    <t>Department</t>
  </si>
  <si>
    <t>Date of Joining</t>
  </si>
  <si>
    <t>Confirmation Date</t>
  </si>
  <si>
    <t>Job Status</t>
  </si>
  <si>
    <t>Probationary</t>
  </si>
  <si>
    <t>Permanent</t>
  </si>
  <si>
    <t>Hired</t>
  </si>
  <si>
    <t>Contractual</t>
  </si>
  <si>
    <t>Resignation Date</t>
  </si>
  <si>
    <t>Gender:</t>
  </si>
  <si>
    <t>Designation:</t>
  </si>
  <si>
    <t>Rank:</t>
  </si>
  <si>
    <t>Job Status:</t>
  </si>
  <si>
    <t>CEO</t>
  </si>
  <si>
    <t>Director</t>
  </si>
  <si>
    <t>GM</t>
  </si>
  <si>
    <t>DGM</t>
  </si>
  <si>
    <t>AGM</t>
  </si>
  <si>
    <t>Senior Manager</t>
  </si>
  <si>
    <t>Manager</t>
  </si>
  <si>
    <t>Assistant Manager</t>
  </si>
  <si>
    <t>Senior Executive</t>
  </si>
  <si>
    <t>Executive</t>
  </si>
  <si>
    <t>Junior Executive</t>
  </si>
  <si>
    <t>Sr. Supporting Staff</t>
  </si>
  <si>
    <t>Supporting Staff</t>
  </si>
  <si>
    <t>Sales &amp; Marketing</t>
  </si>
  <si>
    <t>Training/Workshop</t>
  </si>
  <si>
    <t>Information Technology</t>
  </si>
  <si>
    <t>Content Development</t>
  </si>
  <si>
    <t>Finance &amp; Accounts</t>
  </si>
  <si>
    <t>Customer Care</t>
  </si>
  <si>
    <t>Administration</t>
  </si>
  <si>
    <t>Programs &amp; Activations</t>
  </si>
  <si>
    <t>Tele-Sales</t>
  </si>
  <si>
    <t>DOB</t>
  </si>
  <si>
    <t>A/C No:</t>
  </si>
  <si>
    <t>A/C Name:</t>
  </si>
  <si>
    <t>Routing No:</t>
  </si>
  <si>
    <t>bKash No</t>
  </si>
  <si>
    <t>Nagad No:</t>
  </si>
  <si>
    <t>Payment Info</t>
  </si>
  <si>
    <t>Mobile No:</t>
  </si>
  <si>
    <t>Employee No:</t>
  </si>
  <si>
    <t>Function</t>
  </si>
  <si>
    <t>Blood Group</t>
  </si>
  <si>
    <t>PF Status</t>
  </si>
  <si>
    <t>Basic Salary:</t>
  </si>
  <si>
    <t>House Rent:</t>
  </si>
  <si>
    <t>Gross Salary:</t>
  </si>
  <si>
    <t>Medical:</t>
  </si>
  <si>
    <t>Conveyance:</t>
  </si>
  <si>
    <t>Transport Facility:</t>
  </si>
  <si>
    <t>Lunch Allowance:</t>
  </si>
  <si>
    <t>Leave Encashment:</t>
  </si>
  <si>
    <t>Provident Fund:</t>
  </si>
  <si>
    <t>Other A/C:</t>
  </si>
  <si>
    <t>Current Salary Effective from:</t>
  </si>
  <si>
    <t>Software Eng.</t>
  </si>
  <si>
    <t>Software Testing</t>
  </si>
  <si>
    <t>Assigned Ledger</t>
  </si>
  <si>
    <t>Opening Balance</t>
  </si>
  <si>
    <t>We have to add opening balance to keep historical balance started at Vendor Info</t>
  </si>
  <si>
    <t>We have to add assigned ledger to link with ledger at Vendor Info</t>
  </si>
  <si>
    <t>We have to add assigned ledger to link with ledger at Customer Info</t>
  </si>
  <si>
    <t>We have to add opening balance to keep historical balance started at Customer Info</t>
  </si>
  <si>
    <t>We have to add assigned ledger to link with ledger at Product Info</t>
  </si>
  <si>
    <t>We have to add opening balance to keep historical balance started at Product Info</t>
  </si>
  <si>
    <t>Others Info</t>
  </si>
  <si>
    <t>Loan Type:</t>
  </si>
  <si>
    <t>Loan Amount:</t>
  </si>
  <si>
    <t>Disbursement Date:</t>
  </si>
  <si>
    <t>Balance Left:</t>
  </si>
  <si>
    <t>Installment Start Date:</t>
  </si>
  <si>
    <t>No. of Installment:</t>
  </si>
  <si>
    <t>Recovery Installment Amount:</t>
  </si>
  <si>
    <t>Tax Exemption Limit</t>
  </si>
  <si>
    <t>(radio button needed for default a/c)</t>
  </si>
  <si>
    <t>Loan against Salary</t>
  </si>
  <si>
    <t>Bike Loan</t>
  </si>
  <si>
    <t>Loan against PF</t>
  </si>
  <si>
    <t>Others Loan</t>
  </si>
  <si>
    <t>Govt. Tax and VAT Rate Info Panel</t>
  </si>
  <si>
    <t>Tax Type:</t>
  </si>
  <si>
    <t>VDS</t>
  </si>
  <si>
    <t>Corporate Tax</t>
  </si>
  <si>
    <t>Accounts Head</t>
  </si>
  <si>
    <t>Section</t>
  </si>
  <si>
    <t>FY 2019-20</t>
  </si>
  <si>
    <t>FY 2020-21</t>
  </si>
  <si>
    <t>FY 2021-22</t>
  </si>
  <si>
    <t>Supply of Goods</t>
  </si>
  <si>
    <t>Lower Limit</t>
  </si>
  <si>
    <t>Uper Limit</t>
  </si>
  <si>
    <t>Max</t>
  </si>
  <si>
    <t>Printing, packaging or binding</t>
  </si>
  <si>
    <t>Advisory or consultancy service</t>
  </si>
  <si>
    <t>Professional service, technical service fee, or technical assistance fee</t>
  </si>
  <si>
    <t>Catering Service</t>
  </si>
  <si>
    <t>Basis</t>
  </si>
  <si>
    <t>Gross</t>
  </si>
  <si>
    <t>Commission</t>
  </si>
  <si>
    <t>House property</t>
  </si>
  <si>
    <t>52, Rule-16</t>
  </si>
  <si>
    <t>52AA</t>
  </si>
  <si>
    <t>53A</t>
  </si>
  <si>
    <t>53K</t>
  </si>
  <si>
    <t>Hotel</t>
  </si>
  <si>
    <t>Non-AC Hotel &amp; Restaurent</t>
  </si>
  <si>
    <t>S-001.10</t>
  </si>
  <si>
    <t>S-001.20</t>
  </si>
  <si>
    <t>Compulsory VDS?</t>
  </si>
  <si>
    <t>S-007.00</t>
  </si>
  <si>
    <t>Decorators &amp; Caterars</t>
  </si>
  <si>
    <t>S-002.00</t>
  </si>
  <si>
    <t>Printing Service</t>
  </si>
  <si>
    <t>S-008.10</t>
  </si>
  <si>
    <t>Sales VAT</t>
  </si>
  <si>
    <t>House Property</t>
  </si>
  <si>
    <t>S-074</t>
  </si>
  <si>
    <t>Consultancy Farm &amp; Supervisory Farm</t>
  </si>
  <si>
    <t>S-032</t>
  </si>
  <si>
    <r>
      <t>VAT Rate:</t>
    </r>
    <r>
      <rPr>
        <sz val="11"/>
        <color rgb="FFFF0000"/>
        <rFont val="Calibri"/>
        <family val="2"/>
        <scheme val="minor"/>
      </rPr>
      <t xml:space="preserve"> (auto from VAT-Tax Info panel)</t>
    </r>
  </si>
  <si>
    <r>
      <t>Add VAT Rate:</t>
    </r>
    <r>
      <rPr>
        <sz val="11"/>
        <color rgb="FFFF0000"/>
        <rFont val="Calibri"/>
        <family val="2"/>
        <scheme val="minor"/>
      </rPr>
      <t xml:space="preserve"> (auto from VAT-Tax Info panel) at vendor info panel</t>
    </r>
  </si>
  <si>
    <t>VDS Head</t>
  </si>
  <si>
    <t>Drop down list</t>
  </si>
  <si>
    <t>Auto from TaxInfo</t>
  </si>
  <si>
    <t>TDS Head</t>
  </si>
  <si>
    <t>Professional service</t>
  </si>
  <si>
    <t>A/R-Ready Made Items</t>
  </si>
  <si>
    <t>A/R-Than Cloths Items</t>
  </si>
  <si>
    <t>Branch</t>
  </si>
  <si>
    <t>Chittagong</t>
  </si>
  <si>
    <t>Advance to Staff</t>
  </si>
  <si>
    <t>Bank</t>
  </si>
  <si>
    <t>Rahim</t>
  </si>
  <si>
    <t>Add: VAT</t>
  </si>
  <si>
    <t>Purchase-Commodity</t>
  </si>
  <si>
    <t>Purchase-FMCG</t>
  </si>
  <si>
    <t>Service Name (will write)</t>
  </si>
  <si>
    <t>Ad. Service</t>
  </si>
  <si>
    <t>Ledger list from any expense ledger from chart of accounts</t>
  </si>
  <si>
    <t>Add a redio button for marking ledger account at chart of accounts</t>
  </si>
  <si>
    <t>Bangladesh Police Kallyan Trust</t>
  </si>
  <si>
    <t>Accounts Department</t>
  </si>
  <si>
    <t>Ledger</t>
  </si>
  <si>
    <t>Date</t>
  </si>
  <si>
    <t>Voucher No.</t>
  </si>
  <si>
    <t>Opposite A/c Head</t>
  </si>
  <si>
    <t>Payment Ref.</t>
  </si>
  <si>
    <t>Credit Amount</t>
  </si>
  <si>
    <t>Debit Amount</t>
  </si>
  <si>
    <t>Closing Balance b/d</t>
  </si>
  <si>
    <t>Party Name</t>
  </si>
  <si>
    <t>1258945</t>
  </si>
  <si>
    <t>ZXY Ltd.</t>
  </si>
  <si>
    <t>597663131</t>
  </si>
  <si>
    <t>Total Debit &amp; Credit:</t>
  </si>
  <si>
    <t>Printed by:</t>
  </si>
  <si>
    <t>Printed Date:</t>
  </si>
  <si>
    <t>Authorized Signatory</t>
  </si>
  <si>
    <t>Branch/ Unit Name:</t>
  </si>
  <si>
    <t>BPKT</t>
  </si>
  <si>
    <t>Head Office, Dhaka</t>
  </si>
  <si>
    <t>Monthly Salary Register</t>
  </si>
  <si>
    <t>Month: Jul 2021</t>
  </si>
  <si>
    <t xml:space="preserve">Branch/ Unit/ Project/ Department Name: </t>
  </si>
  <si>
    <t>ID No.</t>
  </si>
  <si>
    <t>Name</t>
  </si>
  <si>
    <t>Designation</t>
  </si>
  <si>
    <t>Dept.</t>
  </si>
  <si>
    <t>Basic</t>
  </si>
  <si>
    <t>House Rent</t>
  </si>
  <si>
    <t>Medical</t>
  </si>
  <si>
    <t>Utility</t>
  </si>
  <si>
    <t>Special Allowance</t>
  </si>
  <si>
    <t>Other Allo.</t>
  </si>
  <si>
    <t>Overtime</t>
  </si>
  <si>
    <t>Lunch Allowance</t>
  </si>
  <si>
    <t>PF</t>
  </si>
  <si>
    <t>Transport</t>
  </si>
  <si>
    <t>Loan</t>
  </si>
  <si>
    <t>Without Pay</t>
  </si>
  <si>
    <t>Others</t>
  </si>
  <si>
    <t>Net Pay</t>
  </si>
  <si>
    <t>Bonus Provision</t>
  </si>
  <si>
    <t>Total Salary &amp; Benefit</t>
  </si>
  <si>
    <t>Gross Salary</t>
  </si>
  <si>
    <t>Deductions</t>
  </si>
  <si>
    <t>Advance to Staff against Expense Ledger (Accounts Code______)</t>
  </si>
  <si>
    <t>Period:  from_____ to _________</t>
  </si>
  <si>
    <t>Print Date:</t>
  </si>
  <si>
    <t>Name of the Staff</t>
  </si>
  <si>
    <t>Payment</t>
  </si>
  <si>
    <t>Adjustment</t>
  </si>
  <si>
    <t>Closing Balance</t>
  </si>
  <si>
    <t>Employee ID</t>
  </si>
  <si>
    <t>005</t>
  </si>
  <si>
    <t>Sr. Executive</t>
  </si>
  <si>
    <t>Accounts</t>
  </si>
  <si>
    <t>This is a summary sheet of all advances</t>
  </si>
  <si>
    <t>Name of the Staff:</t>
  </si>
  <si>
    <t>Employee ID:</t>
  </si>
  <si>
    <t>Department:</t>
  </si>
  <si>
    <t>Ledger A/C</t>
  </si>
  <si>
    <t>Reference</t>
  </si>
  <si>
    <t>This is individual balance showing statement</t>
  </si>
  <si>
    <t>Prepared by</t>
  </si>
  <si>
    <t>Checked by</t>
  </si>
  <si>
    <t>Authorized by</t>
  </si>
  <si>
    <t>Statement of advance to Staff against Expense A/C</t>
  </si>
  <si>
    <t>Purpose</t>
  </si>
  <si>
    <t>Can not add Region in Vendor Info</t>
  </si>
  <si>
    <t>When mode of payment is cash the others field will be inactive at bank info panel</t>
  </si>
  <si>
    <t>Add ID of every products, services, store, ledger and any other items and this should be viewable</t>
  </si>
  <si>
    <t>Delete can not be done if anything containing by it</t>
  </si>
  <si>
    <t>When we select product at Product info panel then only products supplier list will show, if we select service then only service vendors list will come</t>
  </si>
  <si>
    <t>When we select VDS Section the rate will automatically come from tax info, also when we select TDS Section then TDS rate will come automatically. As we are keeping tax-vat info separetely we need not to keep effective date from and to at product-service info panel.</t>
  </si>
  <si>
    <t>How to assign a ledger group at product info panel. In case of service we do not need to keep opening balance</t>
  </si>
  <si>
    <t>Sales VAT Payable A/C</t>
  </si>
  <si>
    <r>
      <rPr>
        <b/>
        <sz val="11"/>
        <color rgb="FFFF0000"/>
        <rFont val="Calibri"/>
        <family val="2"/>
        <scheme val="minor"/>
      </rPr>
      <t>Cash Collection</t>
    </r>
    <r>
      <rPr>
        <b/>
        <sz val="11"/>
        <color theme="1"/>
        <rFont val="Calibri"/>
        <family val="2"/>
        <scheme val="minor"/>
      </rPr>
      <t xml:space="preserve"> Entry Panel (for Shop rental business)</t>
    </r>
  </si>
  <si>
    <t>Amount in word:</t>
  </si>
  <si>
    <t>Auto generated no. will be created to give it to customer (but keep it optional)</t>
  </si>
  <si>
    <t>Serial</t>
  </si>
  <si>
    <t>Menu Name</t>
  </si>
  <si>
    <t>Group of Company Info</t>
  </si>
  <si>
    <t>Content</t>
  </si>
  <si>
    <t>Bangladesh Police Kollayan Trust</t>
  </si>
  <si>
    <t>Company/ Sister Company Info</t>
  </si>
  <si>
    <t>Branch Info</t>
  </si>
  <si>
    <t>Main Branch</t>
  </si>
  <si>
    <t>Police Plaza Concord</t>
  </si>
  <si>
    <t>BPKT Dew Drinking Water</t>
  </si>
  <si>
    <t>BPKT Cloth</t>
  </si>
  <si>
    <t>RF Police Plaza Chittagong</t>
  </si>
  <si>
    <t>BPKT Security Services</t>
  </si>
  <si>
    <t>Department Info</t>
  </si>
  <si>
    <t>Country Info</t>
  </si>
  <si>
    <t>Country ID</t>
  </si>
  <si>
    <t>Country Code</t>
  </si>
  <si>
    <t>Country Name</t>
  </si>
  <si>
    <t>Local 01</t>
  </si>
  <si>
    <t>Foreign 02</t>
  </si>
  <si>
    <t>Foreign 03</t>
  </si>
  <si>
    <t>Foreign 04</t>
  </si>
  <si>
    <t>Foreign 05</t>
  </si>
  <si>
    <t>Foreign 06</t>
  </si>
  <si>
    <t>Foreign 07</t>
  </si>
  <si>
    <t>Foreign 08</t>
  </si>
  <si>
    <t>Bangladesh</t>
  </si>
  <si>
    <t>India</t>
  </si>
  <si>
    <t>Australia</t>
  </si>
  <si>
    <t>Canada</t>
  </si>
  <si>
    <t>Singapore</t>
  </si>
  <si>
    <t>Taiwan</t>
  </si>
  <si>
    <t>USA</t>
  </si>
  <si>
    <t>China</t>
  </si>
  <si>
    <t>Group of Company Name</t>
  </si>
  <si>
    <t>Website</t>
  </si>
  <si>
    <t>Branch ID</t>
  </si>
  <si>
    <t>Company Name</t>
  </si>
  <si>
    <t>Contact No</t>
  </si>
  <si>
    <t>e-mail ID</t>
  </si>
  <si>
    <t>Cash Limit</t>
  </si>
  <si>
    <t>Address</t>
  </si>
  <si>
    <t>Contact Person</t>
  </si>
  <si>
    <t>1001</t>
  </si>
  <si>
    <t>1002</t>
  </si>
  <si>
    <t>1003</t>
  </si>
  <si>
    <t>1004</t>
  </si>
  <si>
    <t>1005</t>
  </si>
  <si>
    <t>1006</t>
  </si>
  <si>
    <t>Sister Company ID</t>
  </si>
  <si>
    <t>Sister Company Name</t>
  </si>
  <si>
    <t>10001</t>
  </si>
  <si>
    <t>10002</t>
  </si>
  <si>
    <t>10003</t>
  </si>
  <si>
    <t>Dept. ID</t>
  </si>
  <si>
    <t>Dept. Name</t>
  </si>
  <si>
    <t>Currency Info</t>
  </si>
  <si>
    <t>Currency ID</t>
  </si>
  <si>
    <t>Currency Code</t>
  </si>
  <si>
    <t>Currency Name</t>
  </si>
  <si>
    <t>BDT</t>
  </si>
  <si>
    <t>USD</t>
  </si>
  <si>
    <t>EUR</t>
  </si>
  <si>
    <t>Bangladeshi Taka</t>
  </si>
  <si>
    <t>United States Doller</t>
  </si>
  <si>
    <t>Euro</t>
  </si>
  <si>
    <t>Designation Info</t>
  </si>
  <si>
    <t>Designation ID</t>
  </si>
  <si>
    <t>Designation Name</t>
  </si>
  <si>
    <t>Grade</t>
  </si>
  <si>
    <t>COO</t>
  </si>
  <si>
    <t>Asst. Manager</t>
  </si>
  <si>
    <t>Sr. Engineer</t>
  </si>
  <si>
    <t>Engineer</t>
  </si>
  <si>
    <t>PS</t>
  </si>
  <si>
    <t>PA</t>
  </si>
  <si>
    <t>LPA</t>
  </si>
  <si>
    <t>Payment Method</t>
  </si>
  <si>
    <t>Method ID</t>
  </si>
  <si>
    <t>Method Name</t>
  </si>
  <si>
    <t>Cheque</t>
  </si>
  <si>
    <t>BEFTN</t>
  </si>
  <si>
    <t>RTGS</t>
  </si>
  <si>
    <t>Pay Order</t>
  </si>
  <si>
    <t>DD</t>
  </si>
  <si>
    <t>Address Type</t>
  </si>
  <si>
    <t>Address Type ID</t>
  </si>
  <si>
    <t>Present</t>
  </si>
  <si>
    <t>Client Type</t>
  </si>
  <si>
    <t>Group ID</t>
  </si>
  <si>
    <t>Group</t>
  </si>
  <si>
    <t>Client Type Name</t>
  </si>
  <si>
    <t>None</t>
  </si>
  <si>
    <t>Local</t>
  </si>
  <si>
    <t>LC</t>
  </si>
  <si>
    <t>Item Group</t>
  </si>
  <si>
    <t>Group Name</t>
  </si>
  <si>
    <t>Item Type</t>
  </si>
  <si>
    <t>Led Bulb-5 watt</t>
  </si>
  <si>
    <t>Electrical Equipment</t>
  </si>
  <si>
    <t>Led Bulb-8 watt</t>
  </si>
  <si>
    <t>PVC Pipe</t>
  </si>
  <si>
    <t>Metal Bulb</t>
  </si>
  <si>
    <t>Type ID</t>
  </si>
  <si>
    <t>Type Name</t>
  </si>
  <si>
    <t>Description</t>
  </si>
  <si>
    <t>Generator Equipment</t>
  </si>
  <si>
    <t>Sub-Station Equipment</t>
  </si>
  <si>
    <t>CC Camera Equipment</t>
  </si>
  <si>
    <t>Plumber Equipment</t>
  </si>
  <si>
    <t>Item Brand name</t>
  </si>
  <si>
    <t>Brand ID</t>
  </si>
  <si>
    <t>Brand Name</t>
  </si>
  <si>
    <t>Philips</t>
  </si>
  <si>
    <t>Energy Pac</t>
  </si>
  <si>
    <t>Sattar</t>
  </si>
  <si>
    <t>Rahimafrooz</t>
  </si>
  <si>
    <t>Osaka</t>
  </si>
  <si>
    <t>Mira</t>
  </si>
  <si>
    <t>Transtec</t>
  </si>
  <si>
    <t>Trust</t>
  </si>
  <si>
    <t>Super Star</t>
  </si>
  <si>
    <t>Teer</t>
  </si>
  <si>
    <t>BRB</t>
  </si>
  <si>
    <t>Payment Terms</t>
  </si>
  <si>
    <t>Term ID</t>
  </si>
  <si>
    <t>Payment will be made within 30 Days after receiving the Goods</t>
  </si>
  <si>
    <t>50% of total price will be made at the time purchase order</t>
  </si>
  <si>
    <t>Total payment will be made at the time of Goods Receive</t>
  </si>
  <si>
    <t>Shipment Type</t>
  </si>
  <si>
    <t>Partial Shipment</t>
  </si>
  <si>
    <t>Full Shipment</t>
  </si>
  <si>
    <t>Middle</t>
  </si>
  <si>
    <t>Shipping Method</t>
  </si>
  <si>
    <t>By Road</t>
  </si>
  <si>
    <t>By Sea</t>
  </si>
  <si>
    <t>By Air</t>
  </si>
  <si>
    <t>By Bus</t>
  </si>
  <si>
    <t>By Train</t>
  </si>
  <si>
    <t>Item Condition</t>
  </si>
  <si>
    <t>Item Condition ID</t>
  </si>
  <si>
    <t>Saleable</t>
  </si>
  <si>
    <t>Good</t>
  </si>
  <si>
    <t>Bad</t>
  </si>
  <si>
    <t>Unit Info</t>
  </si>
  <si>
    <t>Unit Name</t>
  </si>
  <si>
    <t>Pices</t>
  </si>
  <si>
    <t>Division Info</t>
  </si>
  <si>
    <t>Division ID</t>
  </si>
  <si>
    <t>Division Name</t>
  </si>
  <si>
    <t>Khulna</t>
  </si>
  <si>
    <t>Barishal</t>
  </si>
  <si>
    <t>Sylhet</t>
  </si>
  <si>
    <t>Rangpur</t>
  </si>
  <si>
    <t>Region Info</t>
  </si>
  <si>
    <t>Bandarban</t>
  </si>
  <si>
    <t>Ponchogor</t>
  </si>
  <si>
    <t>Sales Person Info</t>
  </si>
  <si>
    <t>Person ID</t>
  </si>
  <si>
    <t>Code</t>
  </si>
  <si>
    <t>Phone</t>
  </si>
  <si>
    <t>Sales Category</t>
  </si>
  <si>
    <t>Drop down</t>
  </si>
  <si>
    <t>Area</t>
  </si>
  <si>
    <t>Area Info</t>
  </si>
  <si>
    <t>Area ID</t>
  </si>
  <si>
    <t>Area Name</t>
  </si>
  <si>
    <t>Mirpur</t>
  </si>
  <si>
    <t>Mirpur-1</t>
  </si>
  <si>
    <t>Sales Target</t>
  </si>
  <si>
    <t>Commission on Sales</t>
  </si>
  <si>
    <t>Commission on Profit</t>
  </si>
  <si>
    <t>Amount</t>
  </si>
  <si>
    <t>Sales Category Info</t>
  </si>
  <si>
    <t>Sales Category ID</t>
  </si>
  <si>
    <t>Sales category Code</t>
  </si>
  <si>
    <t>Sales category name</t>
  </si>
  <si>
    <t>Bank ID</t>
  </si>
  <si>
    <t>Phone No</t>
  </si>
  <si>
    <t>Fax</t>
  </si>
  <si>
    <t>e-Mail</t>
  </si>
  <si>
    <t>Web</t>
  </si>
  <si>
    <t>Swift Code</t>
  </si>
  <si>
    <t>Bank Branch Info</t>
  </si>
  <si>
    <t>Bank Branch ID</t>
  </si>
  <si>
    <t>Bank name</t>
  </si>
  <si>
    <t>Routing No</t>
  </si>
  <si>
    <t>Cheque Date</t>
  </si>
  <si>
    <t>Journal Voucher</t>
  </si>
  <si>
    <t>Payment Voucher (debit voucher)</t>
  </si>
  <si>
    <t>Receive Voucher (Credit Voucher)</t>
  </si>
  <si>
    <t>Account Opening Balance</t>
  </si>
  <si>
    <t>Accounts Reports</t>
  </si>
  <si>
    <t>Inventory Info</t>
  </si>
  <si>
    <t>Inventory Menu</t>
  </si>
  <si>
    <t>Joining Date</t>
  </si>
  <si>
    <t>Credit Limit</t>
  </si>
  <si>
    <t>Area:</t>
  </si>
  <si>
    <t>Inventory Receive</t>
  </si>
  <si>
    <t>E-mail ID:</t>
  </si>
  <si>
    <t>Button for send mail</t>
  </si>
  <si>
    <t>Credit Terms</t>
  </si>
  <si>
    <t>Invoice Date</t>
  </si>
  <si>
    <t>Due Date</t>
  </si>
  <si>
    <t>Balance Due:</t>
  </si>
  <si>
    <t>Invoice Status</t>
  </si>
  <si>
    <t>Paid</t>
  </si>
  <si>
    <t>Due</t>
  </si>
  <si>
    <t>Date Range:_______to _________</t>
  </si>
  <si>
    <t>SL. No</t>
  </si>
  <si>
    <t>Name of the Customer</t>
  </si>
  <si>
    <t>Total Due (Tk.)</t>
  </si>
  <si>
    <t>Over Due (Tk.)</t>
  </si>
  <si>
    <t>Action</t>
  </si>
  <si>
    <t>Send dues statement over mail</t>
  </si>
  <si>
    <t>Dues list for all Customers</t>
  </si>
  <si>
    <t>Paid list for all Customers</t>
  </si>
  <si>
    <t>Total Paid (Tk.)</t>
  </si>
  <si>
    <t>Show Button</t>
  </si>
  <si>
    <t>Show list of invoices</t>
  </si>
  <si>
    <t>When click show list of invoices then following list of a customer will show:</t>
  </si>
  <si>
    <t>Contact Person Name</t>
  </si>
  <si>
    <t>Contact Number</t>
  </si>
  <si>
    <t>Invoice No</t>
  </si>
  <si>
    <t>Due on</t>
  </si>
  <si>
    <t>Over Due</t>
  </si>
  <si>
    <t>Invoice Issue Date</t>
  </si>
  <si>
    <t>0721-0005-00001-0000001</t>
  </si>
  <si>
    <t>0921-0005-00002-0000005</t>
  </si>
  <si>
    <t>Over Limit</t>
  </si>
  <si>
    <t>When we click on invoice no then invoice details will be shown</t>
  </si>
  <si>
    <t>Voucher No:</t>
  </si>
  <si>
    <t>Project/ Dept.:</t>
  </si>
  <si>
    <t>Debit/ Payment Voucher</t>
  </si>
  <si>
    <t>Cheque No:</t>
  </si>
  <si>
    <t>Cheque Date:</t>
  </si>
  <si>
    <t>Accounting Ledger</t>
  </si>
  <si>
    <t>Source Tax:</t>
  </si>
  <si>
    <t>Debit/ Payment Journal Voucher</t>
  </si>
  <si>
    <t>Voucher No</t>
  </si>
  <si>
    <t>Posting Date</t>
  </si>
  <si>
    <t>Approval date</t>
  </si>
  <si>
    <t>Posted by</t>
  </si>
  <si>
    <t>Approved by</t>
  </si>
  <si>
    <t>Journal Voucher for the above Payment</t>
  </si>
  <si>
    <t>Note: This payment journal will be tagged with the Vendor account to track-out at ledger</t>
  </si>
  <si>
    <t>Payment Type</t>
  </si>
  <si>
    <t>Payment Type:</t>
  </si>
  <si>
    <t>Vendor Payment</t>
  </si>
  <si>
    <t>Inter-transfer</t>
  </si>
  <si>
    <t>Source tax Payment</t>
  </si>
  <si>
    <t>Source VAT Payment</t>
  </si>
  <si>
    <t>Sales VAT Payment</t>
  </si>
  <si>
    <t>Corporate Tax Payment</t>
  </si>
  <si>
    <t>Advance Tax Payment</t>
  </si>
  <si>
    <t>Others Payment</t>
  </si>
  <si>
    <t>Payment Type ID</t>
  </si>
  <si>
    <t>Closing Balance-Qtn</t>
  </si>
  <si>
    <t>Closing Balance-Amount</t>
  </si>
  <si>
    <t>Re-Order Level</t>
  </si>
  <si>
    <t>Closing Balance-Qtn, Closing Balance-Amount &amp; Re-order level should be added at Product info</t>
  </si>
  <si>
    <t>Trial Balance</t>
  </si>
  <si>
    <t xml:space="preserve">Period: </t>
  </si>
  <si>
    <t>Display Column:</t>
  </si>
  <si>
    <t>Accounting Method:</t>
  </si>
  <si>
    <t>Accrual</t>
  </si>
  <si>
    <t>Report Type:</t>
  </si>
  <si>
    <t>Adjusted Trial Balance</t>
  </si>
  <si>
    <t>Monthly Trial Balance</t>
  </si>
  <si>
    <t>On Total Trial Balance</t>
  </si>
  <si>
    <t>On Accrual Basis and on Total</t>
  </si>
  <si>
    <t>On Accrual Basis and on monthly basis</t>
  </si>
  <si>
    <t>View of List of Journals</t>
  </si>
  <si>
    <t>Print View</t>
  </si>
  <si>
    <t>Edit View</t>
  </si>
  <si>
    <t>Income Statement as per Products/Services</t>
  </si>
  <si>
    <t>Income Statement on Total Only</t>
  </si>
  <si>
    <t>Monthly Income Statement</t>
  </si>
  <si>
    <t>Quarterly Income Statement</t>
  </si>
  <si>
    <t>Balance Sheet on Total Only</t>
  </si>
  <si>
    <t>Full Balance Sheet View</t>
  </si>
  <si>
    <t>Monthly Balance Sheet View</t>
  </si>
  <si>
    <t>Service Sale-Income</t>
  </si>
  <si>
    <t>Service Sales Entry of Tk. 2000</t>
  </si>
  <si>
    <t>Collection entry of Tk. 1500</t>
  </si>
  <si>
    <t>Capital Tk. 50000 given by Owner</t>
  </si>
  <si>
    <t>Ledger Type</t>
  </si>
  <si>
    <t>Furniture Purchase of Tk. 5000</t>
  </si>
  <si>
    <t>Furniture</t>
  </si>
  <si>
    <t>assets</t>
  </si>
  <si>
    <t>Stationary purchase of Tk. 2000 on credit</t>
  </si>
  <si>
    <t>Stationary Exp</t>
  </si>
  <si>
    <t>Inventory-Sugar Purchase of Tk. 7500 by Cash</t>
  </si>
  <si>
    <t>Inventory-Sugar</t>
  </si>
  <si>
    <t>Inventory Valuation method: FIFO/ LIFO</t>
  </si>
  <si>
    <t>Add a product group head at Product Info panel and a short description space</t>
  </si>
  <si>
    <t>Sales Price</t>
  </si>
  <si>
    <t>Add &amp; Make JV for Purchase</t>
  </si>
  <si>
    <t>Opening Balance-Qtn</t>
  </si>
  <si>
    <t>Opening Balance (Amount)</t>
  </si>
  <si>
    <t>Region not coming at customer info</t>
  </si>
  <si>
    <t>Customer name or data can not edit</t>
  </si>
  <si>
    <t>Bill/ Invoice</t>
  </si>
  <si>
    <t>Attention:</t>
  </si>
  <si>
    <t>Issue Date</t>
  </si>
  <si>
    <t>Due Date:</t>
  </si>
  <si>
    <t>Dear Sir,</t>
  </si>
  <si>
    <t>Please pay our bill within the due date as follows:</t>
  </si>
  <si>
    <t>Sl. No.</t>
  </si>
  <si>
    <t>Bill (Tk.)</t>
  </si>
  <si>
    <t>VAT Amount (Tk.)</t>
  </si>
  <si>
    <t>Total (Tk.)</t>
  </si>
  <si>
    <r>
      <t>Please pay the bill by account payee cheque/ pay order in the name of: "</t>
    </r>
    <r>
      <rPr>
        <b/>
        <sz val="11"/>
        <color theme="1"/>
        <rFont val="Calibri"/>
        <family val="2"/>
        <scheme val="minor"/>
      </rPr>
      <t>Bangladesh Police Kallayan Trust</t>
    </r>
    <r>
      <rPr>
        <sz val="11"/>
        <color theme="1"/>
        <rFont val="Calibri"/>
        <family val="2"/>
        <scheme val="minor"/>
      </rPr>
      <t>".</t>
    </r>
  </si>
  <si>
    <t>Logo of BpKT</t>
  </si>
  <si>
    <t>We appreciate your co-operation in this regard.</t>
  </si>
  <si>
    <t>Type:</t>
  </si>
  <si>
    <t>Dues Statement</t>
  </si>
  <si>
    <t>Paid Statement</t>
  </si>
  <si>
    <t>Search by:</t>
  </si>
  <si>
    <t>Shop No</t>
  </si>
  <si>
    <t>Shop Name</t>
  </si>
  <si>
    <t>Owner</t>
  </si>
  <si>
    <t>30 Years Advance</t>
  </si>
  <si>
    <t>Over Due Days</t>
  </si>
  <si>
    <t>Actual</t>
  </si>
  <si>
    <t>Electricity Bill</t>
  </si>
  <si>
    <t>Logo</t>
  </si>
  <si>
    <r>
      <rPr>
        <b/>
        <sz val="11"/>
        <color theme="1"/>
        <rFont val="Calibri"/>
        <family val="2"/>
        <scheme val="minor"/>
      </rPr>
      <t xml:space="preserve">Date Range: </t>
    </r>
    <r>
      <rPr>
        <sz val="11"/>
        <color theme="1"/>
        <rFont val="Calibri"/>
        <family val="2"/>
        <scheme val="minor"/>
      </rPr>
      <t xml:space="preserve">  </t>
    </r>
    <r>
      <rPr>
        <sz val="11"/>
        <color rgb="FFFF0000"/>
        <rFont val="Calibri"/>
        <family val="2"/>
        <scheme val="minor"/>
      </rPr>
      <t>From____To</t>
    </r>
  </si>
  <si>
    <t>All Customer</t>
  </si>
  <si>
    <t>Specific Customer</t>
  </si>
  <si>
    <t>Receivable Statement</t>
  </si>
  <si>
    <t>Service Period</t>
  </si>
  <si>
    <t>Bill Amount (Tk.)</t>
  </si>
  <si>
    <t>RV</t>
  </si>
  <si>
    <t>PrV</t>
  </si>
  <si>
    <t>TrV</t>
  </si>
  <si>
    <t>ConV</t>
  </si>
  <si>
    <t>CtrV</t>
  </si>
  <si>
    <t>SIV</t>
  </si>
  <si>
    <t>PIV</t>
  </si>
  <si>
    <t>SoV</t>
  </si>
  <si>
    <t>PoV</t>
  </si>
  <si>
    <t>PrRv</t>
  </si>
  <si>
    <t>SrV</t>
  </si>
  <si>
    <t>JV/year/month/number</t>
  </si>
  <si>
    <t>Sales A/C</t>
  </si>
  <si>
    <t>Inventory-Sugar Sales of Tk. 9000 by Cash &amp; a VAT@5% Tk. 450</t>
  </si>
  <si>
    <t>Cost of Goods Sold A/C</t>
  </si>
  <si>
    <t>For the period of 1st Sep 2021 to 30 Sep 2021</t>
  </si>
  <si>
    <t>Ledger Name</t>
  </si>
  <si>
    <t>Type</t>
  </si>
  <si>
    <t>Amount in Taka</t>
  </si>
  <si>
    <t>1000 Sft @ Tk. 80/sft</t>
  </si>
  <si>
    <t>Tk. 5 per sft</t>
  </si>
  <si>
    <t>Electricity bill for May 2021</t>
  </si>
  <si>
    <t>Income Statement</t>
  </si>
  <si>
    <t>For Trading Business</t>
  </si>
  <si>
    <t>Office Rent-Income</t>
  </si>
  <si>
    <t>Service Charge-Income Tk. 1500</t>
  </si>
  <si>
    <t>Service Charge-Income</t>
  </si>
  <si>
    <t>Utility (Electricity-Income) Tk. 2500</t>
  </si>
  <si>
    <t>Utility (Electricity-Income)</t>
  </si>
  <si>
    <t>Cash collection from Utility (Electricity-Income) Tk. 2500</t>
  </si>
  <si>
    <t>Travel Expenses Tk. 500</t>
  </si>
  <si>
    <t>Travel Expense</t>
  </si>
  <si>
    <t>Advertisement Expense Tk 1,000</t>
  </si>
  <si>
    <t>Advertisement Expense</t>
  </si>
  <si>
    <t>Dhaka Bank-01</t>
  </si>
  <si>
    <t>Income Tax payable Tk 500</t>
  </si>
  <si>
    <t>Provision for Income Tax</t>
  </si>
  <si>
    <t>Income Tax Payable A/C</t>
  </si>
  <si>
    <t>Net Profit after tax (NPAT)</t>
  </si>
  <si>
    <t>Net Profit before income tax (NPBT)</t>
  </si>
  <si>
    <t>Sub-total</t>
  </si>
  <si>
    <t>Total Assets</t>
  </si>
  <si>
    <t>Current Liability</t>
  </si>
  <si>
    <t>Non-current liability</t>
  </si>
  <si>
    <t>Shareholders Equity</t>
  </si>
  <si>
    <t>Paid-up Capital</t>
  </si>
  <si>
    <t>Retained Earnings</t>
  </si>
  <si>
    <t>Total Liability</t>
  </si>
  <si>
    <t>Balance Sheet</t>
  </si>
  <si>
    <t>Accounts Head: Dhaka Bank-01</t>
  </si>
  <si>
    <t>Cap/20-21/Sep/001</t>
  </si>
  <si>
    <t>Exp/20-21/Sep/002</t>
  </si>
  <si>
    <t>From 01 Sep 2021 to 30 Sep 2021</t>
  </si>
  <si>
    <t>For Services</t>
  </si>
  <si>
    <t>Office Rent Income Tk. 2000</t>
  </si>
  <si>
    <t>If increase then Debit, if decrease then Credit</t>
  </si>
  <si>
    <t>If increase then Credit, if decrease then Debit</t>
  </si>
  <si>
    <t>Voucher Type (Receipt/Payment/Journal Voucher)</t>
  </si>
  <si>
    <t>Value/Effective Date:</t>
  </si>
  <si>
    <t>Posting Date:</t>
  </si>
  <si>
    <t>Total Taka</t>
  </si>
  <si>
    <t>Approved By</t>
  </si>
  <si>
    <t>Bangladesh Police Kallayan Trust</t>
  </si>
  <si>
    <t>Transaction Ref.</t>
  </si>
  <si>
    <t>Collection Tk. 2,000 by Cheque No. 43343434 from Time Zone</t>
  </si>
  <si>
    <t>43343434</t>
  </si>
  <si>
    <t>Office rent collection for Sep 2021</t>
  </si>
  <si>
    <t>In Word: Two Thousand Taka only.</t>
  </si>
  <si>
    <t>Voucher Type will come from type of voucher entry</t>
  </si>
  <si>
    <t>Panel of the mode of collection by Cheque</t>
  </si>
  <si>
    <t>Mode of Collection:</t>
  </si>
  <si>
    <t>Panel of the mode of collection by Cash</t>
  </si>
  <si>
    <t>List of Bank A/C Ledger Name</t>
  </si>
  <si>
    <t>Collection Date:</t>
  </si>
  <si>
    <t>SL</t>
  </si>
  <si>
    <t>Accumulated Dues:</t>
  </si>
  <si>
    <t>Panel of the mode of collection by Tax Challan</t>
  </si>
  <si>
    <t>TDS Challan</t>
  </si>
  <si>
    <t>TDS Certificate No:</t>
  </si>
  <si>
    <t>Certificate Date:</t>
  </si>
  <si>
    <t>TR Challan No:</t>
  </si>
  <si>
    <t>TR Challan Date:</t>
  </si>
  <si>
    <t>manual input</t>
  </si>
  <si>
    <t>Panel of the mode of collection by VAT Challan</t>
  </si>
  <si>
    <t>VDS Challan</t>
  </si>
  <si>
    <t>VDS Certificate No:</t>
  </si>
  <si>
    <t>Shop A/R</t>
  </si>
  <si>
    <t>Prior Monthly Rent:</t>
  </si>
  <si>
    <t>Current Monthly Rent:</t>
  </si>
  <si>
    <t>Rate effective from</t>
  </si>
  <si>
    <t>Rate effective to</t>
  </si>
  <si>
    <t>Should be viewable as TAB</t>
  </si>
  <si>
    <t>Sales/ Rental Info</t>
  </si>
  <si>
    <t>SC Rate effective to</t>
  </si>
  <si>
    <t>SC Rate effective from</t>
  </si>
  <si>
    <t>Food Court SC:</t>
  </si>
  <si>
    <t>Special SC:</t>
  </si>
  <si>
    <t>Advertisement:</t>
  </si>
  <si>
    <t>Area (sft)</t>
  </si>
  <si>
    <t>Rate/ sft</t>
  </si>
  <si>
    <t>Deposit Account Ledger:</t>
  </si>
  <si>
    <t>Cheque Bank Name:</t>
  </si>
  <si>
    <t>Standard Bank Ltd.</t>
  </si>
  <si>
    <t>Challan Issuer Bank Name:</t>
  </si>
  <si>
    <t>Sonali Bank Ltd.</t>
  </si>
  <si>
    <t>Category</t>
  </si>
  <si>
    <t>Sub-Category</t>
  </si>
  <si>
    <t>Sub-Sub-Category</t>
  </si>
  <si>
    <t>Customer Remarks</t>
  </si>
  <si>
    <t>Very Good in payment</t>
  </si>
  <si>
    <t>Contract Info</t>
  </si>
  <si>
    <t>BASIC Info</t>
  </si>
  <si>
    <t>Black Listed</t>
  </si>
  <si>
    <t>Black Listed Status</t>
  </si>
  <si>
    <t>This invoice total</t>
  </si>
  <si>
    <t>Total Dues</t>
  </si>
  <si>
    <t>Previous Dues</t>
  </si>
  <si>
    <t>Amount in Taka: One Lac Fifty-Eight Thousand Five Hundred Only.</t>
  </si>
  <si>
    <t>Newly added</t>
  </si>
  <si>
    <t>Any VAT Exemption</t>
  </si>
  <si>
    <t>Payment Ref</t>
  </si>
  <si>
    <t>Interest</t>
  </si>
  <si>
    <t>Black color should be added</t>
  </si>
  <si>
    <t>Electricity Rate per Unit</t>
  </si>
  <si>
    <t>Electricity Fine Rate</t>
  </si>
  <si>
    <t>Service Charges per sft:</t>
  </si>
  <si>
    <t>SC Fine after due date</t>
  </si>
  <si>
    <t>Interest Rate on SC</t>
  </si>
  <si>
    <t>6%, 12%, 18%, 24%</t>
  </si>
  <si>
    <t>As per credit period automatically from vendor info</t>
  </si>
  <si>
    <t>Payment Hold</t>
  </si>
  <si>
    <t>Net Payable (Tk.)</t>
  </si>
  <si>
    <t>1254-125-444</t>
  </si>
  <si>
    <t>(previously created payable payment)</t>
  </si>
  <si>
    <t>Staff ID:</t>
  </si>
  <si>
    <t>Staff Name:</t>
  </si>
  <si>
    <t>Purpose/ Note</t>
  </si>
  <si>
    <t>Paid Amount (Tk.)</t>
  </si>
  <si>
    <t>Advance  for program exp</t>
  </si>
  <si>
    <t>Advance for Office Program A/C</t>
  </si>
  <si>
    <t>Internal Payment Journal Voucher</t>
  </si>
  <si>
    <t>(auto from vendor info)</t>
  </si>
  <si>
    <t>Narration/ Note</t>
  </si>
  <si>
    <t>Material purchased</t>
  </si>
  <si>
    <t>Advertisement bill</t>
  </si>
  <si>
    <t>Note: This payment journal will be tagged with the Staff account to track-out at ledger</t>
  </si>
  <si>
    <t>Cash withdrawn from petty cash balance</t>
  </si>
  <si>
    <t>Source Tax Payment Voucher</t>
  </si>
  <si>
    <t>TDS Payable A/C</t>
  </si>
  <si>
    <t>Salary tax for Sep 2021</t>
  </si>
  <si>
    <t>Bank charge</t>
  </si>
  <si>
    <t>Pay order making bank charges</t>
  </si>
  <si>
    <t>Source Tax Payment Journal Voucher</t>
  </si>
  <si>
    <t>Inter Transfer Panel</t>
  </si>
  <si>
    <t>Source Tax Payment Panel</t>
  </si>
  <si>
    <t>VDS Payment Panel</t>
  </si>
  <si>
    <t>VDS Payment Voucher</t>
  </si>
  <si>
    <t>VDS Payable A/C</t>
  </si>
  <si>
    <t>VDS payment for Sep 2021</t>
  </si>
  <si>
    <t>Sales VAT Payment Panel</t>
  </si>
  <si>
    <t>Sales VAT Payment Voucher</t>
  </si>
  <si>
    <t>Sales VAT payment for Sep 2021</t>
  </si>
  <si>
    <t>VDS Payment Journal Voucher</t>
  </si>
  <si>
    <t>Sales VAT Payment Journal Voucher</t>
  </si>
  <si>
    <t>Corporate Tax Payment Panel</t>
  </si>
  <si>
    <t>Corporate Tax Payment Voucher</t>
  </si>
  <si>
    <t>Corporate Tax Payable A/C</t>
  </si>
  <si>
    <t>Corporate Tax payment for FY 2020-21</t>
  </si>
  <si>
    <t>Advance Tax Payment Panel</t>
  </si>
  <si>
    <t>Advance Tax Payment Voucher</t>
  </si>
  <si>
    <t>Advance for Income Tax A/C</t>
  </si>
  <si>
    <t>Advance tax payment for 1st quarter of FY 2021-22</t>
  </si>
  <si>
    <t>Corporate Tax Payment Journal Voucher</t>
  </si>
  <si>
    <t>Misc. payment</t>
  </si>
  <si>
    <t>Misc. Payment Panel</t>
  </si>
  <si>
    <t>Misc. Payment Voucher</t>
  </si>
  <si>
    <t>Misc. Payment A/C</t>
  </si>
  <si>
    <t>Related Vendor Name</t>
  </si>
  <si>
    <t>Related Staff Name</t>
  </si>
  <si>
    <t>Internal Advance Payment</t>
  </si>
  <si>
    <t>Internal Advance Payment Panel</t>
  </si>
  <si>
    <t>Internal Expense Payment</t>
  </si>
  <si>
    <t>Internal Expense Payment Panel</t>
  </si>
  <si>
    <t>Conveyance exp for Sep 2021</t>
  </si>
  <si>
    <t>Conveyance Expense A/C</t>
  </si>
  <si>
    <t>Electricity Meter Reading OP Bal.</t>
  </si>
  <si>
    <t>Red color already exists</t>
  </si>
  <si>
    <t>Electricity Meter No.</t>
  </si>
  <si>
    <t>Police Headquarters, Phoenix Road, Dhaka-1000</t>
  </si>
  <si>
    <t>aigwel@police.gov.bd</t>
  </si>
  <si>
    <t>Invoice for Rent</t>
  </si>
  <si>
    <t>Period:</t>
  </si>
  <si>
    <t>Issue Date:</t>
  </si>
  <si>
    <t>Shop/Office No:</t>
  </si>
  <si>
    <t>Shop/Office Name:</t>
  </si>
  <si>
    <t>Invoice description</t>
  </si>
  <si>
    <t>Volume (Sft)</t>
  </si>
  <si>
    <t>Rate per Sft</t>
  </si>
  <si>
    <t>Total Rent</t>
  </si>
  <si>
    <t>In Word: One Lac Fifty-Five Thousand One Hundred Thirty Three &amp; paisa Twelve only.</t>
  </si>
  <si>
    <t>Please pay the above mentioned dues by Cash or Pay Order in the name of "BANGLADESH POLICE KALLYAN TRUST" for Rent.</t>
  </si>
  <si>
    <t>Please pay the above mentioned dues by Cash or Pay Order in the name of "POLICE PLAZA CONCORD" for Service Charge, Electricity etc.</t>
  </si>
  <si>
    <t>Name from Staff list</t>
  </si>
  <si>
    <t>Authorized By</t>
  </si>
  <si>
    <t>Police Headquarter, Dhaka</t>
  </si>
  <si>
    <t>Police Plaza Concord Shopping Mall</t>
  </si>
  <si>
    <t>Contact No: 01769693755</t>
  </si>
  <si>
    <t>Kallol Limited</t>
  </si>
  <si>
    <t>Shop No/Shop Name:</t>
  </si>
  <si>
    <t>Journal Date:</t>
  </si>
  <si>
    <t>Area (Sft)</t>
  </si>
  <si>
    <t>Rate/Sft</t>
  </si>
  <si>
    <t>Rent Amount (Tk.)</t>
  </si>
  <si>
    <t>Nov 2021</t>
  </si>
  <si>
    <t>Credit Period:</t>
  </si>
  <si>
    <t>SC Amount (Tk.)</t>
  </si>
  <si>
    <t>Invoice for Service Charge</t>
  </si>
  <si>
    <t>7 days</t>
  </si>
  <si>
    <t>Electricity Service</t>
  </si>
  <si>
    <t>Fine after due date (Bill Amount + 500) = 21,458.42, next month fine Will be {(Bill Amount + 500) + 6%} = 22,715.93 &amp; will Gradually increase 12%, 18%,24% respectively</t>
  </si>
  <si>
    <t>Current Readings
(30/09/2021)</t>
  </si>
  <si>
    <t>Previous Readings
(30/08/2021)</t>
  </si>
  <si>
    <t>KWH
Consumed</t>
  </si>
  <si>
    <t>Meter No:</t>
  </si>
  <si>
    <t>Rate/KWH</t>
  </si>
  <si>
    <t>Payable After Due Date (Bill Amount + 10 %) = 3,161.24</t>
  </si>
  <si>
    <t>Auto Invoice</t>
  </si>
  <si>
    <r>
      <t xml:space="preserve">Income Entry Form: </t>
    </r>
    <r>
      <rPr>
        <b/>
        <sz val="11"/>
        <color rgb="FFFF0000"/>
        <rFont val="Calibri"/>
        <family val="2"/>
        <scheme val="minor"/>
      </rPr>
      <t>Shop Rent</t>
    </r>
  </si>
  <si>
    <t>Add+</t>
  </si>
  <si>
    <t>In Word: Twenty-Four Thousand Six Hundred Two &amp; paisa Twelve only.</t>
  </si>
  <si>
    <t>Electricity Service Fine</t>
  </si>
  <si>
    <t>In Word: Three Thousand Three Hundred Twenty Three &amp; paisa Eighty-Five only.</t>
  </si>
  <si>
    <r>
      <t xml:space="preserve">Income Entry Form: </t>
    </r>
    <r>
      <rPr>
        <b/>
        <sz val="11"/>
        <color rgb="FFFF0000"/>
        <rFont val="Calibri"/>
        <family val="2"/>
        <scheme val="minor"/>
      </rPr>
      <t>Service Charges</t>
    </r>
  </si>
  <si>
    <r>
      <t xml:space="preserve">Income Entry Form: </t>
    </r>
    <r>
      <rPr>
        <b/>
        <sz val="11"/>
        <color rgb="FFFF0000"/>
        <rFont val="Calibri"/>
        <family val="2"/>
        <scheme val="minor"/>
      </rPr>
      <t>Electricity Service</t>
    </r>
  </si>
  <si>
    <t>Invoice for Electricity Service</t>
  </si>
  <si>
    <t>Journal:</t>
  </si>
  <si>
    <t>Shop Rent Income</t>
  </si>
  <si>
    <t>Service Charge Income</t>
  </si>
  <si>
    <t>Service Charge Fine Income</t>
  </si>
  <si>
    <t>Customized User account can view the following menu for testing purpose:</t>
  </si>
  <si>
    <t>Customer Info</t>
  </si>
  <si>
    <t>Vendor Info</t>
  </si>
  <si>
    <t>Cash Collection</t>
  </si>
  <si>
    <t>Journal</t>
  </si>
  <si>
    <t>Reports</t>
  </si>
  <si>
    <t>But can not delete any ledger or any transactions</t>
  </si>
  <si>
    <t>Prior Monthly Rent (Tk.)</t>
  </si>
  <si>
    <t>Current Monthly Rent (Tk.)</t>
  </si>
  <si>
    <t>Rate Effective From</t>
  </si>
  <si>
    <t>Rate Effective To</t>
  </si>
  <si>
    <t>Service Charges per sft (Tk.)</t>
  </si>
  <si>
    <t>SC Fine after due date (Tk.)</t>
  </si>
  <si>
    <t>SC Rate Effective From</t>
  </si>
  <si>
    <t>SC Rate Effective To</t>
  </si>
  <si>
    <t>Interest Rate on SC (%)</t>
  </si>
  <si>
    <t>Food Court SC (Tk.)</t>
  </si>
  <si>
    <t>Special SC (Tk.)</t>
  </si>
  <si>
    <t>Rate effective From</t>
  </si>
  <si>
    <t>Advertisement (Tk.)</t>
  </si>
  <si>
    <t>Electricity Meter No</t>
  </si>
  <si>
    <t>Electricity Rate per Unit (Tk.)</t>
  </si>
  <si>
    <t>Electricity Fine Rate (%)</t>
  </si>
  <si>
    <t>Billing</t>
  </si>
  <si>
    <t>MONEY RECEIPT</t>
  </si>
  <si>
    <t>Sr. No.</t>
  </si>
  <si>
    <r>
      <t xml:space="preserve">Received with thanks from: </t>
    </r>
    <r>
      <rPr>
        <b/>
        <sz val="11"/>
        <color theme="1"/>
        <rFont val="Calibri"/>
        <family val="2"/>
        <scheme val="minor"/>
      </rPr>
      <t xml:space="preserve"> Rupom</t>
    </r>
    <r>
      <rPr>
        <sz val="11"/>
        <color theme="1"/>
        <rFont val="Calibri"/>
        <family val="2"/>
        <scheme val="minor"/>
      </rPr>
      <t xml:space="preserve">, </t>
    </r>
    <r>
      <rPr>
        <b/>
        <sz val="11"/>
        <color theme="1"/>
        <rFont val="Calibri"/>
        <family val="2"/>
        <scheme val="minor"/>
      </rPr>
      <t xml:space="preserve">Shop No: 144 </t>
    </r>
    <r>
      <rPr>
        <sz val="11"/>
        <color theme="1"/>
        <rFont val="Calibri"/>
        <family val="2"/>
        <scheme val="minor"/>
      </rPr>
      <t>against the bill as follows:</t>
    </r>
  </si>
  <si>
    <t>Sep 2021</t>
  </si>
  <si>
    <t>1121-144-00002-00003</t>
  </si>
  <si>
    <t>Received by</t>
  </si>
  <si>
    <t>Name: Auto from User ID</t>
  </si>
  <si>
    <t>Designation: Auto from User ID</t>
  </si>
  <si>
    <t>Date: 14 Nov 2021</t>
  </si>
  <si>
    <t>MR Serial No. : Nov/21/001</t>
  </si>
  <si>
    <t>Printed on: 14 Nov 2021 at 2.25pm</t>
  </si>
  <si>
    <t>Aug 2021</t>
  </si>
  <si>
    <t>1121-144-00002-00002</t>
  </si>
  <si>
    <t>Dhaka Bank C/A-001</t>
  </si>
  <si>
    <t>144 - Rupom</t>
  </si>
  <si>
    <t>Voucher No: RV/21/11/6</t>
  </si>
  <si>
    <t>Posting Date: 2021-11-14</t>
  </si>
  <si>
    <t>Effective Date: 2021-11-14</t>
  </si>
  <si>
    <t>Posted By</t>
  </si>
  <si>
    <t>Receipt Journal Voucher</t>
  </si>
  <si>
    <t>For Cheque Collection</t>
  </si>
  <si>
    <t>For Cash Collection</t>
  </si>
  <si>
    <t>Jul/21/118</t>
  </si>
  <si>
    <t>25 Oct 2021</t>
  </si>
  <si>
    <t>45</t>
  </si>
  <si>
    <t>23 Oct 2021</t>
  </si>
  <si>
    <t>TDS by Customer</t>
  </si>
  <si>
    <t>VDS by Customer</t>
  </si>
  <si>
    <t>For the period of 1st Jul 2020 to 30 June 2021</t>
  </si>
  <si>
    <t>Rupom</t>
  </si>
  <si>
    <t>Home Fashion</t>
  </si>
  <si>
    <t>Paragon</t>
  </si>
  <si>
    <t>La Reina Homme</t>
  </si>
  <si>
    <t>Sailor</t>
  </si>
  <si>
    <t>Shop Rental Revenue</t>
  </si>
  <si>
    <t>Advertisement Revenue</t>
  </si>
  <si>
    <t>Special Service Charge Revenue</t>
  </si>
  <si>
    <t>Food Court SC Revenue</t>
  </si>
  <si>
    <t>Utility-Electricity Revenue</t>
  </si>
  <si>
    <t>Billboard Advertisement</t>
  </si>
  <si>
    <t>Service Charge Revenue</t>
  </si>
  <si>
    <t>Interest on Shop Rent</t>
  </si>
  <si>
    <t>(Income those which came from billing)</t>
  </si>
  <si>
    <t>Others (if any)</t>
  </si>
  <si>
    <t>Printed by</t>
  </si>
  <si>
    <t>(Auto from user id)</t>
  </si>
  <si>
    <t>Printed on: Date &amp; time</t>
  </si>
  <si>
    <t>Sales Report (Product wise details)</t>
  </si>
  <si>
    <t>Sales Report (Product wise summary)</t>
  </si>
  <si>
    <t>(Ledger name should be dynamic, any change/update on ledger name will auto reflect)</t>
  </si>
  <si>
    <t>Month name will show on selection of date range</t>
  </si>
  <si>
    <t>Zero value customer will not show</t>
  </si>
  <si>
    <t>Zero value ledger/ income head will not show</t>
  </si>
  <si>
    <t>Fixed Fine</t>
  </si>
  <si>
    <t>Invoice No.</t>
  </si>
  <si>
    <r>
      <t>Shop No/Shop Name</t>
    </r>
    <r>
      <rPr>
        <sz val="11"/>
        <color rgb="FFFF0000"/>
        <rFont val="Calibri"/>
        <family val="2"/>
        <scheme val="minor"/>
      </rPr>
      <t>*</t>
    </r>
  </si>
  <si>
    <t>Collection Window</t>
  </si>
  <si>
    <t>Bill Amount</t>
  </si>
  <si>
    <t>VAT (Tk.)</t>
  </si>
  <si>
    <t>Total Bill</t>
  </si>
  <si>
    <t>Add</t>
  </si>
  <si>
    <t>Cheque/TR No</t>
  </si>
  <si>
    <t>Cheque/TR Date</t>
  </si>
  <si>
    <t>Source Tax (TDS)</t>
  </si>
  <si>
    <t>Source VAT (VDS)</t>
  </si>
  <si>
    <t>TDS/VDS Certificate No.</t>
  </si>
  <si>
    <t>Jul/21/VDS/105</t>
  </si>
  <si>
    <t>Collection Account Ledger:</t>
  </si>
  <si>
    <t>Save &amp; Make JV</t>
  </si>
  <si>
    <t>02 Oct 2021</t>
  </si>
  <si>
    <t>Amount Word: Two Lac Nine Thousand Nine Hundred Fifty Only.</t>
  </si>
  <si>
    <t>Less: TDS</t>
  </si>
  <si>
    <t>Less: VDS</t>
  </si>
  <si>
    <t>Total paid amount</t>
  </si>
  <si>
    <t>(this item will show if there any value)</t>
  </si>
  <si>
    <t>Jul/21/TDS/1185</t>
  </si>
  <si>
    <t>(Taka Two Lac Fifty-One Thousand One Hundred Fifty only.)</t>
  </si>
  <si>
    <t>Payment Mode:</t>
  </si>
  <si>
    <t>Vendor/Party Name</t>
  </si>
  <si>
    <t>Staff Name</t>
  </si>
  <si>
    <t>add</t>
  </si>
  <si>
    <t>Payment/Cheque Ref.</t>
  </si>
  <si>
    <t xml:space="preserve"> Advertisement Expense</t>
  </si>
  <si>
    <t>Prothom-alo ad exp for Jul 2021</t>
  </si>
  <si>
    <t>Journal Date</t>
  </si>
  <si>
    <t>Southeast Bank SND A/C-001</t>
  </si>
  <si>
    <t>(Fifty Thousand Five Hundred only)</t>
  </si>
  <si>
    <t>Manual Journal Entry Panel</t>
  </si>
  <si>
    <t>Journal Voucher (after saving the above Journal value)</t>
  </si>
  <si>
    <t>(Income of those which came from billing)</t>
  </si>
  <si>
    <t>Panel for Opening Balance Entry</t>
  </si>
  <si>
    <t>Opening Balance Starting Date</t>
  </si>
  <si>
    <t>Type of Ledger</t>
  </si>
  <si>
    <t>List of Ledger</t>
  </si>
  <si>
    <t xml:space="preserve">	VDS Payable A/C</t>
  </si>
  <si>
    <t xml:space="preserve">	FDR A/C CBBL Motijheel br- 20000019</t>
  </si>
  <si>
    <t>My Test-2</t>
  </si>
  <si>
    <t>Prothom-Alo Digital</t>
  </si>
  <si>
    <t xml:space="preserve">	City Group of Industries</t>
  </si>
  <si>
    <t>Meghna Group of Industries</t>
  </si>
  <si>
    <t>Name of Customer</t>
  </si>
  <si>
    <t>Name of Vendor/ Party</t>
  </si>
  <si>
    <t>Name of Shareholder</t>
  </si>
  <si>
    <t>Jaman Uddin</t>
  </si>
  <si>
    <t>BPKT Concord</t>
  </si>
  <si>
    <t>Difference</t>
  </si>
  <si>
    <t>Add details</t>
  </si>
  <si>
    <t>+</t>
  </si>
  <si>
    <t>Debit (Tk.)</t>
  </si>
  <si>
    <t>Credit (Tk.)</t>
  </si>
  <si>
    <t>Already in Existing System</t>
  </si>
  <si>
    <t>Ledger Balance Calculation:</t>
  </si>
  <si>
    <t>Starting balance +</t>
  </si>
  <si>
    <t>(Receivable of those which came from billing)</t>
  </si>
  <si>
    <t>Receivable Report (Product wise summary)</t>
  </si>
  <si>
    <t>Receivable Report (Product wise details)</t>
  </si>
  <si>
    <t>Sales Report (Customer Wise Summary)</t>
  </si>
  <si>
    <t>Sales Report (Customer Wise Details)</t>
  </si>
  <si>
    <t>Receivable Report (Customer Wise Summary)</t>
  </si>
  <si>
    <t>Receivable Report (Customer Wise Details)</t>
  </si>
  <si>
    <t>Invoice Value</t>
  </si>
  <si>
    <t>Due Amount</t>
  </si>
  <si>
    <t>Period: 01 Nov 2021 to 30 Nov 2021</t>
  </si>
  <si>
    <t>Collection Amount (A)</t>
  </si>
  <si>
    <t>Collection from Old Dues (B)</t>
  </si>
  <si>
    <t>Total Collection Amount (A+B)</t>
  </si>
  <si>
    <t>Principal</t>
  </si>
  <si>
    <t>Special Service Charge</t>
  </si>
  <si>
    <t>Food Court S. Charge</t>
  </si>
  <si>
    <t>Total S. Charge</t>
  </si>
  <si>
    <t>Collection Statement</t>
  </si>
  <si>
    <t>Police Plaza Concord (Gulshan)</t>
  </si>
  <si>
    <t>Current Selected Period</t>
  </si>
  <si>
    <t>Total Electric Bill</t>
  </si>
  <si>
    <t>Floor Name</t>
  </si>
  <si>
    <t>Owner Name</t>
  </si>
  <si>
    <t>Shop ID</t>
  </si>
  <si>
    <t>Auto</t>
  </si>
  <si>
    <t>Ground Floor</t>
  </si>
  <si>
    <t>1st Floor</t>
  </si>
  <si>
    <t>2nd Floor</t>
  </si>
  <si>
    <t>3rd Floor</t>
  </si>
  <si>
    <t>4th Floor</t>
  </si>
  <si>
    <t>5th Floor</t>
  </si>
  <si>
    <t>6th Floor</t>
  </si>
  <si>
    <t>7th Floor</t>
  </si>
  <si>
    <t>8th Floor</t>
  </si>
  <si>
    <t>9th Floor</t>
  </si>
  <si>
    <t>10th Floor</t>
  </si>
  <si>
    <t>11th Floor</t>
  </si>
  <si>
    <t>12th Floor</t>
  </si>
  <si>
    <t>13th Floor</t>
  </si>
  <si>
    <t>14th Floor</t>
  </si>
  <si>
    <t>15th Floor</t>
  </si>
  <si>
    <t>16th Floor</t>
  </si>
  <si>
    <t>Basement-1</t>
  </si>
  <si>
    <t>Basement-2</t>
  </si>
  <si>
    <t>Basement-3</t>
  </si>
  <si>
    <t>Floor</t>
  </si>
  <si>
    <t>Owner Name (already exist in our system)</t>
  </si>
  <si>
    <t>Manually Input</t>
  </si>
  <si>
    <t>Asset Info Panel</t>
  </si>
  <si>
    <t>Service Charge/sft</t>
  </si>
  <si>
    <t>Rent/sft</t>
  </si>
  <si>
    <t>Effective From</t>
  </si>
  <si>
    <t>Electricity Rate/KWH</t>
  </si>
  <si>
    <t>Current Rate (Display as TAB)</t>
  </si>
  <si>
    <t>Historical Rate (Display as TAB)</t>
  </si>
  <si>
    <t>Total Food Court SC</t>
  </si>
  <si>
    <t>Rate Info</t>
  </si>
  <si>
    <t>Effective To</t>
  </si>
  <si>
    <t>(Here we will select service type, then following field will show automatically for historical rates)</t>
  </si>
  <si>
    <t>Service Name:</t>
  </si>
  <si>
    <t>Navigation</t>
  </si>
  <si>
    <t>Is fine applicable</t>
  </si>
  <si>
    <t>Shop</t>
  </si>
  <si>
    <t>Office</t>
  </si>
  <si>
    <t>Button for:</t>
  </si>
  <si>
    <t>Show all active Users</t>
  </si>
  <si>
    <t>Create All Invoices</t>
  </si>
  <si>
    <t>Sl No.</t>
  </si>
  <si>
    <t>Select all</t>
  </si>
  <si>
    <t>XYZ</t>
  </si>
  <si>
    <t>All</t>
  </si>
  <si>
    <t>Billing Period</t>
  </si>
  <si>
    <t>Jan-21</t>
  </si>
  <si>
    <t>Feb-21</t>
  </si>
  <si>
    <t>Mar-21</t>
  </si>
  <si>
    <t>April-21</t>
  </si>
  <si>
    <t>May-21</t>
  </si>
  <si>
    <t>June-21</t>
  </si>
  <si>
    <t>July-21</t>
  </si>
  <si>
    <t>Aug-21</t>
  </si>
  <si>
    <t>Sep-21</t>
  </si>
  <si>
    <t>Oct-21</t>
  </si>
  <si>
    <t>Nov-21</t>
  </si>
  <si>
    <t>Dec-21</t>
  </si>
  <si>
    <t>Bulk Print Panel (after bill creation)</t>
  </si>
  <si>
    <t>Get Data</t>
  </si>
  <si>
    <t>Print Selected</t>
  </si>
  <si>
    <t>Asset No</t>
  </si>
  <si>
    <t>Tenant Name</t>
  </si>
  <si>
    <t>Asset No.</t>
  </si>
  <si>
    <t>Receivable Date:</t>
  </si>
  <si>
    <t>Drop Down Data</t>
  </si>
  <si>
    <t>Customer allotment should be here</t>
  </si>
  <si>
    <t>Fine on SC</t>
  </si>
  <si>
    <t>Fine on Electricity</t>
  </si>
  <si>
    <t>Total Amount</t>
  </si>
  <si>
    <t>Bill No.</t>
  </si>
  <si>
    <t>Fixed fine</t>
  </si>
  <si>
    <t>Total Receivable</t>
  </si>
  <si>
    <t>2111-15-001-001</t>
  </si>
  <si>
    <t>2111-18-005-002</t>
  </si>
  <si>
    <t>Accounting Date</t>
  </si>
  <si>
    <t>Show all active Users Fine</t>
  </si>
  <si>
    <t>(Fine entry for 1st month due date exceed)</t>
  </si>
  <si>
    <t>(Interest entry for 2nd Month)</t>
  </si>
  <si>
    <t>(Interest entry for 3rd Month)</t>
  </si>
  <si>
    <t>Accumulated Amount</t>
  </si>
  <si>
    <r>
      <t xml:space="preserve">Bulk Income Entry Panel for </t>
    </r>
    <r>
      <rPr>
        <b/>
        <sz val="11"/>
        <color rgb="FFFF0000"/>
        <rFont val="Calibri"/>
        <family val="2"/>
        <scheme val="minor"/>
      </rPr>
      <t>Rent &amp; Service Charge</t>
    </r>
  </si>
  <si>
    <t>Bill/Invoice No.</t>
  </si>
  <si>
    <t>Billing Month:</t>
  </si>
  <si>
    <t>Bulk Fine &amp; Interest on Service Charge</t>
  </si>
  <si>
    <t>if any customer pay the bill within 11-31 Dec 2021 then fine will be Tk. 500</t>
  </si>
  <si>
    <t>Principal Bill</t>
  </si>
  <si>
    <t>1st Month Interest</t>
  </si>
  <si>
    <t>2nd Month Interest</t>
  </si>
  <si>
    <t>Interest(@3%)</t>
  </si>
  <si>
    <t>Total bill</t>
  </si>
  <si>
    <t>Journal Entry for Fixed Fine on Service Charge</t>
  </si>
  <si>
    <t>Voucher No: SV/21/12/27</t>
  </si>
  <si>
    <t>Posting Date: 2021-12-24</t>
  </si>
  <si>
    <t>Effective Date: 2021-08-04</t>
  </si>
  <si>
    <t>Electricity bill Interest</t>
  </si>
  <si>
    <t>Service Charge Fixed Fine</t>
  </si>
  <si>
    <t>Service Charge Interest</t>
  </si>
  <si>
    <t>Service Charge Fixed Fine for Shop No# 301 for the month of Nov 2021</t>
  </si>
  <si>
    <t>Journal Entry for Interest on Service Charge</t>
  </si>
  <si>
    <t>Service Charge Interest@3% for Shop No# 301 for the month of Nov 2021</t>
  </si>
  <si>
    <t>Electricity bill Interest @10% for Shop No# 301 for the month of Nov 2021</t>
  </si>
  <si>
    <t>Set-up</t>
  </si>
  <si>
    <t>Menu List</t>
  </si>
  <si>
    <t>Asset Info</t>
  </si>
  <si>
    <t>Sales</t>
  </si>
  <si>
    <t>Store Info</t>
  </si>
  <si>
    <t>Bulk Entry (Please rename it to: Make Invoice</t>
  </si>
  <si>
    <t>Purchase</t>
  </si>
  <si>
    <t>Payments</t>
  </si>
  <si>
    <t>Manual Journal</t>
  </si>
  <si>
    <t>Journal List</t>
  </si>
  <si>
    <t>HR</t>
  </si>
  <si>
    <t>Employee Info</t>
  </si>
  <si>
    <t>General Ledger</t>
  </si>
  <si>
    <t>Users</t>
  </si>
  <si>
    <t>Lookups</t>
  </si>
  <si>
    <t>Role</t>
  </si>
  <si>
    <t>Permissions</t>
  </si>
  <si>
    <t>Backup</t>
  </si>
  <si>
    <t>Logs</t>
  </si>
  <si>
    <t>Tax Info</t>
  </si>
  <si>
    <t>Dashboard</t>
  </si>
  <si>
    <t>01769693755</t>
  </si>
  <si>
    <t>As on 31 Dec 2021</t>
  </si>
  <si>
    <t>Shop Number</t>
  </si>
  <si>
    <t>Rent Rate</t>
  </si>
  <si>
    <t>Allotted From</t>
  </si>
  <si>
    <t>Meter No.</t>
  </si>
  <si>
    <t>Service Charge Rate</t>
  </si>
  <si>
    <t>102</t>
  </si>
  <si>
    <t>Shop Area (sft)</t>
  </si>
  <si>
    <t>Service Charge Area (sft)</t>
  </si>
  <si>
    <t>SC Fine</t>
  </si>
  <si>
    <t>SC with Fine</t>
  </si>
  <si>
    <t>Electricity Bill with Fine</t>
  </si>
  <si>
    <t>Electricity Billing Statement</t>
  </si>
  <si>
    <t>Asset Name</t>
  </si>
  <si>
    <t>Meter No</t>
  </si>
  <si>
    <t>Previous Reading</t>
  </si>
  <si>
    <t>Current Reading</t>
  </si>
  <si>
    <t>KWH Consumed</t>
  </si>
  <si>
    <t>AB Bank ATM Booth</t>
  </si>
  <si>
    <t>Pavilion</t>
  </si>
  <si>
    <t>Ladies Corner</t>
  </si>
  <si>
    <t>La Reina</t>
  </si>
  <si>
    <t>Homex</t>
  </si>
  <si>
    <t>Glamour Life Style</t>
  </si>
  <si>
    <t>HRC</t>
  </si>
  <si>
    <t>Time World</t>
  </si>
  <si>
    <t>Fashion Fyre</t>
  </si>
  <si>
    <t>Asset allotment report</t>
  </si>
  <si>
    <t>Total Shop</t>
  </si>
  <si>
    <t>Allotted &amp; Open</t>
  </si>
  <si>
    <t>Allotted &amp; Closed</t>
  </si>
  <si>
    <t>Un-allotted</t>
  </si>
  <si>
    <t>Developer</t>
  </si>
  <si>
    <t>Receivable &amp; Collection Summary Report</t>
  </si>
  <si>
    <t>Receivable</t>
  </si>
  <si>
    <t>Collection</t>
  </si>
  <si>
    <t>Receivable &amp; Collection Details Report</t>
  </si>
  <si>
    <t>Jul-2021</t>
  </si>
  <si>
    <t>Aug-2021</t>
  </si>
  <si>
    <t>Sep-2021</t>
  </si>
  <si>
    <t>Oct-2021</t>
  </si>
  <si>
    <t>Rent(Office)</t>
  </si>
  <si>
    <t>Rent(Others)</t>
  </si>
  <si>
    <t>Rent(Shop)</t>
  </si>
  <si>
    <t>Electricity Bill (Shop)</t>
  </si>
  <si>
    <t>Electricity Bill (Others)</t>
  </si>
  <si>
    <t>Electricity Bill (Office)</t>
  </si>
  <si>
    <t>Service Charge (Office)</t>
  </si>
  <si>
    <t>Service Charge (Shop)</t>
  </si>
  <si>
    <t>Date Range: Month to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</si>
</sst>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409]dd\-mmm\-yy;@"/>
    <numFmt numFmtId="166" formatCode="[$-409]d\-mmm\-yy;@"/>
    <numFmt numFmtId="167" formatCode="0.0%"/>
    <numFmt numFmtId="168" formatCode="[$-409]mmm\-yy;@"/>
  </numFmts>
  <fonts count="31" x14ac:knownFonts="1">
    <font>
      <sz val="11"/>
      <color theme="1"/>
      <name val="Calibri"/>
      <family val="2"/>
      <scheme val="minor"/>
    </font>
    <font>
      <sz val="11"/>
      <color rgb="FFFF0000"/>
      <name val="Calibri"/>
      <family val="2"/>
      <scheme val="minor"/>
    </font>
    <font>
      <b/>
      <sz val="11"/>
      <color theme="1"/>
      <name val="Calibri"/>
      <family val="2"/>
      <scheme val="minor"/>
    </font>
    <font>
      <sz val="11"/>
      <color rgb="FF0000FF"/>
      <name val="Calibri"/>
      <family val="2"/>
      <scheme val="minor"/>
    </font>
    <font>
      <sz val="11"/>
      <color theme="1"/>
      <name val="Calibri"/>
      <family val="2"/>
      <scheme val="minor"/>
    </font>
    <font>
      <b/>
      <sz val="11"/>
      <color rgb="FF0000FF"/>
      <name val="Calibri"/>
      <family val="2"/>
      <scheme val="minor"/>
    </font>
    <font>
      <sz val="11"/>
      <name val="Calibri"/>
      <family val="2"/>
      <scheme val="minor"/>
    </font>
    <font>
      <sz val="11"/>
      <color rgb="FFC00000"/>
      <name val="Calibri"/>
      <family val="2"/>
      <scheme val="minor"/>
    </font>
    <font>
      <b/>
      <sz val="11"/>
      <color rgb="FFFF0000"/>
      <name val="Calibri"/>
      <family val="2"/>
      <scheme val="minor"/>
    </font>
    <font>
      <b/>
      <u/>
      <sz val="11"/>
      <color theme="1"/>
      <name val="Calibri"/>
      <family val="2"/>
      <scheme val="minor"/>
    </font>
    <font>
      <b/>
      <u/>
      <sz val="11"/>
      <color rgb="FF000099"/>
      <name val="Calibri"/>
      <family val="2"/>
      <scheme val="minor"/>
    </font>
    <font>
      <sz val="9"/>
      <color indexed="81"/>
      <name val="Tahoma"/>
      <family val="2"/>
    </font>
    <font>
      <b/>
      <sz val="9"/>
      <color indexed="81"/>
      <name val="Tahoma"/>
      <family val="2"/>
    </font>
    <font>
      <b/>
      <u/>
      <sz val="11"/>
      <color rgb="FFFF0000"/>
      <name val="Calibri"/>
      <family val="2"/>
      <scheme val="minor"/>
    </font>
    <font>
      <sz val="8"/>
      <name val="Calibri"/>
      <family val="2"/>
      <scheme val="minor"/>
    </font>
    <font>
      <sz val="11"/>
      <color theme="0"/>
      <name val="Calibri"/>
      <family val="2"/>
      <scheme val="minor"/>
    </font>
    <font>
      <b/>
      <sz val="12"/>
      <color theme="1"/>
      <name val="Calibri"/>
      <family val="2"/>
      <scheme val="minor"/>
    </font>
    <font>
      <b/>
      <sz val="14"/>
      <color theme="1"/>
      <name val="Calibri"/>
      <family val="2"/>
      <scheme val="minor"/>
    </font>
    <font>
      <b/>
      <sz val="11"/>
      <color theme="0"/>
      <name val="Calibri"/>
      <family val="2"/>
      <scheme val="minor"/>
    </font>
    <font>
      <sz val="11"/>
      <color rgb="FF00B0F0"/>
      <name val="Calibri"/>
      <family val="2"/>
      <scheme val="minor"/>
    </font>
    <font>
      <b/>
      <sz val="11"/>
      <color rgb="FF000099"/>
      <name val="Calibri"/>
      <family val="2"/>
      <scheme val="minor"/>
    </font>
    <font>
      <sz val="8"/>
      <color rgb="FF000000"/>
      <name val="Segoe UI"/>
      <family val="2"/>
    </font>
    <font>
      <b/>
      <sz val="11"/>
      <color theme="1"/>
      <name val="Lucida Calligraphy"/>
      <family val="4"/>
    </font>
    <font>
      <b/>
      <i/>
      <u/>
      <sz val="11"/>
      <color theme="1"/>
      <name val="Lucida Calligraphy"/>
      <family val="4"/>
    </font>
    <font>
      <b/>
      <sz val="10"/>
      <color theme="1"/>
      <name val="Calibri"/>
      <family val="2"/>
      <scheme val="minor"/>
    </font>
    <font>
      <sz val="10"/>
      <color rgb="FF000000"/>
      <name val="SolaimanLipi"/>
    </font>
    <font>
      <sz val="11"/>
      <color rgb="FF212529"/>
      <name val="SolaimanLipi"/>
    </font>
    <font>
      <b/>
      <sz val="11"/>
      <color rgb="FF212529"/>
      <name val="SolaimanLipi"/>
    </font>
    <font>
      <b/>
      <sz val="11"/>
      <color rgb="FF000000"/>
      <name val="SolaimanLipi"/>
    </font>
    <font>
      <u/>
      <sz val="11"/>
      <color theme="10"/>
      <name val="Calibri"/>
      <family val="2"/>
      <scheme val="minor"/>
    </font>
    <font>
      <sz val="9"/>
      <color indexed="81"/>
      <name val="Tahoma"/>
      <charset val="1"/>
    </font>
  </fonts>
  <fills count="23">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rgb="FF0070C0"/>
        <bgColor indexed="64"/>
      </patternFill>
    </fill>
    <fill>
      <patternFill patternType="solid">
        <fgColor theme="0"/>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rgb="FFD9D9D9"/>
        <bgColor indexed="64"/>
      </patternFill>
    </fill>
    <fill>
      <patternFill patternType="solid">
        <fgColor theme="6" tint="0.59999389629810485"/>
        <bgColor indexed="64"/>
      </patternFill>
    </fill>
    <fill>
      <patternFill patternType="solid">
        <fgColor theme="8" tint="0.79998168889431442"/>
        <bgColor indexed="64"/>
      </patternFill>
    </fill>
  </fills>
  <borders count="59">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auto="1"/>
      </right>
      <top style="hair">
        <color auto="1"/>
      </top>
      <bottom style="thin">
        <color auto="1"/>
      </bottom>
      <diagonal/>
    </border>
    <border>
      <left style="hair">
        <color auto="1"/>
      </left>
      <right style="medium">
        <color indexed="64"/>
      </right>
      <top style="hair">
        <color auto="1"/>
      </top>
      <bottom style="thin">
        <color auto="1"/>
      </bottom>
      <diagonal/>
    </border>
    <border>
      <left style="medium">
        <color indexed="64"/>
      </left>
      <right/>
      <top style="thin">
        <color indexed="64"/>
      </top>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s>
  <cellStyleXfs count="4">
    <xf numFmtId="0" fontId="0" fillId="0" borderId="0"/>
    <xf numFmtId="43" fontId="4" fillId="0" borderId="0" applyFont="0" applyFill="0" applyBorder="0" applyAlignment="0" applyProtection="0"/>
    <xf numFmtId="9" fontId="4" fillId="0" borderId="0" applyFont="0" applyFill="0" applyBorder="0" applyAlignment="0" applyProtection="0"/>
    <xf numFmtId="0" fontId="29" fillId="0" borderId="0" applyNumberFormat="0" applyFill="0" applyBorder="0" applyAlignment="0" applyProtection="0"/>
  </cellStyleXfs>
  <cellXfs count="577">
    <xf numFmtId="0" fontId="0" fillId="0" borderId="0" xfId="0"/>
    <xf numFmtId="0" fontId="2" fillId="0" borderId="0" xfId="0" applyFont="1"/>
    <xf numFmtId="0" fontId="3" fillId="0" borderId="0" xfId="0" applyFont="1"/>
    <xf numFmtId="0" fontId="1" fillId="0" borderId="0" xfId="0" applyFont="1"/>
    <xf numFmtId="0" fontId="0" fillId="2" borderId="0" xfId="0" applyFill="1"/>
    <xf numFmtId="0" fontId="0" fillId="0" borderId="0" xfId="0" applyFill="1"/>
    <xf numFmtId="0" fontId="5" fillId="0" borderId="0" xfId="0" applyFont="1"/>
    <xf numFmtId="0" fontId="6" fillId="0" borderId="0" xfId="0" applyFont="1"/>
    <xf numFmtId="0" fontId="7" fillId="0" borderId="0" xfId="0" applyFont="1"/>
    <xf numFmtId="164" fontId="0" fillId="0" borderId="0" xfId="1" applyNumberFormat="1" applyFont="1"/>
    <xf numFmtId="164" fontId="2" fillId="0" borderId="0" xfId="1" applyNumberFormat="1" applyFont="1"/>
    <xf numFmtId="0" fontId="2" fillId="0" borderId="0" xfId="0" applyFont="1" applyAlignment="1">
      <alignment vertical="center" wrapText="1"/>
    </xf>
    <xf numFmtId="0" fontId="8" fillId="0" borderId="0" xfId="0" applyFont="1"/>
    <xf numFmtId="0" fontId="2" fillId="2" borderId="0" xfId="0" applyFont="1" applyFill="1"/>
    <xf numFmtId="0" fontId="0" fillId="0" borderId="0" xfId="0" quotePrefix="1"/>
    <xf numFmtId="0" fontId="2" fillId="3" borderId="0" xfId="0" applyFont="1" applyFill="1"/>
    <xf numFmtId="0" fontId="0" fillId="3" borderId="0" xfId="0" applyFill="1"/>
    <xf numFmtId="0" fontId="0" fillId="0" borderId="0" xfId="0" quotePrefix="1" applyBorder="1"/>
    <xf numFmtId="0" fontId="0" fillId="0" borderId="0" xfId="0" applyBorder="1"/>
    <xf numFmtId="165" fontId="0" fillId="0" borderId="0" xfId="0" applyNumberFormat="1" applyBorder="1" applyAlignment="1">
      <alignment horizontal="left"/>
    </xf>
    <xf numFmtId="164" fontId="0" fillId="0" borderId="0" xfId="1" applyNumberFormat="1" applyFont="1" applyBorder="1" applyAlignment="1">
      <alignment horizontal="left"/>
    </xf>
    <xf numFmtId="164" fontId="0" fillId="0" borderId="0" xfId="1" applyNumberFormat="1" applyFont="1" applyBorder="1"/>
    <xf numFmtId="0" fontId="0" fillId="0" borderId="0" xfId="0" applyFill="1" applyBorder="1"/>
    <xf numFmtId="0" fontId="0" fillId="3" borderId="4" xfId="0" applyFill="1" applyBorder="1"/>
    <xf numFmtId="0" fontId="0" fillId="0" borderId="6" xfId="0" applyBorder="1"/>
    <xf numFmtId="0" fontId="0" fillId="0" borderId="7" xfId="0" quotePrefix="1" applyBorder="1"/>
    <xf numFmtId="164" fontId="0" fillId="0" borderId="7" xfId="1" applyNumberFormat="1" applyFont="1"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3" xfId="0" applyBorder="1"/>
    <xf numFmtId="0" fontId="0" fillId="0" borderId="4" xfId="0" applyBorder="1"/>
    <xf numFmtId="0" fontId="0" fillId="0" borderId="5" xfId="0" applyBorder="1"/>
    <xf numFmtId="0" fontId="2" fillId="0" borderId="0" xfId="0" applyFont="1" applyBorder="1"/>
    <xf numFmtId="0" fontId="0" fillId="0" borderId="0" xfId="0" applyAlignment="1">
      <alignment horizontal="center"/>
    </xf>
    <xf numFmtId="166" fontId="0" fillId="0" borderId="0" xfId="0" applyNumberFormat="1"/>
    <xf numFmtId="0" fontId="2" fillId="0" borderId="11" xfId="0" applyFont="1" applyBorder="1"/>
    <xf numFmtId="0" fontId="2" fillId="0" borderId="12" xfId="0" applyFont="1" applyBorder="1"/>
    <xf numFmtId="164" fontId="2" fillId="0" borderId="13" xfId="0" applyNumberFormat="1" applyFont="1" applyBorder="1"/>
    <xf numFmtId="0" fontId="0" fillId="0" borderId="14" xfId="0" applyBorder="1"/>
    <xf numFmtId="0" fontId="0" fillId="0" borderId="15" xfId="0" applyBorder="1"/>
    <xf numFmtId="164" fontId="0" fillId="0" borderId="16" xfId="1" applyNumberFormat="1" applyFont="1" applyBorder="1"/>
    <xf numFmtId="0" fontId="0" fillId="0" borderId="17" xfId="0" applyBorder="1"/>
    <xf numFmtId="0" fontId="0" fillId="0" borderId="1" xfId="0" applyBorder="1"/>
    <xf numFmtId="164" fontId="0" fillId="0" borderId="18" xfId="1" applyNumberFormat="1" applyFont="1" applyBorder="1"/>
    <xf numFmtId="0" fontId="2" fillId="3" borderId="2" xfId="0" applyFont="1" applyFill="1" applyBorder="1"/>
    <xf numFmtId="0" fontId="0" fillId="0" borderId="7" xfId="0" applyFill="1" applyBorder="1"/>
    <xf numFmtId="0" fontId="0" fillId="0" borderId="5" xfId="0" quotePrefix="1" applyBorder="1"/>
    <xf numFmtId="0" fontId="0" fillId="0" borderId="7" xfId="0" quotePrefix="1" applyFill="1" applyBorder="1"/>
    <xf numFmtId="0" fontId="9" fillId="0" borderId="0" xfId="0" applyFont="1"/>
    <xf numFmtId="9" fontId="0" fillId="0" borderId="0" xfId="2" applyFont="1"/>
    <xf numFmtId="164" fontId="0" fillId="0" borderId="19" xfId="0" applyNumberFormat="1" applyBorder="1"/>
    <xf numFmtId="0" fontId="0" fillId="0" borderId="20" xfId="0" applyBorder="1"/>
    <xf numFmtId="0" fontId="0" fillId="0" borderId="19" xfId="0" applyBorder="1"/>
    <xf numFmtId="164" fontId="0" fillId="0" borderId="20" xfId="0" applyNumberFormat="1" applyBorder="1"/>
    <xf numFmtId="164" fontId="2" fillId="0" borderId="2" xfId="0" applyNumberFormat="1" applyFont="1" applyBorder="1"/>
    <xf numFmtId="0" fontId="0" fillId="0" borderId="2" xfId="0" applyBorder="1"/>
    <xf numFmtId="0" fontId="0" fillId="0" borderId="0" xfId="0" applyAlignment="1">
      <alignment horizontal="left"/>
    </xf>
    <xf numFmtId="0" fontId="2" fillId="6" borderId="0" xfId="0" applyFont="1" applyFill="1"/>
    <xf numFmtId="0" fontId="2" fillId="7" borderId="0" xfId="0" applyFont="1" applyFill="1"/>
    <xf numFmtId="0" fontId="2" fillId="5" borderId="0" xfId="0" applyFont="1" applyFill="1"/>
    <xf numFmtId="0" fontId="2" fillId="8" borderId="0" xfId="0" applyFont="1" applyFill="1"/>
    <xf numFmtId="0" fontId="2" fillId="9" borderId="0" xfId="0" applyFont="1" applyFill="1"/>
    <xf numFmtId="166" fontId="0" fillId="0" borderId="0" xfId="0" applyNumberFormat="1" applyAlignment="1">
      <alignment horizontal="left"/>
    </xf>
    <xf numFmtId="167" fontId="0" fillId="0" borderId="0" xfId="2" applyNumberFormat="1" applyFont="1"/>
    <xf numFmtId="0" fontId="9" fillId="2" borderId="0" xfId="0" applyFont="1" applyFill="1"/>
    <xf numFmtId="0" fontId="0" fillId="0" borderId="0" xfId="0" applyAlignment="1">
      <alignment vertical="top" wrapText="1"/>
    </xf>
    <xf numFmtId="9" fontId="0" fillId="0" borderId="0" xfId="0" applyNumberFormat="1"/>
    <xf numFmtId="165" fontId="1" fillId="0" borderId="0" xfId="0" applyNumberFormat="1" applyFont="1" applyBorder="1" applyAlignment="1">
      <alignment horizontal="left"/>
    </xf>
    <xf numFmtId="0" fontId="2" fillId="11" borderId="0" xfId="0" applyFont="1" applyFill="1"/>
    <xf numFmtId="0" fontId="0" fillId="11" borderId="0" xfId="0" applyFill="1"/>
    <xf numFmtId="0" fontId="0" fillId="2" borderId="0" xfId="0" quotePrefix="1" applyFill="1"/>
    <xf numFmtId="0" fontId="2" fillId="11" borderId="3" xfId="0" applyFont="1" applyFill="1" applyBorder="1"/>
    <xf numFmtId="0" fontId="0" fillId="11" borderId="4" xfId="0" applyFill="1" applyBorder="1"/>
    <xf numFmtId="0" fontId="2" fillId="11" borderId="5" xfId="0" applyFont="1" applyFill="1" applyBorder="1"/>
    <xf numFmtId="164" fontId="0" fillId="0" borderId="0" xfId="0" applyNumberFormat="1" applyBorder="1"/>
    <xf numFmtId="164" fontId="0" fillId="0" borderId="7" xfId="0" applyNumberFormat="1" applyBorder="1"/>
    <xf numFmtId="0" fontId="2" fillId="11" borderId="19" xfId="0" applyFont="1" applyFill="1" applyBorder="1"/>
    <xf numFmtId="0" fontId="9" fillId="0" borderId="21" xfId="0" applyFont="1" applyBorder="1"/>
    <xf numFmtId="0" fontId="0" fillId="0" borderId="22" xfId="0" applyBorder="1"/>
    <xf numFmtId="0" fontId="0" fillId="0" borderId="23" xfId="0" applyBorder="1"/>
    <xf numFmtId="0" fontId="0" fillId="0" borderId="24" xfId="0" applyBorder="1"/>
    <xf numFmtId="0" fontId="10" fillId="0" borderId="0" xfId="0" applyFont="1" applyBorder="1"/>
    <xf numFmtId="0" fontId="0" fillId="5" borderId="0" xfId="0" applyFill="1" applyBorder="1"/>
    <xf numFmtId="0" fontId="0" fillId="0" borderId="25" xfId="0" applyBorder="1"/>
    <xf numFmtId="166" fontId="0" fillId="0" borderId="0" xfId="0" quotePrefix="1" applyNumberFormat="1" applyBorder="1" applyAlignment="1">
      <alignment horizontal="left"/>
    </xf>
    <xf numFmtId="0" fontId="9" fillId="0" borderId="24" xfId="0" applyFont="1" applyBorder="1"/>
    <xf numFmtId="0" fontId="0" fillId="4" borderId="24" xfId="0" applyFill="1" applyBorder="1" applyAlignment="1">
      <alignment vertical="top" wrapText="1"/>
    </xf>
    <xf numFmtId="0" fontId="0" fillId="4" borderId="0" xfId="0" applyFill="1" applyBorder="1" applyAlignment="1">
      <alignment vertical="top" wrapText="1"/>
    </xf>
    <xf numFmtId="9" fontId="0" fillId="0" borderId="0" xfId="2" applyFont="1" applyBorder="1"/>
    <xf numFmtId="2" fontId="0" fillId="0" borderId="0" xfId="2" applyNumberFormat="1" applyFont="1" applyBorder="1"/>
    <xf numFmtId="0" fontId="0" fillId="0" borderId="26" xfId="0" applyBorder="1"/>
    <xf numFmtId="0" fontId="0" fillId="0" borderId="27" xfId="0" applyBorder="1"/>
    <xf numFmtId="0" fontId="0" fillId="0" borderId="28" xfId="0" applyBorder="1"/>
    <xf numFmtId="0" fontId="0" fillId="3" borderId="0" xfId="0" applyFill="1" applyBorder="1"/>
    <xf numFmtId="0" fontId="0" fillId="12" borderId="0" xfId="0" quotePrefix="1" applyFill="1" applyBorder="1"/>
    <xf numFmtId="0" fontId="0" fillId="5" borderId="0" xfId="0" applyFill="1" applyBorder="1" applyAlignment="1">
      <alignment vertical="top" wrapText="1"/>
    </xf>
    <xf numFmtId="0" fontId="2" fillId="0" borderId="29" xfId="0" applyFont="1" applyBorder="1"/>
    <xf numFmtId="0" fontId="2" fillId="0" borderId="30" xfId="0" applyFont="1" applyBorder="1"/>
    <xf numFmtId="164" fontId="2" fillId="0" borderId="31" xfId="0" applyNumberFormat="1" applyFont="1" applyBorder="1"/>
    <xf numFmtId="0" fontId="1" fillId="0" borderId="0" xfId="0" applyFont="1" applyBorder="1"/>
    <xf numFmtId="0" fontId="2" fillId="0" borderId="24" xfId="0" applyFont="1" applyBorder="1"/>
    <xf numFmtId="0" fontId="2" fillId="3" borderId="21" xfId="0" applyFont="1" applyFill="1" applyBorder="1"/>
    <xf numFmtId="0" fontId="2" fillId="3" borderId="22" xfId="0" applyFont="1" applyFill="1" applyBorder="1"/>
    <xf numFmtId="0" fontId="0" fillId="3" borderId="22" xfId="0" applyFill="1" applyBorder="1"/>
    <xf numFmtId="0" fontId="2" fillId="3" borderId="23" xfId="0" applyFont="1" applyFill="1" applyBorder="1"/>
    <xf numFmtId="166" fontId="0" fillId="0" borderId="0" xfId="0" applyNumberFormat="1" applyBorder="1" applyAlignment="1">
      <alignment horizontal="left"/>
    </xf>
    <xf numFmtId="0" fontId="1" fillId="0" borderId="0" xfId="0" applyFont="1" applyFill="1" applyBorder="1"/>
    <xf numFmtId="2" fontId="0" fillId="0" borderId="0" xfId="0" applyNumberFormat="1"/>
    <xf numFmtId="0" fontId="2" fillId="13" borderId="0" xfId="0" applyFont="1" applyFill="1"/>
    <xf numFmtId="0" fontId="0" fillId="13" borderId="0" xfId="0" applyFill="1"/>
    <xf numFmtId="0" fontId="6" fillId="0" borderId="0" xfId="0" applyFont="1" applyFill="1" applyBorder="1"/>
    <xf numFmtId="0" fontId="2" fillId="3" borderId="0" xfId="0" applyFont="1" applyFill="1" applyBorder="1"/>
    <xf numFmtId="0" fontId="0" fillId="0" borderId="6" xfId="0" applyFill="1" applyBorder="1"/>
    <xf numFmtId="9" fontId="1" fillId="0" borderId="0" xfId="2" applyFont="1"/>
    <xf numFmtId="0" fontId="1" fillId="0" borderId="0" xfId="0" applyNumberFormat="1" applyFont="1" applyAlignment="1">
      <alignment horizontal="left"/>
    </xf>
    <xf numFmtId="0" fontId="2" fillId="0" borderId="2" xfId="0" applyFont="1" applyBorder="1"/>
    <xf numFmtId="164" fontId="0" fillId="0" borderId="9" xfId="1" applyNumberFormat="1" applyFont="1" applyBorder="1"/>
    <xf numFmtId="0" fontId="2" fillId="3" borderId="12" xfId="0" applyFont="1" applyFill="1" applyBorder="1"/>
    <xf numFmtId="0" fontId="2" fillId="3" borderId="32" xfId="0" applyFont="1" applyFill="1" applyBorder="1"/>
    <xf numFmtId="0" fontId="2" fillId="3" borderId="33" xfId="0" applyFont="1" applyFill="1" applyBorder="1"/>
    <xf numFmtId="164" fontId="0" fillId="0" borderId="25" xfId="1" applyNumberFormat="1" applyFont="1" applyBorder="1"/>
    <xf numFmtId="164" fontId="0" fillId="0" borderId="35" xfId="1" applyNumberFormat="1" applyFont="1" applyBorder="1"/>
    <xf numFmtId="164" fontId="2" fillId="3" borderId="0" xfId="1" applyNumberFormat="1" applyFont="1" applyFill="1" applyBorder="1"/>
    <xf numFmtId="164" fontId="2" fillId="3" borderId="25" xfId="1" applyNumberFormat="1" applyFont="1" applyFill="1" applyBorder="1"/>
    <xf numFmtId="164" fontId="2" fillId="0" borderId="0" xfId="1" applyNumberFormat="1" applyFont="1" applyBorder="1"/>
    <xf numFmtId="164" fontId="2" fillId="0" borderId="25" xfId="1" applyNumberFormat="1" applyFont="1" applyBorder="1"/>
    <xf numFmtId="166" fontId="0" fillId="0" borderId="24" xfId="0" applyNumberFormat="1" applyBorder="1"/>
    <xf numFmtId="166" fontId="0" fillId="0" borderId="34" xfId="0" applyNumberFormat="1" applyBorder="1"/>
    <xf numFmtId="0" fontId="2" fillId="0" borderId="0" xfId="0" applyFont="1" applyAlignment="1">
      <alignment wrapText="1"/>
    </xf>
    <xf numFmtId="0" fontId="0" fillId="0" borderId="0" xfId="0" applyAlignment="1"/>
    <xf numFmtId="0" fontId="2" fillId="3" borderId="1" xfId="0" applyFont="1" applyFill="1" applyBorder="1" applyAlignment="1">
      <alignment vertical="top" wrapText="1"/>
    </xf>
    <xf numFmtId="164" fontId="0" fillId="0" borderId="1" xfId="1" applyNumberFormat="1" applyFont="1" applyBorder="1"/>
    <xf numFmtId="164" fontId="2" fillId="3" borderId="38" xfId="1" applyNumberFormat="1" applyFont="1" applyFill="1" applyBorder="1"/>
    <xf numFmtId="164" fontId="2" fillId="3" borderId="39" xfId="1" applyNumberFormat="1" applyFont="1" applyFill="1" applyBorder="1"/>
    <xf numFmtId="0" fontId="2" fillId="3" borderId="37" xfId="0" applyFont="1" applyFill="1" applyBorder="1"/>
    <xf numFmtId="0" fontId="2" fillId="3" borderId="38" xfId="0" applyFont="1" applyFill="1" applyBorder="1"/>
    <xf numFmtId="0" fontId="2" fillId="3" borderId="15" xfId="0" applyFont="1" applyFill="1" applyBorder="1"/>
    <xf numFmtId="0" fontId="0" fillId="0" borderId="1" xfId="0" quotePrefix="1" applyBorder="1"/>
    <xf numFmtId="0" fontId="0" fillId="0" borderId="42" xfId="0" applyBorder="1"/>
    <xf numFmtId="164" fontId="0" fillId="0" borderId="43" xfId="1" applyNumberFormat="1" applyFont="1" applyBorder="1"/>
    <xf numFmtId="0" fontId="2" fillId="3" borderId="44" xfId="0" applyFont="1" applyFill="1" applyBorder="1"/>
    <xf numFmtId="164" fontId="2" fillId="3" borderId="45" xfId="1" applyNumberFormat="1" applyFont="1" applyFill="1" applyBorder="1"/>
    <xf numFmtId="0" fontId="2" fillId="3" borderId="40" xfId="0" applyFont="1" applyFill="1" applyBorder="1"/>
    <xf numFmtId="0" fontId="2" fillId="3" borderId="41" xfId="0" applyFont="1" applyFill="1" applyBorder="1"/>
    <xf numFmtId="0" fontId="8" fillId="0" borderId="0" xfId="0" applyFont="1" applyFill="1" applyBorder="1"/>
    <xf numFmtId="0" fontId="1" fillId="0" borderId="0" xfId="0" quotePrefix="1" applyFont="1"/>
    <xf numFmtId="0" fontId="2" fillId="0" borderId="11" xfId="0" applyFont="1" applyFill="1" applyBorder="1"/>
    <xf numFmtId="0" fontId="0" fillId="0" borderId="11" xfId="0" applyFill="1" applyBorder="1"/>
    <xf numFmtId="0" fontId="0" fillId="0" borderId="12" xfId="0" applyBorder="1"/>
    <xf numFmtId="164" fontId="0" fillId="0" borderId="13" xfId="0" applyNumberFormat="1" applyBorder="1"/>
    <xf numFmtId="0" fontId="0" fillId="0" borderId="13" xfId="0" applyBorder="1"/>
    <xf numFmtId="0" fontId="2" fillId="3" borderId="11" xfId="0" applyFont="1" applyFill="1" applyBorder="1"/>
    <xf numFmtId="164" fontId="2" fillId="3" borderId="2" xfId="0" applyNumberFormat="1" applyFont="1" applyFill="1" applyBorder="1"/>
    <xf numFmtId="0" fontId="0" fillId="0" borderId="0" xfId="0" applyFont="1"/>
    <xf numFmtId="0" fontId="0" fillId="0" borderId="0" xfId="0" quotePrefix="1" applyFont="1"/>
    <xf numFmtId="0" fontId="2" fillId="0" borderId="22" xfId="0" applyFont="1" applyBorder="1"/>
    <xf numFmtId="0" fontId="2" fillId="0" borderId="23" xfId="0" applyFont="1" applyBorder="1"/>
    <xf numFmtId="0" fontId="2" fillId="0" borderId="25" xfId="0" applyFont="1" applyBorder="1"/>
    <xf numFmtId="0" fontId="0" fillId="0" borderId="0" xfId="0" applyFont="1" applyBorder="1"/>
    <xf numFmtId="0" fontId="2" fillId="3" borderId="24" xfId="0" applyFont="1" applyFill="1" applyBorder="1"/>
    <xf numFmtId="164" fontId="2" fillId="3" borderId="0" xfId="0" applyNumberFormat="1" applyFont="1" applyFill="1" applyBorder="1"/>
    <xf numFmtId="166" fontId="0" fillId="0" borderId="0" xfId="0" applyNumberFormat="1" applyBorder="1"/>
    <xf numFmtId="0" fontId="0" fillId="0" borderId="46" xfId="0" applyBorder="1"/>
    <xf numFmtId="0" fontId="0" fillId="0" borderId="36" xfId="0" applyBorder="1"/>
    <xf numFmtId="0" fontId="0" fillId="0" borderId="34" xfId="0" applyBorder="1"/>
    <xf numFmtId="0" fontId="2" fillId="0" borderId="32" xfId="0" applyFont="1" applyBorder="1"/>
    <xf numFmtId="0" fontId="2" fillId="3" borderId="24" xfId="0" applyFont="1" applyFill="1" applyBorder="1" applyAlignment="1">
      <alignment vertical="top" wrapText="1"/>
    </xf>
    <xf numFmtId="0" fontId="2" fillId="3" borderId="0" xfId="0" applyFont="1" applyFill="1" applyBorder="1" applyAlignment="1">
      <alignment vertical="top" wrapText="1"/>
    </xf>
    <xf numFmtId="0" fontId="2" fillId="3" borderId="25" xfId="0" applyFont="1" applyFill="1" applyBorder="1" applyAlignment="1">
      <alignment vertical="top" wrapText="1"/>
    </xf>
    <xf numFmtId="10" fontId="0" fillId="0" borderId="0" xfId="0" applyNumberFormat="1" applyBorder="1"/>
    <xf numFmtId="9" fontId="0" fillId="0" borderId="0" xfId="0" applyNumberFormat="1" applyBorder="1"/>
    <xf numFmtId="164" fontId="0" fillId="0" borderId="25" xfId="0" applyNumberFormat="1" applyBorder="1"/>
    <xf numFmtId="164" fontId="2" fillId="3" borderId="25" xfId="0" applyNumberFormat="1" applyFont="1" applyFill="1" applyBorder="1"/>
    <xf numFmtId="0" fontId="2" fillId="10" borderId="26" xfId="0" applyFont="1" applyFill="1" applyBorder="1" applyAlignment="1">
      <alignment horizontal="left" vertical="top"/>
    </xf>
    <xf numFmtId="0" fontId="2" fillId="10" borderId="27" xfId="0" applyFont="1" applyFill="1" applyBorder="1"/>
    <xf numFmtId="0" fontId="2" fillId="10" borderId="28" xfId="0" applyFont="1" applyFill="1" applyBorder="1" applyAlignment="1">
      <alignment horizontal="right"/>
    </xf>
    <xf numFmtId="0" fontId="15" fillId="0" borderId="0" xfId="0" applyFont="1"/>
    <xf numFmtId="164" fontId="2" fillId="0" borderId="2" xfId="0" applyNumberFormat="1" applyFont="1" applyBorder="1" applyAlignment="1"/>
    <xf numFmtId="164" fontId="2" fillId="0" borderId="36" xfId="0" applyNumberFormat="1" applyFont="1" applyBorder="1" applyAlignment="1"/>
    <xf numFmtId="0" fontId="0" fillId="2" borderId="0" xfId="0" applyFill="1" applyBorder="1"/>
    <xf numFmtId="0" fontId="1" fillId="4" borderId="0" xfId="0" applyFont="1" applyFill="1" applyBorder="1" applyAlignment="1">
      <alignment vertical="top" wrapText="1"/>
    </xf>
    <xf numFmtId="0" fontId="0" fillId="4" borderId="25" xfId="0" applyFill="1" applyBorder="1" applyAlignment="1">
      <alignment vertical="top" wrapText="1"/>
    </xf>
    <xf numFmtId="0" fontId="0" fillId="0" borderId="42" xfId="0" applyBorder="1" applyAlignment="1">
      <alignment horizontal="center"/>
    </xf>
    <xf numFmtId="9" fontId="0" fillId="0" borderId="1" xfId="2" applyFont="1" applyBorder="1"/>
    <xf numFmtId="0" fontId="2" fillId="0" borderId="0" xfId="0" applyFont="1" applyAlignment="1">
      <alignment horizontal="right"/>
    </xf>
    <xf numFmtId="0" fontId="2" fillId="3" borderId="2" xfId="0" applyFont="1" applyFill="1" applyBorder="1" applyAlignment="1">
      <alignment vertical="top" wrapText="1"/>
    </xf>
    <xf numFmtId="164" fontId="0" fillId="0" borderId="2" xfId="1" applyNumberFormat="1" applyFont="1" applyBorder="1"/>
    <xf numFmtId="164" fontId="2" fillId="3" borderId="2" xfId="1" applyNumberFormat="1" applyFont="1" applyFill="1" applyBorder="1"/>
    <xf numFmtId="0" fontId="0" fillId="0" borderId="2" xfId="0" applyBorder="1" applyAlignment="1">
      <alignment horizontal="center"/>
    </xf>
    <xf numFmtId="0" fontId="0" fillId="0" borderId="0" xfId="0" applyFill="1" applyBorder="1" applyAlignment="1">
      <alignment horizontal="center"/>
    </xf>
    <xf numFmtId="164" fontId="0" fillId="0" borderId="0" xfId="1" applyNumberFormat="1" applyFont="1" applyFill="1" applyBorder="1"/>
    <xf numFmtId="164" fontId="2" fillId="0" borderId="0" xfId="1" applyNumberFormat="1" applyFont="1" applyFill="1" applyBorder="1"/>
    <xf numFmtId="0" fontId="2" fillId="0" borderId="0" xfId="0" applyFont="1" applyFill="1" applyBorder="1" applyAlignment="1">
      <alignment horizontal="left"/>
    </xf>
    <xf numFmtId="168" fontId="2" fillId="11" borderId="0" xfId="0" applyNumberFormat="1" applyFont="1" applyFill="1" applyBorder="1"/>
    <xf numFmtId="164" fontId="2" fillId="0" borderId="0" xfId="0" applyNumberFormat="1" applyFont="1"/>
    <xf numFmtId="164" fontId="2" fillId="0" borderId="2" xfId="1" applyNumberFormat="1" applyFont="1" applyBorder="1"/>
    <xf numFmtId="164" fontId="2" fillId="3" borderId="0" xfId="0" applyNumberFormat="1" applyFont="1" applyFill="1"/>
    <xf numFmtId="164" fontId="2" fillId="3" borderId="0" xfId="1" applyNumberFormat="1" applyFont="1" applyFill="1"/>
    <xf numFmtId="164" fontId="1" fillId="0" borderId="0" xfId="1" applyNumberFormat="1" applyFont="1"/>
    <xf numFmtId="164" fontId="0" fillId="2" borderId="0" xfId="1" applyNumberFormat="1" applyFont="1" applyFill="1"/>
    <xf numFmtId="0" fontId="1" fillId="0" borderId="2" xfId="0" applyFont="1" applyBorder="1"/>
    <xf numFmtId="0" fontId="0" fillId="0" borderId="2" xfId="0" quotePrefix="1" applyBorder="1"/>
    <xf numFmtId="0" fontId="3" fillId="0" borderId="0" xfId="0" applyFont="1" applyBorder="1"/>
    <xf numFmtId="165" fontId="6" fillId="0" borderId="0" xfId="0" applyNumberFormat="1" applyFont="1" applyFill="1" applyBorder="1" applyAlignment="1">
      <alignment horizontal="left"/>
    </xf>
    <xf numFmtId="0" fontId="19" fillId="0" borderId="0" xfId="0" applyFont="1" applyBorder="1"/>
    <xf numFmtId="164" fontId="19" fillId="0" borderId="0" xfId="1" applyNumberFormat="1" applyFont="1" applyFill="1" applyBorder="1"/>
    <xf numFmtId="0" fontId="18" fillId="14" borderId="0" xfId="0" applyFont="1" applyFill="1" applyAlignment="1">
      <alignment horizontal="center"/>
    </xf>
    <xf numFmtId="0" fontId="3" fillId="0" borderId="4" xfId="0" applyFont="1" applyBorder="1"/>
    <xf numFmtId="166" fontId="0" fillId="0" borderId="5" xfId="0" applyNumberFormat="1" applyBorder="1" applyAlignment="1">
      <alignment horizontal="left"/>
    </xf>
    <xf numFmtId="0" fontId="0" fillId="0" borderId="7" xfId="0" applyBorder="1" applyAlignment="1">
      <alignment horizontal="left"/>
    </xf>
    <xf numFmtId="0" fontId="3" fillId="0" borderId="7" xfId="0" applyFont="1" applyBorder="1" applyAlignment="1">
      <alignment horizontal="left"/>
    </xf>
    <xf numFmtId="166" fontId="0" fillId="0" borderId="9" xfId="0" applyNumberFormat="1" applyBorder="1" applyAlignment="1">
      <alignment horizontal="left"/>
    </xf>
    <xf numFmtId="164" fontId="0" fillId="0" borderId="10" xfId="1" applyNumberFormat="1" applyFont="1" applyBorder="1"/>
    <xf numFmtId="0" fontId="3" fillId="0" borderId="9" xfId="0" applyFont="1" applyBorder="1"/>
    <xf numFmtId="0" fontId="3" fillId="0" borderId="7" xfId="0" applyFont="1" applyBorder="1"/>
    <xf numFmtId="164" fontId="2" fillId="3" borderId="12" xfId="1" applyNumberFormat="1" applyFont="1" applyFill="1" applyBorder="1"/>
    <xf numFmtId="0" fontId="2" fillId="15" borderId="32" xfId="0" applyFont="1" applyFill="1" applyBorder="1"/>
    <xf numFmtId="0" fontId="2" fillId="15" borderId="12" xfId="0" applyFont="1" applyFill="1" applyBorder="1"/>
    <xf numFmtId="164" fontId="2" fillId="15" borderId="12" xfId="1" applyNumberFormat="1" applyFont="1" applyFill="1" applyBorder="1"/>
    <xf numFmtId="164" fontId="2" fillId="15" borderId="36" xfId="1" applyNumberFormat="1" applyFont="1" applyFill="1" applyBorder="1"/>
    <xf numFmtId="164" fontId="2" fillId="3" borderId="36" xfId="1" applyNumberFormat="1" applyFont="1" applyFill="1" applyBorder="1"/>
    <xf numFmtId="0" fontId="2" fillId="3" borderId="2" xfId="0" applyFont="1" applyFill="1" applyBorder="1" applyAlignment="1">
      <alignment horizontal="center" vertical="top" wrapText="1"/>
    </xf>
    <xf numFmtId="0" fontId="2" fillId="3" borderId="19" xfId="0" applyFont="1" applyFill="1" applyBorder="1" applyAlignment="1">
      <alignment horizontal="center" vertical="top" wrapText="1"/>
    </xf>
    <xf numFmtId="0" fontId="2" fillId="3" borderId="48" xfId="0" applyFont="1" applyFill="1" applyBorder="1" applyAlignment="1">
      <alignment horizontal="center" vertical="top" wrapText="1"/>
    </xf>
    <xf numFmtId="0" fontId="2" fillId="0" borderId="47" xfId="0" applyFont="1" applyBorder="1" applyAlignment="1">
      <alignment horizontal="left"/>
    </xf>
    <xf numFmtId="0" fontId="0" fillId="0" borderId="24" xfId="0" applyBorder="1" applyAlignment="1">
      <alignment horizontal="center"/>
    </xf>
    <xf numFmtId="0" fontId="6" fillId="0" borderId="0" xfId="0" quotePrefix="1" applyFont="1" applyBorder="1"/>
    <xf numFmtId="0" fontId="6" fillId="0" borderId="0" xfId="0" applyFont="1" applyBorder="1"/>
    <xf numFmtId="164" fontId="6" fillId="0" borderId="0" xfId="1" applyNumberFormat="1" applyFont="1" applyBorder="1"/>
    <xf numFmtId="9" fontId="6" fillId="0" borderId="0" xfId="0" applyNumberFormat="1" applyFont="1" applyBorder="1"/>
    <xf numFmtId="0" fontId="3" fillId="16" borderId="0" xfId="0" applyFont="1" applyFill="1" applyBorder="1"/>
    <xf numFmtId="0" fontId="1" fillId="0" borderId="6" xfId="0" applyFont="1" applyBorder="1"/>
    <xf numFmtId="0" fontId="1" fillId="16" borderId="0" xfId="0" applyFont="1" applyFill="1" applyBorder="1"/>
    <xf numFmtId="0" fontId="0" fillId="0" borderId="0" xfId="0" quotePrefix="1" applyFill="1" applyBorder="1"/>
    <xf numFmtId="0" fontId="0" fillId="0" borderId="23" xfId="0" applyFill="1" applyBorder="1"/>
    <xf numFmtId="0" fontId="0" fillId="0" borderId="25" xfId="0" applyFill="1" applyBorder="1"/>
    <xf numFmtId="0" fontId="2" fillId="0" borderId="0" xfId="0" applyFont="1" applyFill="1" applyBorder="1" applyAlignment="1">
      <alignment vertical="top" wrapText="1"/>
    </xf>
    <xf numFmtId="10" fontId="0" fillId="0" borderId="0" xfId="0" applyNumberFormat="1" applyFill="1" applyBorder="1"/>
    <xf numFmtId="164" fontId="0" fillId="0" borderId="0" xfId="0" applyNumberFormat="1" applyFill="1" applyBorder="1"/>
    <xf numFmtId="9" fontId="0" fillId="0" borderId="0" xfId="0" applyNumberFormat="1" applyFill="1" applyBorder="1"/>
    <xf numFmtId="0" fontId="2" fillId="0" borderId="0" xfId="0" applyFont="1" applyFill="1" applyBorder="1"/>
    <xf numFmtId="164" fontId="2" fillId="0" borderId="0" xfId="0" applyNumberFormat="1" applyFont="1" applyFill="1" applyBorder="1"/>
    <xf numFmtId="0" fontId="2" fillId="0" borderId="0" xfId="0" applyFont="1" applyFill="1" applyBorder="1" applyAlignment="1">
      <alignment horizontal="right"/>
    </xf>
    <xf numFmtId="0" fontId="2" fillId="10" borderId="28" xfId="0" applyFont="1" applyFill="1" applyBorder="1"/>
    <xf numFmtId="0" fontId="2" fillId="0" borderId="22" xfId="0" applyFont="1" applyBorder="1" applyAlignment="1">
      <alignment horizontal="left"/>
    </xf>
    <xf numFmtId="0" fontId="2" fillId="0" borderId="23" xfId="0" applyFont="1" applyBorder="1" applyAlignment="1">
      <alignment horizontal="left"/>
    </xf>
    <xf numFmtId="166" fontId="0" fillId="0" borderId="36" xfId="0" applyNumberFormat="1" applyBorder="1"/>
    <xf numFmtId="0" fontId="2" fillId="0" borderId="0" xfId="0" applyFont="1" applyAlignment="1">
      <alignment horizontal="center"/>
    </xf>
    <xf numFmtId="0" fontId="2" fillId="0" borderId="0" xfId="0" applyFont="1" applyBorder="1" applyAlignment="1">
      <alignment horizontal="center"/>
    </xf>
    <xf numFmtId="0" fontId="6" fillId="0" borderId="9" xfId="0" applyFont="1" applyFill="1" applyBorder="1"/>
    <xf numFmtId="43" fontId="0" fillId="0" borderId="0" xfId="1" applyFont="1"/>
    <xf numFmtId="43" fontId="0" fillId="0" borderId="0" xfId="1" applyNumberFormat="1" applyFont="1"/>
    <xf numFmtId="0" fontId="2" fillId="3" borderId="2" xfId="0" applyFont="1" applyFill="1" applyBorder="1" applyAlignment="1">
      <alignment vertical="center"/>
    </xf>
    <xf numFmtId="0" fontId="0" fillId="0" borderId="0" xfId="0" applyAlignment="1">
      <alignment vertical="center"/>
    </xf>
    <xf numFmtId="43" fontId="0" fillId="0" borderId="2" xfId="1" applyNumberFormat="1" applyFont="1" applyBorder="1" applyAlignment="1">
      <alignment vertical="center"/>
    </xf>
    <xf numFmtId="9" fontId="0" fillId="0" borderId="2" xfId="0" applyNumberFormat="1" applyBorder="1" applyAlignment="1">
      <alignment vertical="center"/>
    </xf>
    <xf numFmtId="43" fontId="0" fillId="0" borderId="2" xfId="1" applyFont="1" applyBorder="1" applyAlignment="1">
      <alignment vertical="center"/>
    </xf>
    <xf numFmtId="0" fontId="0" fillId="0" borderId="2" xfId="1" applyNumberFormat="1" applyFont="1" applyBorder="1" applyAlignment="1">
      <alignment horizontal="center" vertical="center"/>
    </xf>
    <xf numFmtId="0" fontId="0" fillId="0" borderId="0" xfId="0" quotePrefix="1" applyAlignment="1">
      <alignment horizontal="center"/>
    </xf>
    <xf numFmtId="17" fontId="0" fillId="0" borderId="0" xfId="0" quotePrefix="1" applyNumberFormat="1"/>
    <xf numFmtId="165" fontId="0" fillId="0" borderId="0" xfId="0" applyNumberFormat="1"/>
    <xf numFmtId="16" fontId="0" fillId="0" borderId="2" xfId="0" quotePrefix="1" applyNumberFormat="1" applyBorder="1"/>
    <xf numFmtId="0" fontId="2" fillId="0" borderId="6" xfId="0" applyFont="1" applyBorder="1"/>
    <xf numFmtId="0" fontId="20" fillId="0" borderId="0" xfId="0" applyFont="1" applyBorder="1"/>
    <xf numFmtId="165" fontId="0" fillId="0" borderId="0" xfId="0" applyNumberFormat="1" applyBorder="1"/>
    <xf numFmtId="0" fontId="0" fillId="0" borderId="52" xfId="0" quotePrefix="1" applyBorder="1" applyAlignment="1">
      <alignment horizontal="center"/>
    </xf>
    <xf numFmtId="0" fontId="0" fillId="0" borderId="0" xfId="0" quotePrefix="1" applyBorder="1" applyAlignment="1">
      <alignment horizontal="center"/>
    </xf>
    <xf numFmtId="0" fontId="0" fillId="0" borderId="53" xfId="0" quotePrefix="1" applyBorder="1" applyAlignment="1">
      <alignment horizontal="center"/>
    </xf>
    <xf numFmtId="0" fontId="2" fillId="0" borderId="52" xfId="0" applyFont="1" applyBorder="1" applyAlignment="1">
      <alignment horizontal="center"/>
    </xf>
    <xf numFmtId="0" fontId="2" fillId="0" borderId="53" xfId="0" applyFont="1" applyBorder="1" applyAlignment="1">
      <alignment horizontal="center"/>
    </xf>
    <xf numFmtId="0" fontId="0" fillId="0" borderId="52" xfId="0" applyBorder="1"/>
    <xf numFmtId="17" fontId="0" fillId="0" borderId="0" xfId="0" quotePrefix="1" applyNumberFormat="1" applyBorder="1"/>
    <xf numFmtId="0" fontId="0" fillId="0" borderId="53" xfId="0" applyBorder="1"/>
    <xf numFmtId="43" fontId="0" fillId="0" borderId="52" xfId="1" applyNumberFormat="1" applyFont="1" applyBorder="1"/>
    <xf numFmtId="43" fontId="0" fillId="0" borderId="0" xfId="1" applyNumberFormat="1" applyFont="1" applyBorder="1"/>
    <xf numFmtId="43" fontId="0" fillId="0" borderId="0" xfId="1" applyFont="1" applyBorder="1"/>
    <xf numFmtId="43" fontId="0" fillId="0" borderId="53" xfId="1" applyFont="1" applyBorder="1"/>
    <xf numFmtId="0" fontId="0" fillId="0" borderId="56" xfId="0" applyBorder="1"/>
    <xf numFmtId="0" fontId="0" fillId="0" borderId="57" xfId="0" applyBorder="1"/>
    <xf numFmtId="0" fontId="0" fillId="0" borderId="58" xfId="0" applyBorder="1"/>
    <xf numFmtId="43" fontId="0" fillId="0" borderId="2" xfId="0" applyNumberFormat="1" applyBorder="1"/>
    <xf numFmtId="0" fontId="0" fillId="0" borderId="0" xfId="0" applyAlignment="1">
      <alignment vertical="top"/>
    </xf>
    <xf numFmtId="0" fontId="2" fillId="0" borderId="2" xfId="0" applyFont="1" applyBorder="1" applyAlignment="1">
      <alignment vertical="top"/>
    </xf>
    <xf numFmtId="0" fontId="2" fillId="0" borderId="2" xfId="0" applyFont="1" applyBorder="1" applyAlignment="1">
      <alignment horizontal="center" vertical="top" wrapText="1"/>
    </xf>
    <xf numFmtId="0" fontId="2" fillId="0" borderId="2" xfId="0" applyFont="1" applyFill="1" applyBorder="1" applyAlignment="1">
      <alignment horizontal="center" vertical="top" wrapText="1"/>
    </xf>
    <xf numFmtId="43" fontId="0" fillId="0" borderId="2" xfId="0" applyNumberFormat="1" applyBorder="1" applyAlignment="1">
      <alignment vertical="center"/>
    </xf>
    <xf numFmtId="0" fontId="0" fillId="0" borderId="0" xfId="0" quotePrefix="1" applyBorder="1" applyAlignment="1">
      <alignment horizontal="center"/>
    </xf>
    <xf numFmtId="0" fontId="2" fillId="0" borderId="0" xfId="0" applyFont="1" applyBorder="1" applyAlignment="1">
      <alignment horizontal="center"/>
    </xf>
    <xf numFmtId="164" fontId="19" fillId="0" borderId="0" xfId="1" applyNumberFormat="1" applyFont="1" applyBorder="1"/>
    <xf numFmtId="165" fontId="0" fillId="0" borderId="7" xfId="0" applyNumberFormat="1" applyBorder="1" applyAlignment="1">
      <alignment horizontal="left"/>
    </xf>
    <xf numFmtId="165" fontId="1" fillId="0" borderId="7" xfId="0" applyNumberFormat="1" applyFont="1" applyBorder="1" applyAlignment="1">
      <alignment horizontal="left"/>
    </xf>
    <xf numFmtId="164" fontId="0" fillId="0" borderId="7" xfId="1" applyNumberFormat="1" applyFont="1" applyBorder="1" applyAlignment="1">
      <alignment horizontal="left"/>
    </xf>
    <xf numFmtId="9" fontId="0" fillId="0" borderId="9" xfId="0" applyNumberFormat="1" applyBorder="1"/>
    <xf numFmtId="0" fontId="0" fillId="3" borderId="5" xfId="0" applyFill="1" applyBorder="1"/>
    <xf numFmtId="0" fontId="6" fillId="0" borderId="0" xfId="0" applyNumberFormat="1" applyFont="1" applyFill="1" applyBorder="1" applyAlignment="1">
      <alignment horizontal="left"/>
    </xf>
    <xf numFmtId="0" fontId="0" fillId="0" borderId="0" xfId="0" applyBorder="1" applyAlignment="1">
      <alignment horizontal="left"/>
    </xf>
    <xf numFmtId="43" fontId="0" fillId="0" borderId="0" xfId="1" applyFont="1" applyBorder="1" applyAlignment="1">
      <alignment vertical="center"/>
    </xf>
    <xf numFmtId="0" fontId="0" fillId="0" borderId="6" xfId="0" quotePrefix="1" applyBorder="1" applyAlignment="1">
      <alignment horizontal="center"/>
    </xf>
    <xf numFmtId="0" fontId="0" fillId="0" borderId="7" xfId="0" quotePrefix="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43" fontId="0" fillId="0" borderId="6" xfId="1" applyNumberFormat="1" applyFont="1" applyBorder="1"/>
    <xf numFmtId="43" fontId="0" fillId="0" borderId="7" xfId="1" applyFont="1" applyBorder="1"/>
    <xf numFmtId="0" fontId="0" fillId="0" borderId="2" xfId="0" applyBorder="1" applyAlignment="1">
      <alignment horizontal="left"/>
    </xf>
    <xf numFmtId="0" fontId="0" fillId="0" borderId="8" xfId="0" applyBorder="1" applyAlignment="1">
      <alignment horizontal="left"/>
    </xf>
    <xf numFmtId="43" fontId="0" fillId="0" borderId="9" xfId="1" applyFont="1" applyBorder="1" applyAlignment="1">
      <alignment vertical="center"/>
    </xf>
    <xf numFmtId="43" fontId="0" fillId="0" borderId="10" xfId="1" applyFont="1" applyBorder="1" applyAlignment="1">
      <alignment vertical="center"/>
    </xf>
    <xf numFmtId="0" fontId="2" fillId="0" borderId="8" xfId="0" applyFont="1" applyBorder="1" applyAlignment="1">
      <alignment horizontal="left"/>
    </xf>
    <xf numFmtId="0" fontId="2" fillId="0" borderId="9" xfId="0" applyFont="1" applyBorder="1"/>
    <xf numFmtId="43" fontId="2" fillId="0" borderId="10" xfId="1" applyFont="1" applyBorder="1" applyAlignment="1">
      <alignment vertical="center"/>
    </xf>
    <xf numFmtId="0" fontId="0" fillId="0" borderId="6" xfId="1" applyNumberFormat="1" applyFont="1" applyBorder="1" applyAlignment="1">
      <alignment horizontal="center" vertical="center"/>
    </xf>
    <xf numFmtId="0" fontId="0" fillId="0" borderId="0" xfId="1" applyNumberFormat="1" applyFont="1" applyBorder="1" applyAlignment="1">
      <alignment horizontal="center" vertical="center"/>
    </xf>
    <xf numFmtId="43" fontId="0" fillId="0" borderId="0" xfId="1" applyNumberFormat="1" applyFont="1" applyBorder="1" applyAlignment="1">
      <alignment vertical="center"/>
    </xf>
    <xf numFmtId="9" fontId="0" fillId="0" borderId="0" xfId="0" applyNumberFormat="1" applyBorder="1" applyAlignment="1">
      <alignment vertical="center"/>
    </xf>
    <xf numFmtId="43" fontId="0" fillId="0" borderId="7" xfId="1" applyFont="1" applyBorder="1" applyAlignment="1">
      <alignment vertical="center"/>
    </xf>
    <xf numFmtId="0" fontId="2" fillId="0" borderId="2" xfId="1" applyNumberFormat="1" applyFont="1" applyBorder="1" applyAlignment="1">
      <alignment horizontal="center" vertical="center"/>
    </xf>
    <xf numFmtId="43" fontId="2" fillId="0" borderId="2" xfId="1" applyNumberFormat="1" applyFont="1" applyBorder="1" applyAlignment="1">
      <alignment vertical="center"/>
    </xf>
    <xf numFmtId="9" fontId="2" fillId="0" borderId="2" xfId="0" applyNumberFormat="1" applyFont="1" applyBorder="1" applyAlignment="1">
      <alignment vertical="center"/>
    </xf>
    <xf numFmtId="43" fontId="2" fillId="0" borderId="2" xfId="1" applyFont="1" applyBorder="1" applyAlignment="1">
      <alignment vertical="center"/>
    </xf>
    <xf numFmtId="164" fontId="0" fillId="0" borderId="2" xfId="1" applyNumberFormat="1" applyFont="1" applyBorder="1" applyAlignment="1">
      <alignment horizontal="center" vertical="center"/>
    </xf>
    <xf numFmtId="43" fontId="2" fillId="0" borderId="2" xfId="0" applyNumberFormat="1" applyFont="1" applyBorder="1" applyAlignment="1">
      <alignment vertical="center"/>
    </xf>
    <xf numFmtId="0" fontId="2" fillId="0" borderId="2" xfId="1" applyNumberFormat="1" applyFont="1" applyBorder="1" applyAlignment="1">
      <alignment horizontal="left" vertical="center"/>
    </xf>
    <xf numFmtId="0" fontId="0" fillId="3" borderId="0" xfId="0" applyFill="1" applyAlignment="1">
      <alignment vertical="top"/>
    </xf>
    <xf numFmtId="0" fontId="0" fillId="3" borderId="0" xfId="0" applyFill="1" applyAlignment="1">
      <alignment vertical="center"/>
    </xf>
    <xf numFmtId="43" fontId="2" fillId="0" borderId="0" xfId="1" applyFont="1" applyBorder="1" applyAlignment="1">
      <alignment vertical="center"/>
    </xf>
    <xf numFmtId="0" fontId="0" fillId="0" borderId="0" xfId="0" applyAlignment="1">
      <alignment horizontal="center"/>
    </xf>
    <xf numFmtId="9" fontId="0" fillId="0" borderId="2" xfId="0" quotePrefix="1" applyNumberFormat="1" applyBorder="1" applyAlignment="1">
      <alignment horizontal="right" vertical="center"/>
    </xf>
    <xf numFmtId="43" fontId="0" fillId="0" borderId="0" xfId="0" applyNumberFormat="1" applyBorder="1"/>
    <xf numFmtId="0" fontId="2" fillId="3" borderId="3" xfId="0" applyFont="1" applyFill="1" applyBorder="1"/>
    <xf numFmtId="0" fontId="2" fillId="3" borderId="4" xfId="0" applyFont="1" applyFill="1" applyBorder="1"/>
    <xf numFmtId="43" fontId="2" fillId="0" borderId="0" xfId="0" applyNumberFormat="1" applyFont="1" applyBorder="1"/>
    <xf numFmtId="0" fontId="0" fillId="0" borderId="0" xfId="0" applyAlignment="1">
      <alignment horizontal="center"/>
    </xf>
    <xf numFmtId="0" fontId="2" fillId="17" borderId="0" xfId="0" applyFont="1" applyFill="1"/>
    <xf numFmtId="0" fontId="0" fillId="17" borderId="0" xfId="0" applyFill="1"/>
    <xf numFmtId="164" fontId="0" fillId="0" borderId="6" xfId="1" applyNumberFormat="1" applyFont="1" applyBorder="1" applyAlignment="1">
      <alignment horizontal="right"/>
    </xf>
    <xf numFmtId="166" fontId="0" fillId="0" borderId="8" xfId="0" applyNumberFormat="1" applyBorder="1"/>
    <xf numFmtId="166" fontId="0" fillId="0" borderId="10" xfId="0" applyNumberFormat="1" applyBorder="1"/>
    <xf numFmtId="166" fontId="0" fillId="0" borderId="6" xfId="0" applyNumberFormat="1" applyBorder="1"/>
    <xf numFmtId="166" fontId="0" fillId="0" borderId="7" xfId="0" applyNumberFormat="1" applyBorder="1"/>
    <xf numFmtId="43" fontId="0" fillId="0" borderId="2" xfId="1" applyFont="1" applyBorder="1"/>
    <xf numFmtId="43" fontId="2" fillId="3" borderId="2" xfId="1" applyFont="1" applyFill="1" applyBorder="1"/>
    <xf numFmtId="0" fontId="2" fillId="3" borderId="5" xfId="0" applyFont="1" applyFill="1" applyBorder="1"/>
    <xf numFmtId="0" fontId="2" fillId="3" borderId="8" xfId="0" applyFont="1" applyFill="1" applyBorder="1"/>
    <xf numFmtId="0" fontId="2" fillId="3" borderId="9" xfId="0" applyFont="1" applyFill="1" applyBorder="1"/>
    <xf numFmtId="43" fontId="2" fillId="3" borderId="9" xfId="0" applyNumberFormat="1" applyFont="1" applyFill="1" applyBorder="1"/>
    <xf numFmtId="43" fontId="2" fillId="3" borderId="10" xfId="0" applyNumberFormat="1" applyFont="1" applyFill="1" applyBorder="1"/>
    <xf numFmtId="0" fontId="2" fillId="0" borderId="6" xfId="0" applyFont="1" applyBorder="1" applyAlignment="1"/>
    <xf numFmtId="0" fontId="2" fillId="0" borderId="0" xfId="0" applyFont="1" applyBorder="1" applyAlignment="1"/>
    <xf numFmtId="0" fontId="2" fillId="0" borderId="7" xfId="0" applyFont="1" applyBorder="1" applyAlignment="1"/>
    <xf numFmtId="0" fontId="3" fillId="0" borderId="0" xfId="0" quotePrefix="1" applyFont="1" applyBorder="1"/>
    <xf numFmtId="0" fontId="3" fillId="0" borderId="7" xfId="0" quotePrefix="1" applyFont="1" applyBorder="1"/>
    <xf numFmtId="0" fontId="0" fillId="0" borderId="0" xfId="0" applyBorder="1" applyAlignment="1">
      <alignment vertical="top" wrapText="1"/>
    </xf>
    <xf numFmtId="0" fontId="0" fillId="0" borderId="3" xfId="0" applyBorder="1" applyAlignment="1"/>
    <xf numFmtId="0" fontId="0" fillId="0" borderId="4" xfId="0" applyBorder="1" applyAlignment="1"/>
    <xf numFmtId="0" fontId="2" fillId="3" borderId="1" xfId="0" applyFont="1" applyFill="1" applyBorder="1"/>
    <xf numFmtId="168" fontId="2" fillId="3" borderId="1" xfId="0" applyNumberFormat="1" applyFont="1" applyFill="1" applyBorder="1"/>
    <xf numFmtId="0" fontId="0" fillId="0" borderId="1" xfId="0" applyFill="1" applyBorder="1"/>
    <xf numFmtId="0" fontId="0" fillId="17" borderId="1" xfId="0" applyFill="1" applyBorder="1"/>
    <xf numFmtId="164" fontId="0" fillId="17" borderId="1" xfId="1" applyNumberFormat="1" applyFont="1" applyFill="1" applyBorder="1"/>
    <xf numFmtId="164" fontId="2" fillId="3" borderId="1" xfId="1" applyNumberFormat="1" applyFont="1" applyFill="1" applyBorder="1"/>
    <xf numFmtId="0" fontId="2" fillId="3" borderId="17" xfId="0" applyFont="1" applyFill="1" applyBorder="1"/>
    <xf numFmtId="0" fontId="2" fillId="3" borderId="18" xfId="0" applyFont="1" applyFill="1" applyBorder="1"/>
    <xf numFmtId="0" fontId="0" fillId="0" borderId="17" xfId="0" applyBorder="1" applyAlignment="1">
      <alignment horizontal="center"/>
    </xf>
    <xf numFmtId="0" fontId="0" fillId="17" borderId="17" xfId="0" applyFill="1" applyBorder="1" applyAlignment="1">
      <alignment horizontal="center"/>
    </xf>
    <xf numFmtId="164" fontId="0" fillId="17" borderId="18" xfId="1" applyNumberFormat="1" applyFont="1" applyFill="1" applyBorder="1"/>
    <xf numFmtId="164" fontId="2" fillId="3" borderId="18" xfId="1" applyNumberFormat="1" applyFont="1" applyFill="1" applyBorder="1"/>
    <xf numFmtId="0" fontId="0" fillId="0" borderId="8" xfId="0" applyFill="1" applyBorder="1"/>
    <xf numFmtId="0" fontId="2" fillId="0" borderId="1" xfId="0" applyFont="1" applyFill="1" applyBorder="1"/>
    <xf numFmtId="0" fontId="0" fillId="0" borderId="17" xfId="0" applyFill="1" applyBorder="1" applyAlignment="1">
      <alignment horizontal="center"/>
    </xf>
    <xf numFmtId="164" fontId="0" fillId="0" borderId="1" xfId="1" applyNumberFormat="1" applyFont="1" applyFill="1" applyBorder="1"/>
    <xf numFmtId="164" fontId="0" fillId="0" borderId="18" xfId="1" applyNumberFormat="1" applyFont="1" applyFill="1" applyBorder="1"/>
    <xf numFmtId="0" fontId="0" fillId="0" borderId="1" xfId="0" applyFont="1" applyFill="1" applyBorder="1"/>
    <xf numFmtId="164" fontId="2" fillId="0" borderId="1" xfId="1" applyNumberFormat="1" applyFont="1" applyFill="1" applyBorder="1"/>
    <xf numFmtId="0" fontId="0" fillId="17" borderId="1" xfId="0" applyFont="1" applyFill="1" applyBorder="1"/>
    <xf numFmtId="164" fontId="2" fillId="0" borderId="18" xfId="1" applyNumberFormat="1" applyFont="1" applyFill="1" applyBorder="1"/>
    <xf numFmtId="0" fontId="3" fillId="0" borderId="0" xfId="0" applyFont="1" applyBorder="1" applyAlignment="1">
      <alignment horizontal="left"/>
    </xf>
    <xf numFmtId="0" fontId="2" fillId="0" borderId="6" xfId="0" applyFont="1" applyFill="1" applyBorder="1" applyAlignment="1">
      <alignment horizontal="left"/>
    </xf>
    <xf numFmtId="43" fontId="2" fillId="0" borderId="7" xfId="1" applyFont="1" applyFill="1" applyBorder="1"/>
    <xf numFmtId="0" fontId="0" fillId="0" borderId="6" xfId="0" applyFont="1" applyFill="1" applyBorder="1" applyAlignment="1">
      <alignment horizontal="left"/>
    </xf>
    <xf numFmtId="0" fontId="0" fillId="0" borderId="0" xfId="0" applyFont="1" applyFill="1" applyBorder="1" applyAlignment="1">
      <alignment horizontal="left"/>
    </xf>
    <xf numFmtId="0" fontId="2" fillId="0" borderId="11" xfId="0" applyFont="1" applyFill="1" applyBorder="1" applyAlignment="1">
      <alignment horizontal="left"/>
    </xf>
    <xf numFmtId="0" fontId="2" fillId="0" borderId="12" xfId="0" applyFont="1" applyFill="1" applyBorder="1" applyAlignment="1">
      <alignment horizontal="left"/>
    </xf>
    <xf numFmtId="0" fontId="0" fillId="0" borderId="11" xfId="0" applyFont="1" applyFill="1" applyBorder="1" applyAlignment="1">
      <alignment horizontal="left"/>
    </xf>
    <xf numFmtId="0" fontId="0" fillId="0" borderId="12" xfId="0" applyFont="1" applyFill="1" applyBorder="1" applyAlignment="1">
      <alignment horizontal="left"/>
    </xf>
    <xf numFmtId="43" fontId="4" fillId="0" borderId="19" xfId="1" applyFont="1" applyFill="1" applyBorder="1"/>
    <xf numFmtId="43" fontId="4" fillId="0" borderId="2" xfId="1" applyFont="1" applyFill="1" applyBorder="1"/>
    <xf numFmtId="43" fontId="2" fillId="0" borderId="2" xfId="1" applyFont="1" applyFill="1" applyBorder="1"/>
    <xf numFmtId="0" fontId="3" fillId="0" borderId="6" xfId="0" applyFont="1" applyBorder="1"/>
    <xf numFmtId="0" fontId="0" fillId="3" borderId="7" xfId="0" applyFill="1" applyBorder="1"/>
    <xf numFmtId="43" fontId="2" fillId="0" borderId="9" xfId="0" applyNumberFormat="1" applyFont="1" applyBorder="1"/>
    <xf numFmtId="0" fontId="2" fillId="0" borderId="10" xfId="0" applyFont="1" applyBorder="1"/>
    <xf numFmtId="0" fontId="3" fillId="0" borderId="0" xfId="0" applyFont="1" applyFill="1" applyBorder="1" applyAlignment="1">
      <alignment horizontal="left"/>
    </xf>
    <xf numFmtId="0" fontId="2" fillId="0" borderId="9" xfId="0" applyFont="1" applyBorder="1" applyAlignment="1">
      <alignment horizontal="left"/>
    </xf>
    <xf numFmtId="0" fontId="5" fillId="3" borderId="6" xfId="0" applyFont="1" applyFill="1" applyBorder="1"/>
    <xf numFmtId="0" fontId="0" fillId="0" borderId="6" xfId="0" applyBorder="1" applyAlignment="1">
      <alignment vertical="top" wrapText="1"/>
    </xf>
    <xf numFmtId="0" fontId="0" fillId="0" borderId="0" xfId="0" applyBorder="1" applyAlignment="1">
      <alignment horizontal="left" vertical="top" wrapText="1"/>
    </xf>
    <xf numFmtId="43" fontId="0" fillId="0" borderId="0" xfId="0" applyNumberFormat="1" applyBorder="1" applyAlignment="1">
      <alignment vertical="top" wrapText="1"/>
    </xf>
    <xf numFmtId="0" fontId="0" fillId="0" borderId="7" xfId="0" applyBorder="1" applyAlignment="1">
      <alignment vertical="top" wrapText="1"/>
    </xf>
    <xf numFmtId="0" fontId="0" fillId="3" borderId="0" xfId="0" applyFill="1" applyAlignment="1">
      <alignment vertical="top" wrapText="1"/>
    </xf>
    <xf numFmtId="43" fontId="0" fillId="0" borderId="7" xfId="0" applyNumberFormat="1" applyBorder="1" applyAlignment="1">
      <alignment vertical="top" wrapText="1"/>
    </xf>
    <xf numFmtId="0" fontId="0" fillId="9" borderId="0" xfId="0" applyFill="1"/>
    <xf numFmtId="0" fontId="0" fillId="2" borderId="24" xfId="0" applyFill="1" applyBorder="1"/>
    <xf numFmtId="164" fontId="0" fillId="0" borderId="19" xfId="1" applyNumberFormat="1" applyFont="1" applyBorder="1"/>
    <xf numFmtId="164" fontId="0" fillId="0" borderId="20" xfId="1" applyNumberFormat="1" applyFont="1" applyBorder="1"/>
    <xf numFmtId="164" fontId="2" fillId="0" borderId="13" xfId="1" applyNumberFormat="1" applyFont="1" applyBorder="1"/>
    <xf numFmtId="0" fontId="0" fillId="0" borderId="21" xfId="0" applyBorder="1"/>
    <xf numFmtId="0" fontId="2" fillId="16" borderId="0" xfId="0" applyFont="1" applyFill="1"/>
    <xf numFmtId="0" fontId="0" fillId="16" borderId="0" xfId="0" applyFill="1"/>
    <xf numFmtId="165" fontId="0" fillId="0" borderId="0" xfId="0" applyNumberFormat="1" applyAlignment="1">
      <alignment horizontal="left"/>
    </xf>
    <xf numFmtId="0" fontId="2" fillId="11" borderId="8" xfId="0" applyFont="1" applyFill="1" applyBorder="1"/>
    <xf numFmtId="164" fontId="2" fillId="11" borderId="9" xfId="1" applyNumberFormat="1" applyFont="1" applyFill="1" applyBorder="1"/>
    <xf numFmtId="164" fontId="2" fillId="11" borderId="10" xfId="1" applyNumberFormat="1" applyFont="1" applyFill="1" applyBorder="1"/>
    <xf numFmtId="0" fontId="2" fillId="11" borderId="11" xfId="0" applyFont="1" applyFill="1" applyBorder="1"/>
    <xf numFmtId="0" fontId="2" fillId="11" borderId="12" xfId="0" applyFont="1" applyFill="1" applyBorder="1"/>
    <xf numFmtId="164" fontId="2" fillId="11" borderId="2" xfId="1" applyNumberFormat="1" applyFont="1" applyFill="1" applyBorder="1"/>
    <xf numFmtId="0" fontId="0" fillId="0" borderId="0" xfId="0" applyBorder="1" applyAlignment="1">
      <alignment horizontal="center"/>
    </xf>
    <xf numFmtId="0" fontId="0" fillId="0" borderId="0" xfId="0" quotePrefix="1" applyBorder="1" applyAlignment="1">
      <alignment horizontal="center"/>
    </xf>
    <xf numFmtId="0" fontId="2" fillId="3" borderId="2" xfId="0" applyFont="1" applyFill="1" applyBorder="1" applyAlignment="1">
      <alignment horizontal="center" vertical="top" wrapText="1"/>
    </xf>
    <xf numFmtId="0" fontId="5" fillId="0" borderId="6" xfId="0" applyFont="1" applyBorder="1"/>
    <xf numFmtId="0" fontId="2" fillId="3" borderId="2" xfId="0" applyFont="1" applyFill="1" applyBorder="1" applyAlignment="1">
      <alignment horizontal="center"/>
    </xf>
    <xf numFmtId="0" fontId="0" fillId="0" borderId="0" xfId="0" applyAlignment="1">
      <alignment horizontal="center" vertical="top" wrapText="1"/>
    </xf>
    <xf numFmtId="164" fontId="0" fillId="0" borderId="0" xfId="1" applyNumberFormat="1" applyFont="1" applyAlignment="1">
      <alignment vertical="top"/>
    </xf>
    <xf numFmtId="164" fontId="0" fillId="0" borderId="2" xfId="1" applyNumberFormat="1" applyFont="1" applyBorder="1" applyAlignment="1">
      <alignment vertical="top"/>
    </xf>
    <xf numFmtId="0" fontId="0" fillId="0" borderId="2" xfId="0" applyBorder="1" applyAlignment="1">
      <alignment vertical="top"/>
    </xf>
    <xf numFmtId="164" fontId="2" fillId="3" borderId="2" xfId="1" applyNumberFormat="1" applyFont="1" applyFill="1" applyBorder="1" applyAlignment="1">
      <alignment vertical="top"/>
    </xf>
    <xf numFmtId="0" fontId="2" fillId="0" borderId="8" xfId="0" applyFont="1" applyBorder="1"/>
    <xf numFmtId="14" fontId="0" fillId="0" borderId="0" xfId="0" applyNumberFormat="1"/>
    <xf numFmtId="43" fontId="0" fillId="0" borderId="4" xfId="1" applyFont="1" applyBorder="1"/>
    <xf numFmtId="166" fontId="0" fillId="0" borderId="5" xfId="0" applyNumberFormat="1" applyBorder="1"/>
    <xf numFmtId="43" fontId="0" fillId="0" borderId="6" xfId="1" applyFont="1" applyBorder="1"/>
    <xf numFmtId="0" fontId="0" fillId="3" borderId="9" xfId="0" applyFill="1" applyBorder="1"/>
    <xf numFmtId="0" fontId="0" fillId="3" borderId="10" xfId="0" applyFill="1" applyBorder="1"/>
    <xf numFmtId="166" fontId="0" fillId="0" borderId="0" xfId="0" applyNumberFormat="1" applyAlignment="1">
      <alignment vertical="top" wrapText="1"/>
    </xf>
    <xf numFmtId="165" fontId="0" fillId="0" borderId="2" xfId="0" applyNumberFormat="1" applyBorder="1" applyAlignment="1">
      <alignment horizontal="left"/>
    </xf>
    <xf numFmtId="0" fontId="18" fillId="18" borderId="0" xfId="0" applyFont="1" applyFill="1" applyAlignment="1">
      <alignment vertical="center"/>
    </xf>
    <xf numFmtId="166" fontId="0" fillId="0" borderId="0" xfId="0" applyNumberFormat="1" applyAlignment="1"/>
    <xf numFmtId="0" fontId="2" fillId="19" borderId="0" xfId="0" applyFont="1" applyFill="1"/>
    <xf numFmtId="0" fontId="24" fillId="3" borderId="0" xfId="0" applyFont="1" applyFill="1" applyAlignment="1">
      <alignment horizontal="center" vertical="top" wrapText="1"/>
    </xf>
    <xf numFmtId="0" fontId="0" fillId="17" borderId="0" xfId="0" applyFill="1" applyAlignment="1">
      <alignment horizontal="center" vertical="center"/>
    </xf>
    <xf numFmtId="0" fontId="2" fillId="19" borderId="0" xfId="0" applyFont="1" applyFill="1" applyAlignment="1">
      <alignment horizontal="left"/>
    </xf>
    <xf numFmtId="0" fontId="2" fillId="3" borderId="2" xfId="0" applyFont="1" applyFill="1" applyBorder="1" applyAlignment="1">
      <alignment horizontal="center"/>
    </xf>
    <xf numFmtId="0" fontId="2" fillId="8" borderId="0" xfId="0" applyFont="1" applyFill="1" applyAlignment="1">
      <alignment vertical="top" wrapText="1"/>
    </xf>
    <xf numFmtId="0" fontId="0" fillId="15" borderId="0" xfId="0" applyFont="1" applyFill="1"/>
    <xf numFmtId="0" fontId="2" fillId="0" borderId="0" xfId="0" applyFont="1" applyAlignment="1">
      <alignment vertical="top" wrapText="1"/>
    </xf>
    <xf numFmtId="166" fontId="2" fillId="0" borderId="0" xfId="0" applyNumberFormat="1" applyFont="1"/>
    <xf numFmtId="166" fontId="0" fillId="0" borderId="2" xfId="0" applyNumberFormat="1" applyBorder="1" applyAlignment="1"/>
    <xf numFmtId="166" fontId="0" fillId="0" borderId="2" xfId="0" applyNumberFormat="1" applyBorder="1" applyAlignment="1">
      <alignment vertical="top" wrapText="1"/>
    </xf>
    <xf numFmtId="43" fontId="2" fillId="19" borderId="0" xfId="1" applyNumberFormat="1" applyFont="1" applyFill="1" applyAlignment="1">
      <alignment horizontal="left"/>
    </xf>
    <xf numFmtId="43" fontId="0" fillId="0" borderId="0" xfId="1" applyNumberFormat="1" applyFont="1" applyAlignment="1"/>
    <xf numFmtId="43" fontId="0" fillId="0" borderId="0" xfId="1" applyNumberFormat="1" applyFont="1" applyAlignment="1">
      <alignment vertical="top" wrapText="1"/>
    </xf>
    <xf numFmtId="43" fontId="2" fillId="3" borderId="2" xfId="1" applyNumberFormat="1" applyFont="1" applyFill="1" applyBorder="1"/>
    <xf numFmtId="43" fontId="0" fillId="0" borderId="2" xfId="1" applyNumberFormat="1" applyFont="1" applyBorder="1" applyAlignment="1">
      <alignment vertical="top" wrapText="1"/>
    </xf>
    <xf numFmtId="43" fontId="0" fillId="0" borderId="2" xfId="1" applyNumberFormat="1" applyFont="1" applyBorder="1"/>
    <xf numFmtId="0" fontId="29" fillId="0" borderId="0" xfId="3" applyAlignment="1">
      <alignment vertical="center" wrapText="1"/>
    </xf>
    <xf numFmtId="0" fontId="25" fillId="0" borderId="0" xfId="0" applyFont="1" applyAlignment="1">
      <alignment horizontal="left" vertical="center" wrapText="1" indent="1"/>
    </xf>
    <xf numFmtId="0" fontId="26" fillId="0" borderId="0" xfId="0" applyFont="1" applyAlignment="1">
      <alignment vertical="center"/>
    </xf>
    <xf numFmtId="0" fontId="28" fillId="20" borderId="2" xfId="0" applyFont="1" applyFill="1" applyBorder="1" applyAlignment="1">
      <alignment vertical="center"/>
    </xf>
    <xf numFmtId="0" fontId="26" fillId="0" borderId="2" xfId="0" applyFont="1" applyBorder="1" applyAlignment="1">
      <alignment vertical="center"/>
    </xf>
    <xf numFmtId="4" fontId="26" fillId="0" borderId="2" xfId="0" applyNumberFormat="1" applyFont="1" applyBorder="1" applyAlignment="1">
      <alignment horizontal="right" vertical="center"/>
    </xf>
    <xf numFmtId="0" fontId="26" fillId="0" borderId="2" xfId="0" applyFont="1" applyBorder="1" applyAlignment="1">
      <alignment horizontal="right" vertical="center"/>
    </xf>
    <xf numFmtId="4" fontId="27" fillId="0" borderId="2" xfId="0" applyNumberFormat="1" applyFont="1" applyBorder="1" applyAlignment="1">
      <alignment horizontal="right" vertical="center"/>
    </xf>
    <xf numFmtId="0" fontId="2" fillId="21" borderId="0" xfId="0" applyFont="1" applyFill="1"/>
    <xf numFmtId="0" fontId="2" fillId="3" borderId="1" xfId="0" applyFont="1" applyFill="1" applyBorder="1" applyAlignment="1">
      <alignment horizontal="center" vertical="top" wrapText="1"/>
    </xf>
    <xf numFmtId="0" fontId="2" fillId="3" borderId="4" xfId="0" applyFont="1" applyFill="1" applyBorder="1" applyAlignment="1">
      <alignment horizontal="left"/>
    </xf>
    <xf numFmtId="0" fontId="2" fillId="3" borderId="3" xfId="0" applyFont="1" applyFill="1" applyBorder="1" applyAlignment="1">
      <alignment horizontal="left"/>
    </xf>
    <xf numFmtId="0" fontId="0" fillId="0" borderId="2" xfId="0" applyBorder="1" applyAlignment="1">
      <alignment horizontal="left" vertical="center" wrapText="1"/>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6" xfId="0" quotePrefix="1" applyBorder="1" applyAlignment="1">
      <alignment horizontal="center"/>
    </xf>
    <xf numFmtId="0" fontId="0" fillId="0" borderId="0" xfId="0" quotePrefix="1" applyBorder="1" applyAlignment="1">
      <alignment horizontal="center"/>
    </xf>
    <xf numFmtId="0" fontId="0" fillId="0" borderId="7" xfId="0" quotePrefix="1" applyBorder="1" applyAlignment="1">
      <alignment horizontal="center"/>
    </xf>
    <xf numFmtId="0" fontId="2" fillId="0" borderId="6" xfId="0" applyFont="1" applyBorder="1" applyAlignment="1">
      <alignment horizontal="center"/>
    </xf>
    <xf numFmtId="0" fontId="2" fillId="0" borderId="0" xfId="0" applyFont="1" applyBorder="1" applyAlignment="1">
      <alignment horizontal="center"/>
    </xf>
    <xf numFmtId="0" fontId="2" fillId="0" borderId="7" xfId="0" applyFont="1"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51" xfId="0" applyBorder="1" applyAlignment="1">
      <alignment horizontal="center"/>
    </xf>
    <xf numFmtId="0" fontId="0" fillId="0" borderId="52" xfId="0" applyBorder="1" applyAlignment="1">
      <alignment horizontal="center"/>
    </xf>
    <xf numFmtId="0" fontId="0" fillId="0" borderId="53" xfId="0" applyBorder="1" applyAlignment="1">
      <alignment horizontal="center"/>
    </xf>
    <xf numFmtId="0" fontId="0" fillId="0" borderId="52" xfId="0" quotePrefix="1" applyBorder="1" applyAlignment="1">
      <alignment horizontal="center"/>
    </xf>
    <xf numFmtId="0" fontId="0" fillId="0" borderId="53" xfId="0" quotePrefix="1" applyBorder="1" applyAlignment="1">
      <alignment horizontal="center"/>
    </xf>
    <xf numFmtId="0" fontId="2" fillId="0" borderId="52" xfId="0" applyFont="1" applyBorder="1" applyAlignment="1">
      <alignment horizontal="center"/>
    </xf>
    <xf numFmtId="0" fontId="2" fillId="0" borderId="53" xfId="0" applyFont="1" applyBorder="1" applyAlignment="1">
      <alignment horizontal="center"/>
    </xf>
    <xf numFmtId="0" fontId="0" fillId="0" borderId="0" xfId="0" applyAlignment="1">
      <alignment horizontal="center"/>
    </xf>
    <xf numFmtId="0" fontId="0" fillId="0" borderId="0" xfId="0" quotePrefix="1" applyAlignment="1">
      <alignment horizontal="center"/>
    </xf>
    <xf numFmtId="0" fontId="2" fillId="0" borderId="0" xfId="0" applyFont="1" applyAlignment="1">
      <alignment horizontal="center"/>
    </xf>
    <xf numFmtId="0" fontId="0" fillId="0" borderId="54" xfId="0" applyBorder="1" applyAlignment="1">
      <alignment horizontal="left" vertical="center" wrapText="1"/>
    </xf>
    <xf numFmtId="0" fontId="0" fillId="0" borderId="55"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1"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2" fillId="3" borderId="2" xfId="0" applyFont="1" applyFill="1" applyBorder="1" applyAlignment="1">
      <alignment horizontal="left" vertical="top"/>
    </xf>
    <xf numFmtId="0" fontId="2" fillId="3" borderId="3"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10" xfId="0" applyFont="1" applyFill="1" applyBorder="1" applyAlignment="1">
      <alignment horizontal="center" vertical="top" wrapText="1"/>
    </xf>
    <xf numFmtId="0" fontId="0" fillId="0" borderId="2" xfId="0" applyBorder="1" applyAlignment="1">
      <alignment horizontal="left" vertical="top"/>
    </xf>
    <xf numFmtId="0" fontId="0" fillId="0" borderId="2" xfId="0" applyBorder="1" applyAlignment="1">
      <alignment horizontal="center" vertical="center"/>
    </xf>
    <xf numFmtId="0" fontId="2" fillId="3" borderId="2" xfId="0" applyFont="1" applyFill="1" applyBorder="1" applyAlignment="1">
      <alignment horizontal="center" vertical="top" wrapText="1"/>
    </xf>
    <xf numFmtId="0" fontId="0" fillId="0" borderId="2" xfId="0" applyBorder="1" applyAlignment="1">
      <alignment horizontal="left" vertical="center"/>
    </xf>
    <xf numFmtId="0" fontId="2" fillId="19" borderId="0" xfId="0" applyFont="1" applyFill="1" applyAlignment="1">
      <alignment horizontal="left" vertical="center"/>
    </xf>
    <xf numFmtId="0" fontId="26" fillId="0" borderId="2" xfId="0" applyFont="1" applyBorder="1" applyAlignment="1">
      <alignment horizontal="right" vertical="center"/>
    </xf>
    <xf numFmtId="4" fontId="26" fillId="0" borderId="2" xfId="0" applyNumberFormat="1" applyFont="1" applyBorder="1" applyAlignment="1">
      <alignment horizontal="right" vertical="center"/>
    </xf>
    <xf numFmtId="0" fontId="26" fillId="0" borderId="2" xfId="0" applyFont="1" applyBorder="1" applyAlignment="1">
      <alignment vertical="center"/>
    </xf>
    <xf numFmtId="0" fontId="27" fillId="0" borderId="0" xfId="0" applyFont="1" applyAlignment="1">
      <alignment horizontal="center" vertical="center"/>
    </xf>
    <xf numFmtId="0" fontId="26" fillId="0" borderId="2" xfId="0" applyFont="1" applyBorder="1" applyAlignment="1">
      <alignment horizontal="left" vertic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3" fillId="0" borderId="6" xfId="0" applyFont="1" applyBorder="1" applyAlignment="1">
      <alignment horizontal="center"/>
    </xf>
    <xf numFmtId="0" fontId="22" fillId="0" borderId="0" xfId="0" applyFont="1" applyBorder="1" applyAlignment="1">
      <alignment horizontal="center"/>
    </xf>
    <xf numFmtId="0" fontId="22" fillId="0" borderId="7" xfId="0" applyFont="1" applyBorder="1" applyAlignment="1">
      <alignment horizontal="center"/>
    </xf>
    <xf numFmtId="0" fontId="2" fillId="3" borderId="2" xfId="0" applyFont="1" applyFill="1"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2" fillId="0" borderId="21" xfId="0" applyFont="1" applyBorder="1" applyAlignment="1">
      <alignment horizontal="center"/>
    </xf>
    <xf numFmtId="0" fontId="2" fillId="0" borderId="22" xfId="0" applyFont="1" applyBorder="1" applyAlignment="1">
      <alignment horizontal="center"/>
    </xf>
    <xf numFmtId="0" fontId="2" fillId="0" borderId="23" xfId="0" applyFont="1"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9" fillId="0" borderId="24" xfId="0" applyFont="1" applyBorder="1" applyAlignment="1">
      <alignment horizontal="center"/>
    </xf>
    <xf numFmtId="0" fontId="9" fillId="0" borderId="0" xfId="0" applyFont="1" applyBorder="1" applyAlignment="1">
      <alignment horizontal="center"/>
    </xf>
    <xf numFmtId="0" fontId="9" fillId="0" borderId="25" xfId="0" applyFont="1"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17" fillId="0" borderId="24" xfId="0" applyFont="1" applyBorder="1" applyAlignment="1">
      <alignment horizontal="center"/>
    </xf>
    <xf numFmtId="0" fontId="17" fillId="0" borderId="0" xfId="0" applyFont="1" applyBorder="1" applyAlignment="1">
      <alignment horizontal="center"/>
    </xf>
    <xf numFmtId="0" fontId="17" fillId="0" borderId="25" xfId="0" applyFont="1" applyBorder="1" applyAlignment="1">
      <alignment horizontal="center"/>
    </xf>
    <xf numFmtId="0" fontId="16" fillId="0" borderId="24" xfId="0" applyFont="1" applyBorder="1" applyAlignment="1">
      <alignment horizontal="center"/>
    </xf>
    <xf numFmtId="0" fontId="16" fillId="0" borderId="0" xfId="0" applyFont="1" applyBorder="1" applyAlignment="1">
      <alignment horizontal="center"/>
    </xf>
    <xf numFmtId="0" fontId="16" fillId="0" borderId="25" xfId="0" applyFont="1" applyBorder="1" applyAlignment="1">
      <alignment horizontal="center"/>
    </xf>
    <xf numFmtId="0" fontId="2" fillId="3" borderId="2" xfId="0" applyFont="1" applyFill="1" applyBorder="1" applyAlignment="1">
      <alignment horizontal="center"/>
    </xf>
    <xf numFmtId="0" fontId="2" fillId="3" borderId="19" xfId="0" applyFont="1" applyFill="1" applyBorder="1" applyAlignment="1">
      <alignment horizontal="center" vertical="top" wrapText="1"/>
    </xf>
    <xf numFmtId="0" fontId="2" fillId="3" borderId="48" xfId="0" applyFont="1" applyFill="1" applyBorder="1" applyAlignment="1">
      <alignment horizontal="center" vertical="top" wrapText="1"/>
    </xf>
    <xf numFmtId="0" fontId="2" fillId="3" borderId="11" xfId="0" applyFont="1" applyFill="1" applyBorder="1" applyAlignment="1">
      <alignment horizontal="center"/>
    </xf>
    <xf numFmtId="0" fontId="2" fillId="3" borderId="13" xfId="0" applyFont="1" applyFill="1" applyBorder="1" applyAlignment="1">
      <alignment horizontal="center"/>
    </xf>
    <xf numFmtId="0" fontId="7" fillId="0" borderId="0" xfId="0" applyFont="1" applyAlignment="1">
      <alignment horizontal="left" wrapText="1"/>
    </xf>
    <xf numFmtId="0" fontId="9" fillId="0" borderId="0" xfId="0" applyFont="1" applyAlignment="1">
      <alignment horizontal="center"/>
    </xf>
    <xf numFmtId="0" fontId="2" fillId="3" borderId="14" xfId="0" applyFont="1" applyFill="1" applyBorder="1" applyAlignment="1">
      <alignment horizontal="center" vertical="top" wrapText="1"/>
    </xf>
    <xf numFmtId="0" fontId="2" fillId="3" borderId="17" xfId="0" applyFont="1" applyFill="1" applyBorder="1" applyAlignment="1">
      <alignment horizontal="center" vertical="top" wrapText="1"/>
    </xf>
    <xf numFmtId="0" fontId="2" fillId="3" borderId="15" xfId="0" applyFont="1" applyFill="1" applyBorder="1" applyAlignment="1">
      <alignment horizontal="center" vertical="top" wrapText="1"/>
    </xf>
    <xf numFmtId="0" fontId="2" fillId="3" borderId="1" xfId="0" applyFont="1" applyFill="1" applyBorder="1" applyAlignment="1">
      <alignment horizontal="center" vertical="top" wrapText="1"/>
    </xf>
    <xf numFmtId="0" fontId="2" fillId="3" borderId="16" xfId="0" applyFont="1" applyFill="1" applyBorder="1" applyAlignment="1">
      <alignment horizontal="center" vertical="top" wrapText="1"/>
    </xf>
    <xf numFmtId="0" fontId="2" fillId="3" borderId="18" xfId="0" applyFont="1" applyFill="1" applyBorder="1" applyAlignment="1">
      <alignment horizontal="center" vertical="top" wrapText="1"/>
    </xf>
    <xf numFmtId="0" fontId="2" fillId="0" borderId="24" xfId="0" applyFont="1" applyBorder="1" applyAlignment="1">
      <alignment horizontal="center"/>
    </xf>
    <xf numFmtId="0" fontId="2" fillId="0" borderId="25" xfId="0" applyFont="1" applyBorder="1" applyAlignment="1">
      <alignment horizontal="center"/>
    </xf>
    <xf numFmtId="0" fontId="2" fillId="3" borderId="11" xfId="0" applyFont="1" applyFill="1" applyBorder="1" applyAlignment="1">
      <alignment horizontal="left"/>
    </xf>
    <xf numFmtId="0" fontId="2" fillId="3" borderId="12" xfId="0" applyFont="1" applyFill="1" applyBorder="1" applyAlignment="1">
      <alignment horizontal="left"/>
    </xf>
    <xf numFmtId="0" fontId="2" fillId="3" borderId="13" xfId="0" applyFont="1" applyFill="1" applyBorder="1" applyAlignment="1">
      <alignment horizontal="left"/>
    </xf>
    <xf numFmtId="0" fontId="2" fillId="0" borderId="0" xfId="0" applyFont="1" applyAlignment="1">
      <alignment horizontal="center" vertical="top" wrapText="1"/>
    </xf>
    <xf numFmtId="168" fontId="0" fillId="0" borderId="1" xfId="0" applyNumberFormat="1" applyBorder="1" applyAlignment="1">
      <alignment horizontal="left"/>
    </xf>
    <xf numFmtId="168" fontId="0" fillId="22" borderId="1" xfId="0" applyNumberFormat="1" applyFill="1" applyBorder="1" applyAlignment="1">
      <alignment horizontal="left"/>
    </xf>
    <xf numFmtId="164" fontId="0" fillId="22" borderId="1" xfId="1" applyNumberFormat="1" applyFont="1" applyFill="1" applyBorder="1"/>
    <xf numFmtId="0" fontId="0" fillId="0" borderId="0" xfId="0" applyAlignment="1">
      <alignment horizontal="right"/>
    </xf>
    <xf numFmtId="0" fontId="2" fillId="0" borderId="0" xfId="0" applyFont="1" applyAlignment="1"/>
    <xf numFmtId="0" fontId="2" fillId="3" borderId="1" xfId="0" applyFont="1" applyFill="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43" fontId="0" fillId="0" borderId="1" xfId="1" applyNumberFormat="1" applyFont="1" applyBorder="1"/>
    <xf numFmtId="0" fontId="2" fillId="3" borderId="1" xfId="0" applyFont="1" applyFill="1" applyBorder="1" applyAlignment="1">
      <alignment horizontal="left"/>
    </xf>
    <xf numFmtId="43" fontId="2" fillId="3" borderId="1" xfId="1" applyNumberFormat="1" applyFont="1" applyFill="1" applyBorder="1"/>
    <xf numFmtId="168" fontId="0" fillId="8" borderId="0" xfId="0" applyNumberFormat="1" applyFill="1" applyAlignment="1">
      <alignment horizontal="left"/>
    </xf>
    <xf numFmtId="0" fontId="2" fillId="0" borderId="2" xfId="0" applyFont="1" applyBorder="1" applyAlignment="1">
      <alignment horizontal="center"/>
    </xf>
    <xf numFmtId="0" fontId="0" fillId="0" borderId="2" xfId="0" applyFill="1" applyBorder="1"/>
    <xf numFmtId="168" fontId="0" fillId="0" borderId="2" xfId="0" applyNumberFormat="1" applyBorder="1" applyAlignment="1">
      <alignment horizontal="left"/>
    </xf>
    <xf numFmtId="0" fontId="2" fillId="3" borderId="2" xfId="0" quotePrefix="1" applyFont="1" applyFill="1" applyBorder="1" applyAlignment="1">
      <alignment horizont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Medium9"/>
  <colors>
    <mruColors>
      <color rgb="FF0000FF"/>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checked="Checked" lockText="1" noThreeD="1"/>
</file>

<file path=xl/ctrlProps/ctrlProp45.xml><?xml version="1.0" encoding="utf-8"?>
<formControlPr xmlns="http://schemas.microsoft.com/office/spreadsheetml/2009/9/main" objectType="CheckBox"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CheckBox" checked="Checked" lockText="1" noThreeD="1"/>
</file>

<file path=xl/ctrlProps/ctrlProp53.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checked="Checked"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60.xml><?xml version="1.0" encoding="utf-8"?>
<formControlPr xmlns="http://schemas.microsoft.com/office/spreadsheetml/2009/9/main" objectType="CheckBox" checked="Checked"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checked="Checked" lockText="1" noThreeD="1"/>
</file>

<file path=xl/ctrlProps/ctrlProp63.xml><?xml version="1.0" encoding="utf-8"?>
<formControlPr xmlns="http://schemas.microsoft.com/office/spreadsheetml/2009/9/main" objectType="CheckBox" checked="Checked" lockText="1" noThreeD="1"/>
</file>

<file path=xl/ctrlProps/ctrlProp64.xml><?xml version="1.0" encoding="utf-8"?>
<formControlPr xmlns="http://schemas.microsoft.com/office/spreadsheetml/2009/9/main" objectType="CheckBox" checked="Checked" lockText="1" noThreeD="1"/>
</file>

<file path=xl/ctrlProps/ctrlProp65.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checked="Checked"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checked="Checked" lockText="1" noThreeD="1"/>
</file>

<file path=xl/ctrlProps/ctrlProp75.xml><?xml version="1.0" encoding="utf-8"?>
<formControlPr xmlns="http://schemas.microsoft.com/office/spreadsheetml/2009/9/main" objectType="CheckBox" checked="Checked"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checked="Checked"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checked="Checked"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checked="Checked" lockText="1" noThreeD="1"/>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checked="Checked" lockText="1" noThreeD="1"/>
</file>

<file path=xl/ctrlProps/ctrlProp88.xml><?xml version="1.0" encoding="utf-8"?>
<formControlPr xmlns="http://schemas.microsoft.com/office/spreadsheetml/2009/9/main" objectType="CheckBox" checked="Checked" lockText="1" noThreeD="1"/>
</file>

<file path=xl/ctrlProps/ctrlProp89.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checked="Checked"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checked="Checked"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5.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23.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s>
</file>

<file path=xl/drawings/_rels/drawing24.xml.rels><?xml version="1.0" encoding="UTF-8" standalone="yes"?>
<Relationships xmlns="http://schemas.openxmlformats.org/package/2006/relationships"><Relationship Id="rId8" Type="http://schemas.openxmlformats.org/officeDocument/2006/relationships/image" Target="../media/image29.png"/><Relationship Id="rId3" Type="http://schemas.openxmlformats.org/officeDocument/2006/relationships/image" Target="../media/image24.png"/><Relationship Id="rId7" Type="http://schemas.openxmlformats.org/officeDocument/2006/relationships/image" Target="../media/image28.png"/><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7.png"/><Relationship Id="rId5" Type="http://schemas.openxmlformats.org/officeDocument/2006/relationships/image" Target="../media/image26.png"/><Relationship Id="rId4" Type="http://schemas.openxmlformats.org/officeDocument/2006/relationships/image" Target="../media/image25.png"/></Relationships>
</file>

<file path=xl/drawings/_rels/drawing3.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oneCellAnchor>
    <xdr:from>
      <xdr:col>1</xdr:col>
      <xdr:colOff>0</xdr:colOff>
      <xdr:row>11</xdr:row>
      <xdr:rowOff>0</xdr:rowOff>
    </xdr:from>
    <xdr:ext cx="542925" cy="264560"/>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609600" y="2095500"/>
          <a:ext cx="542925" cy="26456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New</a:t>
          </a:r>
        </a:p>
      </xdr:txBody>
    </xdr:sp>
    <xdr:clientData/>
  </xdr:oneCellAnchor>
  <xdr:oneCellAnchor>
    <xdr:from>
      <xdr:col>1</xdr:col>
      <xdr:colOff>666750</xdr:colOff>
      <xdr:row>11</xdr:row>
      <xdr:rowOff>19050</xdr:rowOff>
    </xdr:from>
    <xdr:ext cx="590550" cy="264560"/>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276350" y="2114550"/>
          <a:ext cx="590550" cy="26456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Save</a:t>
          </a:r>
        </a:p>
      </xdr:txBody>
    </xdr:sp>
    <xdr:clientData/>
  </xdr:oneCellAnchor>
  <xdr:oneCellAnchor>
    <xdr:from>
      <xdr:col>1</xdr:col>
      <xdr:colOff>1352550</xdr:colOff>
      <xdr:row>11</xdr:row>
      <xdr:rowOff>19050</xdr:rowOff>
    </xdr:from>
    <xdr:ext cx="628650" cy="264560"/>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962150" y="2114550"/>
          <a:ext cx="628650" cy="26456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Update</a:t>
          </a:r>
        </a:p>
      </xdr:txBody>
    </xdr:sp>
    <xdr:clientData/>
  </xdr:oneCellAnchor>
  <xdr:oneCellAnchor>
    <xdr:from>
      <xdr:col>2</xdr:col>
      <xdr:colOff>495300</xdr:colOff>
      <xdr:row>11</xdr:row>
      <xdr:rowOff>19050</xdr:rowOff>
    </xdr:from>
    <xdr:ext cx="647700" cy="264560"/>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2724150" y="2114550"/>
          <a:ext cx="647700" cy="26456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Delete</a:t>
          </a:r>
        </a:p>
      </xdr:txBody>
    </xdr:sp>
    <xdr:clientData/>
  </xdr:oneCellAnchor>
  <xdr:oneCellAnchor>
    <xdr:from>
      <xdr:col>4</xdr:col>
      <xdr:colOff>0</xdr:colOff>
      <xdr:row>11</xdr:row>
      <xdr:rowOff>28575</xdr:rowOff>
    </xdr:from>
    <xdr:ext cx="638175" cy="264560"/>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3448050" y="2124075"/>
          <a:ext cx="638175" cy="26456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Close</a:t>
          </a:r>
        </a:p>
      </xdr:txBody>
    </xdr:sp>
    <xdr:clientData/>
  </xdr:oneCellAnchor>
  <xdr:twoCellAnchor editAs="oneCell">
    <xdr:from>
      <xdr:col>2</xdr:col>
      <xdr:colOff>361950</xdr:colOff>
      <xdr:row>2</xdr:row>
      <xdr:rowOff>0</xdr:rowOff>
    </xdr:from>
    <xdr:to>
      <xdr:col>2</xdr:col>
      <xdr:colOff>571500</xdr:colOff>
      <xdr:row>3</xdr:row>
      <xdr:rowOff>19050</xdr:rowOff>
    </xdr:to>
    <xdr:pic>
      <xdr:nvPicPr>
        <xdr:cNvPr id="7" name="Graphic 6" descr="Magnifying glass">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90800" y="381000"/>
          <a:ext cx="209550" cy="209550"/>
        </a:xfrm>
        <a:prstGeom prst="rect">
          <a:avLst/>
        </a:prstGeom>
      </xdr:spPr>
    </xdr:pic>
    <xdr:clientData/>
  </xdr:twoCellAnchor>
  <xdr:twoCellAnchor editAs="oneCell">
    <xdr:from>
      <xdr:col>2</xdr:col>
      <xdr:colOff>333375</xdr:colOff>
      <xdr:row>2</xdr:row>
      <xdr:rowOff>180975</xdr:rowOff>
    </xdr:from>
    <xdr:to>
      <xdr:col>2</xdr:col>
      <xdr:colOff>542925</xdr:colOff>
      <xdr:row>4</xdr:row>
      <xdr:rowOff>9525</xdr:rowOff>
    </xdr:to>
    <xdr:pic>
      <xdr:nvPicPr>
        <xdr:cNvPr id="8" name="Graphic 7" descr="Magnifying glass">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62225" y="561975"/>
          <a:ext cx="209550" cy="2095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142875</xdr:colOff>
      <xdr:row>1</xdr:row>
      <xdr:rowOff>19050</xdr:rowOff>
    </xdr:from>
    <xdr:to>
      <xdr:col>1</xdr:col>
      <xdr:colOff>962025</xdr:colOff>
      <xdr:row>4</xdr:row>
      <xdr:rowOff>166600</xdr:rowOff>
    </xdr:to>
    <xdr:pic>
      <xdr:nvPicPr>
        <xdr:cNvPr id="2" name="Picture 1">
          <a:extLst>
            <a:ext uri="{FF2B5EF4-FFF2-40B4-BE49-F238E27FC236}">
              <a16:creationId xmlns:a16="http://schemas.microsoft.com/office/drawing/2014/main" id="{14F65C18-35B2-4581-8AD8-67BAC1EE616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4880"/>
        <a:stretch/>
      </xdr:blipFill>
      <xdr:spPr>
        <a:xfrm>
          <a:off x="752475" y="209550"/>
          <a:ext cx="819150" cy="719050"/>
        </a:xfrm>
        <a:prstGeom prst="rect">
          <a:avLst/>
        </a:prstGeom>
      </xdr:spPr>
    </xdr:pic>
    <xdr:clientData/>
  </xdr:twoCellAnchor>
  <xdr:oneCellAnchor>
    <xdr:from>
      <xdr:col>1</xdr:col>
      <xdr:colOff>142875</xdr:colOff>
      <xdr:row>17</xdr:row>
      <xdr:rowOff>19050</xdr:rowOff>
    </xdr:from>
    <xdr:ext cx="819150" cy="719050"/>
    <xdr:pic>
      <xdr:nvPicPr>
        <xdr:cNvPr id="3" name="Picture 2">
          <a:extLst>
            <a:ext uri="{FF2B5EF4-FFF2-40B4-BE49-F238E27FC236}">
              <a16:creationId xmlns:a16="http://schemas.microsoft.com/office/drawing/2014/main" id="{EABC0338-CCFC-4A71-926B-7F61B52EB9B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4880"/>
        <a:stretch/>
      </xdr:blipFill>
      <xdr:spPr>
        <a:xfrm>
          <a:off x="752475" y="209550"/>
          <a:ext cx="819150" cy="71905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13</xdr:col>
      <xdr:colOff>323851</xdr:colOff>
      <xdr:row>1</xdr:row>
      <xdr:rowOff>28575</xdr:rowOff>
    </xdr:from>
    <xdr:to>
      <xdr:col>14</xdr:col>
      <xdr:colOff>533401</xdr:colOff>
      <xdr:row>4</xdr:row>
      <xdr:rowOff>176125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4880"/>
        <a:stretch/>
      </xdr:blipFill>
      <xdr:spPr>
        <a:xfrm>
          <a:off x="9563101" y="219075"/>
          <a:ext cx="819150" cy="719050"/>
        </a:xfrm>
        <a:prstGeom prst="rect">
          <a:avLst/>
        </a:prstGeom>
      </xdr:spPr>
    </xdr:pic>
    <xdr:clientData/>
  </xdr:twoCellAnchor>
  <xdr:oneCellAnchor>
    <xdr:from>
      <xdr:col>13</xdr:col>
      <xdr:colOff>419101</xdr:colOff>
      <xdr:row>60</xdr:row>
      <xdr:rowOff>28575</xdr:rowOff>
    </xdr:from>
    <xdr:ext cx="819150" cy="719050"/>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4880"/>
        <a:stretch/>
      </xdr:blipFill>
      <xdr:spPr>
        <a:xfrm>
          <a:off x="9658351" y="4410075"/>
          <a:ext cx="819150" cy="719050"/>
        </a:xfrm>
        <a:prstGeom prst="rect">
          <a:avLst/>
        </a:prstGeom>
      </xdr:spPr>
    </xdr:pic>
    <xdr:clientData/>
  </xdr:oneCellAnchor>
  <xdr:oneCellAnchor>
    <xdr:from>
      <xdr:col>13</xdr:col>
      <xdr:colOff>390526</xdr:colOff>
      <xdr:row>84</xdr:row>
      <xdr:rowOff>0</xdr:rowOff>
    </xdr:from>
    <xdr:ext cx="819150" cy="719050"/>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4880"/>
        <a:stretch/>
      </xdr:blipFill>
      <xdr:spPr>
        <a:xfrm>
          <a:off x="9629776" y="8953500"/>
          <a:ext cx="819150" cy="719050"/>
        </a:xfrm>
        <a:prstGeom prst="rect">
          <a:avLst/>
        </a:prstGeom>
      </xdr:spPr>
    </xdr:pic>
    <xdr:clientData/>
  </xdr:oneCellAnchor>
  <xdr:oneCellAnchor>
    <xdr:from>
      <xdr:col>13</xdr:col>
      <xdr:colOff>390526</xdr:colOff>
      <xdr:row>22</xdr:row>
      <xdr:rowOff>0</xdr:rowOff>
    </xdr:from>
    <xdr:ext cx="819150" cy="719050"/>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4880"/>
        <a:stretch/>
      </xdr:blipFill>
      <xdr:spPr>
        <a:xfrm>
          <a:off x="9629776" y="48577500"/>
          <a:ext cx="819150" cy="719050"/>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19050</xdr:colOff>
          <xdr:row>7</xdr:row>
          <xdr:rowOff>180975</xdr:rowOff>
        </xdr:from>
        <xdr:to>
          <xdr:col>10</xdr:col>
          <xdr:colOff>38100</xdr:colOff>
          <xdr:row>9</xdr:row>
          <xdr:rowOff>0</xdr:rowOff>
        </xdr:to>
        <xdr:sp macro="" textlink="">
          <xdr:nvSpPr>
            <xdr:cNvPr id="82947" name="Check Box 3" hidden="1">
              <a:extLst>
                <a:ext uri="{63B3BB69-23CF-44E3-9099-C40C66FF867C}">
                  <a14:compatExt spid="_x0000_s82947"/>
                </a:ext>
                <a:ext uri="{FF2B5EF4-FFF2-40B4-BE49-F238E27FC236}">
                  <a16:creationId xmlns:a16="http://schemas.microsoft.com/office/drawing/2014/main" id="{00000000-0008-0000-0D00-0000034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8</xdr:row>
          <xdr:rowOff>180975</xdr:rowOff>
        </xdr:from>
        <xdr:to>
          <xdr:col>10</xdr:col>
          <xdr:colOff>38100</xdr:colOff>
          <xdr:row>10</xdr:row>
          <xdr:rowOff>0</xdr:rowOff>
        </xdr:to>
        <xdr:sp macro="" textlink="">
          <xdr:nvSpPr>
            <xdr:cNvPr id="82948" name="Check Box 4" hidden="1">
              <a:extLst>
                <a:ext uri="{63B3BB69-23CF-44E3-9099-C40C66FF867C}">
                  <a14:compatExt spid="_x0000_s82948"/>
                </a:ext>
                <a:ext uri="{FF2B5EF4-FFF2-40B4-BE49-F238E27FC236}">
                  <a16:creationId xmlns:a16="http://schemas.microsoft.com/office/drawing/2014/main" id="{00000000-0008-0000-0D00-0000044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9</xdr:row>
          <xdr:rowOff>180975</xdr:rowOff>
        </xdr:from>
        <xdr:to>
          <xdr:col>10</xdr:col>
          <xdr:colOff>38100</xdr:colOff>
          <xdr:row>11</xdr:row>
          <xdr:rowOff>0</xdr:rowOff>
        </xdr:to>
        <xdr:sp macro="" textlink="">
          <xdr:nvSpPr>
            <xdr:cNvPr id="82949" name="Check Box 5" hidden="1">
              <a:extLst>
                <a:ext uri="{63B3BB69-23CF-44E3-9099-C40C66FF867C}">
                  <a14:compatExt spid="_x0000_s82949"/>
                </a:ext>
                <a:ext uri="{FF2B5EF4-FFF2-40B4-BE49-F238E27FC236}">
                  <a16:creationId xmlns:a16="http://schemas.microsoft.com/office/drawing/2014/main" id="{00000000-0008-0000-0D00-0000054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10</xdr:row>
          <xdr:rowOff>180975</xdr:rowOff>
        </xdr:from>
        <xdr:to>
          <xdr:col>10</xdr:col>
          <xdr:colOff>38100</xdr:colOff>
          <xdr:row>12</xdr:row>
          <xdr:rowOff>0</xdr:rowOff>
        </xdr:to>
        <xdr:sp macro="" textlink="">
          <xdr:nvSpPr>
            <xdr:cNvPr id="82950" name="Check Box 6" hidden="1">
              <a:extLst>
                <a:ext uri="{63B3BB69-23CF-44E3-9099-C40C66FF867C}">
                  <a14:compatExt spid="_x0000_s82950"/>
                </a:ext>
                <a:ext uri="{FF2B5EF4-FFF2-40B4-BE49-F238E27FC236}">
                  <a16:creationId xmlns:a16="http://schemas.microsoft.com/office/drawing/2014/main" id="{00000000-0008-0000-0D00-0000064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10</xdr:row>
          <xdr:rowOff>180975</xdr:rowOff>
        </xdr:from>
        <xdr:to>
          <xdr:col>10</xdr:col>
          <xdr:colOff>38100</xdr:colOff>
          <xdr:row>12</xdr:row>
          <xdr:rowOff>0</xdr:rowOff>
        </xdr:to>
        <xdr:sp macro="" textlink="">
          <xdr:nvSpPr>
            <xdr:cNvPr id="82951" name="Check Box 7" hidden="1">
              <a:extLst>
                <a:ext uri="{63B3BB69-23CF-44E3-9099-C40C66FF867C}">
                  <a14:compatExt spid="_x0000_s82951"/>
                </a:ext>
                <a:ext uri="{FF2B5EF4-FFF2-40B4-BE49-F238E27FC236}">
                  <a16:creationId xmlns:a16="http://schemas.microsoft.com/office/drawing/2014/main" id="{00000000-0008-0000-0D00-0000074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11</xdr:row>
          <xdr:rowOff>180975</xdr:rowOff>
        </xdr:from>
        <xdr:to>
          <xdr:col>10</xdr:col>
          <xdr:colOff>38100</xdr:colOff>
          <xdr:row>13</xdr:row>
          <xdr:rowOff>0</xdr:rowOff>
        </xdr:to>
        <xdr:sp macro="" textlink="">
          <xdr:nvSpPr>
            <xdr:cNvPr id="82952" name="Check Box 8" hidden="1">
              <a:extLst>
                <a:ext uri="{63B3BB69-23CF-44E3-9099-C40C66FF867C}">
                  <a14:compatExt spid="_x0000_s82952"/>
                </a:ext>
                <a:ext uri="{FF2B5EF4-FFF2-40B4-BE49-F238E27FC236}">
                  <a16:creationId xmlns:a16="http://schemas.microsoft.com/office/drawing/2014/main" id="{00000000-0008-0000-0D00-0000084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11</xdr:row>
          <xdr:rowOff>180975</xdr:rowOff>
        </xdr:from>
        <xdr:to>
          <xdr:col>10</xdr:col>
          <xdr:colOff>38100</xdr:colOff>
          <xdr:row>13</xdr:row>
          <xdr:rowOff>0</xdr:rowOff>
        </xdr:to>
        <xdr:sp macro="" textlink="">
          <xdr:nvSpPr>
            <xdr:cNvPr id="82953" name="Check Box 9" hidden="1">
              <a:extLst>
                <a:ext uri="{63B3BB69-23CF-44E3-9099-C40C66FF867C}">
                  <a14:compatExt spid="_x0000_s82953"/>
                </a:ext>
                <a:ext uri="{FF2B5EF4-FFF2-40B4-BE49-F238E27FC236}">
                  <a16:creationId xmlns:a16="http://schemas.microsoft.com/office/drawing/2014/main" id="{00000000-0008-0000-0D00-0000094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12</xdr:row>
          <xdr:rowOff>180975</xdr:rowOff>
        </xdr:from>
        <xdr:to>
          <xdr:col>10</xdr:col>
          <xdr:colOff>38100</xdr:colOff>
          <xdr:row>14</xdr:row>
          <xdr:rowOff>0</xdr:rowOff>
        </xdr:to>
        <xdr:sp macro="" textlink="">
          <xdr:nvSpPr>
            <xdr:cNvPr id="82954" name="Check Box 10" hidden="1">
              <a:extLst>
                <a:ext uri="{63B3BB69-23CF-44E3-9099-C40C66FF867C}">
                  <a14:compatExt spid="_x0000_s82954"/>
                </a:ext>
                <a:ext uri="{FF2B5EF4-FFF2-40B4-BE49-F238E27FC236}">
                  <a16:creationId xmlns:a16="http://schemas.microsoft.com/office/drawing/2014/main" id="{00000000-0008-0000-0D00-00000A4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12</xdr:row>
          <xdr:rowOff>180975</xdr:rowOff>
        </xdr:from>
        <xdr:to>
          <xdr:col>10</xdr:col>
          <xdr:colOff>38100</xdr:colOff>
          <xdr:row>14</xdr:row>
          <xdr:rowOff>0</xdr:rowOff>
        </xdr:to>
        <xdr:sp macro="" textlink="">
          <xdr:nvSpPr>
            <xdr:cNvPr id="82955" name="Check Box 11" hidden="1">
              <a:extLst>
                <a:ext uri="{63B3BB69-23CF-44E3-9099-C40C66FF867C}">
                  <a14:compatExt spid="_x0000_s82955"/>
                </a:ext>
                <a:ext uri="{FF2B5EF4-FFF2-40B4-BE49-F238E27FC236}">
                  <a16:creationId xmlns:a16="http://schemas.microsoft.com/office/drawing/2014/main" id="{00000000-0008-0000-0D00-00000B4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13</xdr:row>
          <xdr:rowOff>180975</xdr:rowOff>
        </xdr:from>
        <xdr:to>
          <xdr:col>10</xdr:col>
          <xdr:colOff>38100</xdr:colOff>
          <xdr:row>15</xdr:row>
          <xdr:rowOff>0</xdr:rowOff>
        </xdr:to>
        <xdr:sp macro="" textlink="">
          <xdr:nvSpPr>
            <xdr:cNvPr id="82956" name="Check Box 12" hidden="1">
              <a:extLst>
                <a:ext uri="{63B3BB69-23CF-44E3-9099-C40C66FF867C}">
                  <a14:compatExt spid="_x0000_s82956"/>
                </a:ext>
                <a:ext uri="{FF2B5EF4-FFF2-40B4-BE49-F238E27FC236}">
                  <a16:creationId xmlns:a16="http://schemas.microsoft.com/office/drawing/2014/main" id="{00000000-0008-0000-0D00-00000C4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13</xdr:row>
          <xdr:rowOff>180975</xdr:rowOff>
        </xdr:from>
        <xdr:to>
          <xdr:col>10</xdr:col>
          <xdr:colOff>38100</xdr:colOff>
          <xdr:row>15</xdr:row>
          <xdr:rowOff>0</xdr:rowOff>
        </xdr:to>
        <xdr:sp macro="" textlink="">
          <xdr:nvSpPr>
            <xdr:cNvPr id="82957" name="Check Box 13" hidden="1">
              <a:extLst>
                <a:ext uri="{63B3BB69-23CF-44E3-9099-C40C66FF867C}">
                  <a14:compatExt spid="_x0000_s82957"/>
                </a:ext>
                <a:ext uri="{FF2B5EF4-FFF2-40B4-BE49-F238E27FC236}">
                  <a16:creationId xmlns:a16="http://schemas.microsoft.com/office/drawing/2014/main" id="{00000000-0008-0000-0D00-00000D4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14</xdr:row>
          <xdr:rowOff>180975</xdr:rowOff>
        </xdr:from>
        <xdr:to>
          <xdr:col>10</xdr:col>
          <xdr:colOff>38100</xdr:colOff>
          <xdr:row>16</xdr:row>
          <xdr:rowOff>0</xdr:rowOff>
        </xdr:to>
        <xdr:sp macro="" textlink="">
          <xdr:nvSpPr>
            <xdr:cNvPr id="82958" name="Check Box 14" hidden="1">
              <a:extLst>
                <a:ext uri="{63B3BB69-23CF-44E3-9099-C40C66FF867C}">
                  <a14:compatExt spid="_x0000_s82958"/>
                </a:ext>
                <a:ext uri="{FF2B5EF4-FFF2-40B4-BE49-F238E27FC236}">
                  <a16:creationId xmlns:a16="http://schemas.microsoft.com/office/drawing/2014/main" id="{00000000-0008-0000-0D00-00000E4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14</xdr:row>
          <xdr:rowOff>180975</xdr:rowOff>
        </xdr:from>
        <xdr:to>
          <xdr:col>10</xdr:col>
          <xdr:colOff>38100</xdr:colOff>
          <xdr:row>16</xdr:row>
          <xdr:rowOff>0</xdr:rowOff>
        </xdr:to>
        <xdr:sp macro="" textlink="">
          <xdr:nvSpPr>
            <xdr:cNvPr id="82959" name="Check Box 15" hidden="1">
              <a:extLst>
                <a:ext uri="{63B3BB69-23CF-44E3-9099-C40C66FF867C}">
                  <a14:compatExt spid="_x0000_s82959"/>
                </a:ext>
                <a:ext uri="{FF2B5EF4-FFF2-40B4-BE49-F238E27FC236}">
                  <a16:creationId xmlns:a16="http://schemas.microsoft.com/office/drawing/2014/main" id="{00000000-0008-0000-0D00-00000F4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15</xdr:row>
          <xdr:rowOff>180975</xdr:rowOff>
        </xdr:from>
        <xdr:to>
          <xdr:col>10</xdr:col>
          <xdr:colOff>38100</xdr:colOff>
          <xdr:row>17</xdr:row>
          <xdr:rowOff>0</xdr:rowOff>
        </xdr:to>
        <xdr:sp macro="" textlink="">
          <xdr:nvSpPr>
            <xdr:cNvPr id="82960" name="Check Box 16" hidden="1">
              <a:extLst>
                <a:ext uri="{63B3BB69-23CF-44E3-9099-C40C66FF867C}">
                  <a14:compatExt spid="_x0000_s82960"/>
                </a:ext>
                <a:ext uri="{FF2B5EF4-FFF2-40B4-BE49-F238E27FC236}">
                  <a16:creationId xmlns:a16="http://schemas.microsoft.com/office/drawing/2014/main" id="{00000000-0008-0000-0D00-0000104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15</xdr:row>
          <xdr:rowOff>180975</xdr:rowOff>
        </xdr:from>
        <xdr:to>
          <xdr:col>10</xdr:col>
          <xdr:colOff>38100</xdr:colOff>
          <xdr:row>17</xdr:row>
          <xdr:rowOff>0</xdr:rowOff>
        </xdr:to>
        <xdr:sp macro="" textlink="">
          <xdr:nvSpPr>
            <xdr:cNvPr id="82961" name="Check Box 17" hidden="1">
              <a:extLst>
                <a:ext uri="{63B3BB69-23CF-44E3-9099-C40C66FF867C}">
                  <a14:compatExt spid="_x0000_s82961"/>
                </a:ext>
                <a:ext uri="{FF2B5EF4-FFF2-40B4-BE49-F238E27FC236}">
                  <a16:creationId xmlns:a16="http://schemas.microsoft.com/office/drawing/2014/main" id="{00000000-0008-0000-0D00-0000114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16</xdr:row>
          <xdr:rowOff>180975</xdr:rowOff>
        </xdr:from>
        <xdr:to>
          <xdr:col>10</xdr:col>
          <xdr:colOff>38100</xdr:colOff>
          <xdr:row>18</xdr:row>
          <xdr:rowOff>0</xdr:rowOff>
        </xdr:to>
        <xdr:sp macro="" textlink="">
          <xdr:nvSpPr>
            <xdr:cNvPr id="82962" name="Check Box 18" hidden="1">
              <a:extLst>
                <a:ext uri="{63B3BB69-23CF-44E3-9099-C40C66FF867C}">
                  <a14:compatExt spid="_x0000_s82962"/>
                </a:ext>
                <a:ext uri="{FF2B5EF4-FFF2-40B4-BE49-F238E27FC236}">
                  <a16:creationId xmlns:a16="http://schemas.microsoft.com/office/drawing/2014/main" id="{00000000-0008-0000-0D00-0000124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7</xdr:row>
          <xdr:rowOff>180975</xdr:rowOff>
        </xdr:from>
        <xdr:to>
          <xdr:col>21</xdr:col>
          <xdr:colOff>0</xdr:colOff>
          <xdr:row>9</xdr:row>
          <xdr:rowOff>0</xdr:rowOff>
        </xdr:to>
        <xdr:sp macro="" textlink="">
          <xdr:nvSpPr>
            <xdr:cNvPr id="82967" name="Check Box 23" hidden="1">
              <a:extLst>
                <a:ext uri="{63B3BB69-23CF-44E3-9099-C40C66FF867C}">
                  <a14:compatExt spid="_x0000_s82967"/>
                </a:ext>
                <a:ext uri="{FF2B5EF4-FFF2-40B4-BE49-F238E27FC236}">
                  <a16:creationId xmlns:a16="http://schemas.microsoft.com/office/drawing/2014/main" id="{00000000-0008-0000-0D00-0000174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8</xdr:row>
          <xdr:rowOff>180975</xdr:rowOff>
        </xdr:from>
        <xdr:to>
          <xdr:col>21</xdr:col>
          <xdr:colOff>0</xdr:colOff>
          <xdr:row>10</xdr:row>
          <xdr:rowOff>0</xdr:rowOff>
        </xdr:to>
        <xdr:sp macro="" textlink="">
          <xdr:nvSpPr>
            <xdr:cNvPr id="82968" name="Check Box 24" hidden="1">
              <a:extLst>
                <a:ext uri="{63B3BB69-23CF-44E3-9099-C40C66FF867C}">
                  <a14:compatExt spid="_x0000_s82968"/>
                </a:ext>
                <a:ext uri="{FF2B5EF4-FFF2-40B4-BE49-F238E27FC236}">
                  <a16:creationId xmlns:a16="http://schemas.microsoft.com/office/drawing/2014/main" id="{00000000-0008-0000-0D00-0000184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9</xdr:row>
          <xdr:rowOff>180975</xdr:rowOff>
        </xdr:from>
        <xdr:to>
          <xdr:col>21</xdr:col>
          <xdr:colOff>0</xdr:colOff>
          <xdr:row>11</xdr:row>
          <xdr:rowOff>0</xdr:rowOff>
        </xdr:to>
        <xdr:sp macro="" textlink="">
          <xdr:nvSpPr>
            <xdr:cNvPr id="82969" name="Check Box 25" hidden="1">
              <a:extLst>
                <a:ext uri="{63B3BB69-23CF-44E3-9099-C40C66FF867C}">
                  <a14:compatExt spid="_x0000_s82969"/>
                </a:ext>
                <a:ext uri="{FF2B5EF4-FFF2-40B4-BE49-F238E27FC236}">
                  <a16:creationId xmlns:a16="http://schemas.microsoft.com/office/drawing/2014/main" id="{00000000-0008-0000-0D00-0000194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10</xdr:row>
          <xdr:rowOff>180975</xdr:rowOff>
        </xdr:from>
        <xdr:to>
          <xdr:col>21</xdr:col>
          <xdr:colOff>0</xdr:colOff>
          <xdr:row>12</xdr:row>
          <xdr:rowOff>0</xdr:rowOff>
        </xdr:to>
        <xdr:sp macro="" textlink="">
          <xdr:nvSpPr>
            <xdr:cNvPr id="82970" name="Check Box 26" hidden="1">
              <a:extLst>
                <a:ext uri="{63B3BB69-23CF-44E3-9099-C40C66FF867C}">
                  <a14:compatExt spid="_x0000_s82970"/>
                </a:ext>
                <a:ext uri="{FF2B5EF4-FFF2-40B4-BE49-F238E27FC236}">
                  <a16:creationId xmlns:a16="http://schemas.microsoft.com/office/drawing/2014/main" id="{00000000-0008-0000-0D00-00001A4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10</xdr:row>
          <xdr:rowOff>180975</xdr:rowOff>
        </xdr:from>
        <xdr:to>
          <xdr:col>21</xdr:col>
          <xdr:colOff>0</xdr:colOff>
          <xdr:row>12</xdr:row>
          <xdr:rowOff>0</xdr:rowOff>
        </xdr:to>
        <xdr:sp macro="" textlink="">
          <xdr:nvSpPr>
            <xdr:cNvPr id="82971" name="Check Box 27" hidden="1">
              <a:extLst>
                <a:ext uri="{63B3BB69-23CF-44E3-9099-C40C66FF867C}">
                  <a14:compatExt spid="_x0000_s82971"/>
                </a:ext>
                <a:ext uri="{FF2B5EF4-FFF2-40B4-BE49-F238E27FC236}">
                  <a16:creationId xmlns:a16="http://schemas.microsoft.com/office/drawing/2014/main" id="{00000000-0008-0000-0D00-00001B4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11</xdr:row>
          <xdr:rowOff>180975</xdr:rowOff>
        </xdr:from>
        <xdr:to>
          <xdr:col>21</xdr:col>
          <xdr:colOff>0</xdr:colOff>
          <xdr:row>13</xdr:row>
          <xdr:rowOff>0</xdr:rowOff>
        </xdr:to>
        <xdr:sp macro="" textlink="">
          <xdr:nvSpPr>
            <xdr:cNvPr id="82972" name="Check Box 28" hidden="1">
              <a:extLst>
                <a:ext uri="{63B3BB69-23CF-44E3-9099-C40C66FF867C}">
                  <a14:compatExt spid="_x0000_s82972"/>
                </a:ext>
                <a:ext uri="{FF2B5EF4-FFF2-40B4-BE49-F238E27FC236}">
                  <a16:creationId xmlns:a16="http://schemas.microsoft.com/office/drawing/2014/main" id="{00000000-0008-0000-0D00-00001C4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11</xdr:row>
          <xdr:rowOff>180975</xdr:rowOff>
        </xdr:from>
        <xdr:to>
          <xdr:col>21</xdr:col>
          <xdr:colOff>0</xdr:colOff>
          <xdr:row>13</xdr:row>
          <xdr:rowOff>0</xdr:rowOff>
        </xdr:to>
        <xdr:sp macro="" textlink="">
          <xdr:nvSpPr>
            <xdr:cNvPr id="82973" name="Check Box 29" hidden="1">
              <a:extLst>
                <a:ext uri="{63B3BB69-23CF-44E3-9099-C40C66FF867C}">
                  <a14:compatExt spid="_x0000_s82973"/>
                </a:ext>
                <a:ext uri="{FF2B5EF4-FFF2-40B4-BE49-F238E27FC236}">
                  <a16:creationId xmlns:a16="http://schemas.microsoft.com/office/drawing/2014/main" id="{00000000-0008-0000-0D00-00001D4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12</xdr:row>
          <xdr:rowOff>180975</xdr:rowOff>
        </xdr:from>
        <xdr:to>
          <xdr:col>21</xdr:col>
          <xdr:colOff>0</xdr:colOff>
          <xdr:row>14</xdr:row>
          <xdr:rowOff>0</xdr:rowOff>
        </xdr:to>
        <xdr:sp macro="" textlink="">
          <xdr:nvSpPr>
            <xdr:cNvPr id="82974" name="Check Box 30" hidden="1">
              <a:extLst>
                <a:ext uri="{63B3BB69-23CF-44E3-9099-C40C66FF867C}">
                  <a14:compatExt spid="_x0000_s82974"/>
                </a:ext>
                <a:ext uri="{FF2B5EF4-FFF2-40B4-BE49-F238E27FC236}">
                  <a16:creationId xmlns:a16="http://schemas.microsoft.com/office/drawing/2014/main" id="{00000000-0008-0000-0D00-00001E4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12</xdr:row>
          <xdr:rowOff>180975</xdr:rowOff>
        </xdr:from>
        <xdr:to>
          <xdr:col>21</xdr:col>
          <xdr:colOff>0</xdr:colOff>
          <xdr:row>14</xdr:row>
          <xdr:rowOff>0</xdr:rowOff>
        </xdr:to>
        <xdr:sp macro="" textlink="">
          <xdr:nvSpPr>
            <xdr:cNvPr id="82975" name="Check Box 31" hidden="1">
              <a:extLst>
                <a:ext uri="{63B3BB69-23CF-44E3-9099-C40C66FF867C}">
                  <a14:compatExt spid="_x0000_s82975"/>
                </a:ext>
                <a:ext uri="{FF2B5EF4-FFF2-40B4-BE49-F238E27FC236}">
                  <a16:creationId xmlns:a16="http://schemas.microsoft.com/office/drawing/2014/main" id="{00000000-0008-0000-0D00-00001F4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13</xdr:row>
          <xdr:rowOff>180975</xdr:rowOff>
        </xdr:from>
        <xdr:to>
          <xdr:col>21</xdr:col>
          <xdr:colOff>0</xdr:colOff>
          <xdr:row>15</xdr:row>
          <xdr:rowOff>0</xdr:rowOff>
        </xdr:to>
        <xdr:sp macro="" textlink="">
          <xdr:nvSpPr>
            <xdr:cNvPr id="82976" name="Check Box 32" hidden="1">
              <a:extLst>
                <a:ext uri="{63B3BB69-23CF-44E3-9099-C40C66FF867C}">
                  <a14:compatExt spid="_x0000_s82976"/>
                </a:ext>
                <a:ext uri="{FF2B5EF4-FFF2-40B4-BE49-F238E27FC236}">
                  <a16:creationId xmlns:a16="http://schemas.microsoft.com/office/drawing/2014/main" id="{00000000-0008-0000-0D00-0000204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13</xdr:row>
          <xdr:rowOff>180975</xdr:rowOff>
        </xdr:from>
        <xdr:to>
          <xdr:col>21</xdr:col>
          <xdr:colOff>0</xdr:colOff>
          <xdr:row>15</xdr:row>
          <xdr:rowOff>0</xdr:rowOff>
        </xdr:to>
        <xdr:sp macro="" textlink="">
          <xdr:nvSpPr>
            <xdr:cNvPr id="82977" name="Check Box 33" hidden="1">
              <a:extLst>
                <a:ext uri="{63B3BB69-23CF-44E3-9099-C40C66FF867C}">
                  <a14:compatExt spid="_x0000_s82977"/>
                </a:ext>
                <a:ext uri="{FF2B5EF4-FFF2-40B4-BE49-F238E27FC236}">
                  <a16:creationId xmlns:a16="http://schemas.microsoft.com/office/drawing/2014/main" id="{00000000-0008-0000-0D00-0000214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14</xdr:row>
          <xdr:rowOff>180975</xdr:rowOff>
        </xdr:from>
        <xdr:to>
          <xdr:col>21</xdr:col>
          <xdr:colOff>0</xdr:colOff>
          <xdr:row>16</xdr:row>
          <xdr:rowOff>0</xdr:rowOff>
        </xdr:to>
        <xdr:sp macro="" textlink="">
          <xdr:nvSpPr>
            <xdr:cNvPr id="82978" name="Check Box 34" hidden="1">
              <a:extLst>
                <a:ext uri="{63B3BB69-23CF-44E3-9099-C40C66FF867C}">
                  <a14:compatExt spid="_x0000_s82978"/>
                </a:ext>
                <a:ext uri="{FF2B5EF4-FFF2-40B4-BE49-F238E27FC236}">
                  <a16:creationId xmlns:a16="http://schemas.microsoft.com/office/drawing/2014/main" id="{00000000-0008-0000-0D00-0000224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14</xdr:row>
          <xdr:rowOff>180975</xdr:rowOff>
        </xdr:from>
        <xdr:to>
          <xdr:col>21</xdr:col>
          <xdr:colOff>0</xdr:colOff>
          <xdr:row>16</xdr:row>
          <xdr:rowOff>0</xdr:rowOff>
        </xdr:to>
        <xdr:sp macro="" textlink="">
          <xdr:nvSpPr>
            <xdr:cNvPr id="82979" name="Check Box 35" hidden="1">
              <a:extLst>
                <a:ext uri="{63B3BB69-23CF-44E3-9099-C40C66FF867C}">
                  <a14:compatExt spid="_x0000_s82979"/>
                </a:ext>
                <a:ext uri="{FF2B5EF4-FFF2-40B4-BE49-F238E27FC236}">
                  <a16:creationId xmlns:a16="http://schemas.microsoft.com/office/drawing/2014/main" id="{00000000-0008-0000-0D00-0000234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15</xdr:row>
          <xdr:rowOff>180975</xdr:rowOff>
        </xdr:from>
        <xdr:to>
          <xdr:col>21</xdr:col>
          <xdr:colOff>0</xdr:colOff>
          <xdr:row>17</xdr:row>
          <xdr:rowOff>0</xdr:rowOff>
        </xdr:to>
        <xdr:sp macro="" textlink="">
          <xdr:nvSpPr>
            <xdr:cNvPr id="82980" name="Check Box 36" hidden="1">
              <a:extLst>
                <a:ext uri="{63B3BB69-23CF-44E3-9099-C40C66FF867C}">
                  <a14:compatExt spid="_x0000_s82980"/>
                </a:ext>
                <a:ext uri="{FF2B5EF4-FFF2-40B4-BE49-F238E27FC236}">
                  <a16:creationId xmlns:a16="http://schemas.microsoft.com/office/drawing/2014/main" id="{00000000-0008-0000-0D00-0000244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15</xdr:row>
          <xdr:rowOff>180975</xdr:rowOff>
        </xdr:from>
        <xdr:to>
          <xdr:col>21</xdr:col>
          <xdr:colOff>0</xdr:colOff>
          <xdr:row>17</xdr:row>
          <xdr:rowOff>0</xdr:rowOff>
        </xdr:to>
        <xdr:sp macro="" textlink="">
          <xdr:nvSpPr>
            <xdr:cNvPr id="82981" name="Check Box 37" hidden="1">
              <a:extLst>
                <a:ext uri="{63B3BB69-23CF-44E3-9099-C40C66FF867C}">
                  <a14:compatExt spid="_x0000_s82981"/>
                </a:ext>
                <a:ext uri="{FF2B5EF4-FFF2-40B4-BE49-F238E27FC236}">
                  <a16:creationId xmlns:a16="http://schemas.microsoft.com/office/drawing/2014/main" id="{00000000-0008-0000-0D00-0000254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16</xdr:row>
          <xdr:rowOff>180975</xdr:rowOff>
        </xdr:from>
        <xdr:to>
          <xdr:col>21</xdr:col>
          <xdr:colOff>0</xdr:colOff>
          <xdr:row>18</xdr:row>
          <xdr:rowOff>0</xdr:rowOff>
        </xdr:to>
        <xdr:sp macro="" textlink="">
          <xdr:nvSpPr>
            <xdr:cNvPr id="82982" name="Check Box 38" hidden="1">
              <a:extLst>
                <a:ext uri="{63B3BB69-23CF-44E3-9099-C40C66FF867C}">
                  <a14:compatExt spid="_x0000_s82982"/>
                </a:ext>
                <a:ext uri="{FF2B5EF4-FFF2-40B4-BE49-F238E27FC236}">
                  <a16:creationId xmlns:a16="http://schemas.microsoft.com/office/drawing/2014/main" id="{00000000-0008-0000-0D00-0000264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13</xdr:col>
          <xdr:colOff>19050</xdr:colOff>
          <xdr:row>7</xdr:row>
          <xdr:rowOff>180975</xdr:rowOff>
        </xdr:from>
        <xdr:to>
          <xdr:col>14</xdr:col>
          <xdr:colOff>38100</xdr:colOff>
          <xdr:row>9</xdr:row>
          <xdr:rowOff>0</xdr:rowOff>
        </xdr:to>
        <xdr:sp macro="" textlink="">
          <xdr:nvSpPr>
            <xdr:cNvPr id="119809" name="Check Box 1" hidden="1">
              <a:extLst>
                <a:ext uri="{63B3BB69-23CF-44E3-9099-C40C66FF867C}">
                  <a14:compatExt spid="_x0000_s119809"/>
                </a:ext>
                <a:ext uri="{FF2B5EF4-FFF2-40B4-BE49-F238E27FC236}">
                  <a16:creationId xmlns:a16="http://schemas.microsoft.com/office/drawing/2014/main" id="{00000000-0008-0000-0E00-000001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8</xdr:row>
          <xdr:rowOff>180975</xdr:rowOff>
        </xdr:from>
        <xdr:to>
          <xdr:col>14</xdr:col>
          <xdr:colOff>38100</xdr:colOff>
          <xdr:row>10</xdr:row>
          <xdr:rowOff>0</xdr:rowOff>
        </xdr:to>
        <xdr:sp macro="" textlink="">
          <xdr:nvSpPr>
            <xdr:cNvPr id="119810" name="Check Box 2" hidden="1">
              <a:extLst>
                <a:ext uri="{63B3BB69-23CF-44E3-9099-C40C66FF867C}">
                  <a14:compatExt spid="_x0000_s119810"/>
                </a:ext>
                <a:ext uri="{FF2B5EF4-FFF2-40B4-BE49-F238E27FC236}">
                  <a16:creationId xmlns:a16="http://schemas.microsoft.com/office/drawing/2014/main" id="{00000000-0008-0000-0E00-000002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9</xdr:row>
          <xdr:rowOff>180975</xdr:rowOff>
        </xdr:from>
        <xdr:to>
          <xdr:col>14</xdr:col>
          <xdr:colOff>38100</xdr:colOff>
          <xdr:row>11</xdr:row>
          <xdr:rowOff>0</xdr:rowOff>
        </xdr:to>
        <xdr:sp macro="" textlink="">
          <xdr:nvSpPr>
            <xdr:cNvPr id="119811" name="Check Box 3" hidden="1">
              <a:extLst>
                <a:ext uri="{63B3BB69-23CF-44E3-9099-C40C66FF867C}">
                  <a14:compatExt spid="_x0000_s119811"/>
                </a:ext>
                <a:ext uri="{FF2B5EF4-FFF2-40B4-BE49-F238E27FC236}">
                  <a16:creationId xmlns:a16="http://schemas.microsoft.com/office/drawing/2014/main" id="{00000000-0008-0000-0E00-000003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10</xdr:row>
          <xdr:rowOff>180975</xdr:rowOff>
        </xdr:from>
        <xdr:to>
          <xdr:col>14</xdr:col>
          <xdr:colOff>38100</xdr:colOff>
          <xdr:row>12</xdr:row>
          <xdr:rowOff>0</xdr:rowOff>
        </xdr:to>
        <xdr:sp macro="" textlink="">
          <xdr:nvSpPr>
            <xdr:cNvPr id="119812" name="Check Box 4" hidden="1">
              <a:extLst>
                <a:ext uri="{63B3BB69-23CF-44E3-9099-C40C66FF867C}">
                  <a14:compatExt spid="_x0000_s119812"/>
                </a:ext>
                <a:ext uri="{FF2B5EF4-FFF2-40B4-BE49-F238E27FC236}">
                  <a16:creationId xmlns:a16="http://schemas.microsoft.com/office/drawing/2014/main" id="{00000000-0008-0000-0E00-000004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10</xdr:row>
          <xdr:rowOff>180975</xdr:rowOff>
        </xdr:from>
        <xdr:to>
          <xdr:col>14</xdr:col>
          <xdr:colOff>38100</xdr:colOff>
          <xdr:row>12</xdr:row>
          <xdr:rowOff>0</xdr:rowOff>
        </xdr:to>
        <xdr:sp macro="" textlink="">
          <xdr:nvSpPr>
            <xdr:cNvPr id="119813" name="Check Box 5" hidden="1">
              <a:extLst>
                <a:ext uri="{63B3BB69-23CF-44E3-9099-C40C66FF867C}">
                  <a14:compatExt spid="_x0000_s119813"/>
                </a:ext>
                <a:ext uri="{FF2B5EF4-FFF2-40B4-BE49-F238E27FC236}">
                  <a16:creationId xmlns:a16="http://schemas.microsoft.com/office/drawing/2014/main" id="{00000000-0008-0000-0E00-000005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11</xdr:row>
          <xdr:rowOff>180975</xdr:rowOff>
        </xdr:from>
        <xdr:to>
          <xdr:col>14</xdr:col>
          <xdr:colOff>38100</xdr:colOff>
          <xdr:row>13</xdr:row>
          <xdr:rowOff>0</xdr:rowOff>
        </xdr:to>
        <xdr:sp macro="" textlink="">
          <xdr:nvSpPr>
            <xdr:cNvPr id="119814" name="Check Box 6" hidden="1">
              <a:extLst>
                <a:ext uri="{63B3BB69-23CF-44E3-9099-C40C66FF867C}">
                  <a14:compatExt spid="_x0000_s119814"/>
                </a:ext>
                <a:ext uri="{FF2B5EF4-FFF2-40B4-BE49-F238E27FC236}">
                  <a16:creationId xmlns:a16="http://schemas.microsoft.com/office/drawing/2014/main" id="{00000000-0008-0000-0E00-000006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11</xdr:row>
          <xdr:rowOff>180975</xdr:rowOff>
        </xdr:from>
        <xdr:to>
          <xdr:col>14</xdr:col>
          <xdr:colOff>38100</xdr:colOff>
          <xdr:row>13</xdr:row>
          <xdr:rowOff>0</xdr:rowOff>
        </xdr:to>
        <xdr:sp macro="" textlink="">
          <xdr:nvSpPr>
            <xdr:cNvPr id="119815" name="Check Box 7" hidden="1">
              <a:extLst>
                <a:ext uri="{63B3BB69-23CF-44E3-9099-C40C66FF867C}">
                  <a14:compatExt spid="_x0000_s119815"/>
                </a:ext>
                <a:ext uri="{FF2B5EF4-FFF2-40B4-BE49-F238E27FC236}">
                  <a16:creationId xmlns:a16="http://schemas.microsoft.com/office/drawing/2014/main" id="{00000000-0008-0000-0E00-000007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12</xdr:row>
          <xdr:rowOff>180975</xdr:rowOff>
        </xdr:from>
        <xdr:to>
          <xdr:col>14</xdr:col>
          <xdr:colOff>38100</xdr:colOff>
          <xdr:row>14</xdr:row>
          <xdr:rowOff>0</xdr:rowOff>
        </xdr:to>
        <xdr:sp macro="" textlink="">
          <xdr:nvSpPr>
            <xdr:cNvPr id="119816" name="Check Box 8" hidden="1">
              <a:extLst>
                <a:ext uri="{63B3BB69-23CF-44E3-9099-C40C66FF867C}">
                  <a14:compatExt spid="_x0000_s119816"/>
                </a:ext>
                <a:ext uri="{FF2B5EF4-FFF2-40B4-BE49-F238E27FC236}">
                  <a16:creationId xmlns:a16="http://schemas.microsoft.com/office/drawing/2014/main" id="{00000000-0008-0000-0E00-000008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12</xdr:row>
          <xdr:rowOff>180975</xdr:rowOff>
        </xdr:from>
        <xdr:to>
          <xdr:col>14</xdr:col>
          <xdr:colOff>38100</xdr:colOff>
          <xdr:row>14</xdr:row>
          <xdr:rowOff>0</xdr:rowOff>
        </xdr:to>
        <xdr:sp macro="" textlink="">
          <xdr:nvSpPr>
            <xdr:cNvPr id="119817" name="Check Box 9" hidden="1">
              <a:extLst>
                <a:ext uri="{63B3BB69-23CF-44E3-9099-C40C66FF867C}">
                  <a14:compatExt spid="_x0000_s119817"/>
                </a:ext>
                <a:ext uri="{FF2B5EF4-FFF2-40B4-BE49-F238E27FC236}">
                  <a16:creationId xmlns:a16="http://schemas.microsoft.com/office/drawing/2014/main" id="{00000000-0008-0000-0E00-000009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13</xdr:row>
          <xdr:rowOff>180975</xdr:rowOff>
        </xdr:from>
        <xdr:to>
          <xdr:col>14</xdr:col>
          <xdr:colOff>38100</xdr:colOff>
          <xdr:row>15</xdr:row>
          <xdr:rowOff>0</xdr:rowOff>
        </xdr:to>
        <xdr:sp macro="" textlink="">
          <xdr:nvSpPr>
            <xdr:cNvPr id="119818" name="Check Box 10" hidden="1">
              <a:extLst>
                <a:ext uri="{63B3BB69-23CF-44E3-9099-C40C66FF867C}">
                  <a14:compatExt spid="_x0000_s119818"/>
                </a:ext>
                <a:ext uri="{FF2B5EF4-FFF2-40B4-BE49-F238E27FC236}">
                  <a16:creationId xmlns:a16="http://schemas.microsoft.com/office/drawing/2014/main" id="{00000000-0008-0000-0E00-00000A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13</xdr:row>
          <xdr:rowOff>180975</xdr:rowOff>
        </xdr:from>
        <xdr:to>
          <xdr:col>14</xdr:col>
          <xdr:colOff>38100</xdr:colOff>
          <xdr:row>15</xdr:row>
          <xdr:rowOff>0</xdr:rowOff>
        </xdr:to>
        <xdr:sp macro="" textlink="">
          <xdr:nvSpPr>
            <xdr:cNvPr id="119819" name="Check Box 11" hidden="1">
              <a:extLst>
                <a:ext uri="{63B3BB69-23CF-44E3-9099-C40C66FF867C}">
                  <a14:compatExt spid="_x0000_s119819"/>
                </a:ext>
                <a:ext uri="{FF2B5EF4-FFF2-40B4-BE49-F238E27FC236}">
                  <a16:creationId xmlns:a16="http://schemas.microsoft.com/office/drawing/2014/main" id="{00000000-0008-0000-0E00-00000B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14</xdr:row>
          <xdr:rowOff>180975</xdr:rowOff>
        </xdr:from>
        <xdr:to>
          <xdr:col>14</xdr:col>
          <xdr:colOff>38100</xdr:colOff>
          <xdr:row>16</xdr:row>
          <xdr:rowOff>0</xdr:rowOff>
        </xdr:to>
        <xdr:sp macro="" textlink="">
          <xdr:nvSpPr>
            <xdr:cNvPr id="119820" name="Check Box 12" hidden="1">
              <a:extLst>
                <a:ext uri="{63B3BB69-23CF-44E3-9099-C40C66FF867C}">
                  <a14:compatExt spid="_x0000_s119820"/>
                </a:ext>
                <a:ext uri="{FF2B5EF4-FFF2-40B4-BE49-F238E27FC236}">
                  <a16:creationId xmlns:a16="http://schemas.microsoft.com/office/drawing/2014/main" id="{00000000-0008-0000-0E00-00000C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14</xdr:row>
          <xdr:rowOff>180975</xdr:rowOff>
        </xdr:from>
        <xdr:to>
          <xdr:col>14</xdr:col>
          <xdr:colOff>38100</xdr:colOff>
          <xdr:row>16</xdr:row>
          <xdr:rowOff>0</xdr:rowOff>
        </xdr:to>
        <xdr:sp macro="" textlink="">
          <xdr:nvSpPr>
            <xdr:cNvPr id="119821" name="Check Box 13" hidden="1">
              <a:extLst>
                <a:ext uri="{63B3BB69-23CF-44E3-9099-C40C66FF867C}">
                  <a14:compatExt spid="_x0000_s119821"/>
                </a:ext>
                <a:ext uri="{FF2B5EF4-FFF2-40B4-BE49-F238E27FC236}">
                  <a16:creationId xmlns:a16="http://schemas.microsoft.com/office/drawing/2014/main" id="{00000000-0008-0000-0E00-00000D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15</xdr:row>
          <xdr:rowOff>180975</xdr:rowOff>
        </xdr:from>
        <xdr:to>
          <xdr:col>14</xdr:col>
          <xdr:colOff>38100</xdr:colOff>
          <xdr:row>17</xdr:row>
          <xdr:rowOff>0</xdr:rowOff>
        </xdr:to>
        <xdr:sp macro="" textlink="">
          <xdr:nvSpPr>
            <xdr:cNvPr id="119822" name="Check Box 14" hidden="1">
              <a:extLst>
                <a:ext uri="{63B3BB69-23CF-44E3-9099-C40C66FF867C}">
                  <a14:compatExt spid="_x0000_s119822"/>
                </a:ext>
                <a:ext uri="{FF2B5EF4-FFF2-40B4-BE49-F238E27FC236}">
                  <a16:creationId xmlns:a16="http://schemas.microsoft.com/office/drawing/2014/main" id="{00000000-0008-0000-0E00-00000E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15</xdr:row>
          <xdr:rowOff>180975</xdr:rowOff>
        </xdr:from>
        <xdr:to>
          <xdr:col>14</xdr:col>
          <xdr:colOff>38100</xdr:colOff>
          <xdr:row>17</xdr:row>
          <xdr:rowOff>0</xdr:rowOff>
        </xdr:to>
        <xdr:sp macro="" textlink="">
          <xdr:nvSpPr>
            <xdr:cNvPr id="119823" name="Check Box 15" hidden="1">
              <a:extLst>
                <a:ext uri="{63B3BB69-23CF-44E3-9099-C40C66FF867C}">
                  <a14:compatExt spid="_x0000_s119823"/>
                </a:ext>
                <a:ext uri="{FF2B5EF4-FFF2-40B4-BE49-F238E27FC236}">
                  <a16:creationId xmlns:a16="http://schemas.microsoft.com/office/drawing/2014/main" id="{00000000-0008-0000-0E00-00000F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16</xdr:row>
          <xdr:rowOff>180975</xdr:rowOff>
        </xdr:from>
        <xdr:to>
          <xdr:col>14</xdr:col>
          <xdr:colOff>38100</xdr:colOff>
          <xdr:row>18</xdr:row>
          <xdr:rowOff>0</xdr:rowOff>
        </xdr:to>
        <xdr:sp macro="" textlink="">
          <xdr:nvSpPr>
            <xdr:cNvPr id="119824" name="Check Box 16" hidden="1">
              <a:extLst>
                <a:ext uri="{63B3BB69-23CF-44E3-9099-C40C66FF867C}">
                  <a14:compatExt spid="_x0000_s119824"/>
                </a:ext>
                <a:ext uri="{FF2B5EF4-FFF2-40B4-BE49-F238E27FC236}">
                  <a16:creationId xmlns:a16="http://schemas.microsoft.com/office/drawing/2014/main" id="{00000000-0008-0000-0E00-000010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7</xdr:row>
          <xdr:rowOff>180975</xdr:rowOff>
        </xdr:from>
        <xdr:to>
          <xdr:col>22</xdr:col>
          <xdr:colOff>0</xdr:colOff>
          <xdr:row>9</xdr:row>
          <xdr:rowOff>0</xdr:rowOff>
        </xdr:to>
        <xdr:sp macro="" textlink="">
          <xdr:nvSpPr>
            <xdr:cNvPr id="119825" name="Check Box 17" hidden="1">
              <a:extLst>
                <a:ext uri="{63B3BB69-23CF-44E3-9099-C40C66FF867C}">
                  <a14:compatExt spid="_x0000_s119825"/>
                </a:ext>
                <a:ext uri="{FF2B5EF4-FFF2-40B4-BE49-F238E27FC236}">
                  <a16:creationId xmlns:a16="http://schemas.microsoft.com/office/drawing/2014/main" id="{00000000-0008-0000-0E00-000011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8</xdr:row>
          <xdr:rowOff>180975</xdr:rowOff>
        </xdr:from>
        <xdr:to>
          <xdr:col>22</xdr:col>
          <xdr:colOff>0</xdr:colOff>
          <xdr:row>10</xdr:row>
          <xdr:rowOff>0</xdr:rowOff>
        </xdr:to>
        <xdr:sp macro="" textlink="">
          <xdr:nvSpPr>
            <xdr:cNvPr id="119826" name="Check Box 18" hidden="1">
              <a:extLst>
                <a:ext uri="{63B3BB69-23CF-44E3-9099-C40C66FF867C}">
                  <a14:compatExt spid="_x0000_s119826"/>
                </a:ext>
                <a:ext uri="{FF2B5EF4-FFF2-40B4-BE49-F238E27FC236}">
                  <a16:creationId xmlns:a16="http://schemas.microsoft.com/office/drawing/2014/main" id="{00000000-0008-0000-0E00-000012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9</xdr:row>
          <xdr:rowOff>180975</xdr:rowOff>
        </xdr:from>
        <xdr:to>
          <xdr:col>22</xdr:col>
          <xdr:colOff>0</xdr:colOff>
          <xdr:row>11</xdr:row>
          <xdr:rowOff>0</xdr:rowOff>
        </xdr:to>
        <xdr:sp macro="" textlink="">
          <xdr:nvSpPr>
            <xdr:cNvPr id="119827" name="Check Box 19" hidden="1">
              <a:extLst>
                <a:ext uri="{63B3BB69-23CF-44E3-9099-C40C66FF867C}">
                  <a14:compatExt spid="_x0000_s119827"/>
                </a:ext>
                <a:ext uri="{FF2B5EF4-FFF2-40B4-BE49-F238E27FC236}">
                  <a16:creationId xmlns:a16="http://schemas.microsoft.com/office/drawing/2014/main" id="{00000000-0008-0000-0E00-000013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10</xdr:row>
          <xdr:rowOff>180975</xdr:rowOff>
        </xdr:from>
        <xdr:to>
          <xdr:col>22</xdr:col>
          <xdr:colOff>0</xdr:colOff>
          <xdr:row>12</xdr:row>
          <xdr:rowOff>0</xdr:rowOff>
        </xdr:to>
        <xdr:sp macro="" textlink="">
          <xdr:nvSpPr>
            <xdr:cNvPr id="119828" name="Check Box 20" hidden="1">
              <a:extLst>
                <a:ext uri="{63B3BB69-23CF-44E3-9099-C40C66FF867C}">
                  <a14:compatExt spid="_x0000_s119828"/>
                </a:ext>
                <a:ext uri="{FF2B5EF4-FFF2-40B4-BE49-F238E27FC236}">
                  <a16:creationId xmlns:a16="http://schemas.microsoft.com/office/drawing/2014/main" id="{00000000-0008-0000-0E00-000014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10</xdr:row>
          <xdr:rowOff>180975</xdr:rowOff>
        </xdr:from>
        <xdr:to>
          <xdr:col>22</xdr:col>
          <xdr:colOff>0</xdr:colOff>
          <xdr:row>12</xdr:row>
          <xdr:rowOff>0</xdr:rowOff>
        </xdr:to>
        <xdr:sp macro="" textlink="">
          <xdr:nvSpPr>
            <xdr:cNvPr id="119829" name="Check Box 21" hidden="1">
              <a:extLst>
                <a:ext uri="{63B3BB69-23CF-44E3-9099-C40C66FF867C}">
                  <a14:compatExt spid="_x0000_s119829"/>
                </a:ext>
                <a:ext uri="{FF2B5EF4-FFF2-40B4-BE49-F238E27FC236}">
                  <a16:creationId xmlns:a16="http://schemas.microsoft.com/office/drawing/2014/main" id="{00000000-0008-0000-0E00-000015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11</xdr:row>
          <xdr:rowOff>180975</xdr:rowOff>
        </xdr:from>
        <xdr:to>
          <xdr:col>22</xdr:col>
          <xdr:colOff>0</xdr:colOff>
          <xdr:row>13</xdr:row>
          <xdr:rowOff>0</xdr:rowOff>
        </xdr:to>
        <xdr:sp macro="" textlink="">
          <xdr:nvSpPr>
            <xdr:cNvPr id="119830" name="Check Box 22" hidden="1">
              <a:extLst>
                <a:ext uri="{63B3BB69-23CF-44E3-9099-C40C66FF867C}">
                  <a14:compatExt spid="_x0000_s119830"/>
                </a:ext>
                <a:ext uri="{FF2B5EF4-FFF2-40B4-BE49-F238E27FC236}">
                  <a16:creationId xmlns:a16="http://schemas.microsoft.com/office/drawing/2014/main" id="{00000000-0008-0000-0E00-000016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11</xdr:row>
          <xdr:rowOff>180975</xdr:rowOff>
        </xdr:from>
        <xdr:to>
          <xdr:col>22</xdr:col>
          <xdr:colOff>0</xdr:colOff>
          <xdr:row>13</xdr:row>
          <xdr:rowOff>0</xdr:rowOff>
        </xdr:to>
        <xdr:sp macro="" textlink="">
          <xdr:nvSpPr>
            <xdr:cNvPr id="119831" name="Check Box 23" hidden="1">
              <a:extLst>
                <a:ext uri="{63B3BB69-23CF-44E3-9099-C40C66FF867C}">
                  <a14:compatExt spid="_x0000_s119831"/>
                </a:ext>
                <a:ext uri="{FF2B5EF4-FFF2-40B4-BE49-F238E27FC236}">
                  <a16:creationId xmlns:a16="http://schemas.microsoft.com/office/drawing/2014/main" id="{00000000-0008-0000-0E00-000017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12</xdr:row>
          <xdr:rowOff>180975</xdr:rowOff>
        </xdr:from>
        <xdr:to>
          <xdr:col>22</xdr:col>
          <xdr:colOff>0</xdr:colOff>
          <xdr:row>14</xdr:row>
          <xdr:rowOff>0</xdr:rowOff>
        </xdr:to>
        <xdr:sp macro="" textlink="">
          <xdr:nvSpPr>
            <xdr:cNvPr id="119832" name="Check Box 24" hidden="1">
              <a:extLst>
                <a:ext uri="{63B3BB69-23CF-44E3-9099-C40C66FF867C}">
                  <a14:compatExt spid="_x0000_s119832"/>
                </a:ext>
                <a:ext uri="{FF2B5EF4-FFF2-40B4-BE49-F238E27FC236}">
                  <a16:creationId xmlns:a16="http://schemas.microsoft.com/office/drawing/2014/main" id="{00000000-0008-0000-0E00-000018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12</xdr:row>
          <xdr:rowOff>180975</xdr:rowOff>
        </xdr:from>
        <xdr:to>
          <xdr:col>22</xdr:col>
          <xdr:colOff>0</xdr:colOff>
          <xdr:row>14</xdr:row>
          <xdr:rowOff>0</xdr:rowOff>
        </xdr:to>
        <xdr:sp macro="" textlink="">
          <xdr:nvSpPr>
            <xdr:cNvPr id="119833" name="Check Box 25" hidden="1">
              <a:extLst>
                <a:ext uri="{63B3BB69-23CF-44E3-9099-C40C66FF867C}">
                  <a14:compatExt spid="_x0000_s119833"/>
                </a:ext>
                <a:ext uri="{FF2B5EF4-FFF2-40B4-BE49-F238E27FC236}">
                  <a16:creationId xmlns:a16="http://schemas.microsoft.com/office/drawing/2014/main" id="{00000000-0008-0000-0E00-000019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13</xdr:row>
          <xdr:rowOff>180975</xdr:rowOff>
        </xdr:from>
        <xdr:to>
          <xdr:col>22</xdr:col>
          <xdr:colOff>0</xdr:colOff>
          <xdr:row>15</xdr:row>
          <xdr:rowOff>0</xdr:rowOff>
        </xdr:to>
        <xdr:sp macro="" textlink="">
          <xdr:nvSpPr>
            <xdr:cNvPr id="119834" name="Check Box 26" hidden="1">
              <a:extLst>
                <a:ext uri="{63B3BB69-23CF-44E3-9099-C40C66FF867C}">
                  <a14:compatExt spid="_x0000_s119834"/>
                </a:ext>
                <a:ext uri="{FF2B5EF4-FFF2-40B4-BE49-F238E27FC236}">
                  <a16:creationId xmlns:a16="http://schemas.microsoft.com/office/drawing/2014/main" id="{00000000-0008-0000-0E00-00001A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13</xdr:row>
          <xdr:rowOff>180975</xdr:rowOff>
        </xdr:from>
        <xdr:to>
          <xdr:col>22</xdr:col>
          <xdr:colOff>0</xdr:colOff>
          <xdr:row>15</xdr:row>
          <xdr:rowOff>0</xdr:rowOff>
        </xdr:to>
        <xdr:sp macro="" textlink="">
          <xdr:nvSpPr>
            <xdr:cNvPr id="119835" name="Check Box 27" hidden="1">
              <a:extLst>
                <a:ext uri="{63B3BB69-23CF-44E3-9099-C40C66FF867C}">
                  <a14:compatExt spid="_x0000_s119835"/>
                </a:ext>
                <a:ext uri="{FF2B5EF4-FFF2-40B4-BE49-F238E27FC236}">
                  <a16:creationId xmlns:a16="http://schemas.microsoft.com/office/drawing/2014/main" id="{00000000-0008-0000-0E00-00001B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14</xdr:row>
          <xdr:rowOff>180975</xdr:rowOff>
        </xdr:from>
        <xdr:to>
          <xdr:col>22</xdr:col>
          <xdr:colOff>0</xdr:colOff>
          <xdr:row>16</xdr:row>
          <xdr:rowOff>0</xdr:rowOff>
        </xdr:to>
        <xdr:sp macro="" textlink="">
          <xdr:nvSpPr>
            <xdr:cNvPr id="119836" name="Check Box 28" hidden="1">
              <a:extLst>
                <a:ext uri="{63B3BB69-23CF-44E3-9099-C40C66FF867C}">
                  <a14:compatExt spid="_x0000_s119836"/>
                </a:ext>
                <a:ext uri="{FF2B5EF4-FFF2-40B4-BE49-F238E27FC236}">
                  <a16:creationId xmlns:a16="http://schemas.microsoft.com/office/drawing/2014/main" id="{00000000-0008-0000-0E00-00001C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14</xdr:row>
          <xdr:rowOff>180975</xdr:rowOff>
        </xdr:from>
        <xdr:to>
          <xdr:col>22</xdr:col>
          <xdr:colOff>0</xdr:colOff>
          <xdr:row>16</xdr:row>
          <xdr:rowOff>0</xdr:rowOff>
        </xdr:to>
        <xdr:sp macro="" textlink="">
          <xdr:nvSpPr>
            <xdr:cNvPr id="119837" name="Check Box 29" hidden="1">
              <a:extLst>
                <a:ext uri="{63B3BB69-23CF-44E3-9099-C40C66FF867C}">
                  <a14:compatExt spid="_x0000_s119837"/>
                </a:ext>
                <a:ext uri="{FF2B5EF4-FFF2-40B4-BE49-F238E27FC236}">
                  <a16:creationId xmlns:a16="http://schemas.microsoft.com/office/drawing/2014/main" id="{00000000-0008-0000-0E00-00001D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15</xdr:row>
          <xdr:rowOff>180975</xdr:rowOff>
        </xdr:from>
        <xdr:to>
          <xdr:col>22</xdr:col>
          <xdr:colOff>0</xdr:colOff>
          <xdr:row>17</xdr:row>
          <xdr:rowOff>0</xdr:rowOff>
        </xdr:to>
        <xdr:sp macro="" textlink="">
          <xdr:nvSpPr>
            <xdr:cNvPr id="119838" name="Check Box 30" hidden="1">
              <a:extLst>
                <a:ext uri="{63B3BB69-23CF-44E3-9099-C40C66FF867C}">
                  <a14:compatExt spid="_x0000_s119838"/>
                </a:ext>
                <a:ext uri="{FF2B5EF4-FFF2-40B4-BE49-F238E27FC236}">
                  <a16:creationId xmlns:a16="http://schemas.microsoft.com/office/drawing/2014/main" id="{00000000-0008-0000-0E00-00001E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15</xdr:row>
          <xdr:rowOff>180975</xdr:rowOff>
        </xdr:from>
        <xdr:to>
          <xdr:col>22</xdr:col>
          <xdr:colOff>0</xdr:colOff>
          <xdr:row>17</xdr:row>
          <xdr:rowOff>0</xdr:rowOff>
        </xdr:to>
        <xdr:sp macro="" textlink="">
          <xdr:nvSpPr>
            <xdr:cNvPr id="119839" name="Check Box 31" hidden="1">
              <a:extLst>
                <a:ext uri="{63B3BB69-23CF-44E3-9099-C40C66FF867C}">
                  <a14:compatExt spid="_x0000_s119839"/>
                </a:ext>
                <a:ext uri="{FF2B5EF4-FFF2-40B4-BE49-F238E27FC236}">
                  <a16:creationId xmlns:a16="http://schemas.microsoft.com/office/drawing/2014/main" id="{00000000-0008-0000-0E00-00001F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19050</xdr:colOff>
          <xdr:row>16</xdr:row>
          <xdr:rowOff>180975</xdr:rowOff>
        </xdr:from>
        <xdr:to>
          <xdr:col>22</xdr:col>
          <xdr:colOff>0</xdr:colOff>
          <xdr:row>18</xdr:row>
          <xdr:rowOff>0</xdr:rowOff>
        </xdr:to>
        <xdr:sp macro="" textlink="">
          <xdr:nvSpPr>
            <xdr:cNvPr id="119840" name="Check Box 32" hidden="1">
              <a:extLst>
                <a:ext uri="{63B3BB69-23CF-44E3-9099-C40C66FF867C}">
                  <a14:compatExt spid="_x0000_s119840"/>
                </a:ext>
                <a:ext uri="{FF2B5EF4-FFF2-40B4-BE49-F238E27FC236}">
                  <a16:creationId xmlns:a16="http://schemas.microsoft.com/office/drawing/2014/main" id="{00000000-0008-0000-0E00-000020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23</xdr:row>
          <xdr:rowOff>180975</xdr:rowOff>
        </xdr:from>
        <xdr:to>
          <xdr:col>14</xdr:col>
          <xdr:colOff>38100</xdr:colOff>
          <xdr:row>25</xdr:row>
          <xdr:rowOff>0</xdr:rowOff>
        </xdr:to>
        <xdr:sp macro="" textlink="">
          <xdr:nvSpPr>
            <xdr:cNvPr id="119846" name="Check Box 38" hidden="1">
              <a:extLst>
                <a:ext uri="{63B3BB69-23CF-44E3-9099-C40C66FF867C}">
                  <a14:compatExt spid="_x0000_s119846"/>
                </a:ext>
                <a:ext uri="{FF2B5EF4-FFF2-40B4-BE49-F238E27FC236}">
                  <a16:creationId xmlns:a16="http://schemas.microsoft.com/office/drawing/2014/main" id="{00000000-0008-0000-0E00-000026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24</xdr:row>
          <xdr:rowOff>180975</xdr:rowOff>
        </xdr:from>
        <xdr:to>
          <xdr:col>14</xdr:col>
          <xdr:colOff>38100</xdr:colOff>
          <xdr:row>26</xdr:row>
          <xdr:rowOff>0</xdr:rowOff>
        </xdr:to>
        <xdr:sp macro="" textlink="">
          <xdr:nvSpPr>
            <xdr:cNvPr id="119847" name="Check Box 39" hidden="1">
              <a:extLst>
                <a:ext uri="{63B3BB69-23CF-44E3-9099-C40C66FF867C}">
                  <a14:compatExt spid="_x0000_s119847"/>
                </a:ext>
                <a:ext uri="{FF2B5EF4-FFF2-40B4-BE49-F238E27FC236}">
                  <a16:creationId xmlns:a16="http://schemas.microsoft.com/office/drawing/2014/main" id="{00000000-0008-0000-0E00-000027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25</xdr:row>
          <xdr:rowOff>180975</xdr:rowOff>
        </xdr:from>
        <xdr:to>
          <xdr:col>14</xdr:col>
          <xdr:colOff>38100</xdr:colOff>
          <xdr:row>27</xdr:row>
          <xdr:rowOff>0</xdr:rowOff>
        </xdr:to>
        <xdr:sp macro="" textlink="">
          <xdr:nvSpPr>
            <xdr:cNvPr id="119848" name="Check Box 40" hidden="1">
              <a:extLst>
                <a:ext uri="{63B3BB69-23CF-44E3-9099-C40C66FF867C}">
                  <a14:compatExt spid="_x0000_s119848"/>
                </a:ext>
                <a:ext uri="{FF2B5EF4-FFF2-40B4-BE49-F238E27FC236}">
                  <a16:creationId xmlns:a16="http://schemas.microsoft.com/office/drawing/2014/main" id="{00000000-0008-0000-0E00-000028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26</xdr:row>
          <xdr:rowOff>180975</xdr:rowOff>
        </xdr:from>
        <xdr:to>
          <xdr:col>14</xdr:col>
          <xdr:colOff>38100</xdr:colOff>
          <xdr:row>28</xdr:row>
          <xdr:rowOff>0</xdr:rowOff>
        </xdr:to>
        <xdr:sp macro="" textlink="">
          <xdr:nvSpPr>
            <xdr:cNvPr id="119849" name="Check Box 41" hidden="1">
              <a:extLst>
                <a:ext uri="{63B3BB69-23CF-44E3-9099-C40C66FF867C}">
                  <a14:compatExt spid="_x0000_s119849"/>
                </a:ext>
                <a:ext uri="{FF2B5EF4-FFF2-40B4-BE49-F238E27FC236}">
                  <a16:creationId xmlns:a16="http://schemas.microsoft.com/office/drawing/2014/main" id="{00000000-0008-0000-0E00-000029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26</xdr:row>
          <xdr:rowOff>180975</xdr:rowOff>
        </xdr:from>
        <xdr:to>
          <xdr:col>14</xdr:col>
          <xdr:colOff>38100</xdr:colOff>
          <xdr:row>28</xdr:row>
          <xdr:rowOff>0</xdr:rowOff>
        </xdr:to>
        <xdr:sp macro="" textlink="">
          <xdr:nvSpPr>
            <xdr:cNvPr id="119850" name="Check Box 42" hidden="1">
              <a:extLst>
                <a:ext uri="{63B3BB69-23CF-44E3-9099-C40C66FF867C}">
                  <a14:compatExt spid="_x0000_s119850"/>
                </a:ext>
                <a:ext uri="{FF2B5EF4-FFF2-40B4-BE49-F238E27FC236}">
                  <a16:creationId xmlns:a16="http://schemas.microsoft.com/office/drawing/2014/main" id="{00000000-0008-0000-0E00-00002A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27</xdr:row>
          <xdr:rowOff>180975</xdr:rowOff>
        </xdr:from>
        <xdr:to>
          <xdr:col>14</xdr:col>
          <xdr:colOff>38100</xdr:colOff>
          <xdr:row>29</xdr:row>
          <xdr:rowOff>0</xdr:rowOff>
        </xdr:to>
        <xdr:sp macro="" textlink="">
          <xdr:nvSpPr>
            <xdr:cNvPr id="119851" name="Check Box 43" hidden="1">
              <a:extLst>
                <a:ext uri="{63B3BB69-23CF-44E3-9099-C40C66FF867C}">
                  <a14:compatExt spid="_x0000_s119851"/>
                </a:ext>
                <a:ext uri="{FF2B5EF4-FFF2-40B4-BE49-F238E27FC236}">
                  <a16:creationId xmlns:a16="http://schemas.microsoft.com/office/drawing/2014/main" id="{00000000-0008-0000-0E00-00002B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27</xdr:row>
          <xdr:rowOff>180975</xdr:rowOff>
        </xdr:from>
        <xdr:to>
          <xdr:col>14</xdr:col>
          <xdr:colOff>38100</xdr:colOff>
          <xdr:row>29</xdr:row>
          <xdr:rowOff>0</xdr:rowOff>
        </xdr:to>
        <xdr:sp macro="" textlink="">
          <xdr:nvSpPr>
            <xdr:cNvPr id="119852" name="Check Box 44" hidden="1">
              <a:extLst>
                <a:ext uri="{63B3BB69-23CF-44E3-9099-C40C66FF867C}">
                  <a14:compatExt spid="_x0000_s119852"/>
                </a:ext>
                <a:ext uri="{FF2B5EF4-FFF2-40B4-BE49-F238E27FC236}">
                  <a16:creationId xmlns:a16="http://schemas.microsoft.com/office/drawing/2014/main" id="{00000000-0008-0000-0E00-00002C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28</xdr:row>
          <xdr:rowOff>180975</xdr:rowOff>
        </xdr:from>
        <xdr:to>
          <xdr:col>14</xdr:col>
          <xdr:colOff>38100</xdr:colOff>
          <xdr:row>30</xdr:row>
          <xdr:rowOff>0</xdr:rowOff>
        </xdr:to>
        <xdr:sp macro="" textlink="">
          <xdr:nvSpPr>
            <xdr:cNvPr id="119853" name="Check Box 45" hidden="1">
              <a:extLst>
                <a:ext uri="{63B3BB69-23CF-44E3-9099-C40C66FF867C}">
                  <a14:compatExt spid="_x0000_s119853"/>
                </a:ext>
                <a:ext uri="{FF2B5EF4-FFF2-40B4-BE49-F238E27FC236}">
                  <a16:creationId xmlns:a16="http://schemas.microsoft.com/office/drawing/2014/main" id="{00000000-0008-0000-0E00-00002D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28</xdr:row>
          <xdr:rowOff>180975</xdr:rowOff>
        </xdr:from>
        <xdr:to>
          <xdr:col>14</xdr:col>
          <xdr:colOff>38100</xdr:colOff>
          <xdr:row>30</xdr:row>
          <xdr:rowOff>0</xdr:rowOff>
        </xdr:to>
        <xdr:sp macro="" textlink="">
          <xdr:nvSpPr>
            <xdr:cNvPr id="119854" name="Check Box 46" hidden="1">
              <a:extLst>
                <a:ext uri="{63B3BB69-23CF-44E3-9099-C40C66FF867C}">
                  <a14:compatExt spid="_x0000_s119854"/>
                </a:ext>
                <a:ext uri="{FF2B5EF4-FFF2-40B4-BE49-F238E27FC236}">
                  <a16:creationId xmlns:a16="http://schemas.microsoft.com/office/drawing/2014/main" id="{00000000-0008-0000-0E00-00002E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29</xdr:row>
          <xdr:rowOff>180975</xdr:rowOff>
        </xdr:from>
        <xdr:to>
          <xdr:col>14</xdr:col>
          <xdr:colOff>38100</xdr:colOff>
          <xdr:row>31</xdr:row>
          <xdr:rowOff>0</xdr:rowOff>
        </xdr:to>
        <xdr:sp macro="" textlink="">
          <xdr:nvSpPr>
            <xdr:cNvPr id="119855" name="Check Box 47" hidden="1">
              <a:extLst>
                <a:ext uri="{63B3BB69-23CF-44E3-9099-C40C66FF867C}">
                  <a14:compatExt spid="_x0000_s119855"/>
                </a:ext>
                <a:ext uri="{FF2B5EF4-FFF2-40B4-BE49-F238E27FC236}">
                  <a16:creationId xmlns:a16="http://schemas.microsoft.com/office/drawing/2014/main" id="{00000000-0008-0000-0E00-00002F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29</xdr:row>
          <xdr:rowOff>180975</xdr:rowOff>
        </xdr:from>
        <xdr:to>
          <xdr:col>14</xdr:col>
          <xdr:colOff>38100</xdr:colOff>
          <xdr:row>31</xdr:row>
          <xdr:rowOff>0</xdr:rowOff>
        </xdr:to>
        <xdr:sp macro="" textlink="">
          <xdr:nvSpPr>
            <xdr:cNvPr id="119856" name="Check Box 48" hidden="1">
              <a:extLst>
                <a:ext uri="{63B3BB69-23CF-44E3-9099-C40C66FF867C}">
                  <a14:compatExt spid="_x0000_s119856"/>
                </a:ext>
                <a:ext uri="{FF2B5EF4-FFF2-40B4-BE49-F238E27FC236}">
                  <a16:creationId xmlns:a16="http://schemas.microsoft.com/office/drawing/2014/main" id="{00000000-0008-0000-0E00-000030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30</xdr:row>
          <xdr:rowOff>180975</xdr:rowOff>
        </xdr:from>
        <xdr:to>
          <xdr:col>14</xdr:col>
          <xdr:colOff>38100</xdr:colOff>
          <xdr:row>32</xdr:row>
          <xdr:rowOff>0</xdr:rowOff>
        </xdr:to>
        <xdr:sp macro="" textlink="">
          <xdr:nvSpPr>
            <xdr:cNvPr id="119857" name="Check Box 49" hidden="1">
              <a:extLst>
                <a:ext uri="{63B3BB69-23CF-44E3-9099-C40C66FF867C}">
                  <a14:compatExt spid="_x0000_s119857"/>
                </a:ext>
                <a:ext uri="{FF2B5EF4-FFF2-40B4-BE49-F238E27FC236}">
                  <a16:creationId xmlns:a16="http://schemas.microsoft.com/office/drawing/2014/main" id="{00000000-0008-0000-0E00-000031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30</xdr:row>
          <xdr:rowOff>180975</xdr:rowOff>
        </xdr:from>
        <xdr:to>
          <xdr:col>14</xdr:col>
          <xdr:colOff>38100</xdr:colOff>
          <xdr:row>32</xdr:row>
          <xdr:rowOff>0</xdr:rowOff>
        </xdr:to>
        <xdr:sp macro="" textlink="">
          <xdr:nvSpPr>
            <xdr:cNvPr id="119858" name="Check Box 50" hidden="1">
              <a:extLst>
                <a:ext uri="{63B3BB69-23CF-44E3-9099-C40C66FF867C}">
                  <a14:compatExt spid="_x0000_s119858"/>
                </a:ext>
                <a:ext uri="{FF2B5EF4-FFF2-40B4-BE49-F238E27FC236}">
                  <a16:creationId xmlns:a16="http://schemas.microsoft.com/office/drawing/2014/main" id="{00000000-0008-0000-0E00-000032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31</xdr:row>
          <xdr:rowOff>180975</xdr:rowOff>
        </xdr:from>
        <xdr:to>
          <xdr:col>14</xdr:col>
          <xdr:colOff>38100</xdr:colOff>
          <xdr:row>33</xdr:row>
          <xdr:rowOff>0</xdr:rowOff>
        </xdr:to>
        <xdr:sp macro="" textlink="">
          <xdr:nvSpPr>
            <xdr:cNvPr id="119859" name="Check Box 51" hidden="1">
              <a:extLst>
                <a:ext uri="{63B3BB69-23CF-44E3-9099-C40C66FF867C}">
                  <a14:compatExt spid="_x0000_s119859"/>
                </a:ext>
                <a:ext uri="{FF2B5EF4-FFF2-40B4-BE49-F238E27FC236}">
                  <a16:creationId xmlns:a16="http://schemas.microsoft.com/office/drawing/2014/main" id="{00000000-0008-0000-0E00-000033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31</xdr:row>
          <xdr:rowOff>180975</xdr:rowOff>
        </xdr:from>
        <xdr:to>
          <xdr:col>14</xdr:col>
          <xdr:colOff>38100</xdr:colOff>
          <xdr:row>33</xdr:row>
          <xdr:rowOff>0</xdr:rowOff>
        </xdr:to>
        <xdr:sp macro="" textlink="">
          <xdr:nvSpPr>
            <xdr:cNvPr id="119860" name="Check Box 52" hidden="1">
              <a:extLst>
                <a:ext uri="{63B3BB69-23CF-44E3-9099-C40C66FF867C}">
                  <a14:compatExt spid="_x0000_s119860"/>
                </a:ext>
                <a:ext uri="{FF2B5EF4-FFF2-40B4-BE49-F238E27FC236}">
                  <a16:creationId xmlns:a16="http://schemas.microsoft.com/office/drawing/2014/main" id="{00000000-0008-0000-0E00-000034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32</xdr:row>
          <xdr:rowOff>180975</xdr:rowOff>
        </xdr:from>
        <xdr:to>
          <xdr:col>14</xdr:col>
          <xdr:colOff>38100</xdr:colOff>
          <xdr:row>34</xdr:row>
          <xdr:rowOff>0</xdr:rowOff>
        </xdr:to>
        <xdr:sp macro="" textlink="">
          <xdr:nvSpPr>
            <xdr:cNvPr id="119861" name="Check Box 53" hidden="1">
              <a:extLst>
                <a:ext uri="{63B3BB69-23CF-44E3-9099-C40C66FF867C}">
                  <a14:compatExt spid="_x0000_s119861"/>
                </a:ext>
                <a:ext uri="{FF2B5EF4-FFF2-40B4-BE49-F238E27FC236}">
                  <a16:creationId xmlns:a16="http://schemas.microsoft.com/office/drawing/2014/main" id="{00000000-0008-0000-0E00-000035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39</xdr:row>
          <xdr:rowOff>180975</xdr:rowOff>
        </xdr:from>
        <xdr:to>
          <xdr:col>14</xdr:col>
          <xdr:colOff>38100</xdr:colOff>
          <xdr:row>41</xdr:row>
          <xdr:rowOff>0</xdr:rowOff>
        </xdr:to>
        <xdr:sp macro="" textlink="">
          <xdr:nvSpPr>
            <xdr:cNvPr id="119883" name="Check Box 75" hidden="1">
              <a:extLst>
                <a:ext uri="{63B3BB69-23CF-44E3-9099-C40C66FF867C}">
                  <a14:compatExt spid="_x0000_s119883"/>
                </a:ext>
                <a:ext uri="{FF2B5EF4-FFF2-40B4-BE49-F238E27FC236}">
                  <a16:creationId xmlns:a16="http://schemas.microsoft.com/office/drawing/2014/main" id="{00000000-0008-0000-0E00-00004B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40</xdr:row>
          <xdr:rowOff>180975</xdr:rowOff>
        </xdr:from>
        <xdr:to>
          <xdr:col>14</xdr:col>
          <xdr:colOff>38100</xdr:colOff>
          <xdr:row>42</xdr:row>
          <xdr:rowOff>0</xdr:rowOff>
        </xdr:to>
        <xdr:sp macro="" textlink="">
          <xdr:nvSpPr>
            <xdr:cNvPr id="119884" name="Check Box 76" hidden="1">
              <a:extLst>
                <a:ext uri="{63B3BB69-23CF-44E3-9099-C40C66FF867C}">
                  <a14:compatExt spid="_x0000_s119884"/>
                </a:ext>
                <a:ext uri="{FF2B5EF4-FFF2-40B4-BE49-F238E27FC236}">
                  <a16:creationId xmlns:a16="http://schemas.microsoft.com/office/drawing/2014/main" id="{00000000-0008-0000-0E00-00004C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41</xdr:row>
          <xdr:rowOff>180975</xdr:rowOff>
        </xdr:from>
        <xdr:to>
          <xdr:col>14</xdr:col>
          <xdr:colOff>38100</xdr:colOff>
          <xdr:row>43</xdr:row>
          <xdr:rowOff>0</xdr:rowOff>
        </xdr:to>
        <xdr:sp macro="" textlink="">
          <xdr:nvSpPr>
            <xdr:cNvPr id="119885" name="Check Box 77" hidden="1">
              <a:extLst>
                <a:ext uri="{63B3BB69-23CF-44E3-9099-C40C66FF867C}">
                  <a14:compatExt spid="_x0000_s119885"/>
                </a:ext>
                <a:ext uri="{FF2B5EF4-FFF2-40B4-BE49-F238E27FC236}">
                  <a16:creationId xmlns:a16="http://schemas.microsoft.com/office/drawing/2014/main" id="{00000000-0008-0000-0E00-00004D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42</xdr:row>
          <xdr:rowOff>180975</xdr:rowOff>
        </xdr:from>
        <xdr:to>
          <xdr:col>14</xdr:col>
          <xdr:colOff>38100</xdr:colOff>
          <xdr:row>44</xdr:row>
          <xdr:rowOff>0</xdr:rowOff>
        </xdr:to>
        <xdr:sp macro="" textlink="">
          <xdr:nvSpPr>
            <xdr:cNvPr id="119886" name="Check Box 78" hidden="1">
              <a:extLst>
                <a:ext uri="{63B3BB69-23CF-44E3-9099-C40C66FF867C}">
                  <a14:compatExt spid="_x0000_s119886"/>
                </a:ext>
                <a:ext uri="{FF2B5EF4-FFF2-40B4-BE49-F238E27FC236}">
                  <a16:creationId xmlns:a16="http://schemas.microsoft.com/office/drawing/2014/main" id="{00000000-0008-0000-0E00-00004E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42</xdr:row>
          <xdr:rowOff>180975</xdr:rowOff>
        </xdr:from>
        <xdr:to>
          <xdr:col>14</xdr:col>
          <xdr:colOff>38100</xdr:colOff>
          <xdr:row>44</xdr:row>
          <xdr:rowOff>0</xdr:rowOff>
        </xdr:to>
        <xdr:sp macro="" textlink="">
          <xdr:nvSpPr>
            <xdr:cNvPr id="119887" name="Check Box 79" hidden="1">
              <a:extLst>
                <a:ext uri="{63B3BB69-23CF-44E3-9099-C40C66FF867C}">
                  <a14:compatExt spid="_x0000_s119887"/>
                </a:ext>
                <a:ext uri="{FF2B5EF4-FFF2-40B4-BE49-F238E27FC236}">
                  <a16:creationId xmlns:a16="http://schemas.microsoft.com/office/drawing/2014/main" id="{00000000-0008-0000-0E00-00004F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43</xdr:row>
          <xdr:rowOff>180975</xdr:rowOff>
        </xdr:from>
        <xdr:to>
          <xdr:col>14</xdr:col>
          <xdr:colOff>38100</xdr:colOff>
          <xdr:row>45</xdr:row>
          <xdr:rowOff>0</xdr:rowOff>
        </xdr:to>
        <xdr:sp macro="" textlink="">
          <xdr:nvSpPr>
            <xdr:cNvPr id="119888" name="Check Box 80" hidden="1">
              <a:extLst>
                <a:ext uri="{63B3BB69-23CF-44E3-9099-C40C66FF867C}">
                  <a14:compatExt spid="_x0000_s119888"/>
                </a:ext>
                <a:ext uri="{FF2B5EF4-FFF2-40B4-BE49-F238E27FC236}">
                  <a16:creationId xmlns:a16="http://schemas.microsoft.com/office/drawing/2014/main" id="{00000000-0008-0000-0E00-000050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43</xdr:row>
          <xdr:rowOff>180975</xdr:rowOff>
        </xdr:from>
        <xdr:to>
          <xdr:col>14</xdr:col>
          <xdr:colOff>38100</xdr:colOff>
          <xdr:row>45</xdr:row>
          <xdr:rowOff>0</xdr:rowOff>
        </xdr:to>
        <xdr:sp macro="" textlink="">
          <xdr:nvSpPr>
            <xdr:cNvPr id="119889" name="Check Box 81" hidden="1">
              <a:extLst>
                <a:ext uri="{63B3BB69-23CF-44E3-9099-C40C66FF867C}">
                  <a14:compatExt spid="_x0000_s119889"/>
                </a:ext>
                <a:ext uri="{FF2B5EF4-FFF2-40B4-BE49-F238E27FC236}">
                  <a16:creationId xmlns:a16="http://schemas.microsoft.com/office/drawing/2014/main" id="{00000000-0008-0000-0E00-000051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44</xdr:row>
          <xdr:rowOff>180975</xdr:rowOff>
        </xdr:from>
        <xdr:to>
          <xdr:col>14</xdr:col>
          <xdr:colOff>38100</xdr:colOff>
          <xdr:row>46</xdr:row>
          <xdr:rowOff>0</xdr:rowOff>
        </xdr:to>
        <xdr:sp macro="" textlink="">
          <xdr:nvSpPr>
            <xdr:cNvPr id="119890" name="Check Box 82" hidden="1">
              <a:extLst>
                <a:ext uri="{63B3BB69-23CF-44E3-9099-C40C66FF867C}">
                  <a14:compatExt spid="_x0000_s119890"/>
                </a:ext>
                <a:ext uri="{FF2B5EF4-FFF2-40B4-BE49-F238E27FC236}">
                  <a16:creationId xmlns:a16="http://schemas.microsoft.com/office/drawing/2014/main" id="{00000000-0008-0000-0E00-000052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44</xdr:row>
          <xdr:rowOff>180975</xdr:rowOff>
        </xdr:from>
        <xdr:to>
          <xdr:col>14</xdr:col>
          <xdr:colOff>38100</xdr:colOff>
          <xdr:row>46</xdr:row>
          <xdr:rowOff>0</xdr:rowOff>
        </xdr:to>
        <xdr:sp macro="" textlink="">
          <xdr:nvSpPr>
            <xdr:cNvPr id="119891" name="Check Box 83" hidden="1">
              <a:extLst>
                <a:ext uri="{63B3BB69-23CF-44E3-9099-C40C66FF867C}">
                  <a14:compatExt spid="_x0000_s119891"/>
                </a:ext>
                <a:ext uri="{FF2B5EF4-FFF2-40B4-BE49-F238E27FC236}">
                  <a16:creationId xmlns:a16="http://schemas.microsoft.com/office/drawing/2014/main" id="{00000000-0008-0000-0E00-000053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45</xdr:row>
          <xdr:rowOff>180975</xdr:rowOff>
        </xdr:from>
        <xdr:to>
          <xdr:col>14</xdr:col>
          <xdr:colOff>38100</xdr:colOff>
          <xdr:row>47</xdr:row>
          <xdr:rowOff>0</xdr:rowOff>
        </xdr:to>
        <xdr:sp macro="" textlink="">
          <xdr:nvSpPr>
            <xdr:cNvPr id="119892" name="Check Box 84" hidden="1">
              <a:extLst>
                <a:ext uri="{63B3BB69-23CF-44E3-9099-C40C66FF867C}">
                  <a14:compatExt spid="_x0000_s119892"/>
                </a:ext>
                <a:ext uri="{FF2B5EF4-FFF2-40B4-BE49-F238E27FC236}">
                  <a16:creationId xmlns:a16="http://schemas.microsoft.com/office/drawing/2014/main" id="{00000000-0008-0000-0E00-000054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45</xdr:row>
          <xdr:rowOff>180975</xdr:rowOff>
        </xdr:from>
        <xdr:to>
          <xdr:col>14</xdr:col>
          <xdr:colOff>38100</xdr:colOff>
          <xdr:row>47</xdr:row>
          <xdr:rowOff>0</xdr:rowOff>
        </xdr:to>
        <xdr:sp macro="" textlink="">
          <xdr:nvSpPr>
            <xdr:cNvPr id="119893" name="Check Box 85" hidden="1">
              <a:extLst>
                <a:ext uri="{63B3BB69-23CF-44E3-9099-C40C66FF867C}">
                  <a14:compatExt spid="_x0000_s119893"/>
                </a:ext>
                <a:ext uri="{FF2B5EF4-FFF2-40B4-BE49-F238E27FC236}">
                  <a16:creationId xmlns:a16="http://schemas.microsoft.com/office/drawing/2014/main" id="{00000000-0008-0000-0E00-000055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46</xdr:row>
          <xdr:rowOff>180975</xdr:rowOff>
        </xdr:from>
        <xdr:to>
          <xdr:col>14</xdr:col>
          <xdr:colOff>38100</xdr:colOff>
          <xdr:row>48</xdr:row>
          <xdr:rowOff>0</xdr:rowOff>
        </xdr:to>
        <xdr:sp macro="" textlink="">
          <xdr:nvSpPr>
            <xdr:cNvPr id="119894" name="Check Box 86" hidden="1">
              <a:extLst>
                <a:ext uri="{63B3BB69-23CF-44E3-9099-C40C66FF867C}">
                  <a14:compatExt spid="_x0000_s119894"/>
                </a:ext>
                <a:ext uri="{FF2B5EF4-FFF2-40B4-BE49-F238E27FC236}">
                  <a16:creationId xmlns:a16="http://schemas.microsoft.com/office/drawing/2014/main" id="{00000000-0008-0000-0E00-000056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46</xdr:row>
          <xdr:rowOff>180975</xdr:rowOff>
        </xdr:from>
        <xdr:to>
          <xdr:col>14</xdr:col>
          <xdr:colOff>38100</xdr:colOff>
          <xdr:row>48</xdr:row>
          <xdr:rowOff>0</xdr:rowOff>
        </xdr:to>
        <xdr:sp macro="" textlink="">
          <xdr:nvSpPr>
            <xdr:cNvPr id="119895" name="Check Box 87" hidden="1">
              <a:extLst>
                <a:ext uri="{63B3BB69-23CF-44E3-9099-C40C66FF867C}">
                  <a14:compatExt spid="_x0000_s119895"/>
                </a:ext>
                <a:ext uri="{FF2B5EF4-FFF2-40B4-BE49-F238E27FC236}">
                  <a16:creationId xmlns:a16="http://schemas.microsoft.com/office/drawing/2014/main" id="{00000000-0008-0000-0E00-000057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47</xdr:row>
          <xdr:rowOff>180975</xdr:rowOff>
        </xdr:from>
        <xdr:to>
          <xdr:col>14</xdr:col>
          <xdr:colOff>38100</xdr:colOff>
          <xdr:row>49</xdr:row>
          <xdr:rowOff>0</xdr:rowOff>
        </xdr:to>
        <xdr:sp macro="" textlink="">
          <xdr:nvSpPr>
            <xdr:cNvPr id="119896" name="Check Box 88" hidden="1">
              <a:extLst>
                <a:ext uri="{63B3BB69-23CF-44E3-9099-C40C66FF867C}">
                  <a14:compatExt spid="_x0000_s119896"/>
                </a:ext>
                <a:ext uri="{FF2B5EF4-FFF2-40B4-BE49-F238E27FC236}">
                  <a16:creationId xmlns:a16="http://schemas.microsoft.com/office/drawing/2014/main" id="{00000000-0008-0000-0E00-000058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47</xdr:row>
          <xdr:rowOff>180975</xdr:rowOff>
        </xdr:from>
        <xdr:to>
          <xdr:col>14</xdr:col>
          <xdr:colOff>38100</xdr:colOff>
          <xdr:row>49</xdr:row>
          <xdr:rowOff>0</xdr:rowOff>
        </xdr:to>
        <xdr:sp macro="" textlink="">
          <xdr:nvSpPr>
            <xdr:cNvPr id="119897" name="Check Box 89" hidden="1">
              <a:extLst>
                <a:ext uri="{63B3BB69-23CF-44E3-9099-C40C66FF867C}">
                  <a14:compatExt spid="_x0000_s119897"/>
                </a:ext>
                <a:ext uri="{FF2B5EF4-FFF2-40B4-BE49-F238E27FC236}">
                  <a16:creationId xmlns:a16="http://schemas.microsoft.com/office/drawing/2014/main" id="{00000000-0008-0000-0E00-000059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48</xdr:row>
          <xdr:rowOff>180975</xdr:rowOff>
        </xdr:from>
        <xdr:to>
          <xdr:col>14</xdr:col>
          <xdr:colOff>38100</xdr:colOff>
          <xdr:row>50</xdr:row>
          <xdr:rowOff>0</xdr:rowOff>
        </xdr:to>
        <xdr:sp macro="" textlink="">
          <xdr:nvSpPr>
            <xdr:cNvPr id="119898" name="Check Box 90" hidden="1">
              <a:extLst>
                <a:ext uri="{63B3BB69-23CF-44E3-9099-C40C66FF867C}">
                  <a14:compatExt spid="_x0000_s119898"/>
                </a:ext>
                <a:ext uri="{FF2B5EF4-FFF2-40B4-BE49-F238E27FC236}">
                  <a16:creationId xmlns:a16="http://schemas.microsoft.com/office/drawing/2014/main" id="{00000000-0008-0000-0E00-00005AD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xdr:twoCellAnchor editAs="oneCell">
    <xdr:from>
      <xdr:col>1</xdr:col>
      <xdr:colOff>73269</xdr:colOff>
      <xdr:row>4</xdr:row>
      <xdr:rowOff>7327</xdr:rowOff>
    </xdr:from>
    <xdr:to>
      <xdr:col>1</xdr:col>
      <xdr:colOff>571499</xdr:colOff>
      <xdr:row>6</xdr:row>
      <xdr:rowOff>62814</xdr:rowOff>
    </xdr:to>
    <xdr:pic>
      <xdr:nvPicPr>
        <xdr:cNvPr id="2" name="Picture 1">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1404" y="769327"/>
          <a:ext cx="498230" cy="4364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73269</xdr:colOff>
      <xdr:row>20</xdr:row>
      <xdr:rowOff>7327</xdr:rowOff>
    </xdr:from>
    <xdr:ext cx="498230" cy="436487"/>
    <xdr:pic>
      <xdr:nvPicPr>
        <xdr:cNvPr id="3" name="Picture 2">
          <a:extLst>
            <a:ext uri="{FF2B5EF4-FFF2-40B4-BE49-F238E27FC236}">
              <a16:creationId xmlns:a16="http://schemas.microsoft.com/office/drawing/2014/main" id="{00000000-0008-0000-1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1404" y="769327"/>
          <a:ext cx="498230" cy="43648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73269</xdr:colOff>
      <xdr:row>36</xdr:row>
      <xdr:rowOff>7327</xdr:rowOff>
    </xdr:from>
    <xdr:ext cx="498230" cy="436487"/>
    <xdr:pic>
      <xdr:nvPicPr>
        <xdr:cNvPr id="4" name="Picture 3">
          <a:extLst>
            <a:ext uri="{FF2B5EF4-FFF2-40B4-BE49-F238E27FC236}">
              <a16:creationId xmlns:a16="http://schemas.microsoft.com/office/drawing/2014/main" id="{00000000-0008-0000-1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1404" y="3817327"/>
          <a:ext cx="498230" cy="43648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15.xml><?xml version="1.0" encoding="utf-8"?>
<xdr:wsDr xmlns:xdr="http://schemas.openxmlformats.org/drawingml/2006/spreadsheetDrawing" xmlns:a="http://schemas.openxmlformats.org/drawingml/2006/main">
  <xdr:twoCellAnchor editAs="oneCell">
    <xdr:from>
      <xdr:col>15</xdr:col>
      <xdr:colOff>0</xdr:colOff>
      <xdr:row>2</xdr:row>
      <xdr:rowOff>0</xdr:rowOff>
    </xdr:from>
    <xdr:to>
      <xdr:col>16</xdr:col>
      <xdr:colOff>38100</xdr:colOff>
      <xdr:row>6</xdr:row>
      <xdr:rowOff>149354</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4880"/>
        <a:stretch/>
      </xdr:blipFill>
      <xdr:spPr>
        <a:xfrm>
          <a:off x="5276850" y="381000"/>
          <a:ext cx="1038225" cy="911354"/>
        </a:xfrm>
        <a:prstGeom prst="rect">
          <a:avLst/>
        </a:prstGeom>
      </xdr:spPr>
    </xdr:pic>
    <xdr:clientData/>
  </xdr:twoCellAnchor>
  <xdr:twoCellAnchor editAs="oneCell">
    <xdr:from>
      <xdr:col>1</xdr:col>
      <xdr:colOff>0</xdr:colOff>
      <xdr:row>22</xdr:row>
      <xdr:rowOff>0</xdr:rowOff>
    </xdr:from>
    <xdr:to>
      <xdr:col>1</xdr:col>
      <xdr:colOff>1038225</xdr:colOff>
      <xdr:row>26</xdr:row>
      <xdr:rowOff>149354</xdr:rowOff>
    </xdr:to>
    <xdr:pic>
      <xdr:nvPicPr>
        <xdr:cNvPr id="3" name="Picture 2">
          <a:extLst>
            <a:ext uri="{FF2B5EF4-FFF2-40B4-BE49-F238E27FC236}">
              <a16:creationId xmlns:a16="http://schemas.microsoft.com/office/drawing/2014/main" id="{00000000-0008-0000-1100-000003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4880"/>
        <a:stretch/>
      </xdr:blipFill>
      <xdr:spPr>
        <a:xfrm>
          <a:off x="10763250" y="381000"/>
          <a:ext cx="1038225" cy="911354"/>
        </a:xfrm>
        <a:prstGeom prst="rect">
          <a:avLst/>
        </a:prstGeom>
      </xdr:spPr>
    </xdr:pic>
    <xdr:clientData/>
  </xdr:twoCellAnchor>
  <xdr:oneCellAnchor>
    <xdr:from>
      <xdr:col>15</xdr:col>
      <xdr:colOff>0</xdr:colOff>
      <xdr:row>55</xdr:row>
      <xdr:rowOff>0</xdr:rowOff>
    </xdr:from>
    <xdr:ext cx="1038225" cy="911354"/>
    <xdr:pic>
      <xdr:nvPicPr>
        <xdr:cNvPr id="10" name="Picture 9">
          <a:extLst>
            <a:ext uri="{FF2B5EF4-FFF2-40B4-BE49-F238E27FC236}">
              <a16:creationId xmlns:a16="http://schemas.microsoft.com/office/drawing/2014/main" id="{00000000-0008-0000-1100-00000A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4880"/>
        <a:stretch/>
      </xdr:blipFill>
      <xdr:spPr>
        <a:xfrm>
          <a:off x="9410700" y="381000"/>
          <a:ext cx="1038225" cy="911354"/>
        </a:xfrm>
        <a:prstGeom prst="rect">
          <a:avLst/>
        </a:prstGeom>
      </xdr:spPr>
    </xdr:pic>
    <xdr:clientData/>
  </xdr:oneCellAnchor>
  <xdr:oneCellAnchor>
    <xdr:from>
      <xdr:col>1</xdr:col>
      <xdr:colOff>0</xdr:colOff>
      <xdr:row>75</xdr:row>
      <xdr:rowOff>0</xdr:rowOff>
    </xdr:from>
    <xdr:ext cx="1038225" cy="911354"/>
    <xdr:pic>
      <xdr:nvPicPr>
        <xdr:cNvPr id="11" name="Picture 10">
          <a:extLst>
            <a:ext uri="{FF2B5EF4-FFF2-40B4-BE49-F238E27FC236}">
              <a16:creationId xmlns:a16="http://schemas.microsoft.com/office/drawing/2014/main" id="{00000000-0008-0000-1100-00000B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4880"/>
        <a:stretch/>
      </xdr:blipFill>
      <xdr:spPr>
        <a:xfrm>
          <a:off x="219075" y="4219575"/>
          <a:ext cx="1038225" cy="911354"/>
        </a:xfrm>
        <a:prstGeom prst="rect">
          <a:avLst/>
        </a:prstGeom>
      </xdr:spPr>
    </xdr:pic>
    <xdr:clientData/>
  </xdr:oneCellAnchor>
</xdr:wsDr>
</file>

<file path=xl/drawings/drawing16.xml><?xml version="1.0" encoding="utf-8"?>
<xdr:wsDr xmlns:xdr="http://schemas.openxmlformats.org/drawingml/2006/spreadsheetDrawing" xmlns:a="http://schemas.openxmlformats.org/drawingml/2006/main">
  <xdr:oneCellAnchor>
    <xdr:from>
      <xdr:col>1</xdr:col>
      <xdr:colOff>28575</xdr:colOff>
      <xdr:row>26</xdr:row>
      <xdr:rowOff>114300</xdr:rowOff>
    </xdr:from>
    <xdr:ext cx="542925" cy="264560"/>
    <xdr:sp macro="" textlink="">
      <xdr:nvSpPr>
        <xdr:cNvPr id="2" name="TextBox 1">
          <a:extLst>
            <a:ext uri="{FF2B5EF4-FFF2-40B4-BE49-F238E27FC236}">
              <a16:creationId xmlns:a16="http://schemas.microsoft.com/office/drawing/2014/main" id="{00000000-0008-0000-1300-000002000000}"/>
            </a:ext>
          </a:extLst>
        </xdr:cNvPr>
        <xdr:cNvSpPr txBox="1"/>
      </xdr:nvSpPr>
      <xdr:spPr>
        <a:xfrm>
          <a:off x="428625" y="6019800"/>
          <a:ext cx="542925" cy="26456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New</a:t>
          </a:r>
        </a:p>
      </xdr:txBody>
    </xdr:sp>
    <xdr:clientData/>
  </xdr:oneCellAnchor>
  <xdr:oneCellAnchor>
    <xdr:from>
      <xdr:col>1</xdr:col>
      <xdr:colOff>609600</xdr:colOff>
      <xdr:row>26</xdr:row>
      <xdr:rowOff>104775</xdr:rowOff>
    </xdr:from>
    <xdr:ext cx="590550" cy="264560"/>
    <xdr:sp macro="" textlink="">
      <xdr:nvSpPr>
        <xdr:cNvPr id="3" name="TextBox 2">
          <a:extLst>
            <a:ext uri="{FF2B5EF4-FFF2-40B4-BE49-F238E27FC236}">
              <a16:creationId xmlns:a16="http://schemas.microsoft.com/office/drawing/2014/main" id="{00000000-0008-0000-1300-000003000000}"/>
            </a:ext>
          </a:extLst>
        </xdr:cNvPr>
        <xdr:cNvSpPr txBox="1"/>
      </xdr:nvSpPr>
      <xdr:spPr>
        <a:xfrm>
          <a:off x="1009650" y="6010275"/>
          <a:ext cx="590550" cy="26456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Save</a:t>
          </a:r>
        </a:p>
      </xdr:txBody>
    </xdr:sp>
    <xdr:clientData/>
  </xdr:oneCellAnchor>
  <xdr:oneCellAnchor>
    <xdr:from>
      <xdr:col>1</xdr:col>
      <xdr:colOff>1228725</xdr:colOff>
      <xdr:row>26</xdr:row>
      <xdr:rowOff>104775</xdr:rowOff>
    </xdr:from>
    <xdr:ext cx="628650" cy="264560"/>
    <xdr:sp macro="" textlink="">
      <xdr:nvSpPr>
        <xdr:cNvPr id="4" name="TextBox 3">
          <a:extLst>
            <a:ext uri="{FF2B5EF4-FFF2-40B4-BE49-F238E27FC236}">
              <a16:creationId xmlns:a16="http://schemas.microsoft.com/office/drawing/2014/main" id="{00000000-0008-0000-1300-000004000000}"/>
            </a:ext>
          </a:extLst>
        </xdr:cNvPr>
        <xdr:cNvSpPr txBox="1"/>
      </xdr:nvSpPr>
      <xdr:spPr>
        <a:xfrm>
          <a:off x="1628775" y="6010275"/>
          <a:ext cx="628650" cy="26456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Update</a:t>
          </a:r>
        </a:p>
      </xdr:txBody>
    </xdr:sp>
    <xdr:clientData/>
  </xdr:oneCellAnchor>
  <xdr:oneCellAnchor>
    <xdr:from>
      <xdr:col>1</xdr:col>
      <xdr:colOff>1905000</xdr:colOff>
      <xdr:row>26</xdr:row>
      <xdr:rowOff>95250</xdr:rowOff>
    </xdr:from>
    <xdr:ext cx="647700" cy="264560"/>
    <xdr:sp macro="" textlink="">
      <xdr:nvSpPr>
        <xdr:cNvPr id="5" name="TextBox 4">
          <a:extLst>
            <a:ext uri="{FF2B5EF4-FFF2-40B4-BE49-F238E27FC236}">
              <a16:creationId xmlns:a16="http://schemas.microsoft.com/office/drawing/2014/main" id="{00000000-0008-0000-1300-000005000000}"/>
            </a:ext>
          </a:extLst>
        </xdr:cNvPr>
        <xdr:cNvSpPr txBox="1"/>
      </xdr:nvSpPr>
      <xdr:spPr>
        <a:xfrm>
          <a:off x="2305050" y="6000750"/>
          <a:ext cx="647700" cy="26456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Delete</a:t>
          </a:r>
        </a:p>
      </xdr:txBody>
    </xdr:sp>
    <xdr:clientData/>
  </xdr:oneCellAnchor>
  <xdr:oneCellAnchor>
    <xdr:from>
      <xdr:col>2</xdr:col>
      <xdr:colOff>381000</xdr:colOff>
      <xdr:row>26</xdr:row>
      <xdr:rowOff>95250</xdr:rowOff>
    </xdr:from>
    <xdr:ext cx="638175" cy="264560"/>
    <xdr:sp macro="" textlink="">
      <xdr:nvSpPr>
        <xdr:cNvPr id="6" name="TextBox 5">
          <a:extLst>
            <a:ext uri="{FF2B5EF4-FFF2-40B4-BE49-F238E27FC236}">
              <a16:creationId xmlns:a16="http://schemas.microsoft.com/office/drawing/2014/main" id="{00000000-0008-0000-1300-000006000000}"/>
            </a:ext>
          </a:extLst>
        </xdr:cNvPr>
        <xdr:cNvSpPr txBox="1"/>
      </xdr:nvSpPr>
      <xdr:spPr>
        <a:xfrm>
          <a:off x="3000375" y="6000750"/>
          <a:ext cx="638175" cy="26456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Close</a:t>
          </a:r>
        </a:p>
      </xdr:txBody>
    </xdr:sp>
    <xdr:clientData/>
  </xdr:oneCellAnchor>
  <xdr:twoCellAnchor editAs="oneCell">
    <xdr:from>
      <xdr:col>2</xdr:col>
      <xdr:colOff>923925</xdr:colOff>
      <xdr:row>3</xdr:row>
      <xdr:rowOff>0</xdr:rowOff>
    </xdr:from>
    <xdr:to>
      <xdr:col>3</xdr:col>
      <xdr:colOff>209550</xdr:colOff>
      <xdr:row>4</xdr:row>
      <xdr:rowOff>19050</xdr:rowOff>
    </xdr:to>
    <xdr:pic>
      <xdr:nvPicPr>
        <xdr:cNvPr id="7" name="Graphic 6" descr="Magnifying glass">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981325" y="742950"/>
          <a:ext cx="209550" cy="209550"/>
        </a:xfrm>
        <a:prstGeom prst="rect">
          <a:avLst/>
        </a:prstGeom>
      </xdr:spPr>
    </xdr:pic>
    <xdr:clientData/>
  </xdr:twoCellAnchor>
  <xdr:twoCellAnchor editAs="oneCell">
    <xdr:from>
      <xdr:col>2</xdr:col>
      <xdr:colOff>952500</xdr:colOff>
      <xdr:row>4</xdr:row>
      <xdr:rowOff>171450</xdr:rowOff>
    </xdr:from>
    <xdr:to>
      <xdr:col>3</xdr:col>
      <xdr:colOff>209550</xdr:colOff>
      <xdr:row>6</xdr:row>
      <xdr:rowOff>0</xdr:rowOff>
    </xdr:to>
    <xdr:pic>
      <xdr:nvPicPr>
        <xdr:cNvPr id="8" name="Graphic 7" descr="Magnifying glass">
          <a:extLst>
            <a:ext uri="{FF2B5EF4-FFF2-40B4-BE49-F238E27FC236}">
              <a16:creationId xmlns:a16="http://schemas.microsoft.com/office/drawing/2014/main" id="{00000000-0008-0000-13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009900" y="1123950"/>
          <a:ext cx="209550" cy="209550"/>
        </a:xfrm>
        <a:prstGeom prst="rect">
          <a:avLst/>
        </a:prstGeom>
      </xdr:spPr>
    </xdr:pic>
    <xdr:clientData/>
  </xdr:twoCellAnchor>
  <xdr:oneCellAnchor>
    <xdr:from>
      <xdr:col>5</xdr:col>
      <xdr:colOff>952500</xdr:colOff>
      <xdr:row>2</xdr:row>
      <xdr:rowOff>171450</xdr:rowOff>
    </xdr:from>
    <xdr:ext cx="209550" cy="209550"/>
    <xdr:pic>
      <xdr:nvPicPr>
        <xdr:cNvPr id="9" name="Graphic 8" descr="Magnifying glass">
          <a:extLst>
            <a:ext uri="{FF2B5EF4-FFF2-40B4-BE49-F238E27FC236}">
              <a16:creationId xmlns:a16="http://schemas.microsoft.com/office/drawing/2014/main" id="{00000000-0008-0000-13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571875" y="933450"/>
          <a:ext cx="209550" cy="209550"/>
        </a:xfrm>
        <a:prstGeom prst="rect">
          <a:avLst/>
        </a:prstGeom>
      </xdr:spPr>
    </xdr:pic>
    <xdr:clientData/>
  </xdr:oneCellAnchor>
  <xdr:oneCellAnchor>
    <xdr:from>
      <xdr:col>5</xdr:col>
      <xdr:colOff>1181101</xdr:colOff>
      <xdr:row>2</xdr:row>
      <xdr:rowOff>85725</xdr:rowOff>
    </xdr:from>
    <xdr:ext cx="742950" cy="264560"/>
    <xdr:sp macro="" textlink="">
      <xdr:nvSpPr>
        <xdr:cNvPr id="10" name="TextBox 9">
          <a:extLst>
            <a:ext uri="{FF2B5EF4-FFF2-40B4-BE49-F238E27FC236}">
              <a16:creationId xmlns:a16="http://schemas.microsoft.com/office/drawing/2014/main" id="{00000000-0008-0000-1300-00000A000000}"/>
            </a:ext>
          </a:extLst>
        </xdr:cNvPr>
        <xdr:cNvSpPr txBox="1"/>
      </xdr:nvSpPr>
      <xdr:spPr>
        <a:xfrm>
          <a:off x="6248401" y="466725"/>
          <a:ext cx="742950" cy="26456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Add New</a:t>
          </a:r>
        </a:p>
      </xdr:txBody>
    </xdr:sp>
    <xdr:clientData/>
  </xdr:oneCellAnchor>
  <xdr:oneCellAnchor>
    <xdr:from>
      <xdr:col>6</xdr:col>
      <xdr:colOff>752475</xdr:colOff>
      <xdr:row>2</xdr:row>
      <xdr:rowOff>95250</xdr:rowOff>
    </xdr:from>
    <xdr:ext cx="628650" cy="264560"/>
    <xdr:sp macro="" textlink="">
      <xdr:nvSpPr>
        <xdr:cNvPr id="11" name="TextBox 10">
          <a:extLst>
            <a:ext uri="{FF2B5EF4-FFF2-40B4-BE49-F238E27FC236}">
              <a16:creationId xmlns:a16="http://schemas.microsoft.com/office/drawing/2014/main" id="{00000000-0008-0000-1300-00000B000000}"/>
            </a:ext>
          </a:extLst>
        </xdr:cNvPr>
        <xdr:cNvSpPr txBox="1"/>
      </xdr:nvSpPr>
      <xdr:spPr>
        <a:xfrm>
          <a:off x="7029450" y="476250"/>
          <a:ext cx="628650" cy="26456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Update</a:t>
          </a:r>
        </a:p>
      </xdr:txBody>
    </xdr:sp>
    <xdr:clientData/>
  </xdr:oneCellAnchor>
  <xdr:oneCellAnchor>
    <xdr:from>
      <xdr:col>6</xdr:col>
      <xdr:colOff>1447800</xdr:colOff>
      <xdr:row>2</xdr:row>
      <xdr:rowOff>85725</xdr:rowOff>
    </xdr:from>
    <xdr:ext cx="647700" cy="264560"/>
    <xdr:sp macro="" textlink="">
      <xdr:nvSpPr>
        <xdr:cNvPr id="12" name="TextBox 11">
          <a:extLst>
            <a:ext uri="{FF2B5EF4-FFF2-40B4-BE49-F238E27FC236}">
              <a16:creationId xmlns:a16="http://schemas.microsoft.com/office/drawing/2014/main" id="{00000000-0008-0000-1300-00000C000000}"/>
            </a:ext>
          </a:extLst>
        </xdr:cNvPr>
        <xdr:cNvSpPr txBox="1"/>
      </xdr:nvSpPr>
      <xdr:spPr>
        <a:xfrm>
          <a:off x="7724775" y="466725"/>
          <a:ext cx="647700" cy="26456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Delete</a:t>
          </a:r>
        </a:p>
      </xdr:txBody>
    </xdr:sp>
    <xdr:clientData/>
  </xdr:oneCellAnchor>
  <xdr:oneCellAnchor>
    <xdr:from>
      <xdr:col>7</xdr:col>
      <xdr:colOff>590550</xdr:colOff>
      <xdr:row>2</xdr:row>
      <xdr:rowOff>95250</xdr:rowOff>
    </xdr:from>
    <xdr:ext cx="638175" cy="264560"/>
    <xdr:sp macro="" textlink="">
      <xdr:nvSpPr>
        <xdr:cNvPr id="13" name="TextBox 12">
          <a:extLst>
            <a:ext uri="{FF2B5EF4-FFF2-40B4-BE49-F238E27FC236}">
              <a16:creationId xmlns:a16="http://schemas.microsoft.com/office/drawing/2014/main" id="{00000000-0008-0000-1300-00000D000000}"/>
            </a:ext>
          </a:extLst>
        </xdr:cNvPr>
        <xdr:cNvSpPr txBox="1"/>
      </xdr:nvSpPr>
      <xdr:spPr>
        <a:xfrm>
          <a:off x="8448675" y="476250"/>
          <a:ext cx="638175" cy="26456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Close</a:t>
          </a:r>
        </a:p>
      </xdr:txBody>
    </xdr:sp>
    <xdr:clientData/>
  </xdr:oneCellAnchor>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590550</xdr:colOff>
          <xdr:row>19</xdr:row>
          <xdr:rowOff>76200</xdr:rowOff>
        </xdr:from>
        <xdr:to>
          <xdr:col>17</xdr:col>
          <xdr:colOff>190500</xdr:colOff>
          <xdr:row>41</xdr:row>
          <xdr:rowOff>47625</xdr:rowOff>
        </xdr:to>
        <xdr:sp macro="" textlink="">
          <xdr:nvSpPr>
            <xdr:cNvPr id="35842" name="Object 2" hidden="1">
              <a:extLst>
                <a:ext uri="{63B3BB69-23CF-44E3-9099-C40C66FF867C}">
                  <a14:compatExt spid="_x0000_s35842"/>
                </a:ext>
                <a:ext uri="{FF2B5EF4-FFF2-40B4-BE49-F238E27FC236}">
                  <a16:creationId xmlns:a16="http://schemas.microsoft.com/office/drawing/2014/main" id="{00000000-0008-0000-1600-0000028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8.xml><?xml version="1.0" encoding="utf-8"?>
<xdr:wsDr xmlns:xdr="http://schemas.openxmlformats.org/drawingml/2006/spreadsheetDrawing" xmlns:a="http://schemas.openxmlformats.org/drawingml/2006/main">
  <xdr:oneCellAnchor>
    <xdr:from>
      <xdr:col>2</xdr:col>
      <xdr:colOff>0</xdr:colOff>
      <xdr:row>1</xdr:row>
      <xdr:rowOff>0</xdr:rowOff>
    </xdr:from>
    <xdr:ext cx="209550" cy="209550"/>
    <xdr:pic>
      <xdr:nvPicPr>
        <xdr:cNvPr id="2" name="Graphic 1" descr="Magnifying glass">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90675" y="190500"/>
          <a:ext cx="209550" cy="209550"/>
        </a:xfrm>
        <a:prstGeom prst="rect">
          <a:avLst/>
        </a:prstGeom>
      </xdr:spPr>
    </xdr:pic>
    <xdr:clientData/>
  </xdr:oneCellAnchor>
  <xdr:oneCellAnchor>
    <xdr:from>
      <xdr:col>2</xdr:col>
      <xdr:colOff>0</xdr:colOff>
      <xdr:row>2</xdr:row>
      <xdr:rowOff>0</xdr:rowOff>
    </xdr:from>
    <xdr:ext cx="209550" cy="209550"/>
    <xdr:pic>
      <xdr:nvPicPr>
        <xdr:cNvPr id="3" name="Graphic 2" descr="Magnifying glass">
          <a:extLst>
            <a:ext uri="{FF2B5EF4-FFF2-40B4-BE49-F238E27FC236}">
              <a16:creationId xmlns:a16="http://schemas.microsoft.com/office/drawing/2014/main" id="{00000000-0008-0000-1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90675" y="381000"/>
          <a:ext cx="209550" cy="209550"/>
        </a:xfrm>
        <a:prstGeom prst="rect">
          <a:avLst/>
        </a:prstGeom>
      </xdr:spPr>
    </xdr:pic>
    <xdr:clientData/>
  </xdr:oneCellAnchor>
  <xdr:oneCellAnchor>
    <xdr:from>
      <xdr:col>13</xdr:col>
      <xdr:colOff>0</xdr:colOff>
      <xdr:row>1</xdr:row>
      <xdr:rowOff>0</xdr:rowOff>
    </xdr:from>
    <xdr:ext cx="209550" cy="209550"/>
    <xdr:pic>
      <xdr:nvPicPr>
        <xdr:cNvPr id="4" name="Graphic 3" descr="Magnifying glass">
          <a:extLst>
            <a:ext uri="{FF2B5EF4-FFF2-40B4-BE49-F238E27FC236}">
              <a16:creationId xmlns:a16="http://schemas.microsoft.com/office/drawing/2014/main" id="{00000000-0008-0000-19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90675" y="190500"/>
          <a:ext cx="209550" cy="209550"/>
        </a:xfrm>
        <a:prstGeom prst="rect">
          <a:avLst/>
        </a:prstGeom>
      </xdr:spPr>
    </xdr:pic>
    <xdr:clientData/>
  </xdr:oneCellAnchor>
  <xdr:oneCellAnchor>
    <xdr:from>
      <xdr:col>13</xdr:col>
      <xdr:colOff>0</xdr:colOff>
      <xdr:row>2</xdr:row>
      <xdr:rowOff>0</xdr:rowOff>
    </xdr:from>
    <xdr:ext cx="209550" cy="209550"/>
    <xdr:pic>
      <xdr:nvPicPr>
        <xdr:cNvPr id="5" name="Graphic 4" descr="Magnifying glass">
          <a:extLst>
            <a:ext uri="{FF2B5EF4-FFF2-40B4-BE49-F238E27FC236}">
              <a16:creationId xmlns:a16="http://schemas.microsoft.com/office/drawing/2014/main" id="{00000000-0008-0000-19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90675" y="381000"/>
          <a:ext cx="209550" cy="209550"/>
        </a:xfrm>
        <a:prstGeom prst="rect">
          <a:avLst/>
        </a:prstGeom>
      </xdr:spPr>
    </xdr:pic>
    <xdr:clientData/>
  </xdr:oneCellAnchor>
  <xdr:twoCellAnchor editAs="oneCell">
    <xdr:from>
      <xdr:col>0</xdr:col>
      <xdr:colOff>0</xdr:colOff>
      <xdr:row>91</xdr:row>
      <xdr:rowOff>0</xdr:rowOff>
    </xdr:from>
    <xdr:to>
      <xdr:col>15</xdr:col>
      <xdr:colOff>654537</xdr:colOff>
      <xdr:row>124</xdr:row>
      <xdr:rowOff>161925</xdr:rowOff>
    </xdr:to>
    <xdr:pic>
      <xdr:nvPicPr>
        <xdr:cNvPr id="7" name="Picture 6">
          <a:extLst>
            <a:ext uri="{FF2B5EF4-FFF2-40B4-BE49-F238E27FC236}">
              <a16:creationId xmlns:a16="http://schemas.microsoft.com/office/drawing/2014/main" id="{00000000-0008-0000-19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7354550"/>
          <a:ext cx="13294212" cy="6448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oneCellAnchor>
    <xdr:from>
      <xdr:col>1</xdr:col>
      <xdr:colOff>1114425</xdr:colOff>
      <xdr:row>4</xdr:row>
      <xdr:rowOff>9525</xdr:rowOff>
    </xdr:from>
    <xdr:ext cx="209550" cy="209550"/>
    <xdr:pic>
      <xdr:nvPicPr>
        <xdr:cNvPr id="2" name="Graphic 1" descr="Magnifying glass">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419225" y="590550"/>
          <a:ext cx="209550" cy="209550"/>
        </a:xfrm>
        <a:prstGeom prst="rect">
          <a:avLst/>
        </a:prstGeom>
      </xdr:spPr>
    </xdr:pic>
    <xdr:clientData/>
  </xdr:oneCellAnchor>
  <xdr:oneCellAnchor>
    <xdr:from>
      <xdr:col>1</xdr:col>
      <xdr:colOff>1076325</xdr:colOff>
      <xdr:row>2</xdr:row>
      <xdr:rowOff>180975</xdr:rowOff>
    </xdr:from>
    <xdr:ext cx="209550" cy="209550"/>
    <xdr:pic>
      <xdr:nvPicPr>
        <xdr:cNvPr id="3" name="Graphic 2" descr="Magnifying glass">
          <a:extLst>
            <a:ext uri="{FF2B5EF4-FFF2-40B4-BE49-F238E27FC236}">
              <a16:creationId xmlns:a16="http://schemas.microsoft.com/office/drawing/2014/main" id="{00000000-0008-0000-1C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381125" y="571500"/>
          <a:ext cx="209550" cy="20955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11</xdr:row>
      <xdr:rowOff>0</xdr:rowOff>
    </xdr:from>
    <xdr:ext cx="542925" cy="264560"/>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0" y="1905000"/>
          <a:ext cx="542925" cy="26456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New</a:t>
          </a:r>
        </a:p>
      </xdr:txBody>
    </xdr:sp>
    <xdr:clientData/>
  </xdr:oneCellAnchor>
  <xdr:oneCellAnchor>
    <xdr:from>
      <xdr:col>1</xdr:col>
      <xdr:colOff>666750</xdr:colOff>
      <xdr:row>11</xdr:row>
      <xdr:rowOff>19050</xdr:rowOff>
    </xdr:from>
    <xdr:ext cx="590550" cy="264560"/>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666750" y="1924050"/>
          <a:ext cx="590550" cy="26456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Save</a:t>
          </a:r>
        </a:p>
      </xdr:txBody>
    </xdr:sp>
    <xdr:clientData/>
  </xdr:oneCellAnchor>
  <xdr:oneCellAnchor>
    <xdr:from>
      <xdr:col>1</xdr:col>
      <xdr:colOff>1352550</xdr:colOff>
      <xdr:row>11</xdr:row>
      <xdr:rowOff>19050</xdr:rowOff>
    </xdr:from>
    <xdr:ext cx="628650" cy="264560"/>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352550" y="1924050"/>
          <a:ext cx="628650" cy="26456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Update</a:t>
          </a:r>
        </a:p>
      </xdr:txBody>
    </xdr:sp>
    <xdr:clientData/>
  </xdr:oneCellAnchor>
  <xdr:oneCellAnchor>
    <xdr:from>
      <xdr:col>2</xdr:col>
      <xdr:colOff>495300</xdr:colOff>
      <xdr:row>11</xdr:row>
      <xdr:rowOff>19050</xdr:rowOff>
    </xdr:from>
    <xdr:ext cx="647700" cy="264560"/>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2114550" y="1924050"/>
          <a:ext cx="647700" cy="26456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Delete</a:t>
          </a:r>
        </a:p>
      </xdr:txBody>
    </xdr:sp>
    <xdr:clientData/>
  </xdr:oneCellAnchor>
  <xdr:oneCellAnchor>
    <xdr:from>
      <xdr:col>4</xdr:col>
      <xdr:colOff>0</xdr:colOff>
      <xdr:row>11</xdr:row>
      <xdr:rowOff>28575</xdr:rowOff>
    </xdr:from>
    <xdr:ext cx="638175" cy="264560"/>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2838450" y="1933575"/>
          <a:ext cx="638175" cy="26456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Close</a:t>
          </a:r>
        </a:p>
      </xdr:txBody>
    </xdr:sp>
    <xdr:clientData/>
  </xdr:oneCellAnchor>
  <xdr:twoCellAnchor editAs="oneCell">
    <xdr:from>
      <xdr:col>2</xdr:col>
      <xdr:colOff>361950</xdr:colOff>
      <xdr:row>2</xdr:row>
      <xdr:rowOff>0</xdr:rowOff>
    </xdr:from>
    <xdr:to>
      <xdr:col>2</xdr:col>
      <xdr:colOff>571500</xdr:colOff>
      <xdr:row>3</xdr:row>
      <xdr:rowOff>19050</xdr:rowOff>
    </xdr:to>
    <xdr:pic>
      <xdr:nvPicPr>
        <xdr:cNvPr id="7" name="Graphic 6" descr="Magnifying glass">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90800" y="381000"/>
          <a:ext cx="209550" cy="209550"/>
        </a:xfrm>
        <a:prstGeom prst="rect">
          <a:avLst/>
        </a:prstGeom>
      </xdr:spPr>
    </xdr:pic>
    <xdr:clientData/>
  </xdr:twoCellAnchor>
  <xdr:twoCellAnchor editAs="oneCell">
    <xdr:from>
      <xdr:col>2</xdr:col>
      <xdr:colOff>333375</xdr:colOff>
      <xdr:row>2</xdr:row>
      <xdr:rowOff>180975</xdr:rowOff>
    </xdr:from>
    <xdr:to>
      <xdr:col>2</xdr:col>
      <xdr:colOff>542925</xdr:colOff>
      <xdr:row>4</xdr:row>
      <xdr:rowOff>9525</xdr:rowOff>
    </xdr:to>
    <xdr:pic>
      <xdr:nvPicPr>
        <xdr:cNvPr id="8" name="Graphic 7" descr="Magnifying glass">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62225" y="561975"/>
          <a:ext cx="209550" cy="20955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7</xdr:row>
      <xdr:rowOff>57150</xdr:rowOff>
    </xdr:from>
    <xdr:to>
      <xdr:col>11</xdr:col>
      <xdr:colOff>422564</xdr:colOff>
      <xdr:row>19</xdr:row>
      <xdr:rowOff>114300</xdr:rowOff>
    </xdr:to>
    <xdr:pic>
      <xdr:nvPicPr>
        <xdr:cNvPr id="2" name="Picture 1">
          <a:extLst>
            <a:ext uri="{FF2B5EF4-FFF2-40B4-BE49-F238E27FC236}">
              <a16:creationId xmlns:a16="http://schemas.microsoft.com/office/drawing/2014/main" id="{00000000-0008-0000-1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90650"/>
          <a:ext cx="8414039" cy="2343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21</xdr:row>
      <xdr:rowOff>85725</xdr:rowOff>
    </xdr:from>
    <xdr:to>
      <xdr:col>8</xdr:col>
      <xdr:colOff>9525</xdr:colOff>
      <xdr:row>34</xdr:row>
      <xdr:rowOff>28575</xdr:rowOff>
    </xdr:to>
    <xdr:pic>
      <xdr:nvPicPr>
        <xdr:cNvPr id="3" name="Picture 2">
          <a:extLst>
            <a:ext uri="{FF2B5EF4-FFF2-40B4-BE49-F238E27FC236}">
              <a16:creationId xmlns:a16="http://schemas.microsoft.com/office/drawing/2014/main" id="{00000000-0008-0000-1F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9125" y="4086225"/>
          <a:ext cx="5553075" cy="241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xdr:colOff>
      <xdr:row>37</xdr:row>
      <xdr:rowOff>76200</xdr:rowOff>
    </xdr:from>
    <xdr:to>
      <xdr:col>8</xdr:col>
      <xdr:colOff>9525</xdr:colOff>
      <xdr:row>52</xdr:row>
      <xdr:rowOff>123825</xdr:rowOff>
    </xdr:to>
    <xdr:pic>
      <xdr:nvPicPr>
        <xdr:cNvPr id="5" name="Picture 4">
          <a:extLst>
            <a:ext uri="{FF2B5EF4-FFF2-40B4-BE49-F238E27FC236}">
              <a16:creationId xmlns:a16="http://schemas.microsoft.com/office/drawing/2014/main" id="{00000000-0008-0000-1F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57225" y="7124700"/>
          <a:ext cx="5514975" cy="2905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55</xdr:row>
      <xdr:rowOff>161925</xdr:rowOff>
    </xdr:from>
    <xdr:to>
      <xdr:col>14</xdr:col>
      <xdr:colOff>114300</xdr:colOff>
      <xdr:row>73</xdr:row>
      <xdr:rowOff>0</xdr:rowOff>
    </xdr:to>
    <xdr:pic>
      <xdr:nvPicPr>
        <xdr:cNvPr id="7" name="Picture 6">
          <a:extLst>
            <a:ext uri="{FF2B5EF4-FFF2-40B4-BE49-F238E27FC236}">
              <a16:creationId xmlns:a16="http://schemas.microsoft.com/office/drawing/2014/main" id="{00000000-0008-0000-1F00-00000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0075" y="10639425"/>
          <a:ext cx="9334500" cy="3267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66675</xdr:colOff>
      <xdr:row>3</xdr:row>
      <xdr:rowOff>9525</xdr:rowOff>
    </xdr:from>
    <xdr:to>
      <xdr:col>18</xdr:col>
      <xdr:colOff>361950</xdr:colOff>
      <xdr:row>30</xdr:row>
      <xdr:rowOff>152400</xdr:rowOff>
    </xdr:to>
    <xdr:pic>
      <xdr:nvPicPr>
        <xdr:cNvPr id="3" name="Picture 2">
          <a:extLst>
            <a:ext uri="{FF2B5EF4-FFF2-40B4-BE49-F238E27FC236}">
              <a16:creationId xmlns:a16="http://schemas.microsoft.com/office/drawing/2014/main" id="{00000000-0008-0000-2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275" y="581025"/>
          <a:ext cx="10658475" cy="5286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47625</xdr:colOff>
      <xdr:row>66</xdr:row>
      <xdr:rowOff>95250</xdr:rowOff>
    </xdr:from>
    <xdr:to>
      <xdr:col>11</xdr:col>
      <xdr:colOff>152400</xdr:colOff>
      <xdr:row>79</xdr:row>
      <xdr:rowOff>38100</xdr:rowOff>
    </xdr:to>
    <xdr:pic>
      <xdr:nvPicPr>
        <xdr:cNvPr id="6" name="Picture 5">
          <a:extLst>
            <a:ext uri="{FF2B5EF4-FFF2-40B4-BE49-F238E27FC236}">
              <a16:creationId xmlns:a16="http://schemas.microsoft.com/office/drawing/2014/main" id="{00000000-0008-0000-20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825" y="12668250"/>
          <a:ext cx="5591175" cy="241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35</xdr:row>
      <xdr:rowOff>0</xdr:rowOff>
    </xdr:from>
    <xdr:to>
      <xdr:col>23</xdr:col>
      <xdr:colOff>104775</xdr:colOff>
      <xdr:row>62</xdr:row>
      <xdr:rowOff>180975</xdr:rowOff>
    </xdr:to>
    <xdr:pic>
      <xdr:nvPicPr>
        <xdr:cNvPr id="7" name="Picture 6">
          <a:extLst>
            <a:ext uri="{FF2B5EF4-FFF2-40B4-BE49-F238E27FC236}">
              <a16:creationId xmlns:a16="http://schemas.microsoft.com/office/drawing/2014/main" id="{00000000-0008-0000-20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6667500"/>
          <a:ext cx="12906375" cy="532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590550</xdr:colOff>
      <xdr:row>2</xdr:row>
      <xdr:rowOff>95250</xdr:rowOff>
    </xdr:from>
    <xdr:to>
      <xdr:col>19</xdr:col>
      <xdr:colOff>352425</xdr:colOff>
      <xdr:row>31</xdr:row>
      <xdr:rowOff>161925</xdr:rowOff>
    </xdr:to>
    <xdr:pic>
      <xdr:nvPicPr>
        <xdr:cNvPr id="2" name="Picture 1">
          <a:extLst>
            <a:ext uri="{FF2B5EF4-FFF2-40B4-BE49-F238E27FC236}">
              <a16:creationId xmlns:a16="http://schemas.microsoft.com/office/drawing/2014/main" id="{00000000-0008-0000-2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550" y="476250"/>
          <a:ext cx="11344275" cy="5591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34</xdr:row>
      <xdr:rowOff>85725</xdr:rowOff>
    </xdr:from>
    <xdr:to>
      <xdr:col>19</xdr:col>
      <xdr:colOff>228600</xdr:colOff>
      <xdr:row>62</xdr:row>
      <xdr:rowOff>152400</xdr:rowOff>
    </xdr:to>
    <xdr:pic>
      <xdr:nvPicPr>
        <xdr:cNvPr id="4" name="Picture 3">
          <a:extLst>
            <a:ext uri="{FF2B5EF4-FFF2-40B4-BE49-F238E27FC236}">
              <a16:creationId xmlns:a16="http://schemas.microsoft.com/office/drawing/2014/main" id="{00000000-0008-0000-21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9575" y="6562725"/>
          <a:ext cx="11401425" cy="5400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104775</xdr:rowOff>
    </xdr:from>
    <xdr:to>
      <xdr:col>19</xdr:col>
      <xdr:colOff>314325</xdr:colOff>
      <xdr:row>94</xdr:row>
      <xdr:rowOff>114300</xdr:rowOff>
    </xdr:to>
    <xdr:pic>
      <xdr:nvPicPr>
        <xdr:cNvPr id="6" name="Picture 5">
          <a:extLst>
            <a:ext uri="{FF2B5EF4-FFF2-40B4-BE49-F238E27FC236}">
              <a16:creationId xmlns:a16="http://schemas.microsoft.com/office/drawing/2014/main" id="{00000000-0008-0000-21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12487275"/>
          <a:ext cx="11287125" cy="5534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97</xdr:row>
      <xdr:rowOff>114300</xdr:rowOff>
    </xdr:from>
    <xdr:to>
      <xdr:col>19</xdr:col>
      <xdr:colOff>180975</xdr:colOff>
      <xdr:row>126</xdr:row>
      <xdr:rowOff>180975</xdr:rowOff>
    </xdr:to>
    <xdr:pic>
      <xdr:nvPicPr>
        <xdr:cNvPr id="8" name="Picture 7">
          <a:extLst>
            <a:ext uri="{FF2B5EF4-FFF2-40B4-BE49-F238E27FC236}">
              <a16:creationId xmlns:a16="http://schemas.microsoft.com/office/drawing/2014/main" id="{00000000-0008-0000-2100-000008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8592800"/>
          <a:ext cx="11153775" cy="5591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438150</xdr:colOff>
      <xdr:row>2</xdr:row>
      <xdr:rowOff>85725</xdr:rowOff>
    </xdr:from>
    <xdr:to>
      <xdr:col>19</xdr:col>
      <xdr:colOff>295275</xdr:colOff>
      <xdr:row>25</xdr:row>
      <xdr:rowOff>95250</xdr:rowOff>
    </xdr:to>
    <xdr:pic>
      <xdr:nvPicPr>
        <xdr:cNvPr id="2" name="Picture 1">
          <a:extLst>
            <a:ext uri="{FF2B5EF4-FFF2-40B4-BE49-F238E27FC236}">
              <a16:creationId xmlns:a16="http://schemas.microsoft.com/office/drawing/2014/main" id="{00000000-0008-0000-2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466725"/>
          <a:ext cx="11439525" cy="439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590550</xdr:colOff>
      <xdr:row>28</xdr:row>
      <xdr:rowOff>123825</xdr:rowOff>
    </xdr:from>
    <xdr:to>
      <xdr:col>12</xdr:col>
      <xdr:colOff>447675</xdr:colOff>
      <xdr:row>56</xdr:row>
      <xdr:rowOff>76200</xdr:rowOff>
    </xdr:to>
    <xdr:pic>
      <xdr:nvPicPr>
        <xdr:cNvPr id="4" name="Picture 3">
          <a:extLst>
            <a:ext uri="{FF2B5EF4-FFF2-40B4-BE49-F238E27FC236}">
              <a16:creationId xmlns:a16="http://schemas.microsoft.com/office/drawing/2014/main" id="{00000000-0008-0000-22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0550" y="5457825"/>
          <a:ext cx="7172325" cy="5286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18</xdr:col>
      <xdr:colOff>9525</xdr:colOff>
      <xdr:row>85</xdr:row>
      <xdr:rowOff>28575</xdr:rowOff>
    </xdr:to>
    <xdr:pic>
      <xdr:nvPicPr>
        <xdr:cNvPr id="6" name="Picture 5">
          <a:extLst>
            <a:ext uri="{FF2B5EF4-FFF2-40B4-BE49-F238E27FC236}">
              <a16:creationId xmlns:a16="http://schemas.microsoft.com/office/drawing/2014/main" id="{00000000-0008-0000-22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11430000"/>
          <a:ext cx="10372725" cy="4791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2</xdr:col>
      <xdr:colOff>28575</xdr:colOff>
      <xdr:row>202</xdr:row>
      <xdr:rowOff>142876</xdr:rowOff>
    </xdr:from>
    <xdr:to>
      <xdr:col>8</xdr:col>
      <xdr:colOff>219655</xdr:colOff>
      <xdr:row>228</xdr:row>
      <xdr:rowOff>142876</xdr:rowOff>
    </xdr:to>
    <xdr:pic>
      <xdr:nvPicPr>
        <xdr:cNvPr id="2" name="Picture 1">
          <a:extLst>
            <a:ext uri="{FF2B5EF4-FFF2-40B4-BE49-F238E27FC236}">
              <a16:creationId xmlns:a16="http://schemas.microsoft.com/office/drawing/2014/main" id="{00000000-0008-0000-2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36337876"/>
          <a:ext cx="7649155" cy="495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1438275</xdr:colOff>
      <xdr:row>230</xdr:row>
      <xdr:rowOff>57150</xdr:rowOff>
    </xdr:from>
    <xdr:to>
      <xdr:col>8</xdr:col>
      <xdr:colOff>371475</xdr:colOff>
      <xdr:row>257</xdr:row>
      <xdr:rowOff>95250</xdr:rowOff>
    </xdr:to>
    <xdr:pic>
      <xdr:nvPicPr>
        <xdr:cNvPr id="4" name="Picture 3">
          <a:extLst>
            <a:ext uri="{FF2B5EF4-FFF2-40B4-BE49-F238E27FC236}">
              <a16:creationId xmlns:a16="http://schemas.microsoft.com/office/drawing/2014/main" id="{00000000-0008-0000-28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47875" y="41586150"/>
          <a:ext cx="7848600" cy="5181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1390650</xdr:colOff>
      <xdr:row>258</xdr:row>
      <xdr:rowOff>171450</xdr:rowOff>
    </xdr:from>
    <xdr:to>
      <xdr:col>9</xdr:col>
      <xdr:colOff>314325</xdr:colOff>
      <xdr:row>288</xdr:row>
      <xdr:rowOff>57150</xdr:rowOff>
    </xdr:to>
    <xdr:pic>
      <xdr:nvPicPr>
        <xdr:cNvPr id="6" name="Picture 5">
          <a:extLst>
            <a:ext uri="{FF2B5EF4-FFF2-40B4-BE49-F238E27FC236}">
              <a16:creationId xmlns:a16="http://schemas.microsoft.com/office/drawing/2014/main" id="{00000000-0008-0000-28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00250" y="47034450"/>
          <a:ext cx="8448675" cy="560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290</xdr:row>
      <xdr:rowOff>0</xdr:rowOff>
    </xdr:from>
    <xdr:to>
      <xdr:col>7</xdr:col>
      <xdr:colOff>581025</xdr:colOff>
      <xdr:row>319</xdr:row>
      <xdr:rowOff>76200</xdr:rowOff>
    </xdr:to>
    <xdr:pic>
      <xdr:nvPicPr>
        <xdr:cNvPr id="8" name="Picture 7">
          <a:extLst>
            <a:ext uri="{FF2B5EF4-FFF2-40B4-BE49-F238E27FC236}">
              <a16:creationId xmlns:a16="http://schemas.microsoft.com/office/drawing/2014/main" id="{00000000-0008-0000-2800-000008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66925" y="52959000"/>
          <a:ext cx="7429500" cy="560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321</xdr:row>
      <xdr:rowOff>0</xdr:rowOff>
    </xdr:from>
    <xdr:to>
      <xdr:col>7</xdr:col>
      <xdr:colOff>190500</xdr:colOff>
      <xdr:row>345</xdr:row>
      <xdr:rowOff>142875</xdr:rowOff>
    </xdr:to>
    <xdr:pic>
      <xdr:nvPicPr>
        <xdr:cNvPr id="10" name="Picture 9">
          <a:extLst>
            <a:ext uri="{FF2B5EF4-FFF2-40B4-BE49-F238E27FC236}">
              <a16:creationId xmlns:a16="http://schemas.microsoft.com/office/drawing/2014/main" id="{00000000-0008-0000-2800-00000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66925" y="58864500"/>
          <a:ext cx="7038975" cy="4714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348</xdr:row>
      <xdr:rowOff>0</xdr:rowOff>
    </xdr:from>
    <xdr:to>
      <xdr:col>6</xdr:col>
      <xdr:colOff>133350</xdr:colOff>
      <xdr:row>371</xdr:row>
      <xdr:rowOff>133350</xdr:rowOff>
    </xdr:to>
    <xdr:pic>
      <xdr:nvPicPr>
        <xdr:cNvPr id="12" name="Picture 11">
          <a:extLst>
            <a:ext uri="{FF2B5EF4-FFF2-40B4-BE49-F238E27FC236}">
              <a16:creationId xmlns:a16="http://schemas.microsoft.com/office/drawing/2014/main" id="{00000000-0008-0000-2800-00000C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066925" y="64008000"/>
          <a:ext cx="6372225" cy="451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85725</xdr:colOff>
      <xdr:row>373</xdr:row>
      <xdr:rowOff>0</xdr:rowOff>
    </xdr:from>
    <xdr:to>
      <xdr:col>3</xdr:col>
      <xdr:colOff>76200</xdr:colOff>
      <xdr:row>388</xdr:row>
      <xdr:rowOff>161925</xdr:rowOff>
    </xdr:to>
    <xdr:pic>
      <xdr:nvPicPr>
        <xdr:cNvPr id="14" name="Picture 13">
          <a:extLst>
            <a:ext uri="{FF2B5EF4-FFF2-40B4-BE49-F238E27FC236}">
              <a16:creationId xmlns:a16="http://schemas.microsoft.com/office/drawing/2014/main" id="{00000000-0008-0000-2800-00000E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152650" y="68770500"/>
          <a:ext cx="2028825" cy="3019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1419225</xdr:colOff>
      <xdr:row>389</xdr:row>
      <xdr:rowOff>180975</xdr:rowOff>
    </xdr:from>
    <xdr:to>
      <xdr:col>11</xdr:col>
      <xdr:colOff>266700</xdr:colOff>
      <xdr:row>404</xdr:row>
      <xdr:rowOff>76200</xdr:rowOff>
    </xdr:to>
    <xdr:pic>
      <xdr:nvPicPr>
        <xdr:cNvPr id="16" name="Picture 15">
          <a:extLst>
            <a:ext uri="{FF2B5EF4-FFF2-40B4-BE49-F238E27FC236}">
              <a16:creationId xmlns:a16="http://schemas.microsoft.com/office/drawing/2014/main" id="{00000000-0008-0000-2800-000010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028825" y="71999475"/>
          <a:ext cx="9591675" cy="2752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942975</xdr:colOff>
      <xdr:row>24</xdr:row>
      <xdr:rowOff>47625</xdr:rowOff>
    </xdr:from>
    <xdr:ext cx="54292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942975" y="3857625"/>
          <a:ext cx="542925" cy="26456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New</a:t>
          </a:r>
        </a:p>
      </xdr:txBody>
    </xdr:sp>
    <xdr:clientData/>
  </xdr:oneCellAnchor>
  <xdr:oneCellAnchor>
    <xdr:from>
      <xdr:col>2</xdr:col>
      <xdr:colOff>276225</xdr:colOff>
      <xdr:row>24</xdr:row>
      <xdr:rowOff>38100</xdr:rowOff>
    </xdr:from>
    <xdr:ext cx="590550" cy="264560"/>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333625" y="3848100"/>
          <a:ext cx="590550" cy="26456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Save</a:t>
          </a:r>
        </a:p>
      </xdr:txBody>
    </xdr:sp>
    <xdr:clientData/>
  </xdr:oneCellAnchor>
  <xdr:oneCellAnchor>
    <xdr:from>
      <xdr:col>4</xdr:col>
      <xdr:colOff>209550</xdr:colOff>
      <xdr:row>24</xdr:row>
      <xdr:rowOff>47625</xdr:rowOff>
    </xdr:from>
    <xdr:ext cx="628650" cy="264560"/>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3076575" y="3857625"/>
          <a:ext cx="628650" cy="26456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Update</a:t>
          </a:r>
        </a:p>
      </xdr:txBody>
    </xdr:sp>
    <xdr:clientData/>
  </xdr:oneCellAnchor>
  <xdr:oneCellAnchor>
    <xdr:from>
      <xdr:col>4</xdr:col>
      <xdr:colOff>1295400</xdr:colOff>
      <xdr:row>24</xdr:row>
      <xdr:rowOff>47625</xdr:rowOff>
    </xdr:from>
    <xdr:ext cx="647700" cy="264560"/>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562475" y="3857625"/>
          <a:ext cx="647700" cy="26456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Delete</a:t>
          </a:r>
        </a:p>
      </xdr:txBody>
    </xdr:sp>
    <xdr:clientData/>
  </xdr:oneCellAnchor>
  <xdr:oneCellAnchor>
    <xdr:from>
      <xdr:col>5</xdr:col>
      <xdr:colOff>381000</xdr:colOff>
      <xdr:row>24</xdr:row>
      <xdr:rowOff>38100</xdr:rowOff>
    </xdr:from>
    <xdr:ext cx="638175" cy="264560"/>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5676900" y="3848100"/>
          <a:ext cx="638175" cy="26456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Close</a:t>
          </a:r>
        </a:p>
      </xdr:txBody>
    </xdr:sp>
    <xdr:clientData/>
  </xdr:oneCellAnchor>
  <xdr:twoCellAnchor editAs="oneCell">
    <xdr:from>
      <xdr:col>2</xdr:col>
      <xdr:colOff>923925</xdr:colOff>
      <xdr:row>3</xdr:row>
      <xdr:rowOff>171450</xdr:rowOff>
    </xdr:from>
    <xdr:to>
      <xdr:col>2</xdr:col>
      <xdr:colOff>1133475</xdr:colOff>
      <xdr:row>5</xdr:row>
      <xdr:rowOff>0</xdr:rowOff>
    </xdr:to>
    <xdr:pic>
      <xdr:nvPicPr>
        <xdr:cNvPr id="8" name="Graphic 7" descr="Magnifying glass">
          <a:extLst>
            <a:ext uri="{FF2B5EF4-FFF2-40B4-BE49-F238E27FC236}">
              <a16:creationId xmlns:a16="http://schemas.microsoft.com/office/drawing/2014/main" id="{00000000-0008-0000-06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81275" y="742950"/>
          <a:ext cx="209550" cy="209550"/>
        </a:xfrm>
        <a:prstGeom prst="rect">
          <a:avLst/>
        </a:prstGeom>
      </xdr:spPr>
    </xdr:pic>
    <xdr:clientData/>
  </xdr:twoCellAnchor>
  <xdr:twoCellAnchor editAs="oneCell">
    <xdr:from>
      <xdr:col>2</xdr:col>
      <xdr:colOff>952500</xdr:colOff>
      <xdr:row>5</xdr:row>
      <xdr:rowOff>171450</xdr:rowOff>
    </xdr:from>
    <xdr:to>
      <xdr:col>2</xdr:col>
      <xdr:colOff>1162050</xdr:colOff>
      <xdr:row>7</xdr:row>
      <xdr:rowOff>0</xdr:rowOff>
    </xdr:to>
    <xdr:pic>
      <xdr:nvPicPr>
        <xdr:cNvPr id="9" name="Graphic 8" descr="Magnifying glass">
          <a:extLst>
            <a:ext uri="{FF2B5EF4-FFF2-40B4-BE49-F238E27FC236}">
              <a16:creationId xmlns:a16="http://schemas.microsoft.com/office/drawing/2014/main" id="{00000000-0008-0000-06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09850" y="1123950"/>
          <a:ext cx="209550" cy="209550"/>
        </a:xfrm>
        <a:prstGeom prst="rect">
          <a:avLst/>
        </a:prstGeom>
      </xdr:spPr>
    </xdr:pic>
    <xdr:clientData/>
  </xdr:twoCellAnchor>
  <xdr:twoCellAnchor editAs="oneCell">
    <xdr:from>
      <xdr:col>2</xdr:col>
      <xdr:colOff>933450</xdr:colOff>
      <xdr:row>4</xdr:row>
      <xdr:rowOff>171450</xdr:rowOff>
    </xdr:from>
    <xdr:to>
      <xdr:col>2</xdr:col>
      <xdr:colOff>1143000</xdr:colOff>
      <xdr:row>6</xdr:row>
      <xdr:rowOff>0</xdr:rowOff>
    </xdr:to>
    <xdr:pic>
      <xdr:nvPicPr>
        <xdr:cNvPr id="10" name="Graphic 9" descr="Magnifying glass">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990850" y="933450"/>
          <a:ext cx="209550" cy="2095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47625</xdr:colOff>
          <xdr:row>4</xdr:row>
          <xdr:rowOff>180975</xdr:rowOff>
        </xdr:from>
        <xdr:to>
          <xdr:col>10</xdr:col>
          <xdr:colOff>38100</xdr:colOff>
          <xdr:row>6</xdr:row>
          <xdr:rowOff>47625</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6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Mark if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47625</xdr:colOff>
          <xdr:row>7</xdr:row>
          <xdr:rowOff>180975</xdr:rowOff>
        </xdr:from>
        <xdr:to>
          <xdr:col>10</xdr:col>
          <xdr:colOff>38100</xdr:colOff>
          <xdr:row>9</xdr:row>
          <xdr:rowOff>47625</xdr:rowOff>
        </xdr:to>
        <xdr:sp macro="" textlink="">
          <xdr:nvSpPr>
            <xdr:cNvPr id="3083" name="Check Box 11" hidden="1">
              <a:extLst>
                <a:ext uri="{63B3BB69-23CF-44E3-9099-C40C66FF867C}">
                  <a14:compatExt spid="_x0000_s3083"/>
                </a:ext>
                <a:ext uri="{FF2B5EF4-FFF2-40B4-BE49-F238E27FC236}">
                  <a16:creationId xmlns:a16="http://schemas.microsoft.com/office/drawing/2014/main" id="{00000000-0008-0000-0600-00000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Mark if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47625</xdr:colOff>
          <xdr:row>12</xdr:row>
          <xdr:rowOff>180975</xdr:rowOff>
        </xdr:from>
        <xdr:to>
          <xdr:col>10</xdr:col>
          <xdr:colOff>38100</xdr:colOff>
          <xdr:row>14</xdr:row>
          <xdr:rowOff>47625</xdr:rowOff>
        </xdr:to>
        <xdr:sp macro="" textlink="">
          <xdr:nvSpPr>
            <xdr:cNvPr id="3084" name="Check Box 12" hidden="1">
              <a:extLst>
                <a:ext uri="{63B3BB69-23CF-44E3-9099-C40C66FF867C}">
                  <a14:compatExt spid="_x0000_s3084"/>
                </a:ext>
                <a:ext uri="{FF2B5EF4-FFF2-40B4-BE49-F238E27FC236}">
                  <a16:creationId xmlns:a16="http://schemas.microsoft.com/office/drawing/2014/main" id="{00000000-0008-0000-0600-00000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Mark if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47625</xdr:colOff>
          <xdr:row>15</xdr:row>
          <xdr:rowOff>180975</xdr:rowOff>
        </xdr:from>
        <xdr:to>
          <xdr:col>10</xdr:col>
          <xdr:colOff>38100</xdr:colOff>
          <xdr:row>17</xdr:row>
          <xdr:rowOff>47625</xdr:rowOff>
        </xdr:to>
        <xdr:sp macro="" textlink="">
          <xdr:nvSpPr>
            <xdr:cNvPr id="3085" name="Check Box 13" hidden="1">
              <a:extLst>
                <a:ext uri="{63B3BB69-23CF-44E3-9099-C40C66FF867C}">
                  <a14:compatExt spid="_x0000_s3085"/>
                </a:ext>
                <a:ext uri="{FF2B5EF4-FFF2-40B4-BE49-F238E27FC236}">
                  <a16:creationId xmlns:a16="http://schemas.microsoft.com/office/drawing/2014/main" id="{00000000-0008-0000-0600-00000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Mark if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47625</xdr:colOff>
          <xdr:row>18</xdr:row>
          <xdr:rowOff>180975</xdr:rowOff>
        </xdr:from>
        <xdr:to>
          <xdr:col>10</xdr:col>
          <xdr:colOff>38100</xdr:colOff>
          <xdr:row>20</xdr:row>
          <xdr:rowOff>47625</xdr:rowOff>
        </xdr:to>
        <xdr:sp macro="" textlink="">
          <xdr:nvSpPr>
            <xdr:cNvPr id="3086" name="Check Box 14" hidden="1">
              <a:extLst>
                <a:ext uri="{63B3BB69-23CF-44E3-9099-C40C66FF867C}">
                  <a14:compatExt spid="_x0000_s3086"/>
                </a:ext>
                <a:ext uri="{FF2B5EF4-FFF2-40B4-BE49-F238E27FC236}">
                  <a16:creationId xmlns:a16="http://schemas.microsoft.com/office/drawing/2014/main" id="{00000000-0008-0000-0600-00000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Mark if 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47625</xdr:colOff>
          <xdr:row>21</xdr:row>
          <xdr:rowOff>180975</xdr:rowOff>
        </xdr:from>
        <xdr:to>
          <xdr:col>10</xdr:col>
          <xdr:colOff>38100</xdr:colOff>
          <xdr:row>23</xdr:row>
          <xdr:rowOff>47625</xdr:rowOff>
        </xdr:to>
        <xdr:sp macro="" textlink="">
          <xdr:nvSpPr>
            <xdr:cNvPr id="3087" name="Check Box 15" hidden="1">
              <a:extLst>
                <a:ext uri="{63B3BB69-23CF-44E3-9099-C40C66FF867C}">
                  <a14:compatExt spid="_x0000_s3087"/>
                </a:ext>
                <a:ext uri="{FF2B5EF4-FFF2-40B4-BE49-F238E27FC236}">
                  <a16:creationId xmlns:a16="http://schemas.microsoft.com/office/drawing/2014/main" id="{00000000-0008-0000-0600-00000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Mark if Yes</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1</xdr:col>
      <xdr:colOff>123825</xdr:colOff>
      <xdr:row>26</xdr:row>
      <xdr:rowOff>47625</xdr:rowOff>
    </xdr:from>
    <xdr:to>
      <xdr:col>1</xdr:col>
      <xdr:colOff>1162050</xdr:colOff>
      <xdr:row>31</xdr:row>
      <xdr:rowOff>6479</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4880"/>
        <a:stretch/>
      </xdr:blipFill>
      <xdr:spPr>
        <a:xfrm>
          <a:off x="733425" y="47625"/>
          <a:ext cx="1038225" cy="911354"/>
        </a:xfrm>
        <a:prstGeom prst="rect">
          <a:avLst/>
        </a:prstGeom>
      </xdr:spPr>
    </xdr:pic>
    <xdr:clientData/>
  </xdr:twoCellAnchor>
  <xdr:oneCellAnchor>
    <xdr:from>
      <xdr:col>11</xdr:col>
      <xdr:colOff>123825</xdr:colOff>
      <xdr:row>26</xdr:row>
      <xdr:rowOff>47625</xdr:rowOff>
    </xdr:from>
    <xdr:ext cx="1038225" cy="911354"/>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4880"/>
        <a:stretch/>
      </xdr:blipFill>
      <xdr:spPr>
        <a:xfrm>
          <a:off x="523875" y="2905125"/>
          <a:ext cx="1038225" cy="911354"/>
        </a:xfrm>
        <a:prstGeom prst="rect">
          <a:avLst/>
        </a:prstGeom>
      </xdr:spPr>
    </xdr:pic>
    <xdr:clientData/>
  </xdr:oneCellAnchor>
  <xdr:oneCellAnchor>
    <xdr:from>
      <xdr:col>21</xdr:col>
      <xdr:colOff>123825</xdr:colOff>
      <xdr:row>26</xdr:row>
      <xdr:rowOff>47625</xdr:rowOff>
    </xdr:from>
    <xdr:ext cx="1038225" cy="911354"/>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4880"/>
        <a:stretch/>
      </xdr:blipFill>
      <xdr:spPr>
        <a:xfrm>
          <a:off x="523875" y="2905125"/>
          <a:ext cx="1038225" cy="911354"/>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13</xdr:col>
      <xdr:colOff>323851</xdr:colOff>
      <xdr:row>1</xdr:row>
      <xdr:rowOff>28575</xdr:rowOff>
    </xdr:from>
    <xdr:to>
      <xdr:col>14</xdr:col>
      <xdr:colOff>533401</xdr:colOff>
      <xdr:row>4</xdr:row>
      <xdr:rowOff>176125</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4880"/>
        <a:stretch/>
      </xdr:blipFill>
      <xdr:spPr>
        <a:xfrm>
          <a:off x="9563101" y="219075"/>
          <a:ext cx="819150" cy="719050"/>
        </a:xfrm>
        <a:prstGeom prst="rect">
          <a:avLst/>
        </a:prstGeom>
      </xdr:spPr>
    </xdr:pic>
    <xdr:clientData/>
  </xdr:twoCellAnchor>
  <xdr:oneCellAnchor>
    <xdr:from>
      <xdr:col>13</xdr:col>
      <xdr:colOff>419101</xdr:colOff>
      <xdr:row>60</xdr:row>
      <xdr:rowOff>28575</xdr:rowOff>
    </xdr:from>
    <xdr:ext cx="819150" cy="719050"/>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4880"/>
        <a:stretch/>
      </xdr:blipFill>
      <xdr:spPr>
        <a:xfrm>
          <a:off x="9658351" y="11458575"/>
          <a:ext cx="819150" cy="719050"/>
        </a:xfrm>
        <a:prstGeom prst="rect">
          <a:avLst/>
        </a:prstGeom>
      </xdr:spPr>
    </xdr:pic>
    <xdr:clientData/>
  </xdr:oneCellAnchor>
  <xdr:oneCellAnchor>
    <xdr:from>
      <xdr:col>13</xdr:col>
      <xdr:colOff>390526</xdr:colOff>
      <xdr:row>84</xdr:row>
      <xdr:rowOff>0</xdr:rowOff>
    </xdr:from>
    <xdr:ext cx="819150" cy="719050"/>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4880"/>
        <a:stretch/>
      </xdr:blipFill>
      <xdr:spPr>
        <a:xfrm>
          <a:off x="9629776" y="16002000"/>
          <a:ext cx="819150" cy="719050"/>
        </a:xfrm>
        <a:prstGeom prst="rect">
          <a:avLst/>
        </a:prstGeom>
      </xdr:spPr>
    </xdr:pic>
    <xdr:clientData/>
  </xdr:oneCellAnchor>
  <xdr:oneCellAnchor>
    <xdr:from>
      <xdr:col>13</xdr:col>
      <xdr:colOff>390526</xdr:colOff>
      <xdr:row>22</xdr:row>
      <xdr:rowOff>0</xdr:rowOff>
    </xdr:from>
    <xdr:ext cx="819150" cy="719050"/>
    <xdr:pic>
      <xdr:nvPicPr>
        <xdr:cNvPr id="5" name="Picture 4">
          <a:extLst>
            <a:ext uri="{FF2B5EF4-FFF2-40B4-BE49-F238E27FC236}">
              <a16:creationId xmlns:a16="http://schemas.microsoft.com/office/drawing/2014/main" id="{00000000-0008-0000-0800-000005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4880"/>
        <a:stretch/>
      </xdr:blipFill>
      <xdr:spPr>
        <a:xfrm>
          <a:off x="9629776" y="4191000"/>
          <a:ext cx="819150" cy="71905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219075</xdr:colOff>
      <xdr:row>1</xdr:row>
      <xdr:rowOff>28575</xdr:rowOff>
    </xdr:from>
    <xdr:to>
      <xdr:col>2</xdr:col>
      <xdr:colOff>228600</xdr:colOff>
      <xdr:row>4</xdr:row>
      <xdr:rowOff>176125</xdr:rowOff>
    </xdr:to>
    <xdr:pic>
      <xdr:nvPicPr>
        <xdr:cNvPr id="2" name="Picture 1">
          <a:extLst>
            <a:ext uri="{FF2B5EF4-FFF2-40B4-BE49-F238E27FC236}">
              <a16:creationId xmlns:a16="http://schemas.microsoft.com/office/drawing/2014/main" id="{C7A01FC0-1323-4436-9639-DB5703C6B9B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4880"/>
        <a:stretch/>
      </xdr:blipFill>
      <xdr:spPr>
        <a:xfrm>
          <a:off x="828675" y="219075"/>
          <a:ext cx="819150" cy="7190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85725</xdr:colOff>
      <xdr:row>1</xdr:row>
      <xdr:rowOff>9525</xdr:rowOff>
    </xdr:from>
    <xdr:to>
      <xdr:col>2</xdr:col>
      <xdr:colOff>190500</xdr:colOff>
      <xdr:row>4</xdr:row>
      <xdr:rowOff>157075</xdr:rowOff>
    </xdr:to>
    <xdr:pic>
      <xdr:nvPicPr>
        <xdr:cNvPr id="2" name="Picture 1">
          <a:extLst>
            <a:ext uri="{FF2B5EF4-FFF2-40B4-BE49-F238E27FC236}">
              <a16:creationId xmlns:a16="http://schemas.microsoft.com/office/drawing/2014/main" id="{3EE481B8-4D82-42D4-BF92-E364E1EABBB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4880"/>
        <a:stretch/>
      </xdr:blipFill>
      <xdr:spPr>
        <a:xfrm>
          <a:off x="695325" y="200025"/>
          <a:ext cx="819150" cy="7190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142875</xdr:colOff>
      <xdr:row>1</xdr:row>
      <xdr:rowOff>19050</xdr:rowOff>
    </xdr:from>
    <xdr:to>
      <xdr:col>2</xdr:col>
      <xdr:colOff>0</xdr:colOff>
      <xdr:row>4</xdr:row>
      <xdr:rowOff>166600</xdr:rowOff>
    </xdr:to>
    <xdr:pic>
      <xdr:nvPicPr>
        <xdr:cNvPr id="2" name="Picture 1">
          <a:extLst>
            <a:ext uri="{FF2B5EF4-FFF2-40B4-BE49-F238E27FC236}">
              <a16:creationId xmlns:a16="http://schemas.microsoft.com/office/drawing/2014/main" id="{1FD2EAE0-CC89-4AFE-BE50-91342636F70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4880"/>
        <a:stretch/>
      </xdr:blipFill>
      <xdr:spPr>
        <a:xfrm>
          <a:off x="752475" y="209550"/>
          <a:ext cx="819150" cy="7190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123825</xdr:colOff>
      <xdr:row>1</xdr:row>
      <xdr:rowOff>47625</xdr:rowOff>
    </xdr:from>
    <xdr:to>
      <xdr:col>2</xdr:col>
      <xdr:colOff>228600</xdr:colOff>
      <xdr:row>6</xdr:row>
      <xdr:rowOff>6479</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4880"/>
        <a:stretch/>
      </xdr:blipFill>
      <xdr:spPr>
        <a:xfrm>
          <a:off x="523875" y="5191125"/>
          <a:ext cx="1038225" cy="91135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3" Type="http://schemas.openxmlformats.org/officeDocument/2006/relationships/ctrlProp" Target="../ctrlProps/ctrlProp17.xml"/><Relationship Id="rId18" Type="http://schemas.openxmlformats.org/officeDocument/2006/relationships/ctrlProp" Target="../ctrlProps/ctrlProp22.xml"/><Relationship Id="rId26" Type="http://schemas.openxmlformats.org/officeDocument/2006/relationships/ctrlProp" Target="../ctrlProps/ctrlProp30.xml"/><Relationship Id="rId3" Type="http://schemas.openxmlformats.org/officeDocument/2006/relationships/ctrlProp" Target="../ctrlProps/ctrlProp7.xml"/><Relationship Id="rId21" Type="http://schemas.openxmlformats.org/officeDocument/2006/relationships/ctrlProp" Target="../ctrlProps/ctrlProp25.xml"/><Relationship Id="rId34" Type="http://schemas.openxmlformats.org/officeDocument/2006/relationships/ctrlProp" Target="../ctrlProps/ctrlProp38.xml"/><Relationship Id="rId7" Type="http://schemas.openxmlformats.org/officeDocument/2006/relationships/ctrlProp" Target="../ctrlProps/ctrlProp11.xml"/><Relationship Id="rId12" Type="http://schemas.openxmlformats.org/officeDocument/2006/relationships/ctrlProp" Target="../ctrlProps/ctrlProp16.xml"/><Relationship Id="rId17" Type="http://schemas.openxmlformats.org/officeDocument/2006/relationships/ctrlProp" Target="../ctrlProps/ctrlProp21.xml"/><Relationship Id="rId25" Type="http://schemas.openxmlformats.org/officeDocument/2006/relationships/ctrlProp" Target="../ctrlProps/ctrlProp29.xml"/><Relationship Id="rId33" Type="http://schemas.openxmlformats.org/officeDocument/2006/relationships/ctrlProp" Target="../ctrlProps/ctrlProp37.xml"/><Relationship Id="rId2" Type="http://schemas.openxmlformats.org/officeDocument/2006/relationships/vmlDrawing" Target="../drawings/vmlDrawing6.vml"/><Relationship Id="rId16" Type="http://schemas.openxmlformats.org/officeDocument/2006/relationships/ctrlProp" Target="../ctrlProps/ctrlProp20.xml"/><Relationship Id="rId20" Type="http://schemas.openxmlformats.org/officeDocument/2006/relationships/ctrlProp" Target="../ctrlProps/ctrlProp24.xml"/><Relationship Id="rId29" Type="http://schemas.openxmlformats.org/officeDocument/2006/relationships/ctrlProp" Target="../ctrlProps/ctrlProp33.xml"/><Relationship Id="rId1" Type="http://schemas.openxmlformats.org/officeDocument/2006/relationships/drawing" Target="../drawings/drawing12.xml"/><Relationship Id="rId6" Type="http://schemas.openxmlformats.org/officeDocument/2006/relationships/ctrlProp" Target="../ctrlProps/ctrlProp10.xml"/><Relationship Id="rId11" Type="http://schemas.openxmlformats.org/officeDocument/2006/relationships/ctrlProp" Target="../ctrlProps/ctrlProp15.xml"/><Relationship Id="rId24" Type="http://schemas.openxmlformats.org/officeDocument/2006/relationships/ctrlProp" Target="../ctrlProps/ctrlProp28.xml"/><Relationship Id="rId32" Type="http://schemas.openxmlformats.org/officeDocument/2006/relationships/ctrlProp" Target="../ctrlProps/ctrlProp36.xml"/><Relationship Id="rId5" Type="http://schemas.openxmlformats.org/officeDocument/2006/relationships/ctrlProp" Target="../ctrlProps/ctrlProp9.xml"/><Relationship Id="rId15" Type="http://schemas.openxmlformats.org/officeDocument/2006/relationships/ctrlProp" Target="../ctrlProps/ctrlProp19.xml"/><Relationship Id="rId23" Type="http://schemas.openxmlformats.org/officeDocument/2006/relationships/ctrlProp" Target="../ctrlProps/ctrlProp27.xml"/><Relationship Id="rId28" Type="http://schemas.openxmlformats.org/officeDocument/2006/relationships/ctrlProp" Target="../ctrlProps/ctrlProp32.xml"/><Relationship Id="rId10" Type="http://schemas.openxmlformats.org/officeDocument/2006/relationships/ctrlProp" Target="../ctrlProps/ctrlProp14.xml"/><Relationship Id="rId19" Type="http://schemas.openxmlformats.org/officeDocument/2006/relationships/ctrlProp" Target="../ctrlProps/ctrlProp23.xml"/><Relationship Id="rId31" Type="http://schemas.openxmlformats.org/officeDocument/2006/relationships/ctrlProp" Target="../ctrlProps/ctrlProp35.xml"/><Relationship Id="rId4" Type="http://schemas.openxmlformats.org/officeDocument/2006/relationships/ctrlProp" Target="../ctrlProps/ctrlProp8.xml"/><Relationship Id="rId9" Type="http://schemas.openxmlformats.org/officeDocument/2006/relationships/ctrlProp" Target="../ctrlProps/ctrlProp13.xml"/><Relationship Id="rId14" Type="http://schemas.openxmlformats.org/officeDocument/2006/relationships/ctrlProp" Target="../ctrlProps/ctrlProp18.xml"/><Relationship Id="rId22" Type="http://schemas.openxmlformats.org/officeDocument/2006/relationships/ctrlProp" Target="../ctrlProps/ctrlProp26.xml"/><Relationship Id="rId27" Type="http://schemas.openxmlformats.org/officeDocument/2006/relationships/ctrlProp" Target="../ctrlProps/ctrlProp31.xml"/><Relationship Id="rId30" Type="http://schemas.openxmlformats.org/officeDocument/2006/relationships/ctrlProp" Target="../ctrlProps/ctrlProp34.xml"/><Relationship Id="rId35" Type="http://schemas.openxmlformats.org/officeDocument/2006/relationships/comments" Target="../comments5.xml"/><Relationship Id="rId8" Type="http://schemas.openxmlformats.org/officeDocument/2006/relationships/ctrlProp" Target="../ctrlProps/ctrlProp12.xml"/></Relationships>
</file>

<file path=xl/worksheets/_rels/sheet19.xml.rels><?xml version="1.0" encoding="UTF-8" standalone="yes"?>
<Relationships xmlns="http://schemas.openxmlformats.org/package/2006/relationships"><Relationship Id="rId26" Type="http://schemas.openxmlformats.org/officeDocument/2006/relationships/ctrlProp" Target="../ctrlProps/ctrlProp62.xml"/><Relationship Id="rId21" Type="http://schemas.openxmlformats.org/officeDocument/2006/relationships/ctrlProp" Target="../ctrlProps/ctrlProp57.xml"/><Relationship Id="rId34" Type="http://schemas.openxmlformats.org/officeDocument/2006/relationships/ctrlProp" Target="../ctrlProps/ctrlProp70.xml"/><Relationship Id="rId42" Type="http://schemas.openxmlformats.org/officeDocument/2006/relationships/ctrlProp" Target="../ctrlProps/ctrlProp78.xml"/><Relationship Id="rId47" Type="http://schemas.openxmlformats.org/officeDocument/2006/relationships/ctrlProp" Target="../ctrlProps/ctrlProp83.xml"/><Relationship Id="rId50" Type="http://schemas.openxmlformats.org/officeDocument/2006/relationships/ctrlProp" Target="../ctrlProps/ctrlProp86.xml"/><Relationship Id="rId55" Type="http://schemas.openxmlformats.org/officeDocument/2006/relationships/ctrlProp" Target="../ctrlProps/ctrlProp91.xml"/><Relationship Id="rId63" Type="http://schemas.openxmlformats.org/officeDocument/2006/relationships/ctrlProp" Target="../ctrlProps/ctrlProp99.xml"/><Relationship Id="rId7" Type="http://schemas.openxmlformats.org/officeDocument/2006/relationships/ctrlProp" Target="../ctrlProps/ctrlProp43.xml"/><Relationship Id="rId2" Type="http://schemas.openxmlformats.org/officeDocument/2006/relationships/vmlDrawing" Target="../drawings/vmlDrawing7.vml"/><Relationship Id="rId16" Type="http://schemas.openxmlformats.org/officeDocument/2006/relationships/ctrlProp" Target="../ctrlProps/ctrlProp52.xml"/><Relationship Id="rId29" Type="http://schemas.openxmlformats.org/officeDocument/2006/relationships/ctrlProp" Target="../ctrlProps/ctrlProp65.xml"/><Relationship Id="rId11" Type="http://schemas.openxmlformats.org/officeDocument/2006/relationships/ctrlProp" Target="../ctrlProps/ctrlProp47.xml"/><Relationship Id="rId24" Type="http://schemas.openxmlformats.org/officeDocument/2006/relationships/ctrlProp" Target="../ctrlProps/ctrlProp60.xml"/><Relationship Id="rId32" Type="http://schemas.openxmlformats.org/officeDocument/2006/relationships/ctrlProp" Target="../ctrlProps/ctrlProp68.xml"/><Relationship Id="rId37" Type="http://schemas.openxmlformats.org/officeDocument/2006/relationships/ctrlProp" Target="../ctrlProps/ctrlProp73.xml"/><Relationship Id="rId40" Type="http://schemas.openxmlformats.org/officeDocument/2006/relationships/ctrlProp" Target="../ctrlProps/ctrlProp76.xml"/><Relationship Id="rId45" Type="http://schemas.openxmlformats.org/officeDocument/2006/relationships/ctrlProp" Target="../ctrlProps/ctrlProp81.xml"/><Relationship Id="rId53" Type="http://schemas.openxmlformats.org/officeDocument/2006/relationships/ctrlProp" Target="../ctrlProps/ctrlProp89.xml"/><Relationship Id="rId58" Type="http://schemas.openxmlformats.org/officeDocument/2006/relationships/ctrlProp" Target="../ctrlProps/ctrlProp94.xml"/><Relationship Id="rId66" Type="http://schemas.openxmlformats.org/officeDocument/2006/relationships/ctrlProp" Target="../ctrlProps/ctrlProp102.xml"/><Relationship Id="rId5" Type="http://schemas.openxmlformats.org/officeDocument/2006/relationships/ctrlProp" Target="../ctrlProps/ctrlProp41.xml"/><Relationship Id="rId61" Type="http://schemas.openxmlformats.org/officeDocument/2006/relationships/ctrlProp" Target="../ctrlProps/ctrlProp97.xml"/><Relationship Id="rId19" Type="http://schemas.openxmlformats.org/officeDocument/2006/relationships/ctrlProp" Target="../ctrlProps/ctrlProp55.xml"/><Relationship Id="rId14" Type="http://schemas.openxmlformats.org/officeDocument/2006/relationships/ctrlProp" Target="../ctrlProps/ctrlProp50.xml"/><Relationship Id="rId22" Type="http://schemas.openxmlformats.org/officeDocument/2006/relationships/ctrlProp" Target="../ctrlProps/ctrlProp58.xml"/><Relationship Id="rId27" Type="http://schemas.openxmlformats.org/officeDocument/2006/relationships/ctrlProp" Target="../ctrlProps/ctrlProp63.xml"/><Relationship Id="rId30" Type="http://schemas.openxmlformats.org/officeDocument/2006/relationships/ctrlProp" Target="../ctrlProps/ctrlProp66.xml"/><Relationship Id="rId35" Type="http://schemas.openxmlformats.org/officeDocument/2006/relationships/ctrlProp" Target="../ctrlProps/ctrlProp71.xml"/><Relationship Id="rId43" Type="http://schemas.openxmlformats.org/officeDocument/2006/relationships/ctrlProp" Target="../ctrlProps/ctrlProp79.xml"/><Relationship Id="rId48" Type="http://schemas.openxmlformats.org/officeDocument/2006/relationships/ctrlProp" Target="../ctrlProps/ctrlProp84.xml"/><Relationship Id="rId56" Type="http://schemas.openxmlformats.org/officeDocument/2006/relationships/ctrlProp" Target="../ctrlProps/ctrlProp92.xml"/><Relationship Id="rId64" Type="http://schemas.openxmlformats.org/officeDocument/2006/relationships/ctrlProp" Target="../ctrlProps/ctrlProp100.xml"/><Relationship Id="rId8" Type="http://schemas.openxmlformats.org/officeDocument/2006/relationships/ctrlProp" Target="../ctrlProps/ctrlProp44.xml"/><Relationship Id="rId51" Type="http://schemas.openxmlformats.org/officeDocument/2006/relationships/ctrlProp" Target="../ctrlProps/ctrlProp87.xml"/><Relationship Id="rId3" Type="http://schemas.openxmlformats.org/officeDocument/2006/relationships/ctrlProp" Target="../ctrlProps/ctrlProp39.xml"/><Relationship Id="rId12" Type="http://schemas.openxmlformats.org/officeDocument/2006/relationships/ctrlProp" Target="../ctrlProps/ctrlProp48.xml"/><Relationship Id="rId17" Type="http://schemas.openxmlformats.org/officeDocument/2006/relationships/ctrlProp" Target="../ctrlProps/ctrlProp53.xml"/><Relationship Id="rId25" Type="http://schemas.openxmlformats.org/officeDocument/2006/relationships/ctrlProp" Target="../ctrlProps/ctrlProp61.xml"/><Relationship Id="rId33" Type="http://schemas.openxmlformats.org/officeDocument/2006/relationships/ctrlProp" Target="../ctrlProps/ctrlProp69.xml"/><Relationship Id="rId38" Type="http://schemas.openxmlformats.org/officeDocument/2006/relationships/ctrlProp" Target="../ctrlProps/ctrlProp74.xml"/><Relationship Id="rId46" Type="http://schemas.openxmlformats.org/officeDocument/2006/relationships/ctrlProp" Target="../ctrlProps/ctrlProp82.xml"/><Relationship Id="rId59" Type="http://schemas.openxmlformats.org/officeDocument/2006/relationships/ctrlProp" Target="../ctrlProps/ctrlProp95.xml"/><Relationship Id="rId67" Type="http://schemas.openxmlformats.org/officeDocument/2006/relationships/comments" Target="../comments6.xml"/><Relationship Id="rId20" Type="http://schemas.openxmlformats.org/officeDocument/2006/relationships/ctrlProp" Target="../ctrlProps/ctrlProp56.xml"/><Relationship Id="rId41" Type="http://schemas.openxmlformats.org/officeDocument/2006/relationships/ctrlProp" Target="../ctrlProps/ctrlProp77.xml"/><Relationship Id="rId54" Type="http://schemas.openxmlformats.org/officeDocument/2006/relationships/ctrlProp" Target="../ctrlProps/ctrlProp90.xml"/><Relationship Id="rId62" Type="http://schemas.openxmlformats.org/officeDocument/2006/relationships/ctrlProp" Target="../ctrlProps/ctrlProp98.xml"/><Relationship Id="rId1" Type="http://schemas.openxmlformats.org/officeDocument/2006/relationships/drawing" Target="../drawings/drawing13.xml"/><Relationship Id="rId6" Type="http://schemas.openxmlformats.org/officeDocument/2006/relationships/ctrlProp" Target="../ctrlProps/ctrlProp42.xml"/><Relationship Id="rId15" Type="http://schemas.openxmlformats.org/officeDocument/2006/relationships/ctrlProp" Target="../ctrlProps/ctrlProp51.xml"/><Relationship Id="rId23" Type="http://schemas.openxmlformats.org/officeDocument/2006/relationships/ctrlProp" Target="../ctrlProps/ctrlProp59.xml"/><Relationship Id="rId28" Type="http://schemas.openxmlformats.org/officeDocument/2006/relationships/ctrlProp" Target="../ctrlProps/ctrlProp64.xml"/><Relationship Id="rId36" Type="http://schemas.openxmlformats.org/officeDocument/2006/relationships/ctrlProp" Target="../ctrlProps/ctrlProp72.xml"/><Relationship Id="rId49" Type="http://schemas.openxmlformats.org/officeDocument/2006/relationships/ctrlProp" Target="../ctrlProps/ctrlProp85.xml"/><Relationship Id="rId57" Type="http://schemas.openxmlformats.org/officeDocument/2006/relationships/ctrlProp" Target="../ctrlProps/ctrlProp93.xml"/><Relationship Id="rId10" Type="http://schemas.openxmlformats.org/officeDocument/2006/relationships/ctrlProp" Target="../ctrlProps/ctrlProp46.xml"/><Relationship Id="rId31" Type="http://schemas.openxmlformats.org/officeDocument/2006/relationships/ctrlProp" Target="../ctrlProps/ctrlProp67.xml"/><Relationship Id="rId44" Type="http://schemas.openxmlformats.org/officeDocument/2006/relationships/ctrlProp" Target="../ctrlProps/ctrlProp80.xml"/><Relationship Id="rId52" Type="http://schemas.openxmlformats.org/officeDocument/2006/relationships/ctrlProp" Target="../ctrlProps/ctrlProp88.xml"/><Relationship Id="rId60" Type="http://schemas.openxmlformats.org/officeDocument/2006/relationships/ctrlProp" Target="../ctrlProps/ctrlProp96.xml"/><Relationship Id="rId65" Type="http://schemas.openxmlformats.org/officeDocument/2006/relationships/ctrlProp" Target="../ctrlProps/ctrlProp101.xml"/><Relationship Id="rId4" Type="http://schemas.openxmlformats.org/officeDocument/2006/relationships/ctrlProp" Target="../ctrlProps/ctrlProp40.xml"/><Relationship Id="rId9" Type="http://schemas.openxmlformats.org/officeDocument/2006/relationships/ctrlProp" Target="../ctrlProps/ctrlProp45.xml"/><Relationship Id="rId13" Type="http://schemas.openxmlformats.org/officeDocument/2006/relationships/ctrlProp" Target="../ctrlProps/ctrlProp49.xml"/><Relationship Id="rId18" Type="http://schemas.openxmlformats.org/officeDocument/2006/relationships/ctrlProp" Target="../ctrlProps/ctrlProp54.xml"/><Relationship Id="rId39" Type="http://schemas.openxmlformats.org/officeDocument/2006/relationships/ctrlProp" Target="../ctrlProps/ctrlProp75.xml"/></Relationships>
</file>

<file path=xl/worksheets/_rels/sheet2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_rels/sheet21.xml.rels><?xml version="1.0" encoding="UTF-8" standalone="yes"?>
<Relationships xmlns="http://schemas.openxmlformats.org/package/2006/relationships"><Relationship Id="rId3" Type="http://schemas.openxmlformats.org/officeDocument/2006/relationships/hyperlink" Target="http://accounting.shadowerp.org/billing/journal/27" TargetMode="External"/><Relationship Id="rId2" Type="http://schemas.openxmlformats.org/officeDocument/2006/relationships/hyperlink" Target="http://accounting.shadowerp.org/billing/journal/27" TargetMode="External"/><Relationship Id="rId1" Type="http://schemas.openxmlformats.org/officeDocument/2006/relationships/hyperlink" Target="http://accounting.shadowerp.org/billing/journal/27" TargetMode="External"/><Relationship Id="rId4" Type="http://schemas.openxmlformats.org/officeDocument/2006/relationships/drawing" Target="../drawings/drawing14.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drawing" Target="../drawings/drawing15.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8.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1.vml"/></Relationships>
</file>

<file path=xl/worksheets/_rels/sheet27.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2.vml"/><Relationship Id="rId1" Type="http://schemas.openxmlformats.org/officeDocument/2006/relationships/drawing" Target="../drawings/drawing17.xml"/><Relationship Id="rId4" Type="http://schemas.openxmlformats.org/officeDocument/2006/relationships/image" Target="../media/image6.emf"/></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8.xml"/><Relationship Id="rId1" Type="http://schemas.openxmlformats.org/officeDocument/2006/relationships/printerSettings" Target="../printerSettings/printerSettings12.bin"/><Relationship Id="rId4" Type="http://schemas.openxmlformats.org/officeDocument/2006/relationships/comments" Target="../comments11.x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externalLinkPath" Target="file:///D:\Google%20Drive\Shofiq%20Personal%20Files\Accounting%20Software%20Development\Accounting%20Software%20Module.xlsx"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externalLinkPath" Target="file:///D:\Google%20Drive\Shofiq%20Personal%20Files\Accounting%20Software%20Development\Accounting%20Software%20Module.xlsx" TargetMode="Externa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3.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I462"/>
  <sheetViews>
    <sheetView topLeftCell="B146" workbookViewId="0">
      <selection activeCell="F169" sqref="F169"/>
    </sheetView>
  </sheetViews>
  <sheetFormatPr defaultRowHeight="15" outlineLevelRow="5" x14ac:dyDescent="0.25"/>
  <cols>
    <col min="1" max="1" width="26.7109375" customWidth="1"/>
    <col min="2" max="3" width="16.5703125" customWidth="1"/>
    <col min="4" max="4" width="8" customWidth="1"/>
    <col min="5" max="5" width="23.5703125" customWidth="1"/>
    <col min="6" max="6" width="45.28515625" bestFit="1" customWidth="1"/>
    <col min="7" max="7" width="42.85546875" bestFit="1" customWidth="1"/>
    <col min="8" max="8" width="46.28515625" bestFit="1" customWidth="1"/>
  </cols>
  <sheetData>
    <row r="1" spans="1:8" x14ac:dyDescent="0.25">
      <c r="A1" s="6" t="s">
        <v>3</v>
      </c>
      <c r="B1" s="6"/>
      <c r="C1" s="6"/>
    </row>
    <row r="2" spans="1:8" x14ac:dyDescent="0.25">
      <c r="A2" s="7" t="s">
        <v>389</v>
      </c>
      <c r="B2" s="7"/>
      <c r="C2" s="7"/>
    </row>
    <row r="3" spans="1:8" outlineLevel="1" x14ac:dyDescent="0.25">
      <c r="A3" s="6"/>
      <c r="B3" s="6"/>
      <c r="C3" s="6"/>
    </row>
    <row r="4" spans="1:8" outlineLevel="1" x14ac:dyDescent="0.25">
      <c r="A4" s="6" t="s">
        <v>390</v>
      </c>
      <c r="B4" s="6"/>
      <c r="C4" s="6"/>
    </row>
    <row r="5" spans="1:8" outlineLevel="1" x14ac:dyDescent="0.25">
      <c r="A5" s="6"/>
      <c r="B5" s="2" t="s">
        <v>391</v>
      </c>
      <c r="C5" s="6"/>
    </row>
    <row r="6" spans="1:8" outlineLevel="1" x14ac:dyDescent="0.25">
      <c r="A6" s="6"/>
      <c r="B6" s="2" t="s">
        <v>392</v>
      </c>
      <c r="C6" s="6"/>
    </row>
    <row r="7" spans="1:8" outlineLevel="1" x14ac:dyDescent="0.25">
      <c r="A7" s="6"/>
      <c r="B7" s="2" t="s">
        <v>393</v>
      </c>
      <c r="C7" s="6"/>
    </row>
    <row r="8" spans="1:8" outlineLevel="1" x14ac:dyDescent="0.25">
      <c r="A8" s="6"/>
      <c r="B8" s="2" t="s">
        <v>394</v>
      </c>
      <c r="C8" s="6"/>
    </row>
    <row r="9" spans="1:8" outlineLevel="1" x14ac:dyDescent="0.25">
      <c r="A9" s="6"/>
      <c r="B9" s="2" t="s">
        <v>395</v>
      </c>
      <c r="C9" s="6"/>
    </row>
    <row r="10" spans="1:8" outlineLevel="1" x14ac:dyDescent="0.25">
      <c r="A10" s="6"/>
      <c r="B10" s="2" t="s">
        <v>396</v>
      </c>
      <c r="C10" s="6"/>
    </row>
    <row r="11" spans="1:8" outlineLevel="1" x14ac:dyDescent="0.25">
      <c r="A11" s="6"/>
      <c r="B11" s="6"/>
      <c r="C11" s="6"/>
    </row>
    <row r="12" spans="1:8" outlineLevel="1" x14ac:dyDescent="0.25">
      <c r="A12" s="6"/>
      <c r="B12" s="6"/>
      <c r="C12" s="6"/>
      <c r="D12" s="1" t="s">
        <v>1323</v>
      </c>
      <c r="E12" s="1" t="s">
        <v>1063</v>
      </c>
      <c r="F12" s="1" t="s">
        <v>1411</v>
      </c>
      <c r="G12" s="1" t="s">
        <v>1412</v>
      </c>
      <c r="H12" s="1" t="s">
        <v>1413</v>
      </c>
    </row>
    <row r="13" spans="1:8" x14ac:dyDescent="0.25">
      <c r="D13" t="s">
        <v>397</v>
      </c>
    </row>
    <row r="14" spans="1:8" x14ac:dyDescent="0.25">
      <c r="E14" t="s">
        <v>4</v>
      </c>
    </row>
    <row r="15" spans="1:8" outlineLevel="1" x14ac:dyDescent="0.25">
      <c r="A15" s="1"/>
      <c r="B15" s="1"/>
      <c r="C15" s="1"/>
      <c r="F15" t="s">
        <v>6</v>
      </c>
    </row>
    <row r="16" spans="1:8" outlineLevel="2" x14ac:dyDescent="0.25">
      <c r="A16" s="1"/>
      <c r="B16" s="1"/>
      <c r="C16" s="1"/>
      <c r="G16" t="s">
        <v>69</v>
      </c>
    </row>
    <row r="17" spans="6:9" outlineLevel="1" x14ac:dyDescent="0.25">
      <c r="F17" t="s">
        <v>7</v>
      </c>
    </row>
    <row r="18" spans="6:9" outlineLevel="1" x14ac:dyDescent="0.25">
      <c r="F18" t="s">
        <v>8</v>
      </c>
    </row>
    <row r="19" spans="6:9" outlineLevel="1" x14ac:dyDescent="0.25">
      <c r="F19" t="s">
        <v>9</v>
      </c>
    </row>
    <row r="20" spans="6:9" outlineLevel="1" x14ac:dyDescent="0.25">
      <c r="F20" t="s">
        <v>10</v>
      </c>
    </row>
    <row r="21" spans="6:9" outlineLevel="2" x14ac:dyDescent="0.25">
      <c r="G21" t="s">
        <v>70</v>
      </c>
    </row>
    <row r="22" spans="6:9" outlineLevel="1" x14ac:dyDescent="0.25">
      <c r="F22" t="s">
        <v>11</v>
      </c>
    </row>
    <row r="23" spans="6:9" outlineLevel="1" x14ac:dyDescent="0.25">
      <c r="F23" t="s">
        <v>12</v>
      </c>
    </row>
    <row r="24" spans="6:9" outlineLevel="2" x14ac:dyDescent="0.25">
      <c r="G24" t="s">
        <v>71</v>
      </c>
    </row>
    <row r="25" spans="6:9" outlineLevel="2" x14ac:dyDescent="0.25">
      <c r="G25" t="s">
        <v>72</v>
      </c>
    </row>
    <row r="26" spans="6:9" outlineLevel="1" x14ac:dyDescent="0.25">
      <c r="F26" t="s">
        <v>13</v>
      </c>
    </row>
    <row r="27" spans="6:9" outlineLevel="2" x14ac:dyDescent="0.25">
      <c r="G27" t="s">
        <v>13</v>
      </c>
    </row>
    <row r="28" spans="6:9" outlineLevel="1" x14ac:dyDescent="0.25">
      <c r="F28" t="s">
        <v>14</v>
      </c>
    </row>
    <row r="29" spans="6:9" outlineLevel="1" x14ac:dyDescent="0.25">
      <c r="F29" t="s">
        <v>15</v>
      </c>
    </row>
    <row r="30" spans="6:9" hidden="1" outlineLevel="2" x14ac:dyDescent="0.25">
      <c r="G30" t="s">
        <v>73</v>
      </c>
      <c r="H30">
        <v>500000</v>
      </c>
      <c r="I30">
        <v>50000</v>
      </c>
    </row>
    <row r="31" spans="6:9" hidden="1" outlineLevel="2" x14ac:dyDescent="0.25">
      <c r="G31" t="s">
        <v>74</v>
      </c>
    </row>
    <row r="32" spans="6:9" hidden="1" outlineLevel="2" x14ac:dyDescent="0.25">
      <c r="G32" t="s">
        <v>75</v>
      </c>
    </row>
    <row r="33" spans="6:8" hidden="1" outlineLevel="2" x14ac:dyDescent="0.25">
      <c r="G33" t="s">
        <v>76</v>
      </c>
    </row>
    <row r="34" spans="6:8" hidden="1" outlineLevel="2" x14ac:dyDescent="0.25">
      <c r="G34" t="s">
        <v>77</v>
      </c>
    </row>
    <row r="35" spans="6:8" hidden="1" outlineLevel="2" x14ac:dyDescent="0.25">
      <c r="G35" t="s">
        <v>78</v>
      </c>
    </row>
    <row r="36" spans="6:8" hidden="1" outlineLevel="2" x14ac:dyDescent="0.25">
      <c r="G36" t="s">
        <v>79</v>
      </c>
    </row>
    <row r="37" spans="6:8" hidden="1" outlineLevel="2" x14ac:dyDescent="0.25">
      <c r="G37" t="s">
        <v>80</v>
      </c>
    </row>
    <row r="38" spans="6:8" hidden="1" outlineLevel="2" x14ac:dyDescent="0.25">
      <c r="G38" t="s">
        <v>81</v>
      </c>
    </row>
    <row r="39" spans="6:8" hidden="1" outlineLevel="2" x14ac:dyDescent="0.25">
      <c r="G39" t="s">
        <v>82</v>
      </c>
    </row>
    <row r="40" spans="6:8" outlineLevel="1" collapsed="1" x14ac:dyDescent="0.25">
      <c r="F40" s="2" t="s">
        <v>16</v>
      </c>
    </row>
    <row r="41" spans="6:8" outlineLevel="2" x14ac:dyDescent="0.25">
      <c r="F41" s="2"/>
      <c r="G41" t="s">
        <v>21</v>
      </c>
    </row>
    <row r="42" spans="6:8" hidden="1" outlineLevel="3" x14ac:dyDescent="0.25">
      <c r="F42" s="2"/>
      <c r="H42" t="s">
        <v>83</v>
      </c>
    </row>
    <row r="43" spans="6:8" hidden="1" outlineLevel="3" x14ac:dyDescent="0.25">
      <c r="F43" s="2"/>
      <c r="H43" t="s">
        <v>84</v>
      </c>
    </row>
    <row r="44" spans="6:8" hidden="1" outlineLevel="3" x14ac:dyDescent="0.25">
      <c r="F44" s="2"/>
      <c r="H44" t="s">
        <v>85</v>
      </c>
    </row>
    <row r="45" spans="6:8" hidden="1" outlineLevel="3" x14ac:dyDescent="0.25">
      <c r="F45" s="2"/>
      <c r="H45" t="s">
        <v>86</v>
      </c>
    </row>
    <row r="46" spans="6:8" hidden="1" outlineLevel="3" x14ac:dyDescent="0.25">
      <c r="F46" s="2"/>
      <c r="H46" t="s">
        <v>87</v>
      </c>
    </row>
    <row r="47" spans="6:8" hidden="1" outlineLevel="3" x14ac:dyDescent="0.25">
      <c r="F47" s="2"/>
      <c r="H47" t="s">
        <v>88</v>
      </c>
    </row>
    <row r="48" spans="6:8" hidden="1" outlineLevel="3" x14ac:dyDescent="0.25">
      <c r="F48" s="2"/>
      <c r="H48" t="s">
        <v>89</v>
      </c>
    </row>
    <row r="49" spans="6:8" hidden="1" outlineLevel="3" x14ac:dyDescent="0.25">
      <c r="F49" s="2"/>
      <c r="H49" t="s">
        <v>90</v>
      </c>
    </row>
    <row r="50" spans="6:8" hidden="1" outlineLevel="3" x14ac:dyDescent="0.25">
      <c r="F50" s="2"/>
      <c r="H50" t="s">
        <v>91</v>
      </c>
    </row>
    <row r="51" spans="6:8" hidden="1" outlineLevel="3" x14ac:dyDescent="0.25">
      <c r="F51" s="2"/>
      <c r="H51" t="s">
        <v>92</v>
      </c>
    </row>
    <row r="52" spans="6:8" hidden="1" outlineLevel="3" x14ac:dyDescent="0.25">
      <c r="F52" s="2"/>
      <c r="H52" t="s">
        <v>93</v>
      </c>
    </row>
    <row r="53" spans="6:8" hidden="1" outlineLevel="3" x14ac:dyDescent="0.25">
      <c r="F53" s="2"/>
      <c r="H53" t="s">
        <v>94</v>
      </c>
    </row>
    <row r="54" spans="6:8" hidden="1" outlineLevel="3" x14ac:dyDescent="0.25">
      <c r="F54" s="2"/>
      <c r="H54" t="s">
        <v>95</v>
      </c>
    </row>
    <row r="55" spans="6:8" hidden="1" outlineLevel="3" x14ac:dyDescent="0.25">
      <c r="F55" s="2"/>
      <c r="H55" t="s">
        <v>96</v>
      </c>
    </row>
    <row r="56" spans="6:8" hidden="1" outlineLevel="3" x14ac:dyDescent="0.25">
      <c r="F56" s="2"/>
      <c r="H56" t="s">
        <v>97</v>
      </c>
    </row>
    <row r="57" spans="6:8" hidden="1" outlineLevel="3" x14ac:dyDescent="0.25">
      <c r="F57" s="2"/>
      <c r="H57" t="s">
        <v>98</v>
      </c>
    </row>
    <row r="58" spans="6:8" hidden="1" outlineLevel="3" x14ac:dyDescent="0.25">
      <c r="F58" s="2"/>
      <c r="H58" t="s">
        <v>99</v>
      </c>
    </row>
    <row r="59" spans="6:8" hidden="1" outlineLevel="3" x14ac:dyDescent="0.25">
      <c r="F59" s="2"/>
      <c r="H59" t="s">
        <v>100</v>
      </c>
    </row>
    <row r="60" spans="6:8" hidden="1" outlineLevel="3" x14ac:dyDescent="0.25">
      <c r="F60" s="2"/>
      <c r="H60" t="s">
        <v>101</v>
      </c>
    </row>
    <row r="61" spans="6:8" hidden="1" outlineLevel="3" x14ac:dyDescent="0.25">
      <c r="F61" s="2"/>
      <c r="H61" t="s">
        <v>102</v>
      </c>
    </row>
    <row r="62" spans="6:8" hidden="1" outlineLevel="3" x14ac:dyDescent="0.25">
      <c r="F62" s="2"/>
      <c r="H62" t="s">
        <v>103</v>
      </c>
    </row>
    <row r="63" spans="6:8" hidden="1" outlineLevel="3" x14ac:dyDescent="0.25">
      <c r="F63" s="2"/>
      <c r="H63" t="s">
        <v>104</v>
      </c>
    </row>
    <row r="64" spans="6:8" hidden="1" outlineLevel="3" x14ac:dyDescent="0.25">
      <c r="F64" s="2"/>
      <c r="H64" t="s">
        <v>105</v>
      </c>
    </row>
    <row r="65" spans="6:8" hidden="1" outlineLevel="3" x14ac:dyDescent="0.25">
      <c r="F65" s="2"/>
      <c r="H65" t="s">
        <v>106</v>
      </c>
    </row>
    <row r="66" spans="6:8" hidden="1" outlineLevel="3" x14ac:dyDescent="0.25">
      <c r="F66" s="2"/>
      <c r="H66" t="s">
        <v>107</v>
      </c>
    </row>
    <row r="67" spans="6:8" hidden="1" outlineLevel="3" x14ac:dyDescent="0.25">
      <c r="F67" s="2"/>
      <c r="H67" t="s">
        <v>108</v>
      </c>
    </row>
    <row r="68" spans="6:8" hidden="1" outlineLevel="3" x14ac:dyDescent="0.25">
      <c r="F68" s="2"/>
      <c r="H68" t="s">
        <v>109</v>
      </c>
    </row>
    <row r="69" spans="6:8" hidden="1" outlineLevel="3" x14ac:dyDescent="0.25">
      <c r="F69" s="2"/>
      <c r="H69" t="s">
        <v>110</v>
      </c>
    </row>
    <row r="70" spans="6:8" hidden="1" outlineLevel="3" x14ac:dyDescent="0.25">
      <c r="F70" s="2"/>
      <c r="H70" t="s">
        <v>111</v>
      </c>
    </row>
    <row r="71" spans="6:8" hidden="1" outlineLevel="3" x14ac:dyDescent="0.25">
      <c r="F71" s="2"/>
      <c r="H71" t="s">
        <v>112</v>
      </c>
    </row>
    <row r="72" spans="6:8" hidden="1" outlineLevel="3" x14ac:dyDescent="0.25">
      <c r="F72" s="2"/>
      <c r="H72" t="s">
        <v>113</v>
      </c>
    </row>
    <row r="73" spans="6:8" hidden="1" outlineLevel="3" x14ac:dyDescent="0.25">
      <c r="F73" s="2"/>
      <c r="H73" t="s">
        <v>114</v>
      </c>
    </row>
    <row r="74" spans="6:8" hidden="1" outlineLevel="3" x14ac:dyDescent="0.25">
      <c r="F74" s="2"/>
      <c r="H74" t="s">
        <v>115</v>
      </c>
    </row>
    <row r="75" spans="6:8" hidden="1" outlineLevel="3" x14ac:dyDescent="0.25">
      <c r="F75" s="2"/>
      <c r="H75" t="s">
        <v>116</v>
      </c>
    </row>
    <row r="76" spans="6:8" hidden="1" outlineLevel="3" x14ac:dyDescent="0.25">
      <c r="F76" s="2"/>
      <c r="H76" t="s">
        <v>117</v>
      </c>
    </row>
    <row r="77" spans="6:8" hidden="1" outlineLevel="3" x14ac:dyDescent="0.25">
      <c r="F77" s="2"/>
      <c r="H77" t="s">
        <v>118</v>
      </c>
    </row>
    <row r="78" spans="6:8" hidden="1" outlineLevel="3" x14ac:dyDescent="0.25">
      <c r="F78" s="2"/>
      <c r="H78" t="s">
        <v>119</v>
      </c>
    </row>
    <row r="79" spans="6:8" hidden="1" outlineLevel="3" x14ac:dyDescent="0.25">
      <c r="F79" s="2"/>
      <c r="H79" t="s">
        <v>120</v>
      </c>
    </row>
    <row r="80" spans="6:8" hidden="1" outlineLevel="3" x14ac:dyDescent="0.25">
      <c r="F80" s="2"/>
      <c r="H80" t="s">
        <v>121</v>
      </c>
    </row>
    <row r="81" spans="6:8" hidden="1" outlineLevel="3" x14ac:dyDescent="0.25">
      <c r="F81" s="2"/>
      <c r="H81" t="s">
        <v>122</v>
      </c>
    </row>
    <row r="82" spans="6:8" hidden="1" outlineLevel="3" x14ac:dyDescent="0.25">
      <c r="F82" s="2"/>
      <c r="H82" t="s">
        <v>123</v>
      </c>
    </row>
    <row r="83" spans="6:8" hidden="1" outlineLevel="3" x14ac:dyDescent="0.25">
      <c r="F83" s="2"/>
      <c r="H83" t="s">
        <v>124</v>
      </c>
    </row>
    <row r="84" spans="6:8" hidden="1" outlineLevel="3" x14ac:dyDescent="0.25">
      <c r="F84" s="2"/>
      <c r="H84" t="s">
        <v>125</v>
      </c>
    </row>
    <row r="85" spans="6:8" hidden="1" outlineLevel="3" x14ac:dyDescent="0.25">
      <c r="F85" s="2"/>
      <c r="H85" t="s">
        <v>126</v>
      </c>
    </row>
    <row r="86" spans="6:8" hidden="1" outlineLevel="3" x14ac:dyDescent="0.25">
      <c r="F86" s="2"/>
      <c r="H86" t="s">
        <v>127</v>
      </c>
    </row>
    <row r="87" spans="6:8" hidden="1" outlineLevel="3" x14ac:dyDescent="0.25">
      <c r="F87" s="2"/>
      <c r="H87" t="s">
        <v>128</v>
      </c>
    </row>
    <row r="88" spans="6:8" hidden="1" outlineLevel="3" x14ac:dyDescent="0.25">
      <c r="F88" s="2"/>
      <c r="H88" t="s">
        <v>129</v>
      </c>
    </row>
    <row r="89" spans="6:8" hidden="1" outlineLevel="3" x14ac:dyDescent="0.25">
      <c r="F89" s="2"/>
      <c r="H89" t="s">
        <v>130</v>
      </c>
    </row>
    <row r="90" spans="6:8" hidden="1" outlineLevel="3" x14ac:dyDescent="0.25">
      <c r="F90" s="2"/>
      <c r="H90" t="s">
        <v>131</v>
      </c>
    </row>
    <row r="91" spans="6:8" hidden="1" outlineLevel="3" x14ac:dyDescent="0.25">
      <c r="F91" s="2"/>
      <c r="H91" t="s">
        <v>132</v>
      </c>
    </row>
    <row r="92" spans="6:8" hidden="1" outlineLevel="3" x14ac:dyDescent="0.25">
      <c r="F92" s="2"/>
      <c r="H92" t="s">
        <v>133</v>
      </c>
    </row>
    <row r="93" spans="6:8" hidden="1" outlineLevel="3" x14ac:dyDescent="0.25">
      <c r="F93" s="2"/>
      <c r="H93" t="s">
        <v>134</v>
      </c>
    </row>
    <row r="94" spans="6:8" hidden="1" outlineLevel="3" x14ac:dyDescent="0.25">
      <c r="F94" s="2"/>
      <c r="H94" t="s">
        <v>135</v>
      </c>
    </row>
    <row r="95" spans="6:8" hidden="1" outlineLevel="3" x14ac:dyDescent="0.25">
      <c r="F95" s="2"/>
      <c r="H95" t="s">
        <v>136</v>
      </c>
    </row>
    <row r="96" spans="6:8" hidden="1" outlineLevel="3" x14ac:dyDescent="0.25">
      <c r="F96" s="2"/>
      <c r="H96" t="s">
        <v>137</v>
      </c>
    </row>
    <row r="97" spans="6:8" hidden="1" outlineLevel="3" x14ac:dyDescent="0.25">
      <c r="F97" s="2"/>
      <c r="H97" t="s">
        <v>138</v>
      </c>
    </row>
    <row r="98" spans="6:8" hidden="1" outlineLevel="3" x14ac:dyDescent="0.25">
      <c r="F98" s="2"/>
      <c r="H98" t="s">
        <v>139</v>
      </c>
    </row>
    <row r="99" spans="6:8" hidden="1" outlineLevel="3" x14ac:dyDescent="0.25">
      <c r="F99" s="2"/>
      <c r="H99" t="s">
        <v>140</v>
      </c>
    </row>
    <row r="100" spans="6:8" hidden="1" outlineLevel="3" x14ac:dyDescent="0.25">
      <c r="F100" s="2"/>
      <c r="H100" t="s">
        <v>141</v>
      </c>
    </row>
    <row r="101" spans="6:8" hidden="1" outlineLevel="3" x14ac:dyDescent="0.25">
      <c r="F101" s="2"/>
      <c r="H101" t="s">
        <v>142</v>
      </c>
    </row>
    <row r="102" spans="6:8" hidden="1" outlineLevel="3" x14ac:dyDescent="0.25">
      <c r="F102" s="2"/>
      <c r="H102" t="s">
        <v>143</v>
      </c>
    </row>
    <row r="103" spans="6:8" hidden="1" outlineLevel="3" x14ac:dyDescent="0.25">
      <c r="F103" s="2"/>
      <c r="H103" t="s">
        <v>144</v>
      </c>
    </row>
    <row r="104" spans="6:8" hidden="1" outlineLevel="3" x14ac:dyDescent="0.25">
      <c r="F104" s="2"/>
      <c r="H104" t="s">
        <v>145</v>
      </c>
    </row>
    <row r="105" spans="6:8" hidden="1" outlineLevel="3" x14ac:dyDescent="0.25">
      <c r="F105" s="2"/>
      <c r="H105" t="s">
        <v>146</v>
      </c>
    </row>
    <row r="106" spans="6:8" hidden="1" outlineLevel="3" x14ac:dyDescent="0.25">
      <c r="F106" s="2"/>
      <c r="H106" t="s">
        <v>146</v>
      </c>
    </row>
    <row r="107" spans="6:8" hidden="1" outlineLevel="3" x14ac:dyDescent="0.25">
      <c r="F107" s="2"/>
      <c r="H107" t="s">
        <v>146</v>
      </c>
    </row>
    <row r="108" spans="6:8" hidden="1" outlineLevel="3" x14ac:dyDescent="0.25">
      <c r="F108" s="2"/>
      <c r="H108" t="s">
        <v>146</v>
      </c>
    </row>
    <row r="109" spans="6:8" hidden="1" outlineLevel="3" x14ac:dyDescent="0.25">
      <c r="F109" s="2"/>
      <c r="H109" t="s">
        <v>146</v>
      </c>
    </row>
    <row r="110" spans="6:8" hidden="1" outlineLevel="3" x14ac:dyDescent="0.25">
      <c r="F110" s="2"/>
      <c r="H110" t="s">
        <v>146</v>
      </c>
    </row>
    <row r="111" spans="6:8" hidden="1" outlineLevel="3" x14ac:dyDescent="0.25">
      <c r="F111" s="2"/>
      <c r="H111" t="s">
        <v>146</v>
      </c>
    </row>
    <row r="112" spans="6:8" hidden="1" outlineLevel="3" x14ac:dyDescent="0.25">
      <c r="F112" s="2"/>
      <c r="H112" t="s">
        <v>146</v>
      </c>
    </row>
    <row r="113" spans="6:8" hidden="1" outlineLevel="3" x14ac:dyDescent="0.25">
      <c r="F113" s="2"/>
      <c r="H113" t="s">
        <v>146</v>
      </c>
    </row>
    <row r="114" spans="6:8" hidden="1" outlineLevel="3" x14ac:dyDescent="0.25">
      <c r="F114" s="2"/>
      <c r="H114" t="s">
        <v>146</v>
      </c>
    </row>
    <row r="115" spans="6:8" hidden="1" outlineLevel="3" x14ac:dyDescent="0.25">
      <c r="F115" s="2"/>
      <c r="H115" t="s">
        <v>146</v>
      </c>
    </row>
    <row r="116" spans="6:8" hidden="1" outlineLevel="3" x14ac:dyDescent="0.25">
      <c r="F116" s="2"/>
      <c r="H116" t="s">
        <v>146</v>
      </c>
    </row>
    <row r="117" spans="6:8" hidden="1" outlineLevel="3" x14ac:dyDescent="0.25">
      <c r="F117" s="2"/>
      <c r="H117" t="s">
        <v>146</v>
      </c>
    </row>
    <row r="118" spans="6:8" hidden="1" outlineLevel="3" x14ac:dyDescent="0.25">
      <c r="F118" s="2"/>
      <c r="H118" t="s">
        <v>146</v>
      </c>
    </row>
    <row r="119" spans="6:8" hidden="1" outlineLevel="3" x14ac:dyDescent="0.25">
      <c r="F119" s="2"/>
      <c r="H119" t="s">
        <v>146</v>
      </c>
    </row>
    <row r="120" spans="6:8" hidden="1" outlineLevel="3" x14ac:dyDescent="0.25">
      <c r="F120" s="2"/>
      <c r="H120" t="s">
        <v>146</v>
      </c>
    </row>
    <row r="121" spans="6:8" hidden="1" outlineLevel="3" x14ac:dyDescent="0.25">
      <c r="F121" s="2"/>
      <c r="H121" t="s">
        <v>146</v>
      </c>
    </row>
    <row r="122" spans="6:8" hidden="1" outlineLevel="3" x14ac:dyDescent="0.25">
      <c r="F122" s="2"/>
      <c r="H122" t="s">
        <v>146</v>
      </c>
    </row>
    <row r="123" spans="6:8" hidden="1" outlineLevel="3" x14ac:dyDescent="0.25">
      <c r="F123" s="2"/>
      <c r="H123" t="s">
        <v>146</v>
      </c>
    </row>
    <row r="124" spans="6:8" hidden="1" outlineLevel="3" x14ac:dyDescent="0.25">
      <c r="F124" s="2"/>
      <c r="H124" t="s">
        <v>146</v>
      </c>
    </row>
    <row r="125" spans="6:8" hidden="1" outlineLevel="3" x14ac:dyDescent="0.25">
      <c r="F125" s="2"/>
      <c r="H125" t="s">
        <v>146</v>
      </c>
    </row>
    <row r="126" spans="6:8" hidden="1" outlineLevel="3" x14ac:dyDescent="0.25">
      <c r="F126" s="2"/>
      <c r="H126" t="s">
        <v>146</v>
      </c>
    </row>
    <row r="127" spans="6:8" hidden="1" outlineLevel="3" x14ac:dyDescent="0.25">
      <c r="F127" s="2"/>
      <c r="H127" t="s">
        <v>146</v>
      </c>
    </row>
    <row r="128" spans="6:8" hidden="1" outlineLevel="3" x14ac:dyDescent="0.25">
      <c r="F128" s="2"/>
      <c r="H128" t="s">
        <v>146</v>
      </c>
    </row>
    <row r="129" spans="6:8" hidden="1" outlineLevel="3" x14ac:dyDescent="0.25">
      <c r="F129" s="2"/>
      <c r="H129" t="s">
        <v>146</v>
      </c>
    </row>
    <row r="130" spans="6:8" hidden="1" outlineLevel="3" x14ac:dyDescent="0.25">
      <c r="F130" s="2"/>
      <c r="H130" t="s">
        <v>146</v>
      </c>
    </row>
    <row r="131" spans="6:8" hidden="1" outlineLevel="3" x14ac:dyDescent="0.25">
      <c r="F131" s="2"/>
      <c r="H131" t="s">
        <v>146</v>
      </c>
    </row>
    <row r="132" spans="6:8" hidden="1" outlineLevel="3" x14ac:dyDescent="0.25">
      <c r="F132" s="2"/>
      <c r="H132" t="s">
        <v>146</v>
      </c>
    </row>
    <row r="133" spans="6:8" hidden="1" outlineLevel="3" x14ac:dyDescent="0.25">
      <c r="F133" s="2"/>
      <c r="H133" t="s">
        <v>146</v>
      </c>
    </row>
    <row r="134" spans="6:8" hidden="1" outlineLevel="3" x14ac:dyDescent="0.25">
      <c r="F134" s="2"/>
      <c r="H134" t="s">
        <v>146</v>
      </c>
    </row>
    <row r="135" spans="6:8" hidden="1" outlineLevel="3" x14ac:dyDescent="0.25">
      <c r="F135" s="2"/>
      <c r="H135" t="s">
        <v>146</v>
      </c>
    </row>
    <row r="136" spans="6:8" hidden="1" outlineLevel="3" x14ac:dyDescent="0.25">
      <c r="F136" s="2"/>
      <c r="H136" t="s">
        <v>146</v>
      </c>
    </row>
    <row r="137" spans="6:8" hidden="1" outlineLevel="3" x14ac:dyDescent="0.25">
      <c r="F137" s="2"/>
      <c r="H137" t="s">
        <v>146</v>
      </c>
    </row>
    <row r="138" spans="6:8" hidden="1" outlineLevel="3" x14ac:dyDescent="0.25">
      <c r="F138" s="2"/>
      <c r="H138" t="s">
        <v>146</v>
      </c>
    </row>
    <row r="139" spans="6:8" hidden="1" outlineLevel="3" x14ac:dyDescent="0.25">
      <c r="F139" s="2"/>
      <c r="H139" t="s">
        <v>146</v>
      </c>
    </row>
    <row r="140" spans="6:8" hidden="1" outlineLevel="3" x14ac:dyDescent="0.25">
      <c r="F140" s="2"/>
      <c r="H140" t="s">
        <v>146</v>
      </c>
    </row>
    <row r="141" spans="6:8" hidden="1" outlineLevel="3" x14ac:dyDescent="0.25">
      <c r="F141" s="2"/>
      <c r="H141" t="s">
        <v>146</v>
      </c>
    </row>
    <row r="142" spans="6:8" hidden="1" outlineLevel="3" x14ac:dyDescent="0.25">
      <c r="F142" s="2"/>
      <c r="H142" t="s">
        <v>146</v>
      </c>
    </row>
    <row r="143" spans="6:8" outlineLevel="2" collapsed="1" x14ac:dyDescent="0.25">
      <c r="F143" s="2"/>
      <c r="G143" t="s">
        <v>22</v>
      </c>
    </row>
    <row r="144" spans="6:8" outlineLevel="4" x14ac:dyDescent="0.25">
      <c r="F144" s="2"/>
      <c r="H144" t="s">
        <v>147</v>
      </c>
    </row>
    <row r="145" spans="6:8" outlineLevel="4" x14ac:dyDescent="0.25">
      <c r="F145" s="2"/>
      <c r="H145" t="s">
        <v>148</v>
      </c>
    </row>
    <row r="146" spans="6:8" outlineLevel="4" x14ac:dyDescent="0.25">
      <c r="F146" s="2"/>
      <c r="H146" t="s">
        <v>149</v>
      </c>
    </row>
    <row r="147" spans="6:8" outlineLevel="1" x14ac:dyDescent="0.25">
      <c r="F147" t="s">
        <v>17</v>
      </c>
    </row>
    <row r="148" spans="6:8" outlineLevel="2" x14ac:dyDescent="0.25">
      <c r="G148" t="s">
        <v>150</v>
      </c>
    </row>
    <row r="149" spans="6:8" outlineLevel="2" x14ac:dyDescent="0.25">
      <c r="G149" t="s">
        <v>151</v>
      </c>
    </row>
    <row r="150" spans="6:8" outlineLevel="2" x14ac:dyDescent="0.25">
      <c r="G150" t="s">
        <v>152</v>
      </c>
    </row>
    <row r="151" spans="6:8" outlineLevel="2" x14ac:dyDescent="0.25">
      <c r="G151" t="s">
        <v>153</v>
      </c>
    </row>
    <row r="152" spans="6:8" outlineLevel="2" x14ac:dyDescent="0.25">
      <c r="G152" t="s">
        <v>154</v>
      </c>
    </row>
    <row r="153" spans="6:8" outlineLevel="1" x14ac:dyDescent="0.25">
      <c r="F153" t="s">
        <v>18</v>
      </c>
    </row>
    <row r="154" spans="6:8" outlineLevel="2" x14ac:dyDescent="0.25">
      <c r="G154" t="s">
        <v>155</v>
      </c>
    </row>
    <row r="155" spans="6:8" outlineLevel="2" x14ac:dyDescent="0.25">
      <c r="G155" t="s">
        <v>69</v>
      </c>
    </row>
    <row r="156" spans="6:8" outlineLevel="1" x14ac:dyDescent="0.25">
      <c r="F156" t="s">
        <v>19</v>
      </c>
    </row>
    <row r="157" spans="6:8" outlineLevel="2" x14ac:dyDescent="0.25">
      <c r="G157" t="s">
        <v>156</v>
      </c>
    </row>
    <row r="158" spans="6:8" outlineLevel="2" x14ac:dyDescent="0.25">
      <c r="G158" t="s">
        <v>157</v>
      </c>
    </row>
    <row r="159" spans="6:8" outlineLevel="2" x14ac:dyDescent="0.25">
      <c r="G159" t="s">
        <v>158</v>
      </c>
    </row>
    <row r="160" spans="6:8" outlineLevel="2" x14ac:dyDescent="0.25">
      <c r="G160" t="s">
        <v>159</v>
      </c>
    </row>
    <row r="161" spans="5:8" outlineLevel="2" x14ac:dyDescent="0.25">
      <c r="G161" t="s">
        <v>160</v>
      </c>
    </row>
    <row r="162" spans="5:8" outlineLevel="2" x14ac:dyDescent="0.25">
      <c r="G162" t="s">
        <v>161</v>
      </c>
    </row>
    <row r="163" spans="5:8" outlineLevel="2" x14ac:dyDescent="0.25">
      <c r="G163" t="s">
        <v>162</v>
      </c>
    </row>
    <row r="164" spans="5:8" outlineLevel="1" x14ac:dyDescent="0.25">
      <c r="F164" t="s">
        <v>20</v>
      </c>
    </row>
    <row r="165" spans="5:8" outlineLevel="4" x14ac:dyDescent="0.25">
      <c r="G165" t="s">
        <v>163</v>
      </c>
    </row>
    <row r="166" spans="5:8" x14ac:dyDescent="0.25">
      <c r="E166" t="s">
        <v>5</v>
      </c>
    </row>
    <row r="167" spans="5:8" outlineLevel="1" x14ac:dyDescent="0.25">
      <c r="F167" t="s">
        <v>23</v>
      </c>
    </row>
    <row r="168" spans="5:8" outlineLevel="1" x14ac:dyDescent="0.25">
      <c r="G168" t="s">
        <v>879</v>
      </c>
    </row>
    <row r="169" spans="5:8" outlineLevel="3" x14ac:dyDescent="0.25">
      <c r="G169" t="s">
        <v>880</v>
      </c>
      <c r="H169" t="s">
        <v>164</v>
      </c>
    </row>
    <row r="170" spans="5:8" outlineLevel="3" x14ac:dyDescent="0.25">
      <c r="G170" t="s">
        <v>1392</v>
      </c>
      <c r="H170" t="s">
        <v>165</v>
      </c>
    </row>
    <row r="171" spans="5:8" outlineLevel="3" x14ac:dyDescent="0.25">
      <c r="H171" t="s">
        <v>166</v>
      </c>
    </row>
    <row r="172" spans="5:8" outlineLevel="3" x14ac:dyDescent="0.25">
      <c r="H172" t="s">
        <v>167</v>
      </c>
    </row>
    <row r="173" spans="5:8" outlineLevel="3" x14ac:dyDescent="0.25">
      <c r="H173" t="s">
        <v>146</v>
      </c>
    </row>
    <row r="174" spans="5:8" outlineLevel="3" x14ac:dyDescent="0.25">
      <c r="H174" t="s">
        <v>146</v>
      </c>
    </row>
    <row r="175" spans="5:8" outlineLevel="3" x14ac:dyDescent="0.25">
      <c r="H175" t="s">
        <v>146</v>
      </c>
    </row>
    <row r="176" spans="5:8" outlineLevel="3" x14ac:dyDescent="0.25">
      <c r="H176" t="s">
        <v>146</v>
      </c>
    </row>
    <row r="177" spans="6:8" outlineLevel="3" x14ac:dyDescent="0.25">
      <c r="H177" t="s">
        <v>146</v>
      </c>
    </row>
    <row r="178" spans="6:8" outlineLevel="3" x14ac:dyDescent="0.25">
      <c r="H178" t="s">
        <v>146</v>
      </c>
    </row>
    <row r="179" spans="6:8" outlineLevel="3" x14ac:dyDescent="0.25">
      <c r="H179" t="s">
        <v>146</v>
      </c>
    </row>
    <row r="180" spans="6:8" outlineLevel="3" x14ac:dyDescent="0.25">
      <c r="H180" t="s">
        <v>146</v>
      </c>
    </row>
    <row r="181" spans="6:8" outlineLevel="1" x14ac:dyDescent="0.25">
      <c r="G181" t="s">
        <v>168</v>
      </c>
    </row>
    <row r="182" spans="6:8" outlineLevel="1" x14ac:dyDescent="0.25"/>
    <row r="183" spans="6:8" outlineLevel="1" x14ac:dyDescent="0.25">
      <c r="F183" t="s">
        <v>726</v>
      </c>
      <c r="G183" t="s">
        <v>887</v>
      </c>
    </row>
    <row r="184" spans="6:8" outlineLevel="1" x14ac:dyDescent="0.25">
      <c r="G184" t="s">
        <v>888</v>
      </c>
    </row>
    <row r="185" spans="6:8" outlineLevel="1" x14ac:dyDescent="0.25"/>
    <row r="186" spans="6:8" outlineLevel="1" x14ac:dyDescent="0.25"/>
    <row r="187" spans="6:8" outlineLevel="1" x14ac:dyDescent="0.25"/>
    <row r="188" spans="6:8" outlineLevel="1" x14ac:dyDescent="0.25">
      <c r="F188" t="s">
        <v>24</v>
      </c>
    </row>
    <row r="189" spans="6:8" outlineLevel="2" x14ac:dyDescent="0.25">
      <c r="G189" t="s">
        <v>25</v>
      </c>
    </row>
    <row r="190" spans="6:8" outlineLevel="5" x14ac:dyDescent="0.25">
      <c r="H190" t="s">
        <v>169</v>
      </c>
    </row>
    <row r="191" spans="6:8" outlineLevel="5" x14ac:dyDescent="0.25">
      <c r="H191" t="s">
        <v>170</v>
      </c>
    </row>
    <row r="192" spans="6:8" outlineLevel="5" x14ac:dyDescent="0.25">
      <c r="H192" t="s">
        <v>171</v>
      </c>
    </row>
    <row r="193" spans="6:8" outlineLevel="5" x14ac:dyDescent="0.25">
      <c r="H193" t="s">
        <v>172</v>
      </c>
    </row>
    <row r="194" spans="6:8" outlineLevel="5" x14ac:dyDescent="0.25">
      <c r="H194" t="s">
        <v>173</v>
      </c>
    </row>
    <row r="195" spans="6:8" outlineLevel="5" x14ac:dyDescent="0.25">
      <c r="H195" t="s">
        <v>146</v>
      </c>
    </row>
    <row r="196" spans="6:8" outlineLevel="5" x14ac:dyDescent="0.25">
      <c r="H196" t="s">
        <v>146</v>
      </c>
    </row>
    <row r="197" spans="6:8" outlineLevel="5" x14ac:dyDescent="0.25">
      <c r="H197" t="s">
        <v>146</v>
      </c>
    </row>
    <row r="198" spans="6:8" outlineLevel="4" x14ac:dyDescent="0.25">
      <c r="H198" t="s">
        <v>146</v>
      </c>
    </row>
    <row r="199" spans="6:8" outlineLevel="1" x14ac:dyDescent="0.25">
      <c r="F199" t="s">
        <v>26</v>
      </c>
    </row>
    <row r="200" spans="6:8" outlineLevel="2" x14ac:dyDescent="0.25">
      <c r="G200" t="s">
        <v>174</v>
      </c>
    </row>
    <row r="201" spans="6:8" outlineLevel="1" x14ac:dyDescent="0.25">
      <c r="F201" t="s">
        <v>27</v>
      </c>
    </row>
    <row r="202" spans="6:8" outlineLevel="2" x14ac:dyDescent="0.25">
      <c r="G202" t="s">
        <v>175</v>
      </c>
    </row>
    <row r="203" spans="6:8" outlineLevel="2" x14ac:dyDescent="0.25">
      <c r="G203" t="s">
        <v>176</v>
      </c>
    </row>
    <row r="204" spans="6:8" outlineLevel="2" x14ac:dyDescent="0.25">
      <c r="G204" t="s">
        <v>177</v>
      </c>
    </row>
    <row r="205" spans="6:8" outlineLevel="1" x14ac:dyDescent="0.25">
      <c r="F205" t="s">
        <v>28</v>
      </c>
    </row>
    <row r="206" spans="6:8" outlineLevel="2" x14ac:dyDescent="0.25">
      <c r="G206" t="s">
        <v>178</v>
      </c>
    </row>
    <row r="207" spans="6:8" outlineLevel="2" x14ac:dyDescent="0.25">
      <c r="G207" t="s">
        <v>179</v>
      </c>
    </row>
    <row r="208" spans="6:8" outlineLevel="1" x14ac:dyDescent="0.25">
      <c r="F208" t="s">
        <v>29</v>
      </c>
    </row>
    <row r="209" spans="4:7" outlineLevel="2" x14ac:dyDescent="0.25">
      <c r="G209" t="s">
        <v>180</v>
      </c>
    </row>
    <row r="210" spans="4:7" outlineLevel="2" x14ac:dyDescent="0.25">
      <c r="G210" t="s">
        <v>181</v>
      </c>
    </row>
    <row r="211" spans="4:7" outlineLevel="1" x14ac:dyDescent="0.25">
      <c r="F211" t="s">
        <v>30</v>
      </c>
    </row>
    <row r="212" spans="4:7" outlineLevel="1" x14ac:dyDescent="0.25">
      <c r="F212" t="s">
        <v>31</v>
      </c>
    </row>
    <row r="213" spans="4:7" outlineLevel="1" x14ac:dyDescent="0.25">
      <c r="F213" t="s">
        <v>32</v>
      </c>
    </row>
    <row r="214" spans="4:7" x14ac:dyDescent="0.25">
      <c r="D214" t="s">
        <v>0</v>
      </c>
    </row>
    <row r="215" spans="4:7" x14ac:dyDescent="0.25">
      <c r="E215" t="s">
        <v>33</v>
      </c>
    </row>
    <row r="216" spans="4:7" outlineLevel="1" x14ac:dyDescent="0.25">
      <c r="F216" t="s">
        <v>34</v>
      </c>
    </row>
    <row r="217" spans="4:7" outlineLevel="1" x14ac:dyDescent="0.25">
      <c r="F217" t="s">
        <v>35</v>
      </c>
    </row>
    <row r="218" spans="4:7" outlineLevel="2" x14ac:dyDescent="0.25">
      <c r="G218" t="s">
        <v>182</v>
      </c>
    </row>
    <row r="219" spans="4:7" outlineLevel="1" x14ac:dyDescent="0.25">
      <c r="F219" t="s">
        <v>1</v>
      </c>
    </row>
    <row r="220" spans="4:7" outlineLevel="2" x14ac:dyDescent="0.25">
      <c r="G220" t="s">
        <v>183</v>
      </c>
    </row>
    <row r="221" spans="4:7" outlineLevel="2" x14ac:dyDescent="0.25">
      <c r="G221" t="s">
        <v>184</v>
      </c>
    </row>
    <row r="222" spans="4:7" outlineLevel="2" x14ac:dyDescent="0.25">
      <c r="G222" t="s">
        <v>185</v>
      </c>
    </row>
    <row r="223" spans="4:7" outlineLevel="1" x14ac:dyDescent="0.25">
      <c r="F223" t="s">
        <v>36</v>
      </c>
    </row>
    <row r="224" spans="4:7" outlineLevel="1" x14ac:dyDescent="0.25">
      <c r="F224" t="s">
        <v>37</v>
      </c>
    </row>
    <row r="225" spans="5:7" x14ac:dyDescent="0.25">
      <c r="E225" t="s">
        <v>38</v>
      </c>
    </row>
    <row r="226" spans="5:7" outlineLevel="1" x14ac:dyDescent="0.25">
      <c r="F226" t="s">
        <v>39</v>
      </c>
    </row>
    <row r="227" spans="5:7" outlineLevel="1" x14ac:dyDescent="0.25">
      <c r="F227" t="s">
        <v>40</v>
      </c>
    </row>
    <row r="228" spans="5:7" outlineLevel="1" x14ac:dyDescent="0.25">
      <c r="F228" t="s">
        <v>41</v>
      </c>
    </row>
    <row r="229" spans="5:7" outlineLevel="2" x14ac:dyDescent="0.25">
      <c r="G229" t="s">
        <v>186</v>
      </c>
    </row>
    <row r="230" spans="5:7" outlineLevel="2" x14ac:dyDescent="0.25">
      <c r="G230" t="s">
        <v>187</v>
      </c>
    </row>
    <row r="231" spans="5:7" outlineLevel="1" x14ac:dyDescent="0.25">
      <c r="F231" t="s">
        <v>42</v>
      </c>
    </row>
    <row r="232" spans="5:7" x14ac:dyDescent="0.25">
      <c r="E232" t="s">
        <v>43</v>
      </c>
    </row>
    <row r="233" spans="5:7" outlineLevel="1" x14ac:dyDescent="0.25">
      <c r="F233" t="s">
        <v>44</v>
      </c>
    </row>
    <row r="234" spans="5:7" outlineLevel="2" x14ac:dyDescent="0.25">
      <c r="G234" t="s">
        <v>188</v>
      </c>
    </row>
    <row r="235" spans="5:7" outlineLevel="2" x14ac:dyDescent="0.25">
      <c r="G235" t="s">
        <v>189</v>
      </c>
    </row>
    <row r="236" spans="5:7" outlineLevel="2" x14ac:dyDescent="0.25">
      <c r="G236" t="s">
        <v>190</v>
      </c>
    </row>
    <row r="237" spans="5:7" outlineLevel="2" x14ac:dyDescent="0.25">
      <c r="G237" t="s">
        <v>191</v>
      </c>
    </row>
    <row r="238" spans="5:7" outlineLevel="1" x14ac:dyDescent="0.25">
      <c r="F238" t="s">
        <v>45</v>
      </c>
    </row>
    <row r="239" spans="5:7" outlineLevel="1" x14ac:dyDescent="0.25">
      <c r="F239" t="s">
        <v>46</v>
      </c>
    </row>
    <row r="240" spans="5:7" outlineLevel="1" x14ac:dyDescent="0.25">
      <c r="F240" t="s">
        <v>47</v>
      </c>
    </row>
    <row r="241" spans="4:7" outlineLevel="2" x14ac:dyDescent="0.25">
      <c r="G241" t="s">
        <v>192</v>
      </c>
    </row>
    <row r="242" spans="4:7" outlineLevel="2" x14ac:dyDescent="0.25">
      <c r="G242" t="s">
        <v>193</v>
      </c>
    </row>
    <row r="243" spans="4:7" outlineLevel="2" x14ac:dyDescent="0.25">
      <c r="G243" t="s">
        <v>194</v>
      </c>
    </row>
    <row r="244" spans="4:7" outlineLevel="2" x14ac:dyDescent="0.25">
      <c r="G244" t="s">
        <v>195</v>
      </c>
    </row>
    <row r="245" spans="4:7" outlineLevel="2" x14ac:dyDescent="0.25">
      <c r="G245" t="s">
        <v>196</v>
      </c>
    </row>
    <row r="246" spans="4:7" outlineLevel="2" x14ac:dyDescent="0.25">
      <c r="G246" t="s">
        <v>197</v>
      </c>
    </row>
    <row r="247" spans="4:7" outlineLevel="1" x14ac:dyDescent="0.25">
      <c r="F247" t="s">
        <v>48</v>
      </c>
    </row>
    <row r="248" spans="4:7" outlineLevel="2" x14ac:dyDescent="0.25">
      <c r="G248" t="s">
        <v>198</v>
      </c>
    </row>
    <row r="249" spans="4:7" outlineLevel="2" x14ac:dyDescent="0.25">
      <c r="G249" t="s">
        <v>199</v>
      </c>
    </row>
    <row r="250" spans="4:7" outlineLevel="2" x14ac:dyDescent="0.25">
      <c r="G250" t="s">
        <v>200</v>
      </c>
    </row>
    <row r="251" spans="4:7" outlineLevel="1" x14ac:dyDescent="0.25">
      <c r="F251" t="s">
        <v>49</v>
      </c>
    </row>
    <row r="252" spans="4:7" outlineLevel="1" x14ac:dyDescent="0.25">
      <c r="F252" t="s">
        <v>50</v>
      </c>
    </row>
    <row r="253" spans="4:7" outlineLevel="1" x14ac:dyDescent="0.25">
      <c r="F253" t="s">
        <v>51</v>
      </c>
    </row>
    <row r="254" spans="4:7" x14ac:dyDescent="0.25">
      <c r="D254" t="s">
        <v>52</v>
      </c>
      <c r="E254" t="s">
        <v>54</v>
      </c>
    </row>
    <row r="255" spans="4:7" outlineLevel="1" x14ac:dyDescent="0.25">
      <c r="F255" t="s">
        <v>2</v>
      </c>
    </row>
    <row r="256" spans="4:7" hidden="1" outlineLevel="3" x14ac:dyDescent="0.25">
      <c r="G256" t="s">
        <v>201</v>
      </c>
    </row>
    <row r="257" spans="5:7" hidden="1" outlineLevel="3" x14ac:dyDescent="0.25">
      <c r="G257" t="s">
        <v>202</v>
      </c>
    </row>
    <row r="258" spans="5:7" hidden="1" outlineLevel="3" x14ac:dyDescent="0.25">
      <c r="G258" t="s">
        <v>203</v>
      </c>
    </row>
    <row r="259" spans="5:7" hidden="1" outlineLevel="3" x14ac:dyDescent="0.25">
      <c r="G259" t="s">
        <v>204</v>
      </c>
    </row>
    <row r="260" spans="5:7" hidden="1" outlineLevel="3" x14ac:dyDescent="0.25">
      <c r="G260" t="s">
        <v>205</v>
      </c>
    </row>
    <row r="261" spans="5:7" hidden="1" outlineLevel="3" x14ac:dyDescent="0.25">
      <c r="G261" t="s">
        <v>206</v>
      </c>
    </row>
    <row r="262" spans="5:7" hidden="1" outlineLevel="3" x14ac:dyDescent="0.25">
      <c r="G262" t="s">
        <v>207</v>
      </c>
    </row>
    <row r="263" spans="5:7" hidden="1" outlineLevel="3" x14ac:dyDescent="0.25">
      <c r="G263" t="s">
        <v>208</v>
      </c>
    </row>
    <row r="264" spans="5:7" hidden="1" outlineLevel="3" x14ac:dyDescent="0.25">
      <c r="G264" t="s">
        <v>209</v>
      </c>
    </row>
    <row r="265" spans="5:7" hidden="1" outlineLevel="3" x14ac:dyDescent="0.25">
      <c r="G265" t="s">
        <v>210</v>
      </c>
    </row>
    <row r="266" spans="5:7" hidden="1" outlineLevel="3" x14ac:dyDescent="0.25">
      <c r="G266" t="s">
        <v>211</v>
      </c>
    </row>
    <row r="267" spans="5:7" hidden="1" outlineLevel="3" x14ac:dyDescent="0.25">
      <c r="G267" t="s">
        <v>212</v>
      </c>
    </row>
    <row r="268" spans="5:7" hidden="1" outlineLevel="3" x14ac:dyDescent="0.25">
      <c r="G268" t="s">
        <v>213</v>
      </c>
    </row>
    <row r="269" spans="5:7" hidden="1" outlineLevel="3" x14ac:dyDescent="0.25">
      <c r="G269" t="s">
        <v>214</v>
      </c>
    </row>
    <row r="270" spans="5:7" hidden="1" outlineLevel="2" collapsed="1" x14ac:dyDescent="0.25"/>
    <row r="271" spans="5:7" x14ac:dyDescent="0.25">
      <c r="E271" t="s">
        <v>53</v>
      </c>
    </row>
    <row r="272" spans="5:7" outlineLevel="1" x14ac:dyDescent="0.25">
      <c r="F272" t="s">
        <v>55</v>
      </c>
    </row>
    <row r="273" spans="7:7" outlineLevel="2" x14ac:dyDescent="0.25">
      <c r="G273" t="s">
        <v>215</v>
      </c>
    </row>
    <row r="274" spans="7:7" outlineLevel="2" x14ac:dyDescent="0.25">
      <c r="G274" t="s">
        <v>216</v>
      </c>
    </row>
    <row r="275" spans="7:7" outlineLevel="2" x14ac:dyDescent="0.25">
      <c r="G275" t="s">
        <v>217</v>
      </c>
    </row>
    <row r="276" spans="7:7" outlineLevel="2" x14ac:dyDescent="0.25">
      <c r="G276" t="s">
        <v>218</v>
      </c>
    </row>
    <row r="277" spans="7:7" outlineLevel="2" x14ac:dyDescent="0.25">
      <c r="G277" t="s">
        <v>219</v>
      </c>
    </row>
    <row r="278" spans="7:7" outlineLevel="2" x14ac:dyDescent="0.25">
      <c r="G278" t="s">
        <v>220</v>
      </c>
    </row>
    <row r="279" spans="7:7" outlineLevel="2" x14ac:dyDescent="0.25">
      <c r="G279" t="s">
        <v>55</v>
      </c>
    </row>
    <row r="280" spans="7:7" outlineLevel="2" x14ac:dyDescent="0.25">
      <c r="G280" t="s">
        <v>221</v>
      </c>
    </row>
    <row r="281" spans="7:7" outlineLevel="2" x14ac:dyDescent="0.25">
      <c r="G281" t="s">
        <v>222</v>
      </c>
    </row>
    <row r="282" spans="7:7" outlineLevel="2" x14ac:dyDescent="0.25">
      <c r="G282" t="s">
        <v>223</v>
      </c>
    </row>
    <row r="283" spans="7:7" outlineLevel="2" x14ac:dyDescent="0.25">
      <c r="G283" t="s">
        <v>224</v>
      </c>
    </row>
    <row r="284" spans="7:7" outlineLevel="2" x14ac:dyDescent="0.25">
      <c r="G284" t="s">
        <v>225</v>
      </c>
    </row>
    <row r="285" spans="7:7" outlineLevel="2" x14ac:dyDescent="0.25">
      <c r="G285" t="s">
        <v>226</v>
      </c>
    </row>
    <row r="286" spans="7:7" outlineLevel="2" x14ac:dyDescent="0.25">
      <c r="G286" t="s">
        <v>227</v>
      </c>
    </row>
    <row r="287" spans="7:7" outlineLevel="2" x14ac:dyDescent="0.25">
      <c r="G287" t="s">
        <v>228</v>
      </c>
    </row>
    <row r="288" spans="7:7" outlineLevel="2" x14ac:dyDescent="0.25">
      <c r="G288" t="s">
        <v>229</v>
      </c>
    </row>
    <row r="289" spans="4:7" outlineLevel="2" x14ac:dyDescent="0.25">
      <c r="G289" t="s">
        <v>230</v>
      </c>
    </row>
    <row r="290" spans="4:7" outlineLevel="2" x14ac:dyDescent="0.25">
      <c r="G290" t="s">
        <v>231</v>
      </c>
    </row>
    <row r="291" spans="4:7" outlineLevel="2" x14ac:dyDescent="0.25">
      <c r="G291" t="s">
        <v>232</v>
      </c>
    </row>
    <row r="292" spans="4:7" outlineLevel="2" x14ac:dyDescent="0.25">
      <c r="G292" t="s">
        <v>233</v>
      </c>
    </row>
    <row r="293" spans="4:7" outlineLevel="2" x14ac:dyDescent="0.25">
      <c r="G293" t="s">
        <v>234</v>
      </c>
    </row>
    <row r="294" spans="4:7" outlineLevel="2" x14ac:dyDescent="0.25">
      <c r="G294" t="s">
        <v>235</v>
      </c>
    </row>
    <row r="295" spans="4:7" outlineLevel="2" x14ac:dyDescent="0.25">
      <c r="G295" t="s">
        <v>236</v>
      </c>
    </row>
    <row r="296" spans="4:7" outlineLevel="2" x14ac:dyDescent="0.25">
      <c r="G296" t="s">
        <v>237</v>
      </c>
    </row>
    <row r="297" spans="4:7" outlineLevel="2" x14ac:dyDescent="0.25">
      <c r="G297" t="s">
        <v>238</v>
      </c>
    </row>
    <row r="298" spans="4:7" outlineLevel="1" x14ac:dyDescent="0.25"/>
    <row r="299" spans="4:7" x14ac:dyDescent="0.25">
      <c r="D299" t="s">
        <v>56</v>
      </c>
      <c r="E299" t="s">
        <v>57</v>
      </c>
    </row>
    <row r="300" spans="4:7" outlineLevel="1" x14ac:dyDescent="0.25">
      <c r="F300" t="s">
        <v>58</v>
      </c>
    </row>
    <row r="301" spans="4:7" outlineLevel="3" x14ac:dyDescent="0.25">
      <c r="G301" t="s">
        <v>239</v>
      </c>
    </row>
    <row r="302" spans="4:7" outlineLevel="2" x14ac:dyDescent="0.25"/>
    <row r="303" spans="4:7" x14ac:dyDescent="0.25">
      <c r="E303" t="s">
        <v>59</v>
      </c>
    </row>
    <row r="304" spans="4:7" outlineLevel="1" x14ac:dyDescent="0.25">
      <c r="F304" t="s">
        <v>60</v>
      </c>
    </row>
    <row r="305" spans="7:8" outlineLevel="2" x14ac:dyDescent="0.25">
      <c r="G305" t="s">
        <v>61</v>
      </c>
    </row>
    <row r="306" spans="7:8" outlineLevel="3" x14ac:dyDescent="0.25">
      <c r="H306" t="s">
        <v>240</v>
      </c>
    </row>
    <row r="307" spans="7:8" outlineLevel="3" x14ac:dyDescent="0.25">
      <c r="H307" t="s">
        <v>241</v>
      </c>
    </row>
    <row r="308" spans="7:8" outlineLevel="3" x14ac:dyDescent="0.25">
      <c r="H308" t="s">
        <v>242</v>
      </c>
    </row>
    <row r="309" spans="7:8" outlineLevel="2" x14ac:dyDescent="0.25">
      <c r="G309" t="s">
        <v>62</v>
      </c>
    </row>
    <row r="310" spans="7:8" hidden="1" outlineLevel="3" x14ac:dyDescent="0.25">
      <c r="H310" t="s">
        <v>243</v>
      </c>
    </row>
    <row r="311" spans="7:8" hidden="1" outlineLevel="3" x14ac:dyDescent="0.25">
      <c r="H311" t="s">
        <v>244</v>
      </c>
    </row>
    <row r="312" spans="7:8" hidden="1" outlineLevel="3" x14ac:dyDescent="0.25">
      <c r="H312" t="s">
        <v>245</v>
      </c>
    </row>
    <row r="313" spans="7:8" hidden="1" outlineLevel="3" x14ac:dyDescent="0.25">
      <c r="H313" t="s">
        <v>246</v>
      </c>
    </row>
    <row r="314" spans="7:8" hidden="1" outlineLevel="3" x14ac:dyDescent="0.25">
      <c r="G314" s="4" t="s">
        <v>250</v>
      </c>
    </row>
    <row r="315" spans="7:8" hidden="1" outlineLevel="3" x14ac:dyDescent="0.25">
      <c r="G315" t="s">
        <v>251</v>
      </c>
    </row>
    <row r="316" spans="7:8" hidden="1" outlineLevel="3" x14ac:dyDescent="0.25">
      <c r="G316" t="s">
        <v>252</v>
      </c>
    </row>
    <row r="317" spans="7:8" hidden="1" outlineLevel="3" x14ac:dyDescent="0.25">
      <c r="G317" t="s">
        <v>253</v>
      </c>
    </row>
    <row r="318" spans="7:8" hidden="1" outlineLevel="3" x14ac:dyDescent="0.25">
      <c r="G318" t="s">
        <v>254</v>
      </c>
    </row>
    <row r="319" spans="7:8" hidden="1" outlineLevel="3" x14ac:dyDescent="0.25">
      <c r="G319" t="s">
        <v>255</v>
      </c>
    </row>
    <row r="320" spans="7:8" hidden="1" outlineLevel="3" x14ac:dyDescent="0.25">
      <c r="G320" t="s">
        <v>256</v>
      </c>
    </row>
    <row r="321" spans="7:7" hidden="1" outlineLevel="3" x14ac:dyDescent="0.25">
      <c r="G321" t="s">
        <v>257</v>
      </c>
    </row>
    <row r="322" spans="7:7" hidden="1" outlineLevel="3" x14ac:dyDescent="0.25">
      <c r="G322" s="5" t="s">
        <v>258</v>
      </c>
    </row>
    <row r="323" spans="7:7" hidden="1" outlineLevel="3" x14ac:dyDescent="0.25">
      <c r="G323" s="5" t="s">
        <v>259</v>
      </c>
    </row>
    <row r="324" spans="7:7" hidden="1" outlineLevel="3" x14ac:dyDescent="0.25">
      <c r="G324" s="5" t="s">
        <v>260</v>
      </c>
    </row>
    <row r="325" spans="7:7" hidden="1" outlineLevel="3" x14ac:dyDescent="0.25">
      <c r="G325" s="5" t="s">
        <v>261</v>
      </c>
    </row>
    <row r="326" spans="7:7" hidden="1" outlineLevel="3" x14ac:dyDescent="0.25">
      <c r="G326" s="5" t="s">
        <v>262</v>
      </c>
    </row>
    <row r="327" spans="7:7" hidden="1" outlineLevel="3" x14ac:dyDescent="0.25">
      <c r="G327" s="5" t="s">
        <v>263</v>
      </c>
    </row>
    <row r="328" spans="7:7" hidden="1" outlineLevel="3" x14ac:dyDescent="0.25">
      <c r="G328" s="5" t="s">
        <v>264</v>
      </c>
    </row>
    <row r="329" spans="7:7" hidden="1" outlineLevel="3" x14ac:dyDescent="0.25">
      <c r="G329" s="5" t="s">
        <v>265</v>
      </c>
    </row>
    <row r="330" spans="7:7" hidden="1" outlineLevel="3" x14ac:dyDescent="0.25">
      <c r="G330" s="5" t="s">
        <v>266</v>
      </c>
    </row>
    <row r="331" spans="7:7" hidden="1" outlineLevel="3" x14ac:dyDescent="0.25">
      <c r="G331" s="5" t="s">
        <v>267</v>
      </c>
    </row>
    <row r="332" spans="7:7" hidden="1" outlineLevel="3" x14ac:dyDescent="0.25">
      <c r="G332" s="5" t="s">
        <v>268</v>
      </c>
    </row>
    <row r="333" spans="7:7" hidden="1" outlineLevel="3" x14ac:dyDescent="0.25">
      <c r="G333" s="5" t="s">
        <v>269</v>
      </c>
    </row>
    <row r="334" spans="7:7" hidden="1" outlineLevel="3" x14ac:dyDescent="0.25">
      <c r="G334" s="5" t="s">
        <v>270</v>
      </c>
    </row>
    <row r="335" spans="7:7" hidden="1" outlineLevel="3" x14ac:dyDescent="0.25">
      <c r="G335" s="5" t="s">
        <v>271</v>
      </c>
    </row>
    <row r="336" spans="7:7" hidden="1" outlineLevel="3" x14ac:dyDescent="0.25">
      <c r="G336" s="5" t="s">
        <v>272</v>
      </c>
    </row>
    <row r="337" spans="7:7" hidden="1" outlineLevel="3" x14ac:dyDescent="0.25">
      <c r="G337" s="5" t="s">
        <v>273</v>
      </c>
    </row>
    <row r="338" spans="7:7" hidden="1" outlineLevel="3" x14ac:dyDescent="0.25">
      <c r="G338" s="5" t="s">
        <v>274</v>
      </c>
    </row>
    <row r="339" spans="7:7" hidden="1" outlineLevel="3" x14ac:dyDescent="0.25">
      <c r="G339" s="5" t="s">
        <v>275</v>
      </c>
    </row>
    <row r="340" spans="7:7" hidden="1" outlineLevel="3" x14ac:dyDescent="0.25">
      <c r="G340" s="5" t="s">
        <v>276</v>
      </c>
    </row>
    <row r="341" spans="7:7" hidden="1" outlineLevel="3" x14ac:dyDescent="0.25">
      <c r="G341" s="5" t="s">
        <v>277</v>
      </c>
    </row>
    <row r="342" spans="7:7" hidden="1" outlineLevel="3" x14ac:dyDescent="0.25">
      <c r="G342" s="5" t="s">
        <v>278</v>
      </c>
    </row>
    <row r="343" spans="7:7" hidden="1" outlineLevel="3" x14ac:dyDescent="0.25">
      <c r="G343" s="5" t="s">
        <v>279</v>
      </c>
    </row>
    <row r="344" spans="7:7" hidden="1" outlineLevel="3" x14ac:dyDescent="0.25">
      <c r="G344" s="5" t="s">
        <v>280</v>
      </c>
    </row>
    <row r="345" spans="7:7" hidden="1" outlineLevel="3" x14ac:dyDescent="0.25">
      <c r="G345" s="5" t="s">
        <v>281</v>
      </c>
    </row>
    <row r="346" spans="7:7" hidden="1" outlineLevel="3" x14ac:dyDescent="0.25">
      <c r="G346" s="5" t="s">
        <v>282</v>
      </c>
    </row>
    <row r="347" spans="7:7" hidden="1" outlineLevel="3" x14ac:dyDescent="0.25">
      <c r="G347" s="5" t="s">
        <v>283</v>
      </c>
    </row>
    <row r="348" spans="7:7" hidden="1" outlineLevel="3" x14ac:dyDescent="0.25">
      <c r="G348" s="5" t="s">
        <v>284</v>
      </c>
    </row>
    <row r="349" spans="7:7" hidden="1" outlineLevel="3" x14ac:dyDescent="0.25">
      <c r="G349" s="5" t="s">
        <v>285</v>
      </c>
    </row>
    <row r="350" spans="7:7" hidden="1" outlineLevel="3" x14ac:dyDescent="0.25">
      <c r="G350" s="5" t="s">
        <v>286</v>
      </c>
    </row>
    <row r="351" spans="7:7" hidden="1" outlineLevel="3" x14ac:dyDescent="0.25">
      <c r="G351" s="5" t="s">
        <v>287</v>
      </c>
    </row>
    <row r="352" spans="7:7" hidden="1" outlineLevel="3" x14ac:dyDescent="0.25">
      <c r="G352" s="5" t="s">
        <v>288</v>
      </c>
    </row>
    <row r="353" spans="7:7" hidden="1" outlineLevel="3" x14ac:dyDescent="0.25">
      <c r="G353" s="5" t="s">
        <v>289</v>
      </c>
    </row>
    <row r="354" spans="7:7" hidden="1" outlineLevel="3" x14ac:dyDescent="0.25">
      <c r="G354" s="5" t="s">
        <v>290</v>
      </c>
    </row>
    <row r="355" spans="7:7" hidden="1" outlineLevel="3" x14ac:dyDescent="0.25">
      <c r="G355" s="5" t="s">
        <v>291</v>
      </c>
    </row>
    <row r="356" spans="7:7" hidden="1" outlineLevel="3" x14ac:dyDescent="0.25">
      <c r="G356" s="5" t="s">
        <v>292</v>
      </c>
    </row>
    <row r="357" spans="7:7" hidden="1" outlineLevel="3" x14ac:dyDescent="0.25">
      <c r="G357" s="5" t="s">
        <v>293</v>
      </c>
    </row>
    <row r="358" spans="7:7" hidden="1" outlineLevel="3" x14ac:dyDescent="0.25">
      <c r="G358" s="5" t="s">
        <v>294</v>
      </c>
    </row>
    <row r="359" spans="7:7" hidden="1" outlineLevel="3" x14ac:dyDescent="0.25">
      <c r="G359" s="5" t="s">
        <v>295</v>
      </c>
    </row>
    <row r="360" spans="7:7" hidden="1" outlineLevel="3" x14ac:dyDescent="0.25">
      <c r="G360" s="5" t="s">
        <v>296</v>
      </c>
    </row>
    <row r="361" spans="7:7" hidden="1" outlineLevel="3" x14ac:dyDescent="0.25">
      <c r="G361" s="5" t="s">
        <v>297</v>
      </c>
    </row>
    <row r="362" spans="7:7" hidden="1" outlineLevel="3" x14ac:dyDescent="0.25">
      <c r="G362" s="5" t="s">
        <v>298</v>
      </c>
    </row>
    <row r="363" spans="7:7" hidden="1" outlineLevel="3" x14ac:dyDescent="0.25">
      <c r="G363" s="5" t="s">
        <v>299</v>
      </c>
    </row>
    <row r="364" spans="7:7" hidden="1" outlineLevel="3" x14ac:dyDescent="0.25">
      <c r="G364" s="5" t="s">
        <v>300</v>
      </c>
    </row>
    <row r="365" spans="7:7" hidden="1" outlineLevel="3" x14ac:dyDescent="0.25">
      <c r="G365" s="5" t="s">
        <v>301</v>
      </c>
    </row>
    <row r="366" spans="7:7" hidden="1" outlineLevel="3" x14ac:dyDescent="0.25">
      <c r="G366" s="5" t="s">
        <v>302</v>
      </c>
    </row>
    <row r="367" spans="7:7" hidden="1" outlineLevel="3" x14ac:dyDescent="0.25">
      <c r="G367" s="5" t="s">
        <v>303</v>
      </c>
    </row>
    <row r="368" spans="7:7" hidden="1" outlineLevel="3" x14ac:dyDescent="0.25">
      <c r="G368" s="5" t="s">
        <v>304</v>
      </c>
    </row>
    <row r="369" spans="7:7" hidden="1" outlineLevel="3" x14ac:dyDescent="0.25">
      <c r="G369" s="5" t="s">
        <v>305</v>
      </c>
    </row>
    <row r="370" spans="7:7" hidden="1" outlineLevel="3" x14ac:dyDescent="0.25">
      <c r="G370" s="5" t="s">
        <v>306</v>
      </c>
    </row>
    <row r="371" spans="7:7" hidden="1" outlineLevel="3" x14ac:dyDescent="0.25">
      <c r="G371" s="5" t="s">
        <v>307</v>
      </c>
    </row>
    <row r="372" spans="7:7" hidden="1" outlineLevel="3" x14ac:dyDescent="0.25">
      <c r="G372" s="5" t="s">
        <v>308</v>
      </c>
    </row>
    <row r="373" spans="7:7" hidden="1" outlineLevel="3" x14ac:dyDescent="0.25">
      <c r="G373" s="5" t="s">
        <v>309</v>
      </c>
    </row>
    <row r="374" spans="7:7" hidden="1" outlineLevel="3" x14ac:dyDescent="0.25">
      <c r="G374" s="5" t="s">
        <v>310</v>
      </c>
    </row>
    <row r="375" spans="7:7" hidden="1" outlineLevel="3" x14ac:dyDescent="0.25">
      <c r="G375" s="5" t="s">
        <v>311</v>
      </c>
    </row>
    <row r="376" spans="7:7" hidden="1" outlineLevel="3" x14ac:dyDescent="0.25">
      <c r="G376" s="5" t="s">
        <v>312</v>
      </c>
    </row>
    <row r="377" spans="7:7" hidden="1" outlineLevel="3" x14ac:dyDescent="0.25">
      <c r="G377" s="5" t="s">
        <v>313</v>
      </c>
    </row>
    <row r="378" spans="7:7" hidden="1" outlineLevel="3" x14ac:dyDescent="0.25">
      <c r="G378" s="5" t="s">
        <v>314</v>
      </c>
    </row>
    <row r="379" spans="7:7" hidden="1" outlineLevel="3" x14ac:dyDescent="0.25">
      <c r="G379" s="5" t="s">
        <v>315</v>
      </c>
    </row>
    <row r="380" spans="7:7" hidden="1" outlineLevel="3" x14ac:dyDescent="0.25">
      <c r="G380" s="5" t="s">
        <v>316</v>
      </c>
    </row>
    <row r="381" spans="7:7" hidden="1" outlineLevel="3" x14ac:dyDescent="0.25">
      <c r="G381" s="5" t="s">
        <v>317</v>
      </c>
    </row>
    <row r="382" spans="7:7" hidden="1" outlineLevel="3" x14ac:dyDescent="0.25">
      <c r="G382" s="5" t="s">
        <v>318</v>
      </c>
    </row>
    <row r="383" spans="7:7" hidden="1" outlineLevel="3" x14ac:dyDescent="0.25">
      <c r="G383" s="5" t="s">
        <v>319</v>
      </c>
    </row>
    <row r="384" spans="7:7" hidden="1" outlineLevel="3" x14ac:dyDescent="0.25">
      <c r="G384" s="5" t="s">
        <v>320</v>
      </c>
    </row>
    <row r="385" spans="7:7" hidden="1" outlineLevel="3" x14ac:dyDescent="0.25">
      <c r="G385" s="5" t="s">
        <v>321</v>
      </c>
    </row>
    <row r="386" spans="7:7" hidden="1" outlineLevel="3" x14ac:dyDescent="0.25">
      <c r="G386" s="5" t="s">
        <v>322</v>
      </c>
    </row>
    <row r="387" spans="7:7" hidden="1" outlineLevel="3" x14ac:dyDescent="0.25">
      <c r="G387" s="5" t="s">
        <v>323</v>
      </c>
    </row>
    <row r="388" spans="7:7" hidden="1" outlineLevel="3" x14ac:dyDescent="0.25">
      <c r="G388" s="5" t="s">
        <v>324</v>
      </c>
    </row>
    <row r="389" spans="7:7" hidden="1" outlineLevel="3" x14ac:dyDescent="0.25">
      <c r="G389" s="5" t="s">
        <v>325</v>
      </c>
    </row>
    <row r="390" spans="7:7" hidden="1" outlineLevel="3" x14ac:dyDescent="0.25">
      <c r="G390" s="5" t="s">
        <v>326</v>
      </c>
    </row>
    <row r="391" spans="7:7" hidden="1" outlineLevel="3" x14ac:dyDescent="0.25">
      <c r="G391" s="5" t="s">
        <v>327</v>
      </c>
    </row>
    <row r="392" spans="7:7" hidden="1" outlineLevel="3" x14ac:dyDescent="0.25">
      <c r="G392" s="5" t="s">
        <v>328</v>
      </c>
    </row>
    <row r="393" spans="7:7" hidden="1" outlineLevel="3" x14ac:dyDescent="0.25">
      <c r="G393" s="5" t="s">
        <v>329</v>
      </c>
    </row>
    <row r="394" spans="7:7" hidden="1" outlineLevel="3" x14ac:dyDescent="0.25">
      <c r="G394" s="5" t="s">
        <v>330</v>
      </c>
    </row>
    <row r="395" spans="7:7" hidden="1" outlineLevel="3" x14ac:dyDescent="0.25">
      <c r="G395" s="5" t="s">
        <v>331</v>
      </c>
    </row>
    <row r="396" spans="7:7" hidden="1" outlineLevel="3" x14ac:dyDescent="0.25">
      <c r="G396" s="5" t="s">
        <v>332</v>
      </c>
    </row>
    <row r="397" spans="7:7" hidden="1" outlineLevel="3" x14ac:dyDescent="0.25">
      <c r="G397" s="5" t="s">
        <v>333</v>
      </c>
    </row>
    <row r="398" spans="7:7" hidden="1" outlineLevel="3" x14ac:dyDescent="0.25">
      <c r="G398" s="5" t="s">
        <v>334</v>
      </c>
    </row>
    <row r="399" spans="7:7" hidden="1" outlineLevel="3" x14ac:dyDescent="0.25">
      <c r="G399" s="5" t="s">
        <v>335</v>
      </c>
    </row>
    <row r="400" spans="7:7" hidden="1" outlineLevel="3" x14ac:dyDescent="0.25">
      <c r="G400" s="5" t="s">
        <v>336</v>
      </c>
    </row>
    <row r="401" spans="7:7" hidden="1" outlineLevel="3" x14ac:dyDescent="0.25">
      <c r="G401" s="5" t="s">
        <v>337</v>
      </c>
    </row>
    <row r="402" spans="7:7" hidden="1" outlineLevel="3" x14ac:dyDescent="0.25">
      <c r="G402" s="5" t="s">
        <v>338</v>
      </c>
    </row>
    <row r="403" spans="7:7" hidden="1" outlineLevel="3" x14ac:dyDescent="0.25">
      <c r="G403" s="5" t="s">
        <v>339</v>
      </c>
    </row>
    <row r="404" spans="7:7" hidden="1" outlineLevel="3" x14ac:dyDescent="0.25">
      <c r="G404" s="5" t="s">
        <v>340</v>
      </c>
    </row>
    <row r="405" spans="7:7" hidden="1" outlineLevel="3" x14ac:dyDescent="0.25">
      <c r="G405" s="5" t="s">
        <v>341</v>
      </c>
    </row>
    <row r="406" spans="7:7" hidden="1" outlineLevel="3" x14ac:dyDescent="0.25">
      <c r="G406" s="5" t="s">
        <v>342</v>
      </c>
    </row>
    <row r="407" spans="7:7" hidden="1" outlineLevel="3" x14ac:dyDescent="0.25">
      <c r="G407" s="5" t="s">
        <v>343</v>
      </c>
    </row>
    <row r="408" spans="7:7" hidden="1" outlineLevel="3" x14ac:dyDescent="0.25">
      <c r="G408" s="5" t="s">
        <v>344</v>
      </c>
    </row>
    <row r="409" spans="7:7" hidden="1" outlineLevel="3" x14ac:dyDescent="0.25">
      <c r="G409" s="5" t="s">
        <v>345</v>
      </c>
    </row>
    <row r="410" spans="7:7" hidden="1" outlineLevel="3" x14ac:dyDescent="0.25">
      <c r="G410" s="5" t="s">
        <v>346</v>
      </c>
    </row>
    <row r="411" spans="7:7" hidden="1" outlineLevel="3" x14ac:dyDescent="0.25">
      <c r="G411" s="5" t="s">
        <v>347</v>
      </c>
    </row>
    <row r="412" spans="7:7" hidden="1" outlineLevel="3" x14ac:dyDescent="0.25">
      <c r="G412" s="5" t="s">
        <v>348</v>
      </c>
    </row>
    <row r="413" spans="7:7" hidden="1" outlineLevel="3" x14ac:dyDescent="0.25">
      <c r="G413" s="5" t="s">
        <v>349</v>
      </c>
    </row>
    <row r="414" spans="7:7" hidden="1" outlineLevel="3" x14ac:dyDescent="0.25">
      <c r="G414" s="5" t="s">
        <v>350</v>
      </c>
    </row>
    <row r="415" spans="7:7" hidden="1" outlineLevel="3" x14ac:dyDescent="0.25">
      <c r="G415" s="5" t="s">
        <v>351</v>
      </c>
    </row>
    <row r="416" spans="7:7" hidden="1" outlineLevel="3" x14ac:dyDescent="0.25">
      <c r="G416" s="5" t="s">
        <v>352</v>
      </c>
    </row>
    <row r="417" spans="7:7" hidden="1" outlineLevel="3" x14ac:dyDescent="0.25">
      <c r="G417" s="5" t="s">
        <v>353</v>
      </c>
    </row>
    <row r="418" spans="7:7" hidden="1" outlineLevel="3" x14ac:dyDescent="0.25">
      <c r="G418" s="5" t="s">
        <v>354</v>
      </c>
    </row>
    <row r="419" spans="7:7" hidden="1" outlineLevel="3" x14ac:dyDescent="0.25">
      <c r="G419" s="5" t="s">
        <v>355</v>
      </c>
    </row>
    <row r="420" spans="7:7" hidden="1" outlineLevel="3" x14ac:dyDescent="0.25">
      <c r="G420" s="5" t="s">
        <v>356</v>
      </c>
    </row>
    <row r="421" spans="7:7" hidden="1" outlineLevel="3" x14ac:dyDescent="0.25">
      <c r="G421" s="5" t="s">
        <v>357</v>
      </c>
    </row>
    <row r="422" spans="7:7" hidden="1" outlineLevel="3" x14ac:dyDescent="0.25">
      <c r="G422" s="5" t="s">
        <v>358</v>
      </c>
    </row>
    <row r="423" spans="7:7" hidden="1" outlineLevel="3" x14ac:dyDescent="0.25">
      <c r="G423" s="5" t="s">
        <v>359</v>
      </c>
    </row>
    <row r="424" spans="7:7" outlineLevel="2" collapsed="1" x14ac:dyDescent="0.25">
      <c r="G424" s="5" t="s">
        <v>360</v>
      </c>
    </row>
    <row r="425" spans="7:7" outlineLevel="2" x14ac:dyDescent="0.25">
      <c r="G425" s="5" t="s">
        <v>361</v>
      </c>
    </row>
    <row r="426" spans="7:7" outlineLevel="2" x14ac:dyDescent="0.25">
      <c r="G426" s="5" t="s">
        <v>362</v>
      </c>
    </row>
    <row r="427" spans="7:7" outlineLevel="2" x14ac:dyDescent="0.25">
      <c r="G427" s="5" t="s">
        <v>363</v>
      </c>
    </row>
    <row r="428" spans="7:7" outlineLevel="2" x14ac:dyDescent="0.25">
      <c r="G428" s="5" t="s">
        <v>364</v>
      </c>
    </row>
    <row r="429" spans="7:7" outlineLevel="2" x14ac:dyDescent="0.25">
      <c r="G429" s="5" t="s">
        <v>365</v>
      </c>
    </row>
    <row r="430" spans="7:7" outlineLevel="2" x14ac:dyDescent="0.25">
      <c r="G430" s="5" t="s">
        <v>366</v>
      </c>
    </row>
    <row r="431" spans="7:7" outlineLevel="2" x14ac:dyDescent="0.25">
      <c r="G431" s="5" t="s">
        <v>367</v>
      </c>
    </row>
    <row r="432" spans="7:7" outlineLevel="2" x14ac:dyDescent="0.25">
      <c r="G432" s="5" t="s">
        <v>368</v>
      </c>
    </row>
    <row r="433" spans="7:7" outlineLevel="2" x14ac:dyDescent="0.25">
      <c r="G433" s="5" t="s">
        <v>369</v>
      </c>
    </row>
    <row r="434" spans="7:7" outlineLevel="2" x14ac:dyDescent="0.25">
      <c r="G434" s="5" t="s">
        <v>370</v>
      </c>
    </row>
    <row r="435" spans="7:7" outlineLevel="2" x14ac:dyDescent="0.25">
      <c r="G435" s="5" t="s">
        <v>371</v>
      </c>
    </row>
    <row r="436" spans="7:7" outlineLevel="2" x14ac:dyDescent="0.25">
      <c r="G436" s="5" t="s">
        <v>372</v>
      </c>
    </row>
    <row r="437" spans="7:7" outlineLevel="2" x14ac:dyDescent="0.25">
      <c r="G437" s="5" t="s">
        <v>373</v>
      </c>
    </row>
    <row r="438" spans="7:7" outlineLevel="2" x14ac:dyDescent="0.25">
      <c r="G438" s="5" t="s">
        <v>374</v>
      </c>
    </row>
    <row r="439" spans="7:7" outlineLevel="2" x14ac:dyDescent="0.25">
      <c r="G439" s="5" t="s">
        <v>375</v>
      </c>
    </row>
    <row r="440" spans="7:7" outlineLevel="2" x14ac:dyDescent="0.25">
      <c r="G440" s="5" t="s">
        <v>376</v>
      </c>
    </row>
    <row r="441" spans="7:7" outlineLevel="2" x14ac:dyDescent="0.25">
      <c r="G441" s="5" t="s">
        <v>377</v>
      </c>
    </row>
    <row r="442" spans="7:7" outlineLevel="2" x14ac:dyDescent="0.25">
      <c r="G442" s="5" t="s">
        <v>378</v>
      </c>
    </row>
    <row r="443" spans="7:7" outlineLevel="2" x14ac:dyDescent="0.25">
      <c r="G443" s="5" t="s">
        <v>379</v>
      </c>
    </row>
    <row r="444" spans="7:7" outlineLevel="2" x14ac:dyDescent="0.25">
      <c r="G444" s="5" t="s">
        <v>380</v>
      </c>
    </row>
    <row r="445" spans="7:7" outlineLevel="2" x14ac:dyDescent="0.25">
      <c r="G445" s="5" t="s">
        <v>381</v>
      </c>
    </row>
    <row r="446" spans="7:7" outlineLevel="2" x14ac:dyDescent="0.25">
      <c r="G446" s="5" t="s">
        <v>382</v>
      </c>
    </row>
    <row r="447" spans="7:7" outlineLevel="2" x14ac:dyDescent="0.25">
      <c r="G447" s="5" t="s">
        <v>383</v>
      </c>
    </row>
    <row r="448" spans="7:7" outlineLevel="2" x14ac:dyDescent="0.25">
      <c r="G448" s="5" t="s">
        <v>384</v>
      </c>
    </row>
    <row r="449" spans="6:7" outlineLevel="2" x14ac:dyDescent="0.25">
      <c r="G449" s="5" t="s">
        <v>385</v>
      </c>
    </row>
    <row r="450" spans="6:7" outlineLevel="2" x14ac:dyDescent="0.25">
      <c r="G450" s="5" t="s">
        <v>386</v>
      </c>
    </row>
    <row r="451" spans="6:7" outlineLevel="2" x14ac:dyDescent="0.25">
      <c r="G451" s="5" t="s">
        <v>387</v>
      </c>
    </row>
    <row r="452" spans="6:7" outlineLevel="1" x14ac:dyDescent="0.25">
      <c r="F452" t="s">
        <v>63</v>
      </c>
    </row>
    <row r="453" spans="6:7" outlineLevel="1" x14ac:dyDescent="0.25">
      <c r="F453" t="s">
        <v>64</v>
      </c>
    </row>
    <row r="454" spans="6:7" outlineLevel="1" x14ac:dyDescent="0.25">
      <c r="F454" t="s">
        <v>65</v>
      </c>
    </row>
    <row r="455" spans="6:7" outlineLevel="2" x14ac:dyDescent="0.25">
      <c r="G455" t="s">
        <v>65</v>
      </c>
    </row>
    <row r="456" spans="6:7" outlineLevel="2" x14ac:dyDescent="0.25">
      <c r="G456" t="s">
        <v>247</v>
      </c>
    </row>
    <row r="457" spans="6:7" outlineLevel="1" x14ac:dyDescent="0.25">
      <c r="F457" t="s">
        <v>66</v>
      </c>
    </row>
    <row r="458" spans="6:7" outlineLevel="2" x14ac:dyDescent="0.25">
      <c r="G458" t="s">
        <v>67</v>
      </c>
    </row>
    <row r="459" spans="6:7" outlineLevel="2" x14ac:dyDescent="0.25">
      <c r="G459" s="3" t="s">
        <v>249</v>
      </c>
    </row>
    <row r="460" spans="6:7" outlineLevel="1" x14ac:dyDescent="0.25">
      <c r="F460" t="s">
        <v>68</v>
      </c>
    </row>
    <row r="461" spans="6:7" outlineLevel="2" x14ac:dyDescent="0.25">
      <c r="G461" t="s">
        <v>248</v>
      </c>
    </row>
    <row r="462" spans="6:7" outlineLevel="1" x14ac:dyDescent="0.25"/>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53A92-B00B-45D8-9ADB-F5C4B5CF1031}">
  <sheetPr>
    <tabColor rgb="FFC00000"/>
  </sheetPr>
  <dimension ref="B2:N28"/>
  <sheetViews>
    <sheetView view="pageBreakPreview" zoomScaleNormal="100" zoomScaleSheetLayoutView="100" workbookViewId="0">
      <selection activeCell="B2" sqref="B2:N5"/>
    </sheetView>
  </sheetViews>
  <sheetFormatPr defaultRowHeight="15" x14ac:dyDescent="0.25"/>
  <cols>
    <col min="2" max="2" width="12.140625" customWidth="1"/>
    <col min="3" max="3" width="13.28515625" bestFit="1" customWidth="1"/>
    <col min="4" max="4" width="10" bestFit="1" customWidth="1"/>
    <col min="5" max="5" width="9.5703125" bestFit="1" customWidth="1"/>
    <col min="6" max="6" width="11.85546875" bestFit="1" customWidth="1"/>
    <col min="7" max="7" width="13.140625" bestFit="1" customWidth="1"/>
    <col min="8" max="8" width="15.28515625" customWidth="1"/>
    <col min="9" max="9" width="15" customWidth="1"/>
    <col min="12" max="12" width="14" customWidth="1"/>
    <col min="14" max="14" width="10.85546875" customWidth="1"/>
  </cols>
  <sheetData>
    <row r="2" spans="2:14" x14ac:dyDescent="0.25">
      <c r="B2" s="491" t="s">
        <v>977</v>
      </c>
      <c r="C2" s="491"/>
      <c r="D2" s="491"/>
      <c r="E2" s="491"/>
      <c r="F2" s="491"/>
      <c r="G2" s="491"/>
      <c r="H2" s="491"/>
      <c r="I2" s="491"/>
      <c r="J2" s="491"/>
      <c r="K2" s="491"/>
      <c r="L2" s="491"/>
      <c r="M2" s="491"/>
      <c r="N2" s="491"/>
    </row>
    <row r="3" spans="2:14" x14ac:dyDescent="0.25">
      <c r="B3" s="489" t="s">
        <v>1494</v>
      </c>
      <c r="C3" s="489"/>
      <c r="D3" s="489"/>
      <c r="E3" s="489"/>
      <c r="F3" s="489"/>
      <c r="G3" s="489"/>
      <c r="H3" s="489"/>
      <c r="I3" s="489"/>
      <c r="J3" s="489"/>
      <c r="K3" s="489"/>
      <c r="L3" s="489"/>
      <c r="M3" s="489"/>
      <c r="N3" s="489"/>
    </row>
    <row r="4" spans="2:14" x14ac:dyDescent="0.25">
      <c r="B4" s="489" t="s">
        <v>1495</v>
      </c>
      <c r="C4" s="489"/>
      <c r="D4" s="489"/>
      <c r="E4" s="489"/>
      <c r="F4" s="489"/>
      <c r="G4" s="489"/>
      <c r="H4" s="489"/>
      <c r="I4" s="489"/>
      <c r="J4" s="489"/>
      <c r="K4" s="489"/>
      <c r="L4" s="489"/>
      <c r="M4" s="489"/>
      <c r="N4" s="489"/>
    </row>
    <row r="5" spans="2:14" x14ac:dyDescent="0.25">
      <c r="L5" s="1" t="s">
        <v>981</v>
      </c>
    </row>
    <row r="6" spans="2:14" x14ac:dyDescent="0.25">
      <c r="L6" s="14" t="s">
        <v>1831</v>
      </c>
    </row>
    <row r="7" spans="2:14" x14ac:dyDescent="0.25">
      <c r="B7" s="1" t="s">
        <v>1289</v>
      </c>
    </row>
    <row r="8" spans="2:14" x14ac:dyDescent="0.25">
      <c r="B8" t="s">
        <v>1832</v>
      </c>
    </row>
    <row r="10" spans="2:14" s="67" customFormat="1" ht="39" customHeight="1" x14ac:dyDescent="0.25">
      <c r="B10" s="560" t="s">
        <v>1293</v>
      </c>
      <c r="C10" s="560" t="s">
        <v>1833</v>
      </c>
      <c r="D10" s="560" t="s">
        <v>1839</v>
      </c>
      <c r="E10" s="560" t="s">
        <v>1834</v>
      </c>
      <c r="F10" s="560" t="s">
        <v>1835</v>
      </c>
      <c r="G10" s="560" t="s">
        <v>1836</v>
      </c>
      <c r="H10" s="560" t="s">
        <v>1840</v>
      </c>
      <c r="I10" s="560" t="s">
        <v>1837</v>
      </c>
    </row>
    <row r="11" spans="2:14" x14ac:dyDescent="0.25">
      <c r="B11" t="s">
        <v>1598</v>
      </c>
      <c r="C11" s="14" t="s">
        <v>1838</v>
      </c>
      <c r="D11">
        <v>265</v>
      </c>
      <c r="E11">
        <v>100</v>
      </c>
      <c r="F11" s="36">
        <v>44409</v>
      </c>
      <c r="G11" s="14" t="s">
        <v>1017</v>
      </c>
      <c r="H11">
        <v>265</v>
      </c>
      <c r="I11">
        <v>50</v>
      </c>
    </row>
    <row r="12" spans="2:14" x14ac:dyDescent="0.25">
      <c r="N12" s="564" t="s">
        <v>1324</v>
      </c>
    </row>
    <row r="13" spans="2:14" s="67" customFormat="1" ht="30" x14ac:dyDescent="0.25">
      <c r="B13" s="464" t="s">
        <v>549</v>
      </c>
      <c r="C13" s="464" t="s">
        <v>528</v>
      </c>
      <c r="D13" s="464" t="s">
        <v>529</v>
      </c>
      <c r="E13" s="464" t="s">
        <v>1841</v>
      </c>
      <c r="F13" s="464" t="s">
        <v>1842</v>
      </c>
      <c r="G13" s="464" t="s">
        <v>1298</v>
      </c>
      <c r="H13" s="464" t="s">
        <v>701</v>
      </c>
      <c r="I13" s="464" t="s">
        <v>1843</v>
      </c>
      <c r="J13" s="464" t="s">
        <v>531</v>
      </c>
      <c r="K13" s="464" t="s">
        <v>532</v>
      </c>
      <c r="L13" s="464" t="s">
        <v>533</v>
      </c>
      <c r="M13" s="464" t="s">
        <v>933</v>
      </c>
      <c r="N13" s="132" t="s">
        <v>1421</v>
      </c>
    </row>
    <row r="14" spans="2:14" x14ac:dyDescent="0.25">
      <c r="B14" s="561">
        <v>44197</v>
      </c>
      <c r="C14" s="133"/>
      <c r="D14" s="133"/>
      <c r="E14" s="133"/>
      <c r="F14" s="133">
        <f>SUM(D14:E14)</f>
        <v>0</v>
      </c>
      <c r="G14" s="133"/>
      <c r="H14" s="133"/>
      <c r="I14" s="133">
        <f>SUM(G14:H14)</f>
        <v>0</v>
      </c>
      <c r="J14" s="133"/>
      <c r="K14" s="133"/>
      <c r="L14" s="133"/>
      <c r="M14" s="133"/>
      <c r="N14" s="133">
        <f>SUM(C14,F14,I14,J14:M14)</f>
        <v>0</v>
      </c>
    </row>
    <row r="15" spans="2:14" x14ac:dyDescent="0.25">
      <c r="B15" s="562">
        <v>44228</v>
      </c>
      <c r="C15" s="563"/>
      <c r="D15" s="563"/>
      <c r="E15" s="563"/>
      <c r="F15" s="563">
        <f t="shared" ref="F15:F27" si="0">SUM(D15:E15)</f>
        <v>0</v>
      </c>
      <c r="G15" s="563"/>
      <c r="H15" s="563"/>
      <c r="I15" s="563">
        <f t="shared" ref="I15:I27" si="1">SUM(G15:H15)</f>
        <v>0</v>
      </c>
      <c r="J15" s="563"/>
      <c r="K15" s="563"/>
      <c r="L15" s="563"/>
      <c r="M15" s="563"/>
      <c r="N15" s="563">
        <f t="shared" ref="N15:N27" si="2">SUM(C15,F15,I15,J15:M15)</f>
        <v>0</v>
      </c>
    </row>
    <row r="16" spans="2:14" x14ac:dyDescent="0.25">
      <c r="B16" s="561">
        <v>44256</v>
      </c>
      <c r="C16" s="133"/>
      <c r="D16" s="133"/>
      <c r="E16" s="133"/>
      <c r="F16" s="133">
        <f t="shared" si="0"/>
        <v>0</v>
      </c>
      <c r="G16" s="133"/>
      <c r="H16" s="133"/>
      <c r="I16" s="133">
        <f t="shared" si="1"/>
        <v>0</v>
      </c>
      <c r="J16" s="133"/>
      <c r="K16" s="133"/>
      <c r="L16" s="133"/>
      <c r="M16" s="133"/>
      <c r="N16" s="133">
        <f t="shared" si="2"/>
        <v>0</v>
      </c>
    </row>
    <row r="17" spans="2:14" x14ac:dyDescent="0.25">
      <c r="B17" s="562">
        <v>44287</v>
      </c>
      <c r="C17" s="563"/>
      <c r="D17" s="563"/>
      <c r="E17" s="563"/>
      <c r="F17" s="563">
        <f t="shared" si="0"/>
        <v>0</v>
      </c>
      <c r="G17" s="563"/>
      <c r="H17" s="563"/>
      <c r="I17" s="563">
        <f t="shared" si="1"/>
        <v>0</v>
      </c>
      <c r="J17" s="563"/>
      <c r="K17" s="563"/>
      <c r="L17" s="563"/>
      <c r="M17" s="563"/>
      <c r="N17" s="563">
        <f t="shared" si="2"/>
        <v>0</v>
      </c>
    </row>
    <row r="18" spans="2:14" x14ac:dyDescent="0.25">
      <c r="B18" s="561">
        <v>44317</v>
      </c>
      <c r="C18" s="133"/>
      <c r="D18" s="133"/>
      <c r="E18" s="133"/>
      <c r="F18" s="133">
        <f t="shared" si="0"/>
        <v>0</v>
      </c>
      <c r="G18" s="133"/>
      <c r="H18" s="133"/>
      <c r="I18" s="133">
        <f t="shared" si="1"/>
        <v>0</v>
      </c>
      <c r="J18" s="133"/>
      <c r="K18" s="133"/>
      <c r="L18" s="133"/>
      <c r="M18" s="133"/>
      <c r="N18" s="133">
        <f t="shared" si="2"/>
        <v>0</v>
      </c>
    </row>
    <row r="19" spans="2:14" x14ac:dyDescent="0.25">
      <c r="B19" s="562">
        <v>44348</v>
      </c>
      <c r="C19" s="563"/>
      <c r="D19" s="563"/>
      <c r="E19" s="563"/>
      <c r="F19" s="563">
        <f t="shared" si="0"/>
        <v>0</v>
      </c>
      <c r="G19" s="563"/>
      <c r="H19" s="563"/>
      <c r="I19" s="563">
        <f t="shared" si="1"/>
        <v>0</v>
      </c>
      <c r="J19" s="563"/>
      <c r="K19" s="563"/>
      <c r="L19" s="563"/>
      <c r="M19" s="563"/>
      <c r="N19" s="563">
        <f t="shared" si="2"/>
        <v>0</v>
      </c>
    </row>
    <row r="20" spans="2:14" x14ac:dyDescent="0.25">
      <c r="B20" s="561">
        <v>44378</v>
      </c>
      <c r="C20" s="133"/>
      <c r="D20" s="133"/>
      <c r="E20" s="133"/>
      <c r="F20" s="133">
        <f t="shared" si="0"/>
        <v>0</v>
      </c>
      <c r="G20" s="133"/>
      <c r="H20" s="133"/>
      <c r="I20" s="133">
        <f t="shared" si="1"/>
        <v>0</v>
      </c>
      <c r="J20" s="133"/>
      <c r="K20" s="133"/>
      <c r="L20" s="133"/>
      <c r="M20" s="133"/>
      <c r="N20" s="133">
        <f t="shared" si="2"/>
        <v>0</v>
      </c>
    </row>
    <row r="21" spans="2:14" x14ac:dyDescent="0.25">
      <c r="B21" s="562">
        <v>44409</v>
      </c>
      <c r="C21" s="563"/>
      <c r="D21" s="563"/>
      <c r="E21" s="563"/>
      <c r="F21" s="563">
        <f t="shared" si="0"/>
        <v>0</v>
      </c>
      <c r="G21" s="563"/>
      <c r="H21" s="563"/>
      <c r="I21" s="563">
        <f t="shared" si="1"/>
        <v>0</v>
      </c>
      <c r="J21" s="563"/>
      <c r="K21" s="563"/>
      <c r="L21" s="563"/>
      <c r="M21" s="563"/>
      <c r="N21" s="563">
        <f t="shared" si="2"/>
        <v>0</v>
      </c>
    </row>
    <row r="22" spans="2:14" x14ac:dyDescent="0.25">
      <c r="B22" s="561">
        <v>44440</v>
      </c>
      <c r="C22" s="133"/>
      <c r="D22" s="133"/>
      <c r="E22" s="133"/>
      <c r="F22" s="133">
        <f t="shared" si="0"/>
        <v>0</v>
      </c>
      <c r="G22" s="133"/>
      <c r="H22" s="133"/>
      <c r="I22" s="133">
        <f t="shared" si="1"/>
        <v>0</v>
      </c>
      <c r="J22" s="133"/>
      <c r="K22" s="133"/>
      <c r="L22" s="133"/>
      <c r="M22" s="133"/>
      <c r="N22" s="133">
        <f t="shared" si="2"/>
        <v>0</v>
      </c>
    </row>
    <row r="23" spans="2:14" x14ac:dyDescent="0.25">
      <c r="B23" s="562">
        <v>44470</v>
      </c>
      <c r="C23" s="563"/>
      <c r="D23" s="563"/>
      <c r="E23" s="563"/>
      <c r="F23" s="563">
        <f t="shared" si="0"/>
        <v>0</v>
      </c>
      <c r="G23" s="563"/>
      <c r="H23" s="563"/>
      <c r="I23" s="563">
        <f t="shared" si="1"/>
        <v>0</v>
      </c>
      <c r="J23" s="563"/>
      <c r="K23" s="563"/>
      <c r="L23" s="563"/>
      <c r="M23" s="563"/>
      <c r="N23" s="563">
        <f t="shared" si="2"/>
        <v>0</v>
      </c>
    </row>
    <row r="24" spans="2:14" x14ac:dyDescent="0.25">
      <c r="B24" s="561">
        <v>44501</v>
      </c>
      <c r="C24" s="133"/>
      <c r="D24" s="133"/>
      <c r="E24" s="133"/>
      <c r="F24" s="133">
        <f t="shared" si="0"/>
        <v>0</v>
      </c>
      <c r="G24" s="133"/>
      <c r="H24" s="133"/>
      <c r="I24" s="133">
        <f t="shared" si="1"/>
        <v>0</v>
      </c>
      <c r="J24" s="133"/>
      <c r="K24" s="133"/>
      <c r="L24" s="133"/>
      <c r="M24" s="133"/>
      <c r="N24" s="133">
        <f t="shared" si="2"/>
        <v>0</v>
      </c>
    </row>
    <row r="25" spans="2:14" x14ac:dyDescent="0.25">
      <c r="B25" s="562">
        <v>44531</v>
      </c>
      <c r="C25" s="563"/>
      <c r="D25" s="563"/>
      <c r="E25" s="563"/>
      <c r="F25" s="563">
        <f t="shared" si="0"/>
        <v>0</v>
      </c>
      <c r="G25" s="563"/>
      <c r="H25" s="563"/>
      <c r="I25" s="563">
        <f t="shared" si="1"/>
        <v>0</v>
      </c>
      <c r="J25" s="563"/>
      <c r="K25" s="563"/>
      <c r="L25" s="563"/>
      <c r="M25" s="563"/>
      <c r="N25" s="563">
        <f t="shared" si="2"/>
        <v>0</v>
      </c>
    </row>
    <row r="26" spans="2:14" x14ac:dyDescent="0.25">
      <c r="B26" s="561">
        <v>44562</v>
      </c>
      <c r="C26" s="133"/>
      <c r="D26" s="133"/>
      <c r="E26" s="133"/>
      <c r="F26" s="133">
        <f t="shared" si="0"/>
        <v>0</v>
      </c>
      <c r="G26" s="133"/>
      <c r="H26" s="133"/>
      <c r="I26" s="133">
        <f t="shared" si="1"/>
        <v>0</v>
      </c>
      <c r="J26" s="133"/>
      <c r="K26" s="133"/>
      <c r="L26" s="133"/>
      <c r="M26" s="133"/>
      <c r="N26" s="133">
        <f t="shared" si="2"/>
        <v>0</v>
      </c>
    </row>
    <row r="27" spans="2:14" x14ac:dyDescent="0.25">
      <c r="B27" s="562">
        <v>44593</v>
      </c>
      <c r="C27" s="563"/>
      <c r="D27" s="563"/>
      <c r="E27" s="563"/>
      <c r="F27" s="563">
        <f t="shared" si="0"/>
        <v>0</v>
      </c>
      <c r="G27" s="563"/>
      <c r="H27" s="563"/>
      <c r="I27" s="563">
        <f t="shared" si="1"/>
        <v>0</v>
      </c>
      <c r="J27" s="563"/>
      <c r="K27" s="563"/>
      <c r="L27" s="563"/>
      <c r="M27" s="563"/>
      <c r="N27" s="563">
        <f t="shared" si="2"/>
        <v>0</v>
      </c>
    </row>
    <row r="28" spans="2:14" s="1" customFormat="1" x14ac:dyDescent="0.25">
      <c r="B28" s="356" t="s">
        <v>416</v>
      </c>
      <c r="C28" s="361">
        <f>SUM(C14:C27)</f>
        <v>0</v>
      </c>
      <c r="D28" s="361">
        <f t="shared" ref="D28:N28" si="3">SUM(D14:D27)</f>
        <v>0</v>
      </c>
      <c r="E28" s="361">
        <f t="shared" si="3"/>
        <v>0</v>
      </c>
      <c r="F28" s="361">
        <f t="shared" si="3"/>
        <v>0</v>
      </c>
      <c r="G28" s="361">
        <f t="shared" si="3"/>
        <v>0</v>
      </c>
      <c r="H28" s="361">
        <f t="shared" si="3"/>
        <v>0</v>
      </c>
      <c r="I28" s="361">
        <f t="shared" si="3"/>
        <v>0</v>
      </c>
      <c r="J28" s="361">
        <f t="shared" si="3"/>
        <v>0</v>
      </c>
      <c r="K28" s="361">
        <f t="shared" si="3"/>
        <v>0</v>
      </c>
      <c r="L28" s="361">
        <f t="shared" si="3"/>
        <v>0</v>
      </c>
      <c r="M28" s="361">
        <f t="shared" si="3"/>
        <v>0</v>
      </c>
      <c r="N28" s="361">
        <f t="shared" si="3"/>
        <v>0</v>
      </c>
    </row>
  </sheetData>
  <mergeCells count="3">
    <mergeCell ref="B2:N2"/>
    <mergeCell ref="B3:N3"/>
    <mergeCell ref="B4:N4"/>
  </mergeCells>
  <phoneticPr fontId="14" type="noConversion"/>
  <pageMargins left="0.7" right="0.7" top="0.75" bottom="0.75" header="0.3" footer="0.3"/>
  <pageSetup scale="80" orientation="landscape"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DC826-7F49-47D0-8747-9DD02B0B6FF5}">
  <sheetPr>
    <tabColor rgb="FFC00000"/>
  </sheetPr>
  <dimension ref="A2:N42"/>
  <sheetViews>
    <sheetView view="pageBreakPreview" zoomScaleNormal="100" zoomScaleSheetLayoutView="100" workbookViewId="0">
      <selection activeCell="A26" sqref="A26:A30"/>
    </sheetView>
  </sheetViews>
  <sheetFormatPr defaultRowHeight="15" x14ac:dyDescent="0.25"/>
  <cols>
    <col min="2" max="2" width="10.7109375" customWidth="1"/>
    <col min="3" max="3" width="20.42578125" customWidth="1"/>
    <col min="4" max="4" width="9.5703125" bestFit="1" customWidth="1"/>
    <col min="5" max="5" width="9.7109375" customWidth="1"/>
    <col min="6" max="6" width="9.85546875" customWidth="1"/>
    <col min="7" max="7" width="10.42578125" bestFit="1" customWidth="1"/>
    <col min="8" max="8" width="14" customWidth="1"/>
  </cols>
  <sheetData>
    <row r="2" spans="2:14" x14ac:dyDescent="0.25">
      <c r="B2" s="491" t="s">
        <v>977</v>
      </c>
      <c r="C2" s="491"/>
      <c r="D2" s="491"/>
      <c r="E2" s="491"/>
      <c r="F2" s="491"/>
      <c r="G2" s="491"/>
      <c r="H2" s="491"/>
      <c r="I2" s="565"/>
      <c r="J2" s="565"/>
      <c r="K2" s="565"/>
      <c r="L2" s="565"/>
      <c r="M2" s="565"/>
      <c r="N2" s="565"/>
    </row>
    <row r="3" spans="2:14" x14ac:dyDescent="0.25">
      <c r="B3" s="489" t="s">
        <v>1494</v>
      </c>
      <c r="C3" s="489"/>
      <c r="D3" s="489"/>
      <c r="E3" s="489"/>
      <c r="F3" s="489"/>
      <c r="G3" s="489"/>
      <c r="H3" s="489"/>
      <c r="I3" s="131"/>
      <c r="J3" s="131"/>
      <c r="K3" s="131"/>
      <c r="L3" s="131"/>
      <c r="M3" s="131"/>
      <c r="N3" s="131"/>
    </row>
    <row r="4" spans="2:14" x14ac:dyDescent="0.25">
      <c r="B4" s="489" t="s">
        <v>1495</v>
      </c>
      <c r="C4" s="489"/>
      <c r="D4" s="489"/>
      <c r="E4" s="489"/>
      <c r="F4" s="489"/>
      <c r="G4" s="489"/>
      <c r="H4" s="489"/>
      <c r="I4" s="131"/>
      <c r="J4" s="131"/>
      <c r="K4" s="131"/>
      <c r="L4" s="131"/>
      <c r="M4" s="131"/>
      <c r="N4" s="131"/>
    </row>
    <row r="5" spans="2:14" x14ac:dyDescent="0.25">
      <c r="L5" s="1"/>
    </row>
    <row r="6" spans="2:14" x14ac:dyDescent="0.25">
      <c r="B6" t="s">
        <v>1844</v>
      </c>
    </row>
    <row r="7" spans="2:14" x14ac:dyDescent="0.25">
      <c r="B7" t="s">
        <v>1497</v>
      </c>
      <c r="C7" s="572">
        <v>44256</v>
      </c>
    </row>
    <row r="8" spans="2:14" s="67" customFormat="1" ht="30" x14ac:dyDescent="0.25">
      <c r="B8" s="566" t="s">
        <v>1771</v>
      </c>
      <c r="C8" s="566" t="s">
        <v>1845</v>
      </c>
      <c r="D8" s="566" t="s">
        <v>1846</v>
      </c>
      <c r="E8" s="566" t="s">
        <v>1847</v>
      </c>
      <c r="F8" s="566" t="s">
        <v>1848</v>
      </c>
      <c r="G8" s="566" t="s">
        <v>1849</v>
      </c>
      <c r="H8" s="566" t="s">
        <v>1305</v>
      </c>
    </row>
    <row r="9" spans="2:14" x14ac:dyDescent="0.25">
      <c r="B9" s="567">
        <v>101</v>
      </c>
      <c r="C9" s="44" t="s">
        <v>1513</v>
      </c>
      <c r="D9" s="568">
        <v>102101</v>
      </c>
      <c r="E9" s="44">
        <v>505</v>
      </c>
      <c r="F9" s="44">
        <v>600</v>
      </c>
      <c r="G9" s="44">
        <f>F9-E9</f>
        <v>95</v>
      </c>
      <c r="H9" s="569">
        <f>G9*10</f>
        <v>950</v>
      </c>
    </row>
    <row r="10" spans="2:14" x14ac:dyDescent="0.25">
      <c r="B10" s="567">
        <v>102</v>
      </c>
      <c r="C10" s="44" t="s">
        <v>1513</v>
      </c>
      <c r="D10" s="568">
        <v>102102</v>
      </c>
      <c r="E10" s="44">
        <v>808</v>
      </c>
      <c r="F10" s="44">
        <v>900</v>
      </c>
      <c r="G10" s="44">
        <f t="shared" ref="G10:G20" si="0">F10-E10</f>
        <v>92</v>
      </c>
      <c r="H10" s="569">
        <f t="shared" ref="H10:H20" si="1">G10*10</f>
        <v>920</v>
      </c>
    </row>
    <row r="11" spans="2:14" x14ac:dyDescent="0.25">
      <c r="B11" s="567">
        <v>105</v>
      </c>
      <c r="C11" s="44" t="s">
        <v>1513</v>
      </c>
      <c r="D11" s="568">
        <v>102103</v>
      </c>
      <c r="E11" s="44">
        <v>450</v>
      </c>
      <c r="F11" s="44">
        <v>550</v>
      </c>
      <c r="G11" s="44">
        <f t="shared" si="0"/>
        <v>100</v>
      </c>
      <c r="H11" s="569">
        <f t="shared" si="1"/>
        <v>1000</v>
      </c>
    </row>
    <row r="12" spans="2:14" x14ac:dyDescent="0.25">
      <c r="B12" s="567">
        <v>106</v>
      </c>
      <c r="C12" s="44" t="s">
        <v>1850</v>
      </c>
      <c r="D12" s="568">
        <v>102104</v>
      </c>
      <c r="E12" s="44">
        <v>92</v>
      </c>
      <c r="F12" s="44">
        <v>200</v>
      </c>
      <c r="G12" s="44">
        <f t="shared" si="0"/>
        <v>108</v>
      </c>
      <c r="H12" s="569">
        <f t="shared" si="1"/>
        <v>1080</v>
      </c>
    </row>
    <row r="13" spans="2:14" x14ac:dyDescent="0.25">
      <c r="B13" s="567">
        <v>107</v>
      </c>
      <c r="C13" s="44" t="s">
        <v>1851</v>
      </c>
      <c r="D13" s="568">
        <v>102105</v>
      </c>
      <c r="E13" s="44">
        <v>98</v>
      </c>
      <c r="F13" s="44">
        <v>150</v>
      </c>
      <c r="G13" s="44">
        <f t="shared" si="0"/>
        <v>52</v>
      </c>
      <c r="H13" s="569">
        <f t="shared" si="1"/>
        <v>520</v>
      </c>
    </row>
    <row r="14" spans="2:14" x14ac:dyDescent="0.25">
      <c r="B14" s="567">
        <v>108</v>
      </c>
      <c r="C14" s="44" t="s">
        <v>1852</v>
      </c>
      <c r="D14" s="568">
        <v>102106</v>
      </c>
      <c r="E14" s="44">
        <v>104</v>
      </c>
      <c r="F14" s="44">
        <v>200</v>
      </c>
      <c r="G14" s="44">
        <f t="shared" si="0"/>
        <v>96</v>
      </c>
      <c r="H14" s="569">
        <f t="shared" si="1"/>
        <v>960</v>
      </c>
    </row>
    <row r="15" spans="2:14" x14ac:dyDescent="0.25">
      <c r="B15" s="567">
        <v>109</v>
      </c>
      <c r="C15" s="44" t="s">
        <v>1853</v>
      </c>
      <c r="D15" s="568">
        <v>102107</v>
      </c>
      <c r="E15" s="44">
        <v>110</v>
      </c>
      <c r="F15" s="44">
        <v>220</v>
      </c>
      <c r="G15" s="44">
        <f t="shared" si="0"/>
        <v>110</v>
      </c>
      <c r="H15" s="569">
        <f t="shared" si="1"/>
        <v>1100</v>
      </c>
    </row>
    <row r="16" spans="2:14" x14ac:dyDescent="0.25">
      <c r="B16" s="567">
        <v>110</v>
      </c>
      <c r="C16" s="44" t="s">
        <v>1854</v>
      </c>
      <c r="D16" s="568">
        <v>102108</v>
      </c>
      <c r="E16" s="44">
        <v>116</v>
      </c>
      <c r="F16" s="44">
        <v>210</v>
      </c>
      <c r="G16" s="44">
        <f t="shared" si="0"/>
        <v>94</v>
      </c>
      <c r="H16" s="569">
        <f t="shared" si="1"/>
        <v>940</v>
      </c>
    </row>
    <row r="17" spans="1:8" x14ac:dyDescent="0.25">
      <c r="B17" s="567">
        <v>111</v>
      </c>
      <c r="C17" s="44" t="s">
        <v>1855</v>
      </c>
      <c r="D17" s="568">
        <v>102109</v>
      </c>
      <c r="E17" s="44">
        <v>122</v>
      </c>
      <c r="F17" s="44">
        <v>200</v>
      </c>
      <c r="G17" s="44">
        <f t="shared" si="0"/>
        <v>78</v>
      </c>
      <c r="H17" s="569">
        <f t="shared" si="1"/>
        <v>780</v>
      </c>
    </row>
    <row r="18" spans="1:8" x14ac:dyDescent="0.25">
      <c r="B18" s="567">
        <v>112</v>
      </c>
      <c r="C18" s="44" t="s">
        <v>1856</v>
      </c>
      <c r="D18" s="568">
        <v>102110</v>
      </c>
      <c r="E18" s="44">
        <v>128</v>
      </c>
      <c r="F18" s="44">
        <v>215</v>
      </c>
      <c r="G18" s="44">
        <f t="shared" si="0"/>
        <v>87</v>
      </c>
      <c r="H18" s="569">
        <f t="shared" si="1"/>
        <v>870</v>
      </c>
    </row>
    <row r="19" spans="1:8" x14ac:dyDescent="0.25">
      <c r="B19" s="567">
        <v>113</v>
      </c>
      <c r="C19" s="44" t="s">
        <v>1857</v>
      </c>
      <c r="D19" s="568">
        <v>102111</v>
      </c>
      <c r="E19" s="44">
        <v>134</v>
      </c>
      <c r="F19" s="44">
        <v>350</v>
      </c>
      <c r="G19" s="44">
        <f t="shared" si="0"/>
        <v>216</v>
      </c>
      <c r="H19" s="569">
        <f t="shared" si="1"/>
        <v>2160</v>
      </c>
    </row>
    <row r="20" spans="1:8" x14ac:dyDescent="0.25">
      <c r="B20" s="567">
        <v>114</v>
      </c>
      <c r="C20" s="44" t="s">
        <v>1858</v>
      </c>
      <c r="D20" s="568">
        <v>102112</v>
      </c>
      <c r="E20" s="44">
        <v>140</v>
      </c>
      <c r="F20" s="44">
        <v>240</v>
      </c>
      <c r="G20" s="44">
        <f t="shared" si="0"/>
        <v>100</v>
      </c>
      <c r="H20" s="569">
        <f t="shared" si="1"/>
        <v>1000</v>
      </c>
    </row>
    <row r="21" spans="1:8" x14ac:dyDescent="0.25">
      <c r="B21" s="570" t="s">
        <v>416</v>
      </c>
      <c r="C21" s="570"/>
      <c r="D21" s="570"/>
      <c r="E21" s="570"/>
      <c r="F21" s="570"/>
      <c r="G21" s="570"/>
      <c r="H21" s="571">
        <f>SUM(H9:H20)</f>
        <v>12280</v>
      </c>
    </row>
    <row r="26" spans="1:8" x14ac:dyDescent="0.25">
      <c r="A26" s="428">
        <v>44197</v>
      </c>
    </row>
    <row r="27" spans="1:8" x14ac:dyDescent="0.25">
      <c r="A27" s="428">
        <v>44228</v>
      </c>
    </row>
    <row r="28" spans="1:8" x14ac:dyDescent="0.25">
      <c r="A28" s="428">
        <v>44256</v>
      </c>
    </row>
    <row r="29" spans="1:8" x14ac:dyDescent="0.25">
      <c r="A29" s="428">
        <v>44287</v>
      </c>
    </row>
    <row r="30" spans="1:8" x14ac:dyDescent="0.25">
      <c r="A30" s="428">
        <v>44317</v>
      </c>
    </row>
    <row r="31" spans="1:8" x14ac:dyDescent="0.25">
      <c r="A31" s="428">
        <v>44348</v>
      </c>
    </row>
    <row r="32" spans="1:8" x14ac:dyDescent="0.25">
      <c r="A32" s="428">
        <v>44378</v>
      </c>
    </row>
    <row r="33" spans="1:1" x14ac:dyDescent="0.25">
      <c r="A33" s="428">
        <v>44409</v>
      </c>
    </row>
    <row r="34" spans="1:1" x14ac:dyDescent="0.25">
      <c r="A34" s="428">
        <v>44440</v>
      </c>
    </row>
    <row r="35" spans="1:1" x14ac:dyDescent="0.25">
      <c r="A35" s="428">
        <v>44470</v>
      </c>
    </row>
    <row r="36" spans="1:1" x14ac:dyDescent="0.25">
      <c r="A36" s="428">
        <v>44501</v>
      </c>
    </row>
    <row r="37" spans="1:1" x14ac:dyDescent="0.25">
      <c r="A37" s="428">
        <v>44531</v>
      </c>
    </row>
    <row r="38" spans="1:1" x14ac:dyDescent="0.25">
      <c r="A38" s="428">
        <v>44562</v>
      </c>
    </row>
    <row r="39" spans="1:1" x14ac:dyDescent="0.25">
      <c r="A39" s="428">
        <v>44593</v>
      </c>
    </row>
    <row r="40" spans="1:1" x14ac:dyDescent="0.25">
      <c r="A40" s="428">
        <v>44621</v>
      </c>
    </row>
    <row r="41" spans="1:1" x14ac:dyDescent="0.25">
      <c r="A41" s="428">
        <v>44652</v>
      </c>
    </row>
    <row r="42" spans="1:1" x14ac:dyDescent="0.25">
      <c r="A42" s="428">
        <v>44682</v>
      </c>
    </row>
  </sheetData>
  <mergeCells count="4">
    <mergeCell ref="B21:G21"/>
    <mergeCell ref="B2:H2"/>
    <mergeCell ref="B3:H3"/>
    <mergeCell ref="B4:H4"/>
  </mergeCells>
  <dataValidations count="1">
    <dataValidation type="list" allowBlank="1" showInputMessage="1" showErrorMessage="1" sqref="C7" xr:uid="{DA0D4A5D-1FEE-49EB-9F88-533229BC6E2B}">
      <formula1>$A$26:$A$42</formula1>
    </dataValidation>
  </dataValidation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E269E-91AA-4140-B7CF-4971D222E482}">
  <sheetPr>
    <tabColor rgb="FFC00000"/>
  </sheetPr>
  <dimension ref="B2:H24"/>
  <sheetViews>
    <sheetView view="pageBreakPreview" zoomScaleNormal="100" zoomScaleSheetLayoutView="100" workbookViewId="0">
      <selection activeCell="B2" sqref="B2:F5"/>
    </sheetView>
  </sheetViews>
  <sheetFormatPr defaultRowHeight="15" x14ac:dyDescent="0.25"/>
  <cols>
    <col min="2" max="2" width="14.42578125" customWidth="1"/>
    <col min="3" max="3" width="11.7109375" customWidth="1"/>
    <col min="4" max="4" width="15.7109375" bestFit="1" customWidth="1"/>
    <col min="5" max="5" width="16.85546875" bestFit="1" customWidth="1"/>
    <col min="6" max="6" width="12.28515625" customWidth="1"/>
  </cols>
  <sheetData>
    <row r="2" spans="2:8" x14ac:dyDescent="0.25">
      <c r="B2" s="491" t="s">
        <v>977</v>
      </c>
      <c r="C2" s="491"/>
      <c r="D2" s="491"/>
      <c r="E2" s="491"/>
      <c r="F2" s="491"/>
      <c r="G2" s="565"/>
      <c r="H2" s="565"/>
    </row>
    <row r="3" spans="2:8" x14ac:dyDescent="0.25">
      <c r="B3" s="489" t="s">
        <v>1494</v>
      </c>
      <c r="C3" s="489"/>
      <c r="D3" s="489"/>
      <c r="E3" s="489"/>
      <c r="F3" s="489"/>
      <c r="G3" s="131"/>
      <c r="H3" s="131"/>
    </row>
    <row r="4" spans="2:8" x14ac:dyDescent="0.25">
      <c r="B4" s="489" t="s">
        <v>1495</v>
      </c>
      <c r="C4" s="489"/>
      <c r="D4" s="489"/>
      <c r="E4" s="489"/>
      <c r="F4" s="489"/>
      <c r="G4" s="131"/>
      <c r="H4" s="131"/>
    </row>
    <row r="7" spans="2:8" x14ac:dyDescent="0.25">
      <c r="B7" t="s">
        <v>1859</v>
      </c>
    </row>
    <row r="8" spans="2:8" x14ac:dyDescent="0.25">
      <c r="B8" t="s">
        <v>1832</v>
      </c>
    </row>
    <row r="10" spans="2:8" x14ac:dyDescent="0.25">
      <c r="B10" s="573" t="s">
        <v>1703</v>
      </c>
      <c r="C10" s="573" t="s">
        <v>912</v>
      </c>
      <c r="D10" s="573"/>
      <c r="E10" s="573"/>
      <c r="F10" s="573"/>
    </row>
    <row r="11" spans="2:8" x14ac:dyDescent="0.25">
      <c r="B11" s="573"/>
      <c r="C11" s="117" t="s">
        <v>1860</v>
      </c>
      <c r="D11" s="117" t="s">
        <v>1861</v>
      </c>
      <c r="E11" s="117" t="s">
        <v>1862</v>
      </c>
      <c r="F11" s="117" t="s">
        <v>1863</v>
      </c>
    </row>
    <row r="12" spans="2:8" x14ac:dyDescent="0.25">
      <c r="B12" s="57" t="s">
        <v>1707</v>
      </c>
      <c r="C12" s="341"/>
      <c r="D12" s="341"/>
      <c r="E12" s="341"/>
      <c r="F12" s="341"/>
    </row>
    <row r="13" spans="2:8" x14ac:dyDescent="0.25">
      <c r="B13" s="57" t="s">
        <v>1708</v>
      </c>
      <c r="C13" s="341"/>
      <c r="D13" s="341"/>
      <c r="E13" s="341"/>
      <c r="F13" s="341"/>
    </row>
    <row r="14" spans="2:8" x14ac:dyDescent="0.25">
      <c r="B14" s="57" t="s">
        <v>1709</v>
      </c>
      <c r="C14" s="341"/>
      <c r="D14" s="341"/>
      <c r="E14" s="341"/>
      <c r="F14" s="341"/>
    </row>
    <row r="15" spans="2:8" x14ac:dyDescent="0.25">
      <c r="B15" s="57" t="s">
        <v>1710</v>
      </c>
      <c r="C15" s="341"/>
      <c r="D15" s="341"/>
      <c r="E15" s="341"/>
      <c r="F15" s="341"/>
    </row>
    <row r="16" spans="2:8" x14ac:dyDescent="0.25">
      <c r="B16" s="574" t="s">
        <v>416</v>
      </c>
      <c r="C16" s="341">
        <f>SUM(C12:C15)</f>
        <v>0</v>
      </c>
      <c r="D16" s="341">
        <f t="shared" ref="D16:F16" si="0">SUM(D12:D15)</f>
        <v>0</v>
      </c>
      <c r="E16" s="341">
        <f t="shared" si="0"/>
        <v>0</v>
      </c>
      <c r="F16" s="341">
        <f t="shared" si="0"/>
        <v>0</v>
      </c>
    </row>
    <row r="18" spans="2:6" x14ac:dyDescent="0.25">
      <c r="B18" s="573" t="s">
        <v>1703</v>
      </c>
      <c r="C18" s="573" t="s">
        <v>1864</v>
      </c>
      <c r="D18" s="573"/>
      <c r="E18" s="573"/>
      <c r="F18" s="573"/>
    </row>
    <row r="19" spans="2:6" x14ac:dyDescent="0.25">
      <c r="B19" s="573"/>
      <c r="C19" s="117" t="s">
        <v>1860</v>
      </c>
      <c r="D19" s="117" t="s">
        <v>1861</v>
      </c>
      <c r="E19" s="117" t="s">
        <v>1862</v>
      </c>
      <c r="F19" s="117" t="s">
        <v>1863</v>
      </c>
    </row>
    <row r="20" spans="2:6" x14ac:dyDescent="0.25">
      <c r="B20" s="57" t="s">
        <v>1707</v>
      </c>
      <c r="C20" s="57"/>
      <c r="D20" s="57"/>
      <c r="E20" s="57"/>
      <c r="F20" s="57"/>
    </row>
    <row r="21" spans="2:6" x14ac:dyDescent="0.25">
      <c r="B21" s="57" t="s">
        <v>1708</v>
      </c>
      <c r="C21" s="57"/>
      <c r="D21" s="57"/>
      <c r="E21" s="57"/>
      <c r="F21" s="57"/>
    </row>
    <row r="22" spans="2:6" x14ac:dyDescent="0.25">
      <c r="B22" s="57" t="s">
        <v>1709</v>
      </c>
      <c r="C22" s="57"/>
      <c r="D22" s="57"/>
      <c r="E22" s="57"/>
      <c r="F22" s="57"/>
    </row>
    <row r="23" spans="2:6" x14ac:dyDescent="0.25">
      <c r="B23" s="57" t="s">
        <v>1710</v>
      </c>
      <c r="C23" s="57"/>
      <c r="D23" s="57"/>
      <c r="E23" s="57"/>
      <c r="F23" s="57"/>
    </row>
    <row r="24" spans="2:6" x14ac:dyDescent="0.25">
      <c r="B24" s="574" t="s">
        <v>416</v>
      </c>
      <c r="C24" s="341">
        <f>SUM(C20:C23)</f>
        <v>0</v>
      </c>
      <c r="D24" s="341">
        <f t="shared" ref="D24" si="1">SUM(D20:D23)</f>
        <v>0</v>
      </c>
      <c r="E24" s="341">
        <f t="shared" ref="E24" si="2">SUM(E20:E23)</f>
        <v>0</v>
      </c>
      <c r="F24" s="341">
        <f t="shared" ref="F24" si="3">SUM(F20:F23)</f>
        <v>0</v>
      </c>
    </row>
  </sheetData>
  <mergeCells count="7">
    <mergeCell ref="C10:F10"/>
    <mergeCell ref="B10:B11"/>
    <mergeCell ref="B18:B19"/>
    <mergeCell ref="C18:F18"/>
    <mergeCell ref="B2:F2"/>
    <mergeCell ref="B3:F3"/>
    <mergeCell ref="B4:F4"/>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9A08C-60EF-4486-A29D-9D6D24D31533}">
  <sheetPr>
    <tabColor rgb="FFC00000"/>
  </sheetPr>
  <dimension ref="B2:H29"/>
  <sheetViews>
    <sheetView view="pageBreakPreview" zoomScaleNormal="100" zoomScaleSheetLayoutView="100" workbookViewId="0">
      <selection activeCell="B2" sqref="B2:H2"/>
    </sheetView>
  </sheetViews>
  <sheetFormatPr defaultRowHeight="15" x14ac:dyDescent="0.25"/>
  <cols>
    <col min="2" max="2" width="14" customWidth="1"/>
    <col min="3" max="3" width="15.7109375" bestFit="1" customWidth="1"/>
    <col min="4" max="4" width="13.140625" bestFit="1" customWidth="1"/>
    <col min="5" max="5" width="21.140625" customWidth="1"/>
    <col min="6" max="6" width="15.5703125" customWidth="1"/>
    <col min="7" max="7" width="18.5703125" bestFit="1" customWidth="1"/>
    <col min="8" max="8" width="15" bestFit="1" customWidth="1"/>
  </cols>
  <sheetData>
    <row r="2" spans="2:8" s="18" customFormat="1" x14ac:dyDescent="0.25">
      <c r="B2" s="472" t="s">
        <v>977</v>
      </c>
      <c r="C2" s="472"/>
      <c r="D2" s="472"/>
      <c r="E2" s="472"/>
      <c r="F2" s="472"/>
      <c r="G2" s="472"/>
      <c r="H2" s="472"/>
    </row>
    <row r="3" spans="2:8" s="18" customFormat="1" x14ac:dyDescent="0.25">
      <c r="B3" s="472" t="s">
        <v>1494</v>
      </c>
      <c r="C3" s="472"/>
      <c r="D3" s="472"/>
      <c r="E3" s="472"/>
      <c r="F3" s="472"/>
      <c r="G3" s="472"/>
      <c r="H3" s="472"/>
    </row>
    <row r="4" spans="2:8" s="18" customFormat="1" x14ac:dyDescent="0.25">
      <c r="B4" s="472" t="s">
        <v>1495</v>
      </c>
      <c r="C4" s="472"/>
      <c r="D4" s="472"/>
      <c r="E4" s="472"/>
      <c r="F4" s="472"/>
      <c r="G4" s="472"/>
      <c r="H4" s="472"/>
    </row>
    <row r="5" spans="2:8" s="18" customFormat="1" x14ac:dyDescent="0.25">
      <c r="B5" s="475" t="s">
        <v>1512</v>
      </c>
      <c r="C5" s="475"/>
      <c r="D5" s="475"/>
      <c r="E5" s="475"/>
      <c r="F5" s="475"/>
      <c r="G5" s="475"/>
      <c r="H5" s="475"/>
    </row>
    <row r="6" spans="2:8" s="18" customFormat="1" x14ac:dyDescent="0.25">
      <c r="B6" s="418"/>
      <c r="C6" s="418"/>
      <c r="D6" s="418"/>
      <c r="E6" s="418"/>
      <c r="F6" s="418"/>
      <c r="G6" s="418"/>
      <c r="H6" s="418"/>
    </row>
    <row r="7" spans="2:8" s="18" customFormat="1" x14ac:dyDescent="0.25">
      <c r="B7" s="472" t="s">
        <v>1700</v>
      </c>
      <c r="C7" s="472"/>
      <c r="D7" s="472"/>
      <c r="E7" s="472"/>
      <c r="F7" s="472"/>
      <c r="G7" s="472"/>
      <c r="H7" s="472"/>
    </row>
    <row r="8" spans="2:8" s="18" customFormat="1" ht="6" customHeight="1" x14ac:dyDescent="0.25">
      <c r="B8" s="417"/>
      <c r="C8" s="417"/>
      <c r="D8" s="417"/>
      <c r="E8" s="417"/>
      <c r="F8" s="417"/>
      <c r="G8" s="417"/>
      <c r="H8" s="417"/>
    </row>
    <row r="9" spans="2:8" x14ac:dyDescent="0.25">
      <c r="B9" s="491" t="s">
        <v>1699</v>
      </c>
      <c r="C9" s="491"/>
      <c r="D9" s="491"/>
      <c r="E9" s="491"/>
      <c r="F9" s="491"/>
      <c r="G9" s="491"/>
      <c r="H9" s="491"/>
    </row>
    <row r="10" spans="2:8" x14ac:dyDescent="0.25">
      <c r="B10" t="s">
        <v>1691</v>
      </c>
    </row>
    <row r="12" spans="2:8" s="422" customFormat="1" x14ac:dyDescent="0.25">
      <c r="B12" s="501" t="s">
        <v>1411</v>
      </c>
      <c r="C12" s="502"/>
      <c r="D12" s="507" t="s">
        <v>1701</v>
      </c>
      <c r="E12" s="507"/>
      <c r="F12" s="507"/>
      <c r="G12" s="507" t="s">
        <v>1693</v>
      </c>
      <c r="H12" s="507" t="s">
        <v>1694</v>
      </c>
    </row>
    <row r="13" spans="2:8" s="422" customFormat="1" x14ac:dyDescent="0.25">
      <c r="B13" s="503"/>
      <c r="C13" s="504"/>
      <c r="D13" s="419" t="s">
        <v>1689</v>
      </c>
      <c r="E13" s="419" t="s">
        <v>1692</v>
      </c>
      <c r="F13" s="419" t="s">
        <v>1690</v>
      </c>
      <c r="G13" s="507"/>
      <c r="H13" s="507"/>
    </row>
    <row r="14" spans="2:8" s="283" customFormat="1" x14ac:dyDescent="0.25">
      <c r="B14" s="505" t="s">
        <v>528</v>
      </c>
      <c r="C14" s="505"/>
      <c r="D14" s="424"/>
      <c r="E14" s="424"/>
      <c r="F14" s="424"/>
      <c r="G14" s="424"/>
      <c r="H14" s="424"/>
    </row>
    <row r="15" spans="2:8" s="283" customFormat="1" x14ac:dyDescent="0.25">
      <c r="B15" s="506" t="s">
        <v>529</v>
      </c>
      <c r="C15" s="425" t="s">
        <v>1695</v>
      </c>
      <c r="D15" s="424"/>
      <c r="E15" s="424"/>
      <c r="F15" s="424"/>
      <c r="G15" s="424"/>
      <c r="H15" s="424"/>
    </row>
    <row r="16" spans="2:8" s="283" customFormat="1" x14ac:dyDescent="0.25">
      <c r="B16" s="506"/>
      <c r="C16" s="425" t="s">
        <v>701</v>
      </c>
      <c r="D16" s="424"/>
      <c r="E16" s="424"/>
      <c r="F16" s="424"/>
      <c r="G16" s="424"/>
      <c r="H16" s="424"/>
    </row>
    <row r="17" spans="2:8" s="283" customFormat="1" x14ac:dyDescent="0.25">
      <c r="B17" s="506"/>
      <c r="C17" s="425" t="s">
        <v>1698</v>
      </c>
      <c r="D17" s="424">
        <f>SUM(D15:D16)</f>
        <v>0</v>
      </c>
      <c r="E17" s="424">
        <f t="shared" ref="E17:H17" si="0">SUM(E15:E16)</f>
        <v>0</v>
      </c>
      <c r="F17" s="424">
        <f t="shared" si="0"/>
        <v>0</v>
      </c>
      <c r="G17" s="424">
        <f t="shared" si="0"/>
        <v>0</v>
      </c>
      <c r="H17" s="424">
        <f t="shared" si="0"/>
        <v>0</v>
      </c>
    </row>
    <row r="18" spans="2:8" s="283" customFormat="1" x14ac:dyDescent="0.25">
      <c r="B18" s="508" t="s">
        <v>1298</v>
      </c>
      <c r="C18" s="425" t="s">
        <v>1695</v>
      </c>
      <c r="D18" s="424"/>
      <c r="E18" s="424"/>
      <c r="F18" s="424"/>
      <c r="G18" s="424"/>
      <c r="H18" s="424"/>
    </row>
    <row r="19" spans="2:8" s="283" customFormat="1" x14ac:dyDescent="0.25">
      <c r="B19" s="508"/>
      <c r="C19" s="425" t="s">
        <v>701</v>
      </c>
      <c r="D19" s="424"/>
      <c r="E19" s="424"/>
      <c r="F19" s="424"/>
      <c r="G19" s="424"/>
      <c r="H19" s="424"/>
    </row>
    <row r="20" spans="2:8" s="283" customFormat="1" x14ac:dyDescent="0.25">
      <c r="B20" s="508"/>
      <c r="C20" s="425" t="s">
        <v>1702</v>
      </c>
      <c r="D20" s="424">
        <f>SUM(D18:D19)</f>
        <v>0</v>
      </c>
      <c r="E20" s="424">
        <f t="shared" ref="E20:H20" si="1">SUM(E18:E19)</f>
        <v>0</v>
      </c>
      <c r="F20" s="424">
        <f t="shared" si="1"/>
        <v>0</v>
      </c>
      <c r="G20" s="424">
        <f t="shared" si="1"/>
        <v>0</v>
      </c>
      <c r="H20" s="424">
        <f t="shared" si="1"/>
        <v>0</v>
      </c>
    </row>
    <row r="21" spans="2:8" s="283" customFormat="1" x14ac:dyDescent="0.25">
      <c r="B21" s="505" t="s">
        <v>1696</v>
      </c>
      <c r="C21" s="505"/>
      <c r="D21" s="424"/>
      <c r="E21" s="424"/>
      <c r="F21" s="424"/>
      <c r="G21" s="424"/>
      <c r="H21" s="424"/>
    </row>
    <row r="22" spans="2:8" s="283" customFormat="1" x14ac:dyDescent="0.25">
      <c r="B22" s="505" t="s">
        <v>1697</v>
      </c>
      <c r="C22" s="505"/>
      <c r="D22" s="424"/>
      <c r="E22" s="424"/>
      <c r="F22" s="424"/>
      <c r="G22" s="424"/>
      <c r="H22" s="424"/>
    </row>
    <row r="23" spans="2:8" s="283" customFormat="1" x14ac:dyDescent="0.25">
      <c r="B23" s="505" t="s">
        <v>533</v>
      </c>
      <c r="C23" s="505"/>
      <c r="D23" s="424"/>
      <c r="E23" s="424"/>
      <c r="F23" s="424"/>
      <c r="G23" s="424"/>
      <c r="H23" s="424"/>
    </row>
    <row r="24" spans="2:8" s="283" customFormat="1" x14ac:dyDescent="0.25">
      <c r="B24" s="500" t="s">
        <v>416</v>
      </c>
      <c r="C24" s="500"/>
      <c r="D24" s="426">
        <f>SUM(D20:D23,D17)</f>
        <v>0</v>
      </c>
      <c r="E24" s="426">
        <f t="shared" ref="E24:H24" si="2">SUM(E20:E23,E17)</f>
        <v>0</v>
      </c>
      <c r="F24" s="426">
        <f t="shared" si="2"/>
        <v>0</v>
      </c>
      <c r="G24" s="426">
        <f t="shared" si="2"/>
        <v>0</v>
      </c>
      <c r="H24" s="426">
        <f t="shared" si="2"/>
        <v>0</v>
      </c>
    </row>
    <row r="25" spans="2:8" s="283" customFormat="1" x14ac:dyDescent="0.25">
      <c r="D25" s="423"/>
      <c r="E25" s="423"/>
      <c r="F25" s="423"/>
      <c r="G25" s="423"/>
      <c r="H25" s="423"/>
    </row>
    <row r="26" spans="2:8" s="283" customFormat="1" x14ac:dyDescent="0.25"/>
    <row r="27" spans="2:8" s="283" customFormat="1" x14ac:dyDescent="0.25"/>
    <row r="28" spans="2:8" s="283" customFormat="1" x14ac:dyDescent="0.25"/>
    <row r="29" spans="2:8" s="283" customFormat="1" x14ac:dyDescent="0.25"/>
  </sheetData>
  <mergeCells count="17">
    <mergeCell ref="B24:C24"/>
    <mergeCell ref="B12:C13"/>
    <mergeCell ref="B7:H7"/>
    <mergeCell ref="B14:C14"/>
    <mergeCell ref="B15:B17"/>
    <mergeCell ref="B21:C21"/>
    <mergeCell ref="B22:C22"/>
    <mergeCell ref="B23:C23"/>
    <mergeCell ref="D12:F12"/>
    <mergeCell ref="G12:G13"/>
    <mergeCell ref="H12:H13"/>
    <mergeCell ref="B18:B20"/>
    <mergeCell ref="B2:H2"/>
    <mergeCell ref="B3:H3"/>
    <mergeCell ref="B4:H4"/>
    <mergeCell ref="B5:H5"/>
    <mergeCell ref="B9:H9"/>
  </mergeCells>
  <pageMargins left="0.7" right="0.7" top="0.75" bottom="0.75" header="0.3" footer="0.3"/>
  <pageSetup scale="79" orientation="portrait"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730F2-910F-410A-9047-621157C5D5CE}">
  <sheetPr>
    <tabColor rgb="FFC00000"/>
  </sheetPr>
  <dimension ref="B2:N36"/>
  <sheetViews>
    <sheetView tabSelected="1" topLeftCell="A4" workbookViewId="0">
      <selection activeCell="B20" sqref="B20:N20"/>
    </sheetView>
  </sheetViews>
  <sheetFormatPr defaultRowHeight="15" x14ac:dyDescent="0.25"/>
  <cols>
    <col min="2" max="2" width="22.42578125" customWidth="1"/>
    <col min="3" max="3" width="14.28515625" customWidth="1"/>
    <col min="4" max="4" width="13.28515625" customWidth="1"/>
    <col min="5" max="5" width="11.28515625" customWidth="1"/>
    <col min="6" max="6" width="10.7109375" bestFit="1" customWidth="1"/>
    <col min="7" max="7" width="10" bestFit="1" customWidth="1"/>
    <col min="9" max="9" width="10.7109375" bestFit="1" customWidth="1"/>
    <col min="10" max="10" width="10" bestFit="1" customWidth="1"/>
    <col min="12" max="12" width="10.7109375" bestFit="1" customWidth="1"/>
    <col min="13" max="13" width="10" bestFit="1" customWidth="1"/>
  </cols>
  <sheetData>
    <row r="2" spans="2:6" x14ac:dyDescent="0.25">
      <c r="B2" s="491" t="s">
        <v>977</v>
      </c>
      <c r="C2" s="491"/>
      <c r="D2" s="491"/>
      <c r="E2" s="491"/>
      <c r="F2" s="491"/>
    </row>
    <row r="3" spans="2:6" x14ac:dyDescent="0.25">
      <c r="B3" s="489" t="s">
        <v>1494</v>
      </c>
      <c r="C3" s="489"/>
      <c r="D3" s="489"/>
      <c r="E3" s="489"/>
      <c r="F3" s="489"/>
    </row>
    <row r="4" spans="2:6" x14ac:dyDescent="0.25">
      <c r="B4" s="489" t="s">
        <v>1495</v>
      </c>
      <c r="C4" s="489"/>
      <c r="D4" s="489"/>
      <c r="E4" s="489"/>
      <c r="F4" s="489"/>
    </row>
    <row r="7" spans="2:6" x14ac:dyDescent="0.25">
      <c r="B7" s="1" t="s">
        <v>1865</v>
      </c>
    </row>
    <row r="8" spans="2:6" x14ac:dyDescent="0.25">
      <c r="B8" t="s">
        <v>1881</v>
      </c>
      <c r="E8" s="564" t="s">
        <v>1324</v>
      </c>
    </row>
    <row r="9" spans="2:6" x14ac:dyDescent="0.25">
      <c r="B9" s="117" t="s">
        <v>549</v>
      </c>
      <c r="C9" s="117" t="s">
        <v>1866</v>
      </c>
      <c r="D9" s="117" t="s">
        <v>1867</v>
      </c>
      <c r="E9" s="117" t="s">
        <v>1180</v>
      </c>
    </row>
    <row r="10" spans="2:6" x14ac:dyDescent="0.25">
      <c r="B10" s="575">
        <v>44197</v>
      </c>
      <c r="C10" s="188"/>
      <c r="D10" s="188"/>
      <c r="E10" s="188"/>
    </row>
    <row r="11" spans="2:6" x14ac:dyDescent="0.25">
      <c r="B11" s="575">
        <v>44228</v>
      </c>
      <c r="C11" s="188"/>
      <c r="D11" s="188"/>
      <c r="E11" s="188"/>
    </row>
    <row r="12" spans="2:6" x14ac:dyDescent="0.25">
      <c r="B12" s="575">
        <v>44256</v>
      </c>
      <c r="C12" s="188"/>
      <c r="D12" s="188"/>
      <c r="E12" s="188"/>
    </row>
    <row r="13" spans="2:6" x14ac:dyDescent="0.25">
      <c r="B13" s="575">
        <v>44287</v>
      </c>
      <c r="C13" s="188"/>
      <c r="D13" s="188"/>
      <c r="E13" s="188"/>
    </row>
    <row r="14" spans="2:6" x14ac:dyDescent="0.25">
      <c r="B14" s="575">
        <v>44317</v>
      </c>
      <c r="C14" s="188"/>
      <c r="D14" s="188"/>
      <c r="E14" s="188"/>
    </row>
    <row r="15" spans="2:6" x14ac:dyDescent="0.25">
      <c r="B15" s="117" t="s">
        <v>416</v>
      </c>
      <c r="C15" s="197">
        <f>SUM(C10:C14)</f>
        <v>0</v>
      </c>
      <c r="D15" s="197">
        <f t="shared" ref="D15:E15" si="0">SUM(D10:D14)</f>
        <v>0</v>
      </c>
      <c r="E15" s="197">
        <f t="shared" si="0"/>
        <v>0</v>
      </c>
    </row>
    <row r="18" spans="2:14" x14ac:dyDescent="0.25">
      <c r="B18" s="491" t="s">
        <v>977</v>
      </c>
      <c r="C18" s="491"/>
      <c r="D18" s="491"/>
      <c r="E18" s="491"/>
      <c r="F18" s="491"/>
      <c r="G18" s="491"/>
      <c r="H18" s="491"/>
      <c r="I18" s="491"/>
      <c r="J18" s="491"/>
      <c r="K18" s="491"/>
      <c r="L18" s="491"/>
      <c r="M18" s="491"/>
      <c r="N18" s="491"/>
    </row>
    <row r="19" spans="2:14" x14ac:dyDescent="0.25">
      <c r="B19" s="489" t="s">
        <v>1494</v>
      </c>
      <c r="C19" s="489"/>
      <c r="D19" s="489"/>
      <c r="E19" s="489"/>
      <c r="F19" s="489"/>
      <c r="G19" s="489"/>
      <c r="H19" s="489"/>
      <c r="I19" s="489"/>
      <c r="J19" s="489"/>
      <c r="K19" s="489"/>
      <c r="L19" s="489"/>
      <c r="M19" s="489"/>
      <c r="N19" s="489"/>
    </row>
    <row r="20" spans="2:14" x14ac:dyDescent="0.25">
      <c r="B20" s="489" t="s">
        <v>1495</v>
      </c>
      <c r="C20" s="489"/>
      <c r="D20" s="489"/>
      <c r="E20" s="489"/>
      <c r="F20" s="489"/>
      <c r="G20" s="489"/>
      <c r="H20" s="489"/>
      <c r="I20" s="489"/>
      <c r="J20" s="489"/>
      <c r="K20" s="489"/>
      <c r="L20" s="489"/>
      <c r="M20" s="489"/>
      <c r="N20" s="489"/>
    </row>
    <row r="22" spans="2:14" x14ac:dyDescent="0.25">
      <c r="B22" s="1" t="s">
        <v>1868</v>
      </c>
    </row>
    <row r="23" spans="2:14" x14ac:dyDescent="0.25">
      <c r="B23" t="s">
        <v>1881</v>
      </c>
      <c r="N23" s="564" t="s">
        <v>1324</v>
      </c>
    </row>
    <row r="24" spans="2:14" x14ac:dyDescent="0.25">
      <c r="B24" s="542" t="s">
        <v>672</v>
      </c>
      <c r="C24" s="576" t="s">
        <v>1869</v>
      </c>
      <c r="D24" s="542"/>
      <c r="E24" s="542"/>
      <c r="F24" s="576" t="s">
        <v>1870</v>
      </c>
      <c r="G24" s="542"/>
      <c r="H24" s="542"/>
      <c r="I24" s="576" t="s">
        <v>1871</v>
      </c>
      <c r="J24" s="542"/>
      <c r="K24" s="542"/>
      <c r="L24" s="576" t="s">
        <v>1872</v>
      </c>
      <c r="M24" s="542"/>
      <c r="N24" s="542"/>
    </row>
    <row r="25" spans="2:14" x14ac:dyDescent="0.25">
      <c r="B25" s="542"/>
      <c r="C25" s="46" t="s">
        <v>1866</v>
      </c>
      <c r="D25" s="46" t="s">
        <v>1867</v>
      </c>
      <c r="E25" s="46" t="s">
        <v>1180</v>
      </c>
      <c r="F25" s="46" t="s">
        <v>1866</v>
      </c>
      <c r="G25" s="46" t="s">
        <v>1867</v>
      </c>
      <c r="H25" s="46" t="s">
        <v>1180</v>
      </c>
      <c r="I25" s="46" t="s">
        <v>1866</v>
      </c>
      <c r="J25" s="46" t="s">
        <v>1867</v>
      </c>
      <c r="K25" s="46" t="s">
        <v>1180</v>
      </c>
      <c r="L25" s="46" t="s">
        <v>1866</v>
      </c>
      <c r="M25" s="46" t="s">
        <v>1867</v>
      </c>
      <c r="N25" s="46" t="s">
        <v>1180</v>
      </c>
    </row>
    <row r="26" spans="2:14" x14ac:dyDescent="0.25">
      <c r="B26" s="57" t="s">
        <v>533</v>
      </c>
      <c r="C26" s="341"/>
      <c r="D26" s="341"/>
      <c r="E26" s="341"/>
      <c r="F26" s="341"/>
      <c r="G26" s="341"/>
      <c r="H26" s="341"/>
      <c r="I26" s="341"/>
      <c r="J26" s="341"/>
      <c r="K26" s="341"/>
      <c r="L26" s="341"/>
      <c r="M26" s="341"/>
      <c r="N26" s="341"/>
    </row>
    <row r="27" spans="2:14" x14ac:dyDescent="0.25">
      <c r="B27" s="57" t="s">
        <v>1878</v>
      </c>
      <c r="C27" s="341"/>
      <c r="D27" s="341"/>
      <c r="E27" s="341"/>
      <c r="F27" s="341"/>
      <c r="G27" s="341"/>
      <c r="H27" s="341"/>
      <c r="I27" s="341"/>
      <c r="J27" s="341"/>
      <c r="K27" s="341"/>
      <c r="L27" s="341"/>
      <c r="M27" s="341"/>
      <c r="N27" s="341"/>
    </row>
    <row r="28" spans="2:14" x14ac:dyDescent="0.25">
      <c r="B28" s="57" t="s">
        <v>1877</v>
      </c>
      <c r="C28" s="341"/>
      <c r="D28" s="341"/>
      <c r="E28" s="341"/>
      <c r="F28" s="341"/>
      <c r="G28" s="341"/>
      <c r="H28" s="341"/>
      <c r="I28" s="341"/>
      <c r="J28" s="341"/>
      <c r="K28" s="341"/>
      <c r="L28" s="341"/>
      <c r="M28" s="341"/>
      <c r="N28" s="341"/>
    </row>
    <row r="29" spans="2:14" x14ac:dyDescent="0.25">
      <c r="B29" s="57" t="s">
        <v>1876</v>
      </c>
      <c r="C29" s="341"/>
      <c r="D29" s="341"/>
      <c r="E29" s="341"/>
      <c r="F29" s="341"/>
      <c r="G29" s="341"/>
      <c r="H29" s="341"/>
      <c r="I29" s="341"/>
      <c r="J29" s="341"/>
      <c r="K29" s="341"/>
      <c r="L29" s="341"/>
      <c r="M29" s="341"/>
      <c r="N29" s="341"/>
    </row>
    <row r="30" spans="2:14" x14ac:dyDescent="0.25">
      <c r="B30" s="57" t="s">
        <v>531</v>
      </c>
      <c r="C30" s="341"/>
      <c r="D30" s="341"/>
      <c r="E30" s="341"/>
      <c r="F30" s="341"/>
      <c r="G30" s="341"/>
      <c r="H30" s="341"/>
      <c r="I30" s="341"/>
      <c r="J30" s="341"/>
      <c r="K30" s="341"/>
      <c r="L30" s="341"/>
      <c r="M30" s="341"/>
      <c r="N30" s="341"/>
    </row>
    <row r="31" spans="2:14" x14ac:dyDescent="0.25">
      <c r="B31" s="57" t="s">
        <v>1873</v>
      </c>
      <c r="C31" s="341"/>
      <c r="D31" s="341"/>
      <c r="E31" s="341"/>
      <c r="F31" s="341"/>
      <c r="G31" s="341"/>
      <c r="H31" s="341"/>
      <c r="I31" s="341"/>
      <c r="J31" s="341"/>
      <c r="K31" s="341"/>
      <c r="L31" s="341"/>
      <c r="M31" s="341"/>
      <c r="N31" s="341"/>
    </row>
    <row r="32" spans="2:14" x14ac:dyDescent="0.25">
      <c r="B32" s="57" t="s">
        <v>1874</v>
      </c>
      <c r="C32" s="341"/>
      <c r="D32" s="341"/>
      <c r="E32" s="341"/>
      <c r="F32" s="341"/>
      <c r="G32" s="341"/>
      <c r="H32" s="341"/>
      <c r="I32" s="341"/>
      <c r="J32" s="341"/>
      <c r="K32" s="341"/>
      <c r="L32" s="341"/>
      <c r="M32" s="341"/>
      <c r="N32" s="341"/>
    </row>
    <row r="33" spans="2:14" x14ac:dyDescent="0.25">
      <c r="B33" s="57" t="s">
        <v>1875</v>
      </c>
      <c r="C33" s="341"/>
      <c r="D33" s="341"/>
      <c r="E33" s="341"/>
      <c r="F33" s="341"/>
      <c r="G33" s="341"/>
      <c r="H33" s="341"/>
      <c r="I33" s="341"/>
      <c r="J33" s="341"/>
      <c r="K33" s="341"/>
      <c r="L33" s="341"/>
      <c r="M33" s="341"/>
      <c r="N33" s="341"/>
    </row>
    <row r="34" spans="2:14" x14ac:dyDescent="0.25">
      <c r="B34" s="57" t="s">
        <v>1879</v>
      </c>
      <c r="C34" s="341"/>
      <c r="D34" s="341"/>
      <c r="E34" s="341"/>
      <c r="F34" s="341"/>
      <c r="G34" s="341"/>
      <c r="H34" s="341"/>
      <c r="I34" s="341"/>
      <c r="J34" s="341"/>
      <c r="K34" s="341"/>
      <c r="L34" s="341"/>
      <c r="M34" s="341"/>
      <c r="N34" s="341"/>
    </row>
    <row r="35" spans="2:14" x14ac:dyDescent="0.25">
      <c r="B35" s="57" t="s">
        <v>1880</v>
      </c>
      <c r="C35" s="341"/>
      <c r="D35" s="341"/>
      <c r="E35" s="341"/>
      <c r="F35" s="341"/>
      <c r="G35" s="341"/>
      <c r="H35" s="341"/>
      <c r="I35" s="341"/>
      <c r="J35" s="341"/>
      <c r="K35" s="341"/>
      <c r="L35" s="341"/>
      <c r="M35" s="341"/>
      <c r="N35" s="341"/>
    </row>
    <row r="36" spans="2:14" x14ac:dyDescent="0.25">
      <c r="B36" s="46" t="s">
        <v>416</v>
      </c>
      <c r="C36" s="342">
        <f>SUM(C26:C35)</f>
        <v>0</v>
      </c>
      <c r="D36" s="342">
        <f t="shared" ref="D36:N36" si="1">SUM(D26:D35)</f>
        <v>0</v>
      </c>
      <c r="E36" s="342">
        <f t="shared" si="1"/>
        <v>0</v>
      </c>
      <c r="F36" s="342">
        <f t="shared" si="1"/>
        <v>0</v>
      </c>
      <c r="G36" s="342">
        <f t="shared" si="1"/>
        <v>0</v>
      </c>
      <c r="H36" s="342">
        <f t="shared" si="1"/>
        <v>0</v>
      </c>
      <c r="I36" s="342">
        <f t="shared" si="1"/>
        <v>0</v>
      </c>
      <c r="J36" s="342">
        <f t="shared" si="1"/>
        <v>0</v>
      </c>
      <c r="K36" s="342">
        <f t="shared" si="1"/>
        <v>0</v>
      </c>
      <c r="L36" s="342">
        <f t="shared" si="1"/>
        <v>0</v>
      </c>
      <c r="M36" s="342">
        <f t="shared" si="1"/>
        <v>0</v>
      </c>
      <c r="N36" s="342">
        <f t="shared" si="1"/>
        <v>0</v>
      </c>
    </row>
  </sheetData>
  <mergeCells count="11">
    <mergeCell ref="L24:N24"/>
    <mergeCell ref="B24:B25"/>
    <mergeCell ref="B18:N18"/>
    <mergeCell ref="B19:N19"/>
    <mergeCell ref="B20:N20"/>
    <mergeCell ref="B2:F2"/>
    <mergeCell ref="B3:F3"/>
    <mergeCell ref="B4:F4"/>
    <mergeCell ref="C24:E24"/>
    <mergeCell ref="F24:H24"/>
    <mergeCell ref="I24:K2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R197"/>
  <sheetViews>
    <sheetView workbookViewId="0">
      <selection activeCell="P207" sqref="P207"/>
    </sheetView>
  </sheetViews>
  <sheetFormatPr defaultRowHeight="15" x14ac:dyDescent="0.25"/>
  <cols>
    <col min="1" max="1" width="9.140625" style="18"/>
    <col min="2" max="2" width="8.28515625" style="18" customWidth="1"/>
    <col min="3" max="3" width="29.7109375" style="18" bestFit="1" customWidth="1"/>
    <col min="4" max="15" width="9.140625" style="18"/>
    <col min="16" max="16" width="12.5703125" style="18" bestFit="1" customWidth="1"/>
    <col min="17" max="16384" width="9.140625" style="18"/>
  </cols>
  <sheetData>
    <row r="2" spans="2:18" x14ac:dyDescent="0.25">
      <c r="B2" s="354" t="s">
        <v>977</v>
      </c>
      <c r="C2" s="355"/>
      <c r="D2" s="355"/>
      <c r="E2" s="355"/>
      <c r="F2" s="355"/>
      <c r="G2" s="355"/>
      <c r="H2" s="32"/>
      <c r="I2" s="32"/>
      <c r="J2" s="32"/>
      <c r="K2" s="32"/>
      <c r="L2" s="32"/>
      <c r="M2" s="32"/>
      <c r="N2" s="32"/>
      <c r="O2" s="32"/>
      <c r="P2" s="33"/>
    </row>
    <row r="3" spans="2:18" x14ac:dyDescent="0.25">
      <c r="B3" s="420" t="s">
        <v>1687</v>
      </c>
      <c r="F3" s="101" t="s">
        <v>1682</v>
      </c>
      <c r="P3" s="27"/>
    </row>
    <row r="4" spans="2:18" x14ac:dyDescent="0.25">
      <c r="B4" s="24" t="s">
        <v>1597</v>
      </c>
      <c r="P4" s="27"/>
    </row>
    <row r="5" spans="2:18" x14ac:dyDescent="0.25">
      <c r="B5" s="24"/>
      <c r="D5" s="472" t="s">
        <v>535</v>
      </c>
      <c r="E5" s="472"/>
      <c r="F5" s="472"/>
      <c r="G5" s="472"/>
      <c r="H5" s="472"/>
      <c r="I5" s="472"/>
      <c r="J5" s="472"/>
      <c r="K5" s="472"/>
      <c r="L5" s="472"/>
      <c r="M5" s="472"/>
      <c r="N5" s="472"/>
      <c r="O5" s="472"/>
      <c r="P5" s="27" t="s">
        <v>552</v>
      </c>
    </row>
    <row r="6" spans="2:18" x14ac:dyDescent="0.25">
      <c r="B6" s="362" t="s">
        <v>662</v>
      </c>
      <c r="C6" s="356" t="s">
        <v>1183</v>
      </c>
      <c r="D6" s="357">
        <v>44013</v>
      </c>
      <c r="E6" s="357">
        <v>44044</v>
      </c>
      <c r="F6" s="357">
        <v>44075</v>
      </c>
      <c r="G6" s="357">
        <v>44105</v>
      </c>
      <c r="H6" s="357">
        <v>44136</v>
      </c>
      <c r="I6" s="357">
        <v>44166</v>
      </c>
      <c r="J6" s="357">
        <v>44197</v>
      </c>
      <c r="K6" s="357">
        <v>44228</v>
      </c>
      <c r="L6" s="357">
        <v>44256</v>
      </c>
      <c r="M6" s="357">
        <v>44287</v>
      </c>
      <c r="N6" s="357">
        <v>44317</v>
      </c>
      <c r="O6" s="357">
        <v>44348</v>
      </c>
      <c r="P6" s="363" t="s">
        <v>416</v>
      </c>
      <c r="R6" s="204" t="s">
        <v>1619</v>
      </c>
    </row>
    <row r="7" spans="2:18" x14ac:dyDescent="0.25">
      <c r="B7" s="364">
        <v>1</v>
      </c>
      <c r="C7" s="44" t="s">
        <v>565</v>
      </c>
      <c r="D7" s="133"/>
      <c r="E7" s="133"/>
      <c r="F7" s="133"/>
      <c r="G7" s="133"/>
      <c r="H7" s="133"/>
      <c r="I7" s="133"/>
      <c r="J7" s="133"/>
      <c r="K7" s="133"/>
      <c r="L7" s="133"/>
      <c r="M7" s="133"/>
      <c r="N7" s="133"/>
      <c r="O7" s="133"/>
      <c r="P7" s="45">
        <f>SUM(D7:O7)</f>
        <v>0</v>
      </c>
      <c r="R7" s="204" t="s">
        <v>1620</v>
      </c>
    </row>
    <row r="8" spans="2:18" x14ac:dyDescent="0.25">
      <c r="B8" s="365">
        <v>2</v>
      </c>
      <c r="C8" s="359" t="s">
        <v>454</v>
      </c>
      <c r="D8" s="360"/>
      <c r="E8" s="360"/>
      <c r="F8" s="360"/>
      <c r="G8" s="360"/>
      <c r="H8" s="360"/>
      <c r="I8" s="360"/>
      <c r="J8" s="360"/>
      <c r="K8" s="360"/>
      <c r="L8" s="360"/>
      <c r="M8" s="360"/>
      <c r="N8" s="360"/>
      <c r="O8" s="360"/>
      <c r="P8" s="366">
        <f t="shared" ref="P8:P14" si="0">SUM(D8:O8)</f>
        <v>0</v>
      </c>
      <c r="R8" s="204" t="s">
        <v>1621</v>
      </c>
    </row>
    <row r="9" spans="2:18" x14ac:dyDescent="0.25">
      <c r="B9" s="364">
        <v>3</v>
      </c>
      <c r="C9" s="358" t="s">
        <v>905</v>
      </c>
      <c r="D9" s="133"/>
      <c r="E9" s="133"/>
      <c r="F9" s="133"/>
      <c r="G9" s="133"/>
      <c r="H9" s="133"/>
      <c r="I9" s="133"/>
      <c r="J9" s="133"/>
      <c r="K9" s="133"/>
      <c r="L9" s="133"/>
      <c r="M9" s="133"/>
      <c r="N9" s="133"/>
      <c r="O9" s="133"/>
      <c r="P9" s="45">
        <f t="shared" si="0"/>
        <v>0</v>
      </c>
    </row>
    <row r="10" spans="2:18" x14ac:dyDescent="0.25">
      <c r="B10" s="365">
        <v>4</v>
      </c>
      <c r="C10" s="359" t="s">
        <v>1598</v>
      </c>
      <c r="D10" s="360"/>
      <c r="E10" s="360"/>
      <c r="F10" s="360"/>
      <c r="G10" s="360"/>
      <c r="H10" s="360"/>
      <c r="I10" s="360"/>
      <c r="J10" s="360"/>
      <c r="K10" s="360"/>
      <c r="L10" s="360"/>
      <c r="M10" s="360"/>
      <c r="N10" s="360"/>
      <c r="O10" s="360"/>
      <c r="P10" s="366">
        <f t="shared" si="0"/>
        <v>0</v>
      </c>
    </row>
    <row r="11" spans="2:18" x14ac:dyDescent="0.25">
      <c r="B11" s="364">
        <v>5</v>
      </c>
      <c r="C11" s="358" t="s">
        <v>1599</v>
      </c>
      <c r="D11" s="133"/>
      <c r="E11" s="133"/>
      <c r="F11" s="133"/>
      <c r="G11" s="133"/>
      <c r="H11" s="133"/>
      <c r="I11" s="133"/>
      <c r="J11" s="133"/>
      <c r="K11" s="133"/>
      <c r="L11" s="133"/>
      <c r="M11" s="133"/>
      <c r="N11" s="133"/>
      <c r="O11" s="133"/>
      <c r="P11" s="45">
        <f t="shared" si="0"/>
        <v>0</v>
      </c>
    </row>
    <row r="12" spans="2:18" x14ac:dyDescent="0.25">
      <c r="B12" s="365">
        <v>6</v>
      </c>
      <c r="C12" s="359" t="s">
        <v>1600</v>
      </c>
      <c r="D12" s="360"/>
      <c r="E12" s="360"/>
      <c r="F12" s="360"/>
      <c r="G12" s="360"/>
      <c r="H12" s="360"/>
      <c r="I12" s="360"/>
      <c r="J12" s="360"/>
      <c r="K12" s="360"/>
      <c r="L12" s="360"/>
      <c r="M12" s="360"/>
      <c r="N12" s="360"/>
      <c r="O12" s="360"/>
      <c r="P12" s="366">
        <f t="shared" si="0"/>
        <v>0</v>
      </c>
    </row>
    <row r="13" spans="2:18" x14ac:dyDescent="0.25">
      <c r="B13" s="364">
        <v>7</v>
      </c>
      <c r="C13" s="358" t="s">
        <v>1601</v>
      </c>
      <c r="D13" s="133"/>
      <c r="E13" s="133"/>
      <c r="F13" s="133"/>
      <c r="G13" s="133"/>
      <c r="H13" s="133"/>
      <c r="I13" s="133"/>
      <c r="J13" s="133"/>
      <c r="K13" s="133"/>
      <c r="L13" s="133"/>
      <c r="M13" s="133"/>
      <c r="N13" s="133"/>
      <c r="O13" s="133"/>
      <c r="P13" s="45">
        <f t="shared" si="0"/>
        <v>0</v>
      </c>
    </row>
    <row r="14" spans="2:18" x14ac:dyDescent="0.25">
      <c r="B14" s="365">
        <v>8</v>
      </c>
      <c r="C14" s="359" t="s">
        <v>1602</v>
      </c>
      <c r="D14" s="360"/>
      <c r="E14" s="360"/>
      <c r="F14" s="360"/>
      <c r="G14" s="360"/>
      <c r="H14" s="360"/>
      <c r="I14" s="360"/>
      <c r="J14" s="360"/>
      <c r="K14" s="360"/>
      <c r="L14" s="360"/>
      <c r="M14" s="360"/>
      <c r="N14" s="360"/>
      <c r="O14" s="360"/>
      <c r="P14" s="366">
        <f t="shared" si="0"/>
        <v>0</v>
      </c>
    </row>
    <row r="15" spans="2:18" s="34" customFormat="1" x14ac:dyDescent="0.25">
      <c r="B15" s="362" t="s">
        <v>416</v>
      </c>
      <c r="C15" s="356"/>
      <c r="D15" s="361">
        <f t="shared" ref="D15:P15" si="1">SUM(D7:D14)</f>
        <v>0</v>
      </c>
      <c r="E15" s="361">
        <f t="shared" si="1"/>
        <v>0</v>
      </c>
      <c r="F15" s="361">
        <f t="shared" si="1"/>
        <v>0</v>
      </c>
      <c r="G15" s="361">
        <f t="shared" si="1"/>
        <v>0</v>
      </c>
      <c r="H15" s="361">
        <f t="shared" si="1"/>
        <v>0</v>
      </c>
      <c r="I15" s="361">
        <f t="shared" si="1"/>
        <v>0</v>
      </c>
      <c r="J15" s="361">
        <f t="shared" si="1"/>
        <v>0</v>
      </c>
      <c r="K15" s="361">
        <f t="shared" si="1"/>
        <v>0</v>
      </c>
      <c r="L15" s="361">
        <f t="shared" si="1"/>
        <v>0</v>
      </c>
      <c r="M15" s="361">
        <f t="shared" si="1"/>
        <v>0</v>
      </c>
      <c r="N15" s="361">
        <f t="shared" si="1"/>
        <v>0</v>
      </c>
      <c r="O15" s="361">
        <f t="shared" si="1"/>
        <v>0</v>
      </c>
      <c r="P15" s="367">
        <f t="shared" si="1"/>
        <v>0</v>
      </c>
    </row>
    <row r="16" spans="2:18" x14ac:dyDescent="0.25">
      <c r="B16" s="24"/>
      <c r="P16" s="27"/>
    </row>
    <row r="17" spans="2:16" x14ac:dyDescent="0.25">
      <c r="B17" s="24"/>
      <c r="P17" s="27"/>
    </row>
    <row r="18" spans="2:16" x14ac:dyDescent="0.25">
      <c r="B18" s="24" t="s">
        <v>1613</v>
      </c>
      <c r="P18" s="27"/>
    </row>
    <row r="19" spans="2:16" x14ac:dyDescent="0.25">
      <c r="B19" s="24" t="s">
        <v>918</v>
      </c>
      <c r="C19" s="18" t="s">
        <v>1614</v>
      </c>
      <c r="P19" s="27"/>
    </row>
    <row r="20" spans="2:16" x14ac:dyDescent="0.25">
      <c r="B20" s="114" t="s">
        <v>919</v>
      </c>
      <c r="C20" s="18" t="s">
        <v>1614</v>
      </c>
      <c r="P20" s="27"/>
    </row>
    <row r="21" spans="2:16" x14ac:dyDescent="0.25">
      <c r="B21" s="368" t="s">
        <v>1615</v>
      </c>
      <c r="C21" s="29"/>
      <c r="D21" s="29"/>
      <c r="E21" s="29"/>
      <c r="F21" s="29"/>
      <c r="G21" s="29"/>
      <c r="H21" s="29"/>
      <c r="I21" s="29"/>
      <c r="J21" s="29"/>
      <c r="K21" s="29"/>
      <c r="L21" s="29"/>
      <c r="M21" s="29"/>
      <c r="N21" s="29"/>
      <c r="O21" s="29"/>
      <c r="P21" s="30"/>
    </row>
    <row r="23" spans="2:16" x14ac:dyDescent="0.25">
      <c r="B23" s="354" t="s">
        <v>977</v>
      </c>
      <c r="C23" s="355"/>
      <c r="D23" s="355"/>
      <c r="E23" s="355"/>
      <c r="F23" s="355"/>
      <c r="G23" s="355"/>
      <c r="H23" s="32"/>
      <c r="I23" s="32"/>
      <c r="J23" s="32"/>
      <c r="K23" s="32"/>
      <c r="L23" s="32"/>
      <c r="M23" s="32"/>
      <c r="N23" s="32"/>
      <c r="O23" s="32"/>
      <c r="P23" s="33"/>
    </row>
    <row r="24" spans="2:16" x14ac:dyDescent="0.25">
      <c r="B24" s="420" t="s">
        <v>1688</v>
      </c>
      <c r="F24" s="101" t="s">
        <v>1682</v>
      </c>
      <c r="P24" s="27"/>
    </row>
    <row r="25" spans="2:16" x14ac:dyDescent="0.25">
      <c r="B25" s="24" t="s">
        <v>1597</v>
      </c>
      <c r="F25" s="18" t="s">
        <v>1618</v>
      </c>
      <c r="P25" s="27"/>
    </row>
    <row r="26" spans="2:16" x14ac:dyDescent="0.25">
      <c r="B26" s="24"/>
      <c r="D26" s="472" t="s">
        <v>535</v>
      </c>
      <c r="E26" s="472"/>
      <c r="F26" s="472"/>
      <c r="G26" s="472"/>
      <c r="H26" s="472"/>
      <c r="I26" s="472"/>
      <c r="J26" s="472"/>
      <c r="K26" s="472"/>
      <c r="L26" s="472"/>
      <c r="M26" s="472"/>
      <c r="N26" s="472"/>
      <c r="O26" s="472"/>
      <c r="P26" s="27" t="s">
        <v>552</v>
      </c>
    </row>
    <row r="27" spans="2:16" x14ac:dyDescent="0.25">
      <c r="B27" s="362" t="s">
        <v>662</v>
      </c>
      <c r="C27" s="356" t="s">
        <v>1183</v>
      </c>
      <c r="D27" s="357">
        <v>44013</v>
      </c>
      <c r="E27" s="357">
        <v>44044</v>
      </c>
      <c r="F27" s="357">
        <v>44075</v>
      </c>
      <c r="G27" s="357">
        <v>44105</v>
      </c>
      <c r="H27" s="357">
        <v>44136</v>
      </c>
      <c r="I27" s="357">
        <v>44166</v>
      </c>
      <c r="J27" s="357">
        <v>44197</v>
      </c>
      <c r="K27" s="357">
        <v>44228</v>
      </c>
      <c r="L27" s="357">
        <v>44256</v>
      </c>
      <c r="M27" s="357">
        <v>44287</v>
      </c>
      <c r="N27" s="357">
        <v>44317</v>
      </c>
      <c r="O27" s="357">
        <v>44348</v>
      </c>
      <c r="P27" s="363" t="s">
        <v>416</v>
      </c>
    </row>
    <row r="28" spans="2:16" x14ac:dyDescent="0.25">
      <c r="B28" s="370">
        <v>1</v>
      </c>
      <c r="C28" s="369" t="s">
        <v>565</v>
      </c>
      <c r="D28" s="371"/>
      <c r="E28" s="371"/>
      <c r="F28" s="371"/>
      <c r="G28" s="371"/>
      <c r="H28" s="371"/>
      <c r="I28" s="371"/>
      <c r="J28" s="371"/>
      <c r="K28" s="371"/>
      <c r="L28" s="371"/>
      <c r="M28" s="371"/>
      <c r="N28" s="371"/>
      <c r="O28" s="371"/>
      <c r="P28" s="372">
        <f>SUM(D28:O28)</f>
        <v>0</v>
      </c>
    </row>
    <row r="29" spans="2:16" x14ac:dyDescent="0.25">
      <c r="B29" s="365"/>
      <c r="C29" s="375" t="s">
        <v>1603</v>
      </c>
      <c r="D29" s="360"/>
      <c r="E29" s="360"/>
      <c r="F29" s="360"/>
      <c r="G29" s="360"/>
      <c r="H29" s="360"/>
      <c r="I29" s="360"/>
      <c r="J29" s="360"/>
      <c r="K29" s="360"/>
      <c r="L29" s="360"/>
      <c r="M29" s="360"/>
      <c r="N29" s="360"/>
      <c r="O29" s="360"/>
      <c r="P29" s="366"/>
    </row>
    <row r="30" spans="2:16" x14ac:dyDescent="0.25">
      <c r="B30" s="370"/>
      <c r="C30" s="373" t="s">
        <v>1604</v>
      </c>
      <c r="D30" s="371"/>
      <c r="E30" s="371"/>
      <c r="F30" s="371"/>
      <c r="G30" s="371"/>
      <c r="H30" s="371"/>
      <c r="I30" s="371"/>
      <c r="J30" s="371"/>
      <c r="K30" s="371"/>
      <c r="L30" s="371"/>
      <c r="M30" s="371"/>
      <c r="N30" s="371"/>
      <c r="O30" s="371"/>
      <c r="P30" s="372"/>
    </row>
    <row r="31" spans="2:16" x14ac:dyDescent="0.25">
      <c r="B31" s="365"/>
      <c r="C31" s="375" t="s">
        <v>1605</v>
      </c>
      <c r="D31" s="360"/>
      <c r="E31" s="360"/>
      <c r="F31" s="360"/>
      <c r="G31" s="360"/>
      <c r="H31" s="360"/>
      <c r="I31" s="360"/>
      <c r="J31" s="360"/>
      <c r="K31" s="360"/>
      <c r="L31" s="360"/>
      <c r="M31" s="360"/>
      <c r="N31" s="360"/>
      <c r="O31" s="360"/>
      <c r="P31" s="366"/>
    </row>
    <row r="32" spans="2:16" x14ac:dyDescent="0.25">
      <c r="B32" s="370"/>
      <c r="C32" s="373" t="s">
        <v>55</v>
      </c>
      <c r="D32" s="371"/>
      <c r="E32" s="371"/>
      <c r="F32" s="371"/>
      <c r="G32" s="371"/>
      <c r="H32" s="371"/>
      <c r="I32" s="371"/>
      <c r="J32" s="371"/>
      <c r="K32" s="371"/>
      <c r="L32" s="371"/>
      <c r="M32" s="371"/>
      <c r="N32" s="371"/>
      <c r="O32" s="371"/>
      <c r="P32" s="372"/>
    </row>
    <row r="33" spans="2:16" x14ac:dyDescent="0.25">
      <c r="B33" s="365"/>
      <c r="C33" s="375" t="s">
        <v>1606</v>
      </c>
      <c r="D33" s="360"/>
      <c r="E33" s="360"/>
      <c r="F33" s="360"/>
      <c r="G33" s="360"/>
      <c r="H33" s="360"/>
      <c r="I33" s="360"/>
      <c r="J33" s="360"/>
      <c r="K33" s="360"/>
      <c r="L33" s="360"/>
      <c r="M33" s="360"/>
      <c r="N33" s="360"/>
      <c r="O33" s="360"/>
      <c r="P33" s="366"/>
    </row>
    <row r="34" spans="2:16" x14ac:dyDescent="0.25">
      <c r="B34" s="370"/>
      <c r="C34" s="373" t="s">
        <v>1607</v>
      </c>
      <c r="D34" s="371"/>
      <c r="E34" s="371"/>
      <c r="F34" s="371"/>
      <c r="G34" s="371"/>
      <c r="H34" s="371"/>
      <c r="I34" s="371"/>
      <c r="J34" s="371"/>
      <c r="K34" s="371"/>
      <c r="L34" s="371"/>
      <c r="M34" s="371"/>
      <c r="N34" s="371"/>
      <c r="O34" s="371"/>
      <c r="P34" s="372"/>
    </row>
    <row r="35" spans="2:16" x14ac:dyDescent="0.25">
      <c r="B35" s="365"/>
      <c r="C35" s="375" t="s">
        <v>1608</v>
      </c>
      <c r="D35" s="360"/>
      <c r="E35" s="360"/>
      <c r="F35" s="360"/>
      <c r="G35" s="360"/>
      <c r="H35" s="360"/>
      <c r="I35" s="360"/>
      <c r="J35" s="360"/>
      <c r="K35" s="360"/>
      <c r="L35" s="360"/>
      <c r="M35" s="360"/>
      <c r="N35" s="360"/>
      <c r="O35" s="360"/>
      <c r="P35" s="366"/>
    </row>
    <row r="36" spans="2:16" x14ac:dyDescent="0.25">
      <c r="B36" s="370"/>
      <c r="C36" s="373" t="s">
        <v>1609</v>
      </c>
      <c r="D36" s="371"/>
      <c r="E36" s="371"/>
      <c r="F36" s="371"/>
      <c r="G36" s="371"/>
      <c r="H36" s="371"/>
      <c r="I36" s="371"/>
      <c r="J36" s="371"/>
      <c r="K36" s="371"/>
      <c r="L36" s="371"/>
      <c r="M36" s="371"/>
      <c r="N36" s="371"/>
      <c r="O36" s="371"/>
      <c r="P36" s="372"/>
    </row>
    <row r="37" spans="2:16" x14ac:dyDescent="0.25">
      <c r="B37" s="365"/>
      <c r="C37" s="375" t="s">
        <v>1610</v>
      </c>
      <c r="D37" s="360"/>
      <c r="E37" s="360"/>
      <c r="F37" s="360"/>
      <c r="G37" s="360"/>
      <c r="H37" s="360"/>
      <c r="I37" s="360"/>
      <c r="J37" s="360"/>
      <c r="K37" s="360"/>
      <c r="L37" s="360"/>
      <c r="M37" s="360"/>
      <c r="N37" s="360"/>
      <c r="O37" s="360"/>
      <c r="P37" s="366"/>
    </row>
    <row r="38" spans="2:16" x14ac:dyDescent="0.25">
      <c r="B38" s="370"/>
      <c r="C38" s="373" t="s">
        <v>1612</v>
      </c>
      <c r="D38" s="371"/>
      <c r="E38" s="371"/>
      <c r="F38" s="371"/>
      <c r="G38" s="371"/>
      <c r="H38" s="371"/>
      <c r="I38" s="371"/>
      <c r="J38" s="371"/>
      <c r="K38" s="371"/>
      <c r="L38" s="371"/>
      <c r="M38" s="371"/>
      <c r="N38" s="371"/>
      <c r="O38" s="371"/>
      <c r="P38" s="372"/>
    </row>
    <row r="39" spans="2:16" x14ac:dyDescent="0.25">
      <c r="B39" s="370"/>
      <c r="C39" s="369" t="s">
        <v>1346</v>
      </c>
      <c r="D39" s="374">
        <f>SUM(D29:D38)</f>
        <v>0</v>
      </c>
      <c r="E39" s="374">
        <f t="shared" ref="E39:P39" si="2">SUM(E29:E38)</f>
        <v>0</v>
      </c>
      <c r="F39" s="374">
        <f t="shared" si="2"/>
        <v>0</v>
      </c>
      <c r="G39" s="374">
        <f t="shared" si="2"/>
        <v>0</v>
      </c>
      <c r="H39" s="374">
        <f t="shared" si="2"/>
        <v>0</v>
      </c>
      <c r="I39" s="374">
        <f t="shared" si="2"/>
        <v>0</v>
      </c>
      <c r="J39" s="374">
        <f t="shared" si="2"/>
        <v>0</v>
      </c>
      <c r="K39" s="374">
        <f t="shared" si="2"/>
        <v>0</v>
      </c>
      <c r="L39" s="374">
        <f t="shared" si="2"/>
        <v>0</v>
      </c>
      <c r="M39" s="374">
        <f t="shared" si="2"/>
        <v>0</v>
      </c>
      <c r="N39" s="374">
        <f t="shared" si="2"/>
        <v>0</v>
      </c>
      <c r="O39" s="374">
        <f t="shared" si="2"/>
        <v>0</v>
      </c>
      <c r="P39" s="376">
        <f t="shared" si="2"/>
        <v>0</v>
      </c>
    </row>
    <row r="40" spans="2:16" x14ac:dyDescent="0.25">
      <c r="B40" s="370">
        <v>2</v>
      </c>
      <c r="C40" s="369" t="s">
        <v>454</v>
      </c>
      <c r="D40" s="371"/>
      <c r="E40" s="371"/>
      <c r="F40" s="371"/>
      <c r="G40" s="371"/>
      <c r="H40" s="371"/>
      <c r="I40" s="371"/>
      <c r="J40" s="371"/>
      <c r="K40" s="371"/>
      <c r="L40" s="371"/>
      <c r="M40" s="371"/>
      <c r="N40" s="371"/>
      <c r="O40" s="371"/>
      <c r="P40" s="372">
        <f t="shared" ref="P40" si="3">SUM(D40:O40)</f>
        <v>0</v>
      </c>
    </row>
    <row r="41" spans="2:16" x14ac:dyDescent="0.25">
      <c r="B41" s="365"/>
      <c r="C41" s="375" t="s">
        <v>1603</v>
      </c>
      <c r="D41" s="360"/>
      <c r="E41" s="360"/>
      <c r="F41" s="360"/>
      <c r="G41" s="360"/>
      <c r="H41" s="360"/>
      <c r="I41" s="360"/>
      <c r="J41" s="360"/>
      <c r="K41" s="360"/>
      <c r="L41" s="360"/>
      <c r="M41" s="360"/>
      <c r="N41" s="360"/>
      <c r="O41" s="360"/>
      <c r="P41" s="366"/>
    </row>
    <row r="42" spans="2:16" x14ac:dyDescent="0.25">
      <c r="B42" s="370"/>
      <c r="C42" s="373" t="s">
        <v>1604</v>
      </c>
      <c r="D42" s="371"/>
      <c r="E42" s="371"/>
      <c r="F42" s="371"/>
      <c r="G42" s="371"/>
      <c r="H42" s="371"/>
      <c r="I42" s="371"/>
      <c r="J42" s="371"/>
      <c r="K42" s="371"/>
      <c r="L42" s="371"/>
      <c r="M42" s="371"/>
      <c r="N42" s="371"/>
      <c r="O42" s="371"/>
      <c r="P42" s="372"/>
    </row>
    <row r="43" spans="2:16" x14ac:dyDescent="0.25">
      <c r="B43" s="365"/>
      <c r="C43" s="375" t="s">
        <v>1605</v>
      </c>
      <c r="D43" s="360"/>
      <c r="E43" s="360"/>
      <c r="F43" s="360"/>
      <c r="G43" s="360"/>
      <c r="H43" s="360"/>
      <c r="I43" s="360"/>
      <c r="J43" s="360"/>
      <c r="K43" s="360"/>
      <c r="L43" s="360"/>
      <c r="M43" s="360"/>
      <c r="N43" s="360"/>
      <c r="O43" s="360"/>
      <c r="P43" s="366"/>
    </row>
    <row r="44" spans="2:16" x14ac:dyDescent="0.25">
      <c r="B44" s="370"/>
      <c r="C44" s="373" t="s">
        <v>55</v>
      </c>
      <c r="D44" s="371"/>
      <c r="E44" s="371"/>
      <c r="F44" s="371"/>
      <c r="G44" s="371"/>
      <c r="H44" s="371"/>
      <c r="I44" s="371"/>
      <c r="J44" s="371"/>
      <c r="K44" s="371"/>
      <c r="L44" s="371"/>
      <c r="M44" s="371"/>
      <c r="N44" s="371"/>
      <c r="O44" s="371"/>
      <c r="P44" s="372"/>
    </row>
    <row r="45" spans="2:16" x14ac:dyDescent="0.25">
      <c r="B45" s="365"/>
      <c r="C45" s="375" t="s">
        <v>1606</v>
      </c>
      <c r="D45" s="360"/>
      <c r="E45" s="360"/>
      <c r="F45" s="360"/>
      <c r="G45" s="360"/>
      <c r="H45" s="360"/>
      <c r="I45" s="360"/>
      <c r="J45" s="360"/>
      <c r="K45" s="360"/>
      <c r="L45" s="360"/>
      <c r="M45" s="360"/>
      <c r="N45" s="360"/>
      <c r="O45" s="360"/>
      <c r="P45" s="366"/>
    </row>
    <row r="46" spans="2:16" x14ac:dyDescent="0.25">
      <c r="B46" s="370"/>
      <c r="C46" s="373" t="s">
        <v>1607</v>
      </c>
      <c r="D46" s="371"/>
      <c r="E46" s="371"/>
      <c r="F46" s="371"/>
      <c r="G46" s="371"/>
      <c r="H46" s="371"/>
      <c r="I46" s="371"/>
      <c r="J46" s="371"/>
      <c r="K46" s="371"/>
      <c r="L46" s="371"/>
      <c r="M46" s="371"/>
      <c r="N46" s="371"/>
      <c r="O46" s="371"/>
      <c r="P46" s="372"/>
    </row>
    <row r="47" spans="2:16" x14ac:dyDescent="0.25">
      <c r="B47" s="365"/>
      <c r="C47" s="375" t="s">
        <v>1608</v>
      </c>
      <c r="D47" s="360"/>
      <c r="E47" s="360"/>
      <c r="F47" s="360"/>
      <c r="G47" s="360"/>
      <c r="H47" s="360"/>
      <c r="I47" s="360"/>
      <c r="J47" s="360"/>
      <c r="K47" s="360"/>
      <c r="L47" s="360"/>
      <c r="M47" s="360"/>
      <c r="N47" s="360"/>
      <c r="O47" s="360"/>
      <c r="P47" s="366"/>
    </row>
    <row r="48" spans="2:16" x14ac:dyDescent="0.25">
      <c r="B48" s="370"/>
      <c r="C48" s="373" t="s">
        <v>1609</v>
      </c>
      <c r="D48" s="371"/>
      <c r="E48" s="371"/>
      <c r="F48" s="371"/>
      <c r="G48" s="371"/>
      <c r="H48" s="371"/>
      <c r="I48" s="371"/>
      <c r="J48" s="371"/>
      <c r="K48" s="371"/>
      <c r="L48" s="371"/>
      <c r="M48" s="371"/>
      <c r="N48" s="371"/>
      <c r="O48" s="371"/>
      <c r="P48" s="372"/>
    </row>
    <row r="49" spans="2:16" x14ac:dyDescent="0.25">
      <c r="B49" s="365"/>
      <c r="C49" s="375" t="s">
        <v>1610</v>
      </c>
      <c r="D49" s="360"/>
      <c r="E49" s="360"/>
      <c r="F49" s="360"/>
      <c r="G49" s="360"/>
      <c r="H49" s="360"/>
      <c r="I49" s="360"/>
      <c r="J49" s="360"/>
      <c r="K49" s="360"/>
      <c r="L49" s="360"/>
      <c r="M49" s="360"/>
      <c r="N49" s="360"/>
      <c r="O49" s="360"/>
      <c r="P49" s="366"/>
    </row>
    <row r="50" spans="2:16" x14ac:dyDescent="0.25">
      <c r="B50" s="370"/>
      <c r="C50" s="373" t="s">
        <v>1612</v>
      </c>
      <c r="D50" s="371"/>
      <c r="E50" s="371"/>
      <c r="F50" s="371"/>
      <c r="G50" s="371"/>
      <c r="H50" s="371"/>
      <c r="I50" s="371"/>
      <c r="J50" s="371"/>
      <c r="K50" s="371"/>
      <c r="L50" s="371"/>
      <c r="M50" s="371"/>
      <c r="N50" s="371"/>
      <c r="O50" s="371"/>
      <c r="P50" s="372"/>
    </row>
    <row r="51" spans="2:16" x14ac:dyDescent="0.25">
      <c r="B51" s="370"/>
      <c r="C51" s="369" t="s">
        <v>1346</v>
      </c>
      <c r="D51" s="374">
        <f>SUM(D41:D50)</f>
        <v>0</v>
      </c>
      <c r="E51" s="374">
        <f t="shared" ref="E51:P51" si="4">SUM(E41:E50)</f>
        <v>0</v>
      </c>
      <c r="F51" s="374">
        <f t="shared" si="4"/>
        <v>0</v>
      </c>
      <c r="G51" s="374">
        <f t="shared" si="4"/>
        <v>0</v>
      </c>
      <c r="H51" s="374">
        <f t="shared" si="4"/>
        <v>0</v>
      </c>
      <c r="I51" s="374">
        <f t="shared" si="4"/>
        <v>0</v>
      </c>
      <c r="J51" s="374">
        <f t="shared" si="4"/>
        <v>0</v>
      </c>
      <c r="K51" s="374">
        <f t="shared" si="4"/>
        <v>0</v>
      </c>
      <c r="L51" s="374">
        <f t="shared" si="4"/>
        <v>0</v>
      </c>
      <c r="M51" s="374">
        <f t="shared" si="4"/>
        <v>0</v>
      </c>
      <c r="N51" s="374">
        <f t="shared" si="4"/>
        <v>0</v>
      </c>
      <c r="O51" s="374">
        <f t="shared" si="4"/>
        <v>0</v>
      </c>
      <c r="P51" s="376">
        <f t="shared" si="4"/>
        <v>0</v>
      </c>
    </row>
    <row r="52" spans="2:16" x14ac:dyDescent="0.25">
      <c r="B52" s="370"/>
      <c r="C52" s="358"/>
      <c r="D52" s="371"/>
      <c r="E52" s="371"/>
      <c r="F52" s="371"/>
      <c r="G52" s="371"/>
      <c r="H52" s="371"/>
      <c r="I52" s="371"/>
      <c r="J52" s="371"/>
      <c r="K52" s="371"/>
      <c r="L52" s="371"/>
      <c r="M52" s="371"/>
      <c r="N52" s="371"/>
      <c r="O52" s="371"/>
      <c r="P52" s="372"/>
    </row>
    <row r="53" spans="2:16" x14ac:dyDescent="0.25">
      <c r="B53" s="362" t="s">
        <v>416</v>
      </c>
      <c r="C53" s="356"/>
      <c r="D53" s="361">
        <f>SUM(D39,D51)</f>
        <v>0</v>
      </c>
      <c r="E53" s="361">
        <f t="shared" ref="E53:O53" si="5">SUM(E39,E51)</f>
        <v>0</v>
      </c>
      <c r="F53" s="361">
        <f t="shared" si="5"/>
        <v>0</v>
      </c>
      <c r="G53" s="361">
        <f t="shared" si="5"/>
        <v>0</v>
      </c>
      <c r="H53" s="361">
        <f t="shared" si="5"/>
        <v>0</v>
      </c>
      <c r="I53" s="361">
        <f t="shared" si="5"/>
        <v>0</v>
      </c>
      <c r="J53" s="361">
        <f t="shared" si="5"/>
        <v>0</v>
      </c>
      <c r="K53" s="361">
        <f t="shared" si="5"/>
        <v>0</v>
      </c>
      <c r="L53" s="361">
        <f t="shared" si="5"/>
        <v>0</v>
      </c>
      <c r="M53" s="361">
        <f t="shared" si="5"/>
        <v>0</v>
      </c>
      <c r="N53" s="361">
        <f t="shared" si="5"/>
        <v>0</v>
      </c>
      <c r="O53" s="361">
        <f t="shared" si="5"/>
        <v>0</v>
      </c>
      <c r="P53" s="367">
        <f>SUM(P39,P51)</f>
        <v>0</v>
      </c>
    </row>
    <row r="54" spans="2:16" x14ac:dyDescent="0.25">
      <c r="B54" s="24"/>
      <c r="P54" s="27"/>
    </row>
    <row r="55" spans="2:16" x14ac:dyDescent="0.25">
      <c r="B55" s="24"/>
      <c r="P55" s="27"/>
    </row>
    <row r="56" spans="2:16" x14ac:dyDescent="0.25">
      <c r="B56" s="24" t="s">
        <v>1613</v>
      </c>
      <c r="P56" s="27"/>
    </row>
    <row r="57" spans="2:16" x14ac:dyDescent="0.25">
      <c r="B57" s="24" t="s">
        <v>918</v>
      </c>
      <c r="C57" s="18" t="s">
        <v>1614</v>
      </c>
      <c r="P57" s="27"/>
    </row>
    <row r="58" spans="2:16" x14ac:dyDescent="0.25">
      <c r="B58" s="114" t="s">
        <v>919</v>
      </c>
      <c r="C58" s="18" t="s">
        <v>1614</v>
      </c>
      <c r="P58" s="27"/>
    </row>
    <row r="59" spans="2:16" x14ac:dyDescent="0.25">
      <c r="B59" s="368" t="s">
        <v>1615</v>
      </c>
      <c r="C59" s="29"/>
      <c r="D59" s="29"/>
      <c r="E59" s="29"/>
      <c r="F59" s="29"/>
      <c r="G59" s="29"/>
      <c r="H59" s="29"/>
      <c r="I59" s="29"/>
      <c r="J59" s="29"/>
      <c r="K59" s="29"/>
      <c r="L59" s="29"/>
      <c r="M59" s="29"/>
      <c r="N59" s="29"/>
      <c r="O59" s="29"/>
      <c r="P59" s="30"/>
    </row>
    <row r="61" spans="2:16" x14ac:dyDescent="0.25">
      <c r="B61" s="354" t="s">
        <v>977</v>
      </c>
      <c r="C61" s="355"/>
      <c r="D61" s="355"/>
      <c r="E61" s="355"/>
      <c r="F61" s="355"/>
      <c r="G61" s="355"/>
      <c r="H61" s="32"/>
      <c r="I61" s="32"/>
      <c r="J61" s="32"/>
      <c r="K61" s="32"/>
      <c r="L61" s="32"/>
      <c r="M61" s="32"/>
      <c r="N61" s="32"/>
      <c r="O61" s="32"/>
      <c r="P61" s="33"/>
    </row>
    <row r="62" spans="2:16" x14ac:dyDescent="0.25">
      <c r="B62" s="420" t="s">
        <v>1683</v>
      </c>
      <c r="F62" s="101" t="s">
        <v>1682</v>
      </c>
      <c r="P62" s="27"/>
    </row>
    <row r="63" spans="2:16" x14ac:dyDescent="0.25">
      <c r="B63" s="24" t="s">
        <v>1597</v>
      </c>
      <c r="F63" s="18" t="s">
        <v>1618</v>
      </c>
      <c r="P63" s="27"/>
    </row>
    <row r="64" spans="2:16" x14ac:dyDescent="0.25">
      <c r="B64" s="24"/>
      <c r="D64" s="472" t="s">
        <v>535</v>
      </c>
      <c r="E64" s="472"/>
      <c r="F64" s="472"/>
      <c r="G64" s="472"/>
      <c r="H64" s="472"/>
      <c r="I64" s="472"/>
      <c r="J64" s="472"/>
      <c r="K64" s="472"/>
      <c r="L64" s="472"/>
      <c r="M64" s="472"/>
      <c r="N64" s="472"/>
      <c r="O64" s="472"/>
      <c r="P64" s="27" t="s">
        <v>552</v>
      </c>
    </row>
    <row r="65" spans="2:16" x14ac:dyDescent="0.25">
      <c r="B65" s="362" t="s">
        <v>662</v>
      </c>
      <c r="C65" s="356" t="s">
        <v>1183</v>
      </c>
      <c r="D65" s="357">
        <v>44013</v>
      </c>
      <c r="E65" s="357">
        <v>44044</v>
      </c>
      <c r="F65" s="357">
        <v>44075</v>
      </c>
      <c r="G65" s="357">
        <v>44105</v>
      </c>
      <c r="H65" s="357">
        <v>44136</v>
      </c>
      <c r="I65" s="357">
        <v>44166</v>
      </c>
      <c r="J65" s="357">
        <v>44197</v>
      </c>
      <c r="K65" s="357">
        <v>44228</v>
      </c>
      <c r="L65" s="357">
        <v>44256</v>
      </c>
      <c r="M65" s="357">
        <v>44287</v>
      </c>
      <c r="N65" s="357">
        <v>44317</v>
      </c>
      <c r="O65" s="357">
        <v>44348</v>
      </c>
      <c r="P65" s="363" t="s">
        <v>416</v>
      </c>
    </row>
    <row r="66" spans="2:16" x14ac:dyDescent="0.25">
      <c r="B66" s="364">
        <v>1</v>
      </c>
      <c r="C66" s="44" t="s">
        <v>1603</v>
      </c>
      <c r="D66" s="133"/>
      <c r="E66" s="133"/>
      <c r="F66" s="133"/>
      <c r="G66" s="133"/>
      <c r="H66" s="133"/>
      <c r="I66" s="133"/>
      <c r="J66" s="133"/>
      <c r="K66" s="133"/>
      <c r="L66" s="133"/>
      <c r="M66" s="133"/>
      <c r="N66" s="133"/>
      <c r="O66" s="133"/>
      <c r="P66" s="45">
        <f>SUM(D66:O66)</f>
        <v>0</v>
      </c>
    </row>
    <row r="67" spans="2:16" x14ac:dyDescent="0.25">
      <c r="B67" s="365">
        <v>2</v>
      </c>
      <c r="C67" s="359" t="s">
        <v>1604</v>
      </c>
      <c r="D67" s="360"/>
      <c r="E67" s="360"/>
      <c r="F67" s="360"/>
      <c r="G67" s="360"/>
      <c r="H67" s="360"/>
      <c r="I67" s="360"/>
      <c r="J67" s="360"/>
      <c r="K67" s="360"/>
      <c r="L67" s="360"/>
      <c r="M67" s="360"/>
      <c r="N67" s="360"/>
      <c r="O67" s="360"/>
      <c r="P67" s="366">
        <f t="shared" ref="P67:P75" si="6">SUM(D67:O67)</f>
        <v>0</v>
      </c>
    </row>
    <row r="68" spans="2:16" x14ac:dyDescent="0.25">
      <c r="B68" s="364">
        <v>3</v>
      </c>
      <c r="C68" s="358" t="s">
        <v>1605</v>
      </c>
      <c r="D68" s="133"/>
      <c r="E68" s="133"/>
      <c r="F68" s="133"/>
      <c r="G68" s="133"/>
      <c r="H68" s="133"/>
      <c r="I68" s="133"/>
      <c r="J68" s="133"/>
      <c r="K68" s="133"/>
      <c r="L68" s="133"/>
      <c r="M68" s="133"/>
      <c r="N68" s="133"/>
      <c r="O68" s="133"/>
      <c r="P68" s="45">
        <f t="shared" si="6"/>
        <v>0</v>
      </c>
    </row>
    <row r="69" spans="2:16" x14ac:dyDescent="0.25">
      <c r="B69" s="365">
        <v>4</v>
      </c>
      <c r="C69" s="359" t="s">
        <v>55</v>
      </c>
      <c r="D69" s="360"/>
      <c r="E69" s="360"/>
      <c r="F69" s="360"/>
      <c r="G69" s="360"/>
      <c r="H69" s="360"/>
      <c r="I69" s="360"/>
      <c r="J69" s="360"/>
      <c r="K69" s="360"/>
      <c r="L69" s="360"/>
      <c r="M69" s="360"/>
      <c r="N69" s="360"/>
      <c r="O69" s="360"/>
      <c r="P69" s="366">
        <f t="shared" si="6"/>
        <v>0</v>
      </c>
    </row>
    <row r="70" spans="2:16" x14ac:dyDescent="0.25">
      <c r="B70" s="364">
        <v>5</v>
      </c>
      <c r="C70" s="358" t="s">
        <v>1606</v>
      </c>
      <c r="D70" s="133"/>
      <c r="E70" s="133"/>
      <c r="F70" s="133"/>
      <c r="G70" s="133"/>
      <c r="H70" s="133"/>
      <c r="I70" s="133"/>
      <c r="J70" s="133"/>
      <c r="K70" s="133"/>
      <c r="L70" s="133"/>
      <c r="M70" s="133"/>
      <c r="N70" s="133"/>
      <c r="O70" s="133"/>
      <c r="P70" s="45">
        <f t="shared" si="6"/>
        <v>0</v>
      </c>
    </row>
    <row r="71" spans="2:16" x14ac:dyDescent="0.25">
      <c r="B71" s="365">
        <v>6</v>
      </c>
      <c r="C71" s="359" t="s">
        <v>1607</v>
      </c>
      <c r="D71" s="360"/>
      <c r="E71" s="360"/>
      <c r="F71" s="360"/>
      <c r="G71" s="360"/>
      <c r="H71" s="360"/>
      <c r="I71" s="360"/>
      <c r="J71" s="360"/>
      <c r="K71" s="360"/>
      <c r="L71" s="360"/>
      <c r="M71" s="360"/>
      <c r="N71" s="360"/>
      <c r="O71" s="360"/>
      <c r="P71" s="366">
        <f t="shared" si="6"/>
        <v>0</v>
      </c>
    </row>
    <row r="72" spans="2:16" x14ac:dyDescent="0.25">
      <c r="B72" s="364">
        <v>7</v>
      </c>
      <c r="C72" s="358" t="s">
        <v>1608</v>
      </c>
      <c r="D72" s="133"/>
      <c r="E72" s="133"/>
      <c r="F72" s="133"/>
      <c r="G72" s="133"/>
      <c r="H72" s="133"/>
      <c r="I72" s="133"/>
      <c r="J72" s="133"/>
      <c r="K72" s="133"/>
      <c r="L72" s="133"/>
      <c r="M72" s="133"/>
      <c r="N72" s="133"/>
      <c r="O72" s="133"/>
      <c r="P72" s="45">
        <f t="shared" si="6"/>
        <v>0</v>
      </c>
    </row>
    <row r="73" spans="2:16" x14ac:dyDescent="0.25">
      <c r="B73" s="365">
        <v>8</v>
      </c>
      <c r="C73" s="359" t="s">
        <v>1609</v>
      </c>
      <c r="D73" s="360"/>
      <c r="E73" s="360"/>
      <c r="F73" s="360"/>
      <c r="G73" s="360"/>
      <c r="H73" s="360"/>
      <c r="I73" s="360"/>
      <c r="J73" s="360"/>
      <c r="K73" s="360"/>
      <c r="L73" s="360"/>
      <c r="M73" s="360"/>
      <c r="N73" s="360"/>
      <c r="O73" s="360"/>
      <c r="P73" s="366">
        <f t="shared" si="6"/>
        <v>0</v>
      </c>
    </row>
    <row r="74" spans="2:16" x14ac:dyDescent="0.25">
      <c r="B74" s="364">
        <v>9</v>
      </c>
      <c r="C74" s="358" t="s">
        <v>1610</v>
      </c>
      <c r="D74" s="133"/>
      <c r="E74" s="133"/>
      <c r="F74" s="133"/>
      <c r="G74" s="133"/>
      <c r="H74" s="133"/>
      <c r="I74" s="133"/>
      <c r="J74" s="133"/>
      <c r="K74" s="133"/>
      <c r="L74" s="133"/>
      <c r="M74" s="133"/>
      <c r="N74" s="133"/>
      <c r="O74" s="133"/>
      <c r="P74" s="45">
        <f t="shared" si="6"/>
        <v>0</v>
      </c>
    </row>
    <row r="75" spans="2:16" x14ac:dyDescent="0.25">
      <c r="B75" s="365">
        <v>10</v>
      </c>
      <c r="C75" s="359" t="s">
        <v>1612</v>
      </c>
      <c r="D75" s="360"/>
      <c r="E75" s="360"/>
      <c r="F75" s="360"/>
      <c r="G75" s="360"/>
      <c r="H75" s="360"/>
      <c r="I75" s="360"/>
      <c r="J75" s="360"/>
      <c r="K75" s="360"/>
      <c r="L75" s="360"/>
      <c r="M75" s="360"/>
      <c r="N75" s="360"/>
      <c r="O75" s="360"/>
      <c r="P75" s="366">
        <f t="shared" si="6"/>
        <v>0</v>
      </c>
    </row>
    <row r="76" spans="2:16" x14ac:dyDescent="0.25">
      <c r="B76" s="362" t="s">
        <v>416</v>
      </c>
      <c r="C76" s="356"/>
      <c r="D76" s="361">
        <f t="shared" ref="D76:P76" si="7">SUM(D66:D75)</f>
        <v>0</v>
      </c>
      <c r="E76" s="361">
        <f t="shared" si="7"/>
        <v>0</v>
      </c>
      <c r="F76" s="361">
        <f t="shared" si="7"/>
        <v>0</v>
      </c>
      <c r="G76" s="361">
        <f t="shared" si="7"/>
        <v>0</v>
      </c>
      <c r="H76" s="361">
        <f t="shared" si="7"/>
        <v>0</v>
      </c>
      <c r="I76" s="361">
        <f t="shared" si="7"/>
        <v>0</v>
      </c>
      <c r="J76" s="361">
        <f t="shared" si="7"/>
        <v>0</v>
      </c>
      <c r="K76" s="361">
        <f t="shared" si="7"/>
        <v>0</v>
      </c>
      <c r="L76" s="361">
        <f t="shared" si="7"/>
        <v>0</v>
      </c>
      <c r="M76" s="361">
        <f t="shared" si="7"/>
        <v>0</v>
      </c>
      <c r="N76" s="361">
        <f t="shared" si="7"/>
        <v>0</v>
      </c>
      <c r="O76" s="361">
        <f t="shared" si="7"/>
        <v>0</v>
      </c>
      <c r="P76" s="367">
        <f t="shared" si="7"/>
        <v>0</v>
      </c>
    </row>
    <row r="77" spans="2:16" x14ac:dyDescent="0.25">
      <c r="B77" s="24"/>
      <c r="P77" s="27"/>
    </row>
    <row r="78" spans="2:16" x14ac:dyDescent="0.25">
      <c r="B78" s="24"/>
      <c r="P78" s="27"/>
    </row>
    <row r="79" spans="2:16" x14ac:dyDescent="0.25">
      <c r="B79" s="24" t="s">
        <v>1613</v>
      </c>
      <c r="P79" s="27"/>
    </row>
    <row r="80" spans="2:16" x14ac:dyDescent="0.25">
      <c r="B80" s="24" t="s">
        <v>918</v>
      </c>
      <c r="C80" s="18" t="s">
        <v>1614</v>
      </c>
      <c r="P80" s="27"/>
    </row>
    <row r="81" spans="2:16" x14ac:dyDescent="0.25">
      <c r="B81" s="114" t="s">
        <v>919</v>
      </c>
      <c r="C81" s="18" t="s">
        <v>1614</v>
      </c>
      <c r="P81" s="27"/>
    </row>
    <row r="82" spans="2:16" x14ac:dyDescent="0.25">
      <c r="B82" s="368" t="s">
        <v>1615</v>
      </c>
      <c r="C82" s="29"/>
      <c r="D82" s="29"/>
      <c r="E82" s="29"/>
      <c r="F82" s="29"/>
      <c r="G82" s="29"/>
      <c r="H82" s="29"/>
      <c r="I82" s="29"/>
      <c r="J82" s="29"/>
      <c r="K82" s="29"/>
      <c r="L82" s="29"/>
      <c r="M82" s="29"/>
      <c r="N82" s="29"/>
      <c r="O82" s="29"/>
      <c r="P82" s="30"/>
    </row>
    <row r="85" spans="2:16" x14ac:dyDescent="0.25">
      <c r="B85" s="354" t="s">
        <v>977</v>
      </c>
      <c r="C85" s="355"/>
      <c r="D85" s="355"/>
      <c r="E85" s="355"/>
      <c r="F85" s="355"/>
      <c r="G85" s="355"/>
      <c r="H85" s="32"/>
      <c r="I85" s="32"/>
      <c r="J85" s="32"/>
      <c r="K85" s="32"/>
      <c r="L85" s="32"/>
      <c r="M85" s="32"/>
      <c r="N85" s="32"/>
      <c r="O85" s="32"/>
      <c r="P85" s="33"/>
    </row>
    <row r="86" spans="2:16" x14ac:dyDescent="0.25">
      <c r="B86" s="420" t="s">
        <v>1684</v>
      </c>
      <c r="F86" s="101" t="s">
        <v>1682</v>
      </c>
      <c r="P86" s="27"/>
    </row>
    <row r="87" spans="2:16" x14ac:dyDescent="0.25">
      <c r="B87" s="24" t="s">
        <v>1597</v>
      </c>
      <c r="F87" s="18" t="s">
        <v>1618</v>
      </c>
      <c r="P87" s="27"/>
    </row>
    <row r="88" spans="2:16" x14ac:dyDescent="0.25">
      <c r="B88" s="24"/>
      <c r="D88" s="472" t="s">
        <v>535</v>
      </c>
      <c r="E88" s="472"/>
      <c r="F88" s="472"/>
      <c r="G88" s="472"/>
      <c r="H88" s="472"/>
      <c r="I88" s="472"/>
      <c r="J88" s="472"/>
      <c r="K88" s="472"/>
      <c r="L88" s="472"/>
      <c r="M88" s="472"/>
      <c r="N88" s="472"/>
      <c r="O88" s="472"/>
      <c r="P88" s="27" t="s">
        <v>552</v>
      </c>
    </row>
    <row r="89" spans="2:16" x14ac:dyDescent="0.25">
      <c r="B89" s="362" t="s">
        <v>662</v>
      </c>
      <c r="C89" s="356" t="s">
        <v>1183</v>
      </c>
      <c r="D89" s="357">
        <v>44013</v>
      </c>
      <c r="E89" s="357">
        <v>44044</v>
      </c>
      <c r="F89" s="357">
        <v>44075</v>
      </c>
      <c r="G89" s="357">
        <v>44105</v>
      </c>
      <c r="H89" s="357">
        <v>44136</v>
      </c>
      <c r="I89" s="357">
        <v>44166</v>
      </c>
      <c r="J89" s="357">
        <v>44197</v>
      </c>
      <c r="K89" s="357">
        <v>44228</v>
      </c>
      <c r="L89" s="357">
        <v>44256</v>
      </c>
      <c r="M89" s="357">
        <v>44287</v>
      </c>
      <c r="N89" s="357">
        <v>44317</v>
      </c>
      <c r="O89" s="357">
        <v>44348</v>
      </c>
      <c r="P89" s="363" t="s">
        <v>416</v>
      </c>
    </row>
    <row r="90" spans="2:16" x14ac:dyDescent="0.25">
      <c r="B90" s="370">
        <v>1</v>
      </c>
      <c r="C90" s="369" t="s">
        <v>1603</v>
      </c>
      <c r="D90" s="371"/>
      <c r="E90" s="371"/>
      <c r="F90" s="371"/>
      <c r="G90" s="371"/>
      <c r="H90" s="371"/>
      <c r="I90" s="371"/>
      <c r="J90" s="371"/>
      <c r="K90" s="371"/>
      <c r="L90" s="371"/>
      <c r="M90" s="371"/>
      <c r="N90" s="371"/>
      <c r="O90" s="371"/>
      <c r="P90" s="372">
        <f>SUM(D90:O90)</f>
        <v>0</v>
      </c>
    </row>
    <row r="91" spans="2:16" x14ac:dyDescent="0.25">
      <c r="B91" s="365"/>
      <c r="C91" s="375" t="s">
        <v>565</v>
      </c>
      <c r="D91" s="360"/>
      <c r="E91" s="360"/>
      <c r="F91" s="360"/>
      <c r="G91" s="360"/>
      <c r="H91" s="360"/>
      <c r="I91" s="360"/>
      <c r="J91" s="360"/>
      <c r="K91" s="360"/>
      <c r="L91" s="360"/>
      <c r="M91" s="360"/>
      <c r="N91" s="360"/>
      <c r="O91" s="360"/>
      <c r="P91" s="366"/>
    </row>
    <row r="92" spans="2:16" x14ac:dyDescent="0.25">
      <c r="B92" s="370"/>
      <c r="C92" s="373" t="s">
        <v>454</v>
      </c>
      <c r="D92" s="371"/>
      <c r="E92" s="371"/>
      <c r="F92" s="371"/>
      <c r="G92" s="371"/>
      <c r="H92" s="371"/>
      <c r="I92" s="371"/>
      <c r="J92" s="371"/>
      <c r="K92" s="371"/>
      <c r="L92" s="371"/>
      <c r="M92" s="371"/>
      <c r="N92" s="371"/>
      <c r="O92" s="371"/>
      <c r="P92" s="372"/>
    </row>
    <row r="93" spans="2:16" x14ac:dyDescent="0.25">
      <c r="B93" s="365"/>
      <c r="C93" s="375" t="s">
        <v>905</v>
      </c>
      <c r="D93" s="360"/>
      <c r="E93" s="360"/>
      <c r="F93" s="360"/>
      <c r="G93" s="360"/>
      <c r="H93" s="360"/>
      <c r="I93" s="360"/>
      <c r="J93" s="360"/>
      <c r="K93" s="360"/>
      <c r="L93" s="360"/>
      <c r="M93" s="360"/>
      <c r="N93" s="360"/>
      <c r="O93" s="360"/>
      <c r="P93" s="366"/>
    </row>
    <row r="94" spans="2:16" x14ac:dyDescent="0.25">
      <c r="B94" s="370"/>
      <c r="C94" s="373" t="s">
        <v>1598</v>
      </c>
      <c r="D94" s="371"/>
      <c r="E94" s="371"/>
      <c r="F94" s="371"/>
      <c r="G94" s="371"/>
      <c r="H94" s="371"/>
      <c r="I94" s="371"/>
      <c r="J94" s="371"/>
      <c r="K94" s="371"/>
      <c r="L94" s="371"/>
      <c r="M94" s="371"/>
      <c r="N94" s="371"/>
      <c r="O94" s="371"/>
      <c r="P94" s="372"/>
    </row>
    <row r="95" spans="2:16" x14ac:dyDescent="0.25">
      <c r="B95" s="365"/>
      <c r="C95" s="375" t="s">
        <v>1599</v>
      </c>
      <c r="D95" s="360"/>
      <c r="E95" s="360"/>
      <c r="F95" s="360"/>
      <c r="G95" s="360"/>
      <c r="H95" s="360"/>
      <c r="I95" s="360"/>
      <c r="J95" s="360"/>
      <c r="K95" s="360"/>
      <c r="L95" s="360"/>
      <c r="M95" s="360"/>
      <c r="N95" s="360"/>
      <c r="O95" s="360"/>
      <c r="P95" s="366"/>
    </row>
    <row r="96" spans="2:16" x14ac:dyDescent="0.25">
      <c r="B96" s="370"/>
      <c r="C96" s="373" t="s">
        <v>1600</v>
      </c>
      <c r="D96" s="371"/>
      <c r="E96" s="371"/>
      <c r="F96" s="371"/>
      <c r="G96" s="371"/>
      <c r="H96" s="371"/>
      <c r="I96" s="371"/>
      <c r="J96" s="371"/>
      <c r="K96" s="371"/>
      <c r="L96" s="371"/>
      <c r="M96" s="371"/>
      <c r="N96" s="371"/>
      <c r="O96" s="371"/>
      <c r="P96" s="372"/>
    </row>
    <row r="97" spans="2:16" x14ac:dyDescent="0.25">
      <c r="B97" s="365"/>
      <c r="C97" s="375" t="s">
        <v>1601</v>
      </c>
      <c r="D97" s="360"/>
      <c r="E97" s="360"/>
      <c r="F97" s="360"/>
      <c r="G97" s="360"/>
      <c r="H97" s="360"/>
      <c r="I97" s="360"/>
      <c r="J97" s="360"/>
      <c r="K97" s="360"/>
      <c r="L97" s="360"/>
      <c r="M97" s="360"/>
      <c r="N97" s="360"/>
      <c r="O97" s="360"/>
      <c r="P97" s="366"/>
    </row>
    <row r="98" spans="2:16" x14ac:dyDescent="0.25">
      <c r="B98" s="370"/>
      <c r="C98" s="373" t="s">
        <v>1602</v>
      </c>
      <c r="D98" s="371"/>
      <c r="E98" s="371"/>
      <c r="F98" s="371"/>
      <c r="G98" s="371"/>
      <c r="H98" s="371"/>
      <c r="I98" s="371"/>
      <c r="J98" s="371"/>
      <c r="K98" s="371"/>
      <c r="L98" s="371"/>
      <c r="M98" s="371"/>
      <c r="N98" s="371"/>
      <c r="O98" s="371"/>
      <c r="P98" s="372"/>
    </row>
    <row r="99" spans="2:16" x14ac:dyDescent="0.25">
      <c r="B99" s="370"/>
      <c r="C99" s="369" t="s">
        <v>1346</v>
      </c>
      <c r="D99" s="374">
        <f>SUM(D91:D98)</f>
        <v>0</v>
      </c>
      <c r="E99" s="374">
        <f t="shared" ref="E99:P99" si="8">SUM(E91:E98)</f>
        <v>0</v>
      </c>
      <c r="F99" s="374">
        <f t="shared" si="8"/>
        <v>0</v>
      </c>
      <c r="G99" s="374">
        <f t="shared" si="8"/>
        <v>0</v>
      </c>
      <c r="H99" s="374">
        <f t="shared" si="8"/>
        <v>0</v>
      </c>
      <c r="I99" s="374">
        <f t="shared" si="8"/>
        <v>0</v>
      </c>
      <c r="J99" s="374">
        <f t="shared" si="8"/>
        <v>0</v>
      </c>
      <c r="K99" s="374">
        <f t="shared" si="8"/>
        <v>0</v>
      </c>
      <c r="L99" s="374">
        <f t="shared" si="8"/>
        <v>0</v>
      </c>
      <c r="M99" s="374">
        <f t="shared" si="8"/>
        <v>0</v>
      </c>
      <c r="N99" s="374">
        <f t="shared" si="8"/>
        <v>0</v>
      </c>
      <c r="O99" s="374">
        <f t="shared" si="8"/>
        <v>0</v>
      </c>
      <c r="P99" s="376">
        <f t="shared" si="8"/>
        <v>0</v>
      </c>
    </row>
    <row r="100" spans="2:16" x14ac:dyDescent="0.25">
      <c r="B100" s="370">
        <v>2</v>
      </c>
      <c r="C100" s="369" t="s">
        <v>1604</v>
      </c>
      <c r="D100" s="371"/>
      <c r="E100" s="371"/>
      <c r="F100" s="371"/>
      <c r="G100" s="371"/>
      <c r="H100" s="371"/>
      <c r="I100" s="371"/>
      <c r="J100" s="371"/>
      <c r="K100" s="371"/>
      <c r="L100" s="371"/>
      <c r="M100" s="371"/>
      <c r="N100" s="371"/>
      <c r="O100" s="371"/>
      <c r="P100" s="372">
        <f t="shared" ref="P100:P180" si="9">SUM(D100:O100)</f>
        <v>0</v>
      </c>
    </row>
    <row r="101" spans="2:16" x14ac:dyDescent="0.25">
      <c r="B101" s="365"/>
      <c r="C101" s="375" t="s">
        <v>565</v>
      </c>
      <c r="D101" s="360"/>
      <c r="E101" s="360"/>
      <c r="F101" s="360"/>
      <c r="G101" s="360"/>
      <c r="H101" s="360"/>
      <c r="I101" s="360"/>
      <c r="J101" s="360"/>
      <c r="K101" s="360"/>
      <c r="L101" s="360"/>
      <c r="M101" s="360"/>
      <c r="N101" s="360"/>
      <c r="O101" s="360"/>
      <c r="P101" s="366"/>
    </row>
    <row r="102" spans="2:16" x14ac:dyDescent="0.25">
      <c r="B102" s="370"/>
      <c r="C102" s="373" t="s">
        <v>454</v>
      </c>
      <c r="D102" s="371"/>
      <c r="E102" s="371"/>
      <c r="F102" s="371"/>
      <c r="G102" s="371"/>
      <c r="H102" s="371"/>
      <c r="I102" s="371"/>
      <c r="J102" s="371"/>
      <c r="K102" s="371"/>
      <c r="L102" s="371"/>
      <c r="M102" s="371"/>
      <c r="N102" s="371"/>
      <c r="O102" s="371"/>
      <c r="P102" s="372"/>
    </row>
    <row r="103" spans="2:16" x14ac:dyDescent="0.25">
      <c r="B103" s="365"/>
      <c r="C103" s="375" t="s">
        <v>905</v>
      </c>
      <c r="D103" s="360"/>
      <c r="E103" s="360"/>
      <c r="F103" s="360"/>
      <c r="G103" s="360"/>
      <c r="H103" s="360"/>
      <c r="I103" s="360"/>
      <c r="J103" s="360"/>
      <c r="K103" s="360"/>
      <c r="L103" s="360"/>
      <c r="M103" s="360"/>
      <c r="N103" s="360"/>
      <c r="O103" s="360"/>
      <c r="P103" s="366"/>
    </row>
    <row r="104" spans="2:16" x14ac:dyDescent="0.25">
      <c r="B104" s="370"/>
      <c r="C104" s="373" t="s">
        <v>1598</v>
      </c>
      <c r="D104" s="371"/>
      <c r="E104" s="371"/>
      <c r="F104" s="371"/>
      <c r="G104" s="371"/>
      <c r="H104" s="371"/>
      <c r="I104" s="371"/>
      <c r="J104" s="371"/>
      <c r="K104" s="371"/>
      <c r="L104" s="371"/>
      <c r="M104" s="371"/>
      <c r="N104" s="371"/>
      <c r="O104" s="371"/>
      <c r="P104" s="372"/>
    </row>
    <row r="105" spans="2:16" x14ac:dyDescent="0.25">
      <c r="B105" s="365"/>
      <c r="C105" s="375" t="s">
        <v>1599</v>
      </c>
      <c r="D105" s="360"/>
      <c r="E105" s="360"/>
      <c r="F105" s="360"/>
      <c r="G105" s="360"/>
      <c r="H105" s="360"/>
      <c r="I105" s="360"/>
      <c r="J105" s="360"/>
      <c r="K105" s="360"/>
      <c r="L105" s="360"/>
      <c r="M105" s="360"/>
      <c r="N105" s="360"/>
      <c r="O105" s="360"/>
      <c r="P105" s="366"/>
    </row>
    <row r="106" spans="2:16" x14ac:dyDescent="0.25">
      <c r="B106" s="370"/>
      <c r="C106" s="373" t="s">
        <v>1600</v>
      </c>
      <c r="D106" s="371"/>
      <c r="E106" s="371"/>
      <c r="F106" s="371"/>
      <c r="G106" s="371"/>
      <c r="H106" s="371"/>
      <c r="I106" s="371"/>
      <c r="J106" s="371"/>
      <c r="K106" s="371"/>
      <c r="L106" s="371"/>
      <c r="M106" s="371"/>
      <c r="N106" s="371"/>
      <c r="O106" s="371"/>
      <c r="P106" s="372"/>
    </row>
    <row r="107" spans="2:16" x14ac:dyDescent="0.25">
      <c r="B107" s="365"/>
      <c r="C107" s="375" t="s">
        <v>1601</v>
      </c>
      <c r="D107" s="360"/>
      <c r="E107" s="360"/>
      <c r="F107" s="360"/>
      <c r="G107" s="360"/>
      <c r="H107" s="360"/>
      <c r="I107" s="360"/>
      <c r="J107" s="360"/>
      <c r="K107" s="360"/>
      <c r="L107" s="360"/>
      <c r="M107" s="360"/>
      <c r="N107" s="360"/>
      <c r="O107" s="360"/>
      <c r="P107" s="366"/>
    </row>
    <row r="108" spans="2:16" x14ac:dyDescent="0.25">
      <c r="B108" s="370"/>
      <c r="C108" s="373" t="s">
        <v>1602</v>
      </c>
      <c r="D108" s="371"/>
      <c r="E108" s="371"/>
      <c r="F108" s="371"/>
      <c r="G108" s="371"/>
      <c r="H108" s="371"/>
      <c r="I108" s="371"/>
      <c r="J108" s="371"/>
      <c r="K108" s="371"/>
      <c r="L108" s="371"/>
      <c r="M108" s="371"/>
      <c r="N108" s="371"/>
      <c r="O108" s="371"/>
      <c r="P108" s="372"/>
    </row>
    <row r="109" spans="2:16" x14ac:dyDescent="0.25">
      <c r="B109" s="370"/>
      <c r="C109" s="369" t="s">
        <v>1346</v>
      </c>
      <c r="D109" s="374">
        <f>SUM(D101:D108)</f>
        <v>0</v>
      </c>
      <c r="E109" s="374">
        <f t="shared" ref="E109" si="10">SUM(E101:E108)</f>
        <v>0</v>
      </c>
      <c r="F109" s="374">
        <f t="shared" ref="F109" si="11">SUM(F101:F108)</f>
        <v>0</v>
      </c>
      <c r="G109" s="374">
        <f t="shared" ref="G109" si="12">SUM(G101:G108)</f>
        <v>0</v>
      </c>
      <c r="H109" s="374">
        <f t="shared" ref="H109" si="13">SUM(H101:H108)</f>
        <v>0</v>
      </c>
      <c r="I109" s="374">
        <f t="shared" ref="I109" si="14">SUM(I101:I108)</f>
        <v>0</v>
      </c>
      <c r="J109" s="374">
        <f t="shared" ref="J109" si="15">SUM(J101:J108)</f>
        <v>0</v>
      </c>
      <c r="K109" s="374">
        <f t="shared" ref="K109" si="16">SUM(K101:K108)</f>
        <v>0</v>
      </c>
      <c r="L109" s="374">
        <f t="shared" ref="L109" si="17">SUM(L101:L108)</f>
        <v>0</v>
      </c>
      <c r="M109" s="374">
        <f t="shared" ref="M109" si="18">SUM(M101:M108)</f>
        <v>0</v>
      </c>
      <c r="N109" s="374">
        <f t="shared" ref="N109" si="19">SUM(N101:N108)</f>
        <v>0</v>
      </c>
      <c r="O109" s="374">
        <f t="shared" ref="O109" si="20">SUM(O101:O108)</f>
        <v>0</v>
      </c>
      <c r="P109" s="376">
        <f t="shared" ref="P109" si="21">SUM(P101:P108)</f>
        <v>0</v>
      </c>
    </row>
    <row r="110" spans="2:16" x14ac:dyDescent="0.25">
      <c r="B110" s="370">
        <v>3</v>
      </c>
      <c r="C110" s="369" t="s">
        <v>1605</v>
      </c>
      <c r="D110" s="371"/>
      <c r="E110" s="371"/>
      <c r="F110" s="371"/>
      <c r="G110" s="371"/>
      <c r="H110" s="371"/>
      <c r="I110" s="371"/>
      <c r="J110" s="371"/>
      <c r="K110" s="371"/>
      <c r="L110" s="371"/>
      <c r="M110" s="371"/>
      <c r="N110" s="371"/>
      <c r="O110" s="371"/>
      <c r="P110" s="372">
        <f t="shared" si="9"/>
        <v>0</v>
      </c>
    </row>
    <row r="111" spans="2:16" x14ac:dyDescent="0.25">
      <c r="B111" s="365"/>
      <c r="C111" s="375" t="s">
        <v>565</v>
      </c>
      <c r="D111" s="360"/>
      <c r="E111" s="360"/>
      <c r="F111" s="360"/>
      <c r="G111" s="360"/>
      <c r="H111" s="360"/>
      <c r="I111" s="360"/>
      <c r="J111" s="360"/>
      <c r="K111" s="360"/>
      <c r="L111" s="360"/>
      <c r="M111" s="360"/>
      <c r="N111" s="360"/>
      <c r="O111" s="360"/>
      <c r="P111" s="366"/>
    </row>
    <row r="112" spans="2:16" x14ac:dyDescent="0.25">
      <c r="B112" s="370"/>
      <c r="C112" s="373" t="s">
        <v>454</v>
      </c>
      <c r="D112" s="371"/>
      <c r="E112" s="371"/>
      <c r="F112" s="371"/>
      <c r="G112" s="371"/>
      <c r="H112" s="371"/>
      <c r="I112" s="371"/>
      <c r="J112" s="371"/>
      <c r="K112" s="371"/>
      <c r="L112" s="371"/>
      <c r="M112" s="371"/>
      <c r="N112" s="371"/>
      <c r="O112" s="371"/>
      <c r="P112" s="372"/>
    </row>
    <row r="113" spans="2:16" x14ac:dyDescent="0.25">
      <c r="B113" s="365"/>
      <c r="C113" s="375" t="s">
        <v>905</v>
      </c>
      <c r="D113" s="360"/>
      <c r="E113" s="360"/>
      <c r="F113" s="360"/>
      <c r="G113" s="360"/>
      <c r="H113" s="360"/>
      <c r="I113" s="360"/>
      <c r="J113" s="360"/>
      <c r="K113" s="360"/>
      <c r="L113" s="360"/>
      <c r="M113" s="360"/>
      <c r="N113" s="360"/>
      <c r="O113" s="360"/>
      <c r="P113" s="366"/>
    </row>
    <row r="114" spans="2:16" x14ac:dyDescent="0.25">
      <c r="B114" s="370"/>
      <c r="C114" s="373" t="s">
        <v>1598</v>
      </c>
      <c r="D114" s="371"/>
      <c r="E114" s="371"/>
      <c r="F114" s="371"/>
      <c r="G114" s="371"/>
      <c r="H114" s="371"/>
      <c r="I114" s="371"/>
      <c r="J114" s="371"/>
      <c r="K114" s="371"/>
      <c r="L114" s="371"/>
      <c r="M114" s="371"/>
      <c r="N114" s="371"/>
      <c r="O114" s="371"/>
      <c r="P114" s="372"/>
    </row>
    <row r="115" spans="2:16" x14ac:dyDescent="0.25">
      <c r="B115" s="365"/>
      <c r="C115" s="375" t="s">
        <v>1599</v>
      </c>
      <c r="D115" s="360"/>
      <c r="E115" s="360"/>
      <c r="F115" s="360"/>
      <c r="G115" s="360"/>
      <c r="H115" s="360"/>
      <c r="I115" s="360"/>
      <c r="J115" s="360"/>
      <c r="K115" s="360"/>
      <c r="L115" s="360"/>
      <c r="M115" s="360"/>
      <c r="N115" s="360"/>
      <c r="O115" s="360"/>
      <c r="P115" s="366"/>
    </row>
    <row r="116" spans="2:16" x14ac:dyDescent="0.25">
      <c r="B116" s="370"/>
      <c r="C116" s="373" t="s">
        <v>1600</v>
      </c>
      <c r="D116" s="371"/>
      <c r="E116" s="371"/>
      <c r="F116" s="371"/>
      <c r="G116" s="371"/>
      <c r="H116" s="371"/>
      <c r="I116" s="371"/>
      <c r="J116" s="371"/>
      <c r="K116" s="371"/>
      <c r="L116" s="371"/>
      <c r="M116" s="371"/>
      <c r="N116" s="371"/>
      <c r="O116" s="371"/>
      <c r="P116" s="372"/>
    </row>
    <row r="117" spans="2:16" x14ac:dyDescent="0.25">
      <c r="B117" s="365"/>
      <c r="C117" s="375" t="s">
        <v>1601</v>
      </c>
      <c r="D117" s="360"/>
      <c r="E117" s="360"/>
      <c r="F117" s="360"/>
      <c r="G117" s="360"/>
      <c r="H117" s="360"/>
      <c r="I117" s="360"/>
      <c r="J117" s="360"/>
      <c r="K117" s="360"/>
      <c r="L117" s="360"/>
      <c r="M117" s="360"/>
      <c r="N117" s="360"/>
      <c r="O117" s="360"/>
      <c r="P117" s="366"/>
    </row>
    <row r="118" spans="2:16" x14ac:dyDescent="0.25">
      <c r="B118" s="370"/>
      <c r="C118" s="373" t="s">
        <v>1602</v>
      </c>
      <c r="D118" s="371"/>
      <c r="E118" s="371"/>
      <c r="F118" s="371"/>
      <c r="G118" s="371"/>
      <c r="H118" s="371"/>
      <c r="I118" s="371"/>
      <c r="J118" s="371"/>
      <c r="K118" s="371"/>
      <c r="L118" s="371"/>
      <c r="M118" s="371"/>
      <c r="N118" s="371"/>
      <c r="O118" s="371"/>
      <c r="P118" s="372"/>
    </row>
    <row r="119" spans="2:16" x14ac:dyDescent="0.25">
      <c r="B119" s="370"/>
      <c r="C119" s="369" t="s">
        <v>1346</v>
      </c>
      <c r="D119" s="374">
        <f>SUM(D111:D118)</f>
        <v>0</v>
      </c>
      <c r="E119" s="374">
        <f t="shared" ref="E119" si="22">SUM(E111:E118)</f>
        <v>0</v>
      </c>
      <c r="F119" s="374">
        <f t="shared" ref="F119" si="23">SUM(F111:F118)</f>
        <v>0</v>
      </c>
      <c r="G119" s="374">
        <f t="shared" ref="G119" si="24">SUM(G111:G118)</f>
        <v>0</v>
      </c>
      <c r="H119" s="374">
        <f t="shared" ref="H119" si="25">SUM(H111:H118)</f>
        <v>0</v>
      </c>
      <c r="I119" s="374">
        <f t="shared" ref="I119" si="26">SUM(I111:I118)</f>
        <v>0</v>
      </c>
      <c r="J119" s="374">
        <f t="shared" ref="J119" si="27">SUM(J111:J118)</f>
        <v>0</v>
      </c>
      <c r="K119" s="374">
        <f t="shared" ref="K119" si="28">SUM(K111:K118)</f>
        <v>0</v>
      </c>
      <c r="L119" s="374">
        <f t="shared" ref="L119" si="29">SUM(L111:L118)</f>
        <v>0</v>
      </c>
      <c r="M119" s="374">
        <f t="shared" ref="M119" si="30">SUM(M111:M118)</f>
        <v>0</v>
      </c>
      <c r="N119" s="374">
        <f t="shared" ref="N119" si="31">SUM(N111:N118)</f>
        <v>0</v>
      </c>
      <c r="O119" s="374">
        <f t="shared" ref="O119" si="32">SUM(O111:O118)</f>
        <v>0</v>
      </c>
      <c r="P119" s="376">
        <f t="shared" ref="P119" si="33">SUM(P111:P118)</f>
        <v>0</v>
      </c>
    </row>
    <row r="120" spans="2:16" x14ac:dyDescent="0.25">
      <c r="B120" s="370">
        <v>4</v>
      </c>
      <c r="C120" s="369" t="s">
        <v>55</v>
      </c>
      <c r="D120" s="371"/>
      <c r="E120" s="371"/>
      <c r="F120" s="371"/>
      <c r="G120" s="371"/>
      <c r="H120" s="371"/>
      <c r="I120" s="371"/>
      <c r="J120" s="371"/>
      <c r="K120" s="371"/>
      <c r="L120" s="371"/>
      <c r="M120" s="371"/>
      <c r="N120" s="371"/>
      <c r="O120" s="371"/>
      <c r="P120" s="372">
        <f t="shared" si="9"/>
        <v>0</v>
      </c>
    </row>
    <row r="121" spans="2:16" x14ac:dyDescent="0.25">
      <c r="B121" s="365"/>
      <c r="C121" s="375" t="s">
        <v>565</v>
      </c>
      <c r="D121" s="360"/>
      <c r="E121" s="360"/>
      <c r="F121" s="360"/>
      <c r="G121" s="360"/>
      <c r="H121" s="360"/>
      <c r="I121" s="360"/>
      <c r="J121" s="360"/>
      <c r="K121" s="360"/>
      <c r="L121" s="360"/>
      <c r="M121" s="360"/>
      <c r="N121" s="360"/>
      <c r="O121" s="360"/>
      <c r="P121" s="366"/>
    </row>
    <row r="122" spans="2:16" x14ac:dyDescent="0.25">
      <c r="B122" s="370"/>
      <c r="C122" s="373" t="s">
        <v>454</v>
      </c>
      <c r="D122" s="371"/>
      <c r="E122" s="371"/>
      <c r="F122" s="371"/>
      <c r="G122" s="371"/>
      <c r="H122" s="371"/>
      <c r="I122" s="371"/>
      <c r="J122" s="371"/>
      <c r="K122" s="371"/>
      <c r="L122" s="371"/>
      <c r="M122" s="371"/>
      <c r="N122" s="371"/>
      <c r="O122" s="371"/>
      <c r="P122" s="372"/>
    </row>
    <row r="123" spans="2:16" x14ac:dyDescent="0.25">
      <c r="B123" s="365"/>
      <c r="C123" s="375" t="s">
        <v>905</v>
      </c>
      <c r="D123" s="360"/>
      <c r="E123" s="360"/>
      <c r="F123" s="360"/>
      <c r="G123" s="360"/>
      <c r="H123" s="360"/>
      <c r="I123" s="360"/>
      <c r="J123" s="360"/>
      <c r="K123" s="360"/>
      <c r="L123" s="360"/>
      <c r="M123" s="360"/>
      <c r="N123" s="360"/>
      <c r="O123" s="360"/>
      <c r="P123" s="366"/>
    </row>
    <row r="124" spans="2:16" x14ac:dyDescent="0.25">
      <c r="B124" s="370"/>
      <c r="C124" s="373" t="s">
        <v>1598</v>
      </c>
      <c r="D124" s="371"/>
      <c r="E124" s="371"/>
      <c r="F124" s="371"/>
      <c r="G124" s="371"/>
      <c r="H124" s="371"/>
      <c r="I124" s="371"/>
      <c r="J124" s="371"/>
      <c r="K124" s="371"/>
      <c r="L124" s="371"/>
      <c r="M124" s="371"/>
      <c r="N124" s="371"/>
      <c r="O124" s="371"/>
      <c r="P124" s="372"/>
    </row>
    <row r="125" spans="2:16" x14ac:dyDescent="0.25">
      <c r="B125" s="365"/>
      <c r="C125" s="375" t="s">
        <v>1599</v>
      </c>
      <c r="D125" s="360"/>
      <c r="E125" s="360"/>
      <c r="F125" s="360"/>
      <c r="G125" s="360"/>
      <c r="H125" s="360"/>
      <c r="I125" s="360"/>
      <c r="J125" s="360"/>
      <c r="K125" s="360"/>
      <c r="L125" s="360"/>
      <c r="M125" s="360"/>
      <c r="N125" s="360"/>
      <c r="O125" s="360"/>
      <c r="P125" s="366"/>
    </row>
    <row r="126" spans="2:16" x14ac:dyDescent="0.25">
      <c r="B126" s="370"/>
      <c r="C126" s="373" t="s">
        <v>1600</v>
      </c>
      <c r="D126" s="371"/>
      <c r="E126" s="371"/>
      <c r="F126" s="371"/>
      <c r="G126" s="371"/>
      <c r="H126" s="371"/>
      <c r="I126" s="371"/>
      <c r="J126" s="371"/>
      <c r="K126" s="371"/>
      <c r="L126" s="371"/>
      <c r="M126" s="371"/>
      <c r="N126" s="371"/>
      <c r="O126" s="371"/>
      <c r="P126" s="372"/>
    </row>
    <row r="127" spans="2:16" x14ac:dyDescent="0.25">
      <c r="B127" s="365"/>
      <c r="C127" s="375" t="s">
        <v>1601</v>
      </c>
      <c r="D127" s="360"/>
      <c r="E127" s="360"/>
      <c r="F127" s="360"/>
      <c r="G127" s="360"/>
      <c r="H127" s="360"/>
      <c r="I127" s="360"/>
      <c r="J127" s="360"/>
      <c r="K127" s="360"/>
      <c r="L127" s="360"/>
      <c r="M127" s="360"/>
      <c r="N127" s="360"/>
      <c r="O127" s="360"/>
      <c r="P127" s="366"/>
    </row>
    <row r="128" spans="2:16" x14ac:dyDescent="0.25">
      <c r="B128" s="370"/>
      <c r="C128" s="373" t="s">
        <v>1602</v>
      </c>
      <c r="D128" s="371"/>
      <c r="E128" s="371"/>
      <c r="F128" s="371"/>
      <c r="G128" s="371"/>
      <c r="H128" s="371"/>
      <c r="I128" s="371"/>
      <c r="J128" s="371"/>
      <c r="K128" s="371"/>
      <c r="L128" s="371"/>
      <c r="M128" s="371"/>
      <c r="N128" s="371"/>
      <c r="O128" s="371"/>
      <c r="P128" s="372"/>
    </row>
    <row r="129" spans="2:16" x14ac:dyDescent="0.25">
      <c r="B129" s="370"/>
      <c r="C129" s="369" t="s">
        <v>1346</v>
      </c>
      <c r="D129" s="374">
        <f>SUM(D121:D128)</f>
        <v>0</v>
      </c>
      <c r="E129" s="374">
        <f t="shared" ref="E129" si="34">SUM(E121:E128)</f>
        <v>0</v>
      </c>
      <c r="F129" s="374">
        <f t="shared" ref="F129" si="35">SUM(F121:F128)</f>
        <v>0</v>
      </c>
      <c r="G129" s="374">
        <f t="shared" ref="G129" si="36">SUM(G121:G128)</f>
        <v>0</v>
      </c>
      <c r="H129" s="374">
        <f t="shared" ref="H129" si="37">SUM(H121:H128)</f>
        <v>0</v>
      </c>
      <c r="I129" s="374">
        <f t="shared" ref="I129" si="38">SUM(I121:I128)</f>
        <v>0</v>
      </c>
      <c r="J129" s="374">
        <f t="shared" ref="J129" si="39">SUM(J121:J128)</f>
        <v>0</v>
      </c>
      <c r="K129" s="374">
        <f t="shared" ref="K129" si="40">SUM(K121:K128)</f>
        <v>0</v>
      </c>
      <c r="L129" s="374">
        <f t="shared" ref="L129" si="41">SUM(L121:L128)</f>
        <v>0</v>
      </c>
      <c r="M129" s="374">
        <f t="shared" ref="M129" si="42">SUM(M121:M128)</f>
        <v>0</v>
      </c>
      <c r="N129" s="374">
        <f t="shared" ref="N129" si="43">SUM(N121:N128)</f>
        <v>0</v>
      </c>
      <c r="O129" s="374">
        <f t="shared" ref="O129" si="44">SUM(O121:O128)</f>
        <v>0</v>
      </c>
      <c r="P129" s="376">
        <f t="shared" ref="P129" si="45">SUM(P121:P128)</f>
        <v>0</v>
      </c>
    </row>
    <row r="130" spans="2:16" x14ac:dyDescent="0.25">
      <c r="B130" s="370">
        <v>5</v>
      </c>
      <c r="C130" s="369" t="s">
        <v>1606</v>
      </c>
      <c r="D130" s="371"/>
      <c r="E130" s="371"/>
      <c r="F130" s="371"/>
      <c r="G130" s="371"/>
      <c r="H130" s="371"/>
      <c r="I130" s="371"/>
      <c r="J130" s="371"/>
      <c r="K130" s="371"/>
      <c r="L130" s="371"/>
      <c r="M130" s="371"/>
      <c r="N130" s="371"/>
      <c r="O130" s="371"/>
      <c r="P130" s="372">
        <f t="shared" si="9"/>
        <v>0</v>
      </c>
    </row>
    <row r="131" spans="2:16" x14ac:dyDescent="0.25">
      <c r="B131" s="365"/>
      <c r="C131" s="375" t="s">
        <v>565</v>
      </c>
      <c r="D131" s="360"/>
      <c r="E131" s="360"/>
      <c r="F131" s="360"/>
      <c r="G131" s="360"/>
      <c r="H131" s="360"/>
      <c r="I131" s="360"/>
      <c r="J131" s="360"/>
      <c r="K131" s="360"/>
      <c r="L131" s="360"/>
      <c r="M131" s="360"/>
      <c r="N131" s="360"/>
      <c r="O131" s="360"/>
      <c r="P131" s="366"/>
    </row>
    <row r="132" spans="2:16" x14ac:dyDescent="0.25">
      <c r="B132" s="370"/>
      <c r="C132" s="373" t="s">
        <v>454</v>
      </c>
      <c r="D132" s="371"/>
      <c r="E132" s="371"/>
      <c r="F132" s="371"/>
      <c r="G132" s="371"/>
      <c r="H132" s="371"/>
      <c r="I132" s="371"/>
      <c r="J132" s="371"/>
      <c r="K132" s="371"/>
      <c r="L132" s="371"/>
      <c r="M132" s="371"/>
      <c r="N132" s="371"/>
      <c r="O132" s="371"/>
      <c r="P132" s="372"/>
    </row>
    <row r="133" spans="2:16" x14ac:dyDescent="0.25">
      <c r="B133" s="365"/>
      <c r="C133" s="375" t="s">
        <v>905</v>
      </c>
      <c r="D133" s="360"/>
      <c r="E133" s="360"/>
      <c r="F133" s="360"/>
      <c r="G133" s="360"/>
      <c r="H133" s="360"/>
      <c r="I133" s="360"/>
      <c r="J133" s="360"/>
      <c r="K133" s="360"/>
      <c r="L133" s="360"/>
      <c r="M133" s="360"/>
      <c r="N133" s="360"/>
      <c r="O133" s="360"/>
      <c r="P133" s="366"/>
    </row>
    <row r="134" spans="2:16" x14ac:dyDescent="0.25">
      <c r="B134" s="370"/>
      <c r="C134" s="373" t="s">
        <v>1598</v>
      </c>
      <c r="D134" s="371"/>
      <c r="E134" s="371"/>
      <c r="F134" s="371"/>
      <c r="G134" s="371"/>
      <c r="H134" s="371"/>
      <c r="I134" s="371"/>
      <c r="J134" s="371"/>
      <c r="K134" s="371"/>
      <c r="L134" s="371"/>
      <c r="M134" s="371"/>
      <c r="N134" s="371"/>
      <c r="O134" s="371"/>
      <c r="P134" s="372"/>
    </row>
    <row r="135" spans="2:16" x14ac:dyDescent="0.25">
      <c r="B135" s="365"/>
      <c r="C135" s="375" t="s">
        <v>1599</v>
      </c>
      <c r="D135" s="360"/>
      <c r="E135" s="360"/>
      <c r="F135" s="360"/>
      <c r="G135" s="360"/>
      <c r="H135" s="360"/>
      <c r="I135" s="360"/>
      <c r="J135" s="360"/>
      <c r="K135" s="360"/>
      <c r="L135" s="360"/>
      <c r="M135" s="360"/>
      <c r="N135" s="360"/>
      <c r="O135" s="360"/>
      <c r="P135" s="366"/>
    </row>
    <row r="136" spans="2:16" x14ac:dyDescent="0.25">
      <c r="B136" s="370"/>
      <c r="C136" s="373" t="s">
        <v>1600</v>
      </c>
      <c r="D136" s="371"/>
      <c r="E136" s="371"/>
      <c r="F136" s="371"/>
      <c r="G136" s="371"/>
      <c r="H136" s="371"/>
      <c r="I136" s="371"/>
      <c r="J136" s="371"/>
      <c r="K136" s="371"/>
      <c r="L136" s="371"/>
      <c r="M136" s="371"/>
      <c r="N136" s="371"/>
      <c r="O136" s="371"/>
      <c r="P136" s="372"/>
    </row>
    <row r="137" spans="2:16" x14ac:dyDescent="0.25">
      <c r="B137" s="365"/>
      <c r="C137" s="375" t="s">
        <v>1601</v>
      </c>
      <c r="D137" s="360"/>
      <c r="E137" s="360"/>
      <c r="F137" s="360"/>
      <c r="G137" s="360"/>
      <c r="H137" s="360"/>
      <c r="I137" s="360"/>
      <c r="J137" s="360"/>
      <c r="K137" s="360"/>
      <c r="L137" s="360"/>
      <c r="M137" s="360"/>
      <c r="N137" s="360"/>
      <c r="O137" s="360"/>
      <c r="P137" s="366"/>
    </row>
    <row r="138" spans="2:16" x14ac:dyDescent="0.25">
      <c r="B138" s="370"/>
      <c r="C138" s="373" t="s">
        <v>1602</v>
      </c>
      <c r="D138" s="371"/>
      <c r="E138" s="371"/>
      <c r="F138" s="371"/>
      <c r="G138" s="371"/>
      <c r="H138" s="371"/>
      <c r="I138" s="371"/>
      <c r="J138" s="371"/>
      <c r="K138" s="371"/>
      <c r="L138" s="371"/>
      <c r="M138" s="371"/>
      <c r="N138" s="371"/>
      <c r="O138" s="371"/>
      <c r="P138" s="372"/>
    </row>
    <row r="139" spans="2:16" x14ac:dyDescent="0.25">
      <c r="B139" s="370"/>
      <c r="C139" s="369" t="s">
        <v>1346</v>
      </c>
      <c r="D139" s="374">
        <f>SUM(D131:D138)</f>
        <v>0</v>
      </c>
      <c r="E139" s="374">
        <f t="shared" ref="E139" si="46">SUM(E131:E138)</f>
        <v>0</v>
      </c>
      <c r="F139" s="374">
        <f t="shared" ref="F139" si="47">SUM(F131:F138)</f>
        <v>0</v>
      </c>
      <c r="G139" s="374">
        <f t="shared" ref="G139" si="48">SUM(G131:G138)</f>
        <v>0</v>
      </c>
      <c r="H139" s="374">
        <f t="shared" ref="H139" si="49">SUM(H131:H138)</f>
        <v>0</v>
      </c>
      <c r="I139" s="374">
        <f t="shared" ref="I139" si="50">SUM(I131:I138)</f>
        <v>0</v>
      </c>
      <c r="J139" s="374">
        <f t="shared" ref="J139" si="51">SUM(J131:J138)</f>
        <v>0</v>
      </c>
      <c r="K139" s="374">
        <f t="shared" ref="K139" si="52">SUM(K131:K138)</f>
        <v>0</v>
      </c>
      <c r="L139" s="374">
        <f t="shared" ref="L139" si="53">SUM(L131:L138)</f>
        <v>0</v>
      </c>
      <c r="M139" s="374">
        <f t="shared" ref="M139" si="54">SUM(M131:M138)</f>
        <v>0</v>
      </c>
      <c r="N139" s="374">
        <f t="shared" ref="N139" si="55">SUM(N131:N138)</f>
        <v>0</v>
      </c>
      <c r="O139" s="374">
        <f t="shared" ref="O139" si="56">SUM(O131:O138)</f>
        <v>0</v>
      </c>
      <c r="P139" s="376">
        <f t="shared" ref="P139" si="57">SUM(P131:P138)</f>
        <v>0</v>
      </c>
    </row>
    <row r="140" spans="2:16" x14ac:dyDescent="0.25">
      <c r="B140" s="370">
        <v>6</v>
      </c>
      <c r="C140" s="369" t="s">
        <v>1607</v>
      </c>
      <c r="D140" s="371"/>
      <c r="E140" s="371"/>
      <c r="F140" s="371"/>
      <c r="G140" s="371"/>
      <c r="H140" s="371"/>
      <c r="I140" s="371"/>
      <c r="J140" s="371"/>
      <c r="K140" s="371"/>
      <c r="L140" s="371"/>
      <c r="M140" s="371"/>
      <c r="N140" s="371"/>
      <c r="O140" s="371"/>
      <c r="P140" s="372">
        <f t="shared" si="9"/>
        <v>0</v>
      </c>
    </row>
    <row r="141" spans="2:16" x14ac:dyDescent="0.25">
      <c r="B141" s="365"/>
      <c r="C141" s="375" t="s">
        <v>565</v>
      </c>
      <c r="D141" s="360"/>
      <c r="E141" s="360"/>
      <c r="F141" s="360"/>
      <c r="G141" s="360"/>
      <c r="H141" s="360"/>
      <c r="I141" s="360"/>
      <c r="J141" s="360"/>
      <c r="K141" s="360"/>
      <c r="L141" s="360"/>
      <c r="M141" s="360"/>
      <c r="N141" s="360"/>
      <c r="O141" s="360"/>
      <c r="P141" s="366"/>
    </row>
    <row r="142" spans="2:16" x14ac:dyDescent="0.25">
      <c r="B142" s="370"/>
      <c r="C142" s="373" t="s">
        <v>454</v>
      </c>
      <c r="D142" s="371"/>
      <c r="E142" s="371"/>
      <c r="F142" s="371"/>
      <c r="G142" s="371"/>
      <c r="H142" s="371"/>
      <c r="I142" s="371"/>
      <c r="J142" s="371"/>
      <c r="K142" s="371"/>
      <c r="L142" s="371"/>
      <c r="M142" s="371"/>
      <c r="N142" s="371"/>
      <c r="O142" s="371"/>
      <c r="P142" s="372"/>
    </row>
    <row r="143" spans="2:16" x14ac:dyDescent="0.25">
      <c r="B143" s="365"/>
      <c r="C143" s="375" t="s">
        <v>905</v>
      </c>
      <c r="D143" s="360"/>
      <c r="E143" s="360"/>
      <c r="F143" s="360"/>
      <c r="G143" s="360"/>
      <c r="H143" s="360"/>
      <c r="I143" s="360"/>
      <c r="J143" s="360"/>
      <c r="K143" s="360"/>
      <c r="L143" s="360"/>
      <c r="M143" s="360"/>
      <c r="N143" s="360"/>
      <c r="O143" s="360"/>
      <c r="P143" s="366"/>
    </row>
    <row r="144" spans="2:16" x14ac:dyDescent="0.25">
      <c r="B144" s="370"/>
      <c r="C144" s="373" t="s">
        <v>1598</v>
      </c>
      <c r="D144" s="371"/>
      <c r="E144" s="371"/>
      <c r="F144" s="371"/>
      <c r="G144" s="371"/>
      <c r="H144" s="371"/>
      <c r="I144" s="371"/>
      <c r="J144" s="371"/>
      <c r="K144" s="371"/>
      <c r="L144" s="371"/>
      <c r="M144" s="371"/>
      <c r="N144" s="371"/>
      <c r="O144" s="371"/>
      <c r="P144" s="372"/>
    </row>
    <row r="145" spans="2:16" x14ac:dyDescent="0.25">
      <c r="B145" s="365"/>
      <c r="C145" s="375" t="s">
        <v>1599</v>
      </c>
      <c r="D145" s="360"/>
      <c r="E145" s="360"/>
      <c r="F145" s="360"/>
      <c r="G145" s="360"/>
      <c r="H145" s="360"/>
      <c r="I145" s="360"/>
      <c r="J145" s="360"/>
      <c r="K145" s="360"/>
      <c r="L145" s="360"/>
      <c r="M145" s="360"/>
      <c r="N145" s="360"/>
      <c r="O145" s="360"/>
      <c r="P145" s="366"/>
    </row>
    <row r="146" spans="2:16" x14ac:dyDescent="0.25">
      <c r="B146" s="370"/>
      <c r="C146" s="373" t="s">
        <v>1600</v>
      </c>
      <c r="D146" s="371"/>
      <c r="E146" s="371"/>
      <c r="F146" s="371"/>
      <c r="G146" s="371"/>
      <c r="H146" s="371"/>
      <c r="I146" s="371"/>
      <c r="J146" s="371"/>
      <c r="K146" s="371"/>
      <c r="L146" s="371"/>
      <c r="M146" s="371"/>
      <c r="N146" s="371"/>
      <c r="O146" s="371"/>
      <c r="P146" s="372"/>
    </row>
    <row r="147" spans="2:16" x14ac:dyDescent="0.25">
      <c r="B147" s="365"/>
      <c r="C147" s="375" t="s">
        <v>1601</v>
      </c>
      <c r="D147" s="360"/>
      <c r="E147" s="360"/>
      <c r="F147" s="360"/>
      <c r="G147" s="360"/>
      <c r="H147" s="360"/>
      <c r="I147" s="360"/>
      <c r="J147" s="360"/>
      <c r="K147" s="360"/>
      <c r="L147" s="360"/>
      <c r="M147" s="360"/>
      <c r="N147" s="360"/>
      <c r="O147" s="360"/>
      <c r="P147" s="366"/>
    </row>
    <row r="148" spans="2:16" x14ac:dyDescent="0.25">
      <c r="B148" s="370"/>
      <c r="C148" s="373" t="s">
        <v>1602</v>
      </c>
      <c r="D148" s="371"/>
      <c r="E148" s="371"/>
      <c r="F148" s="371"/>
      <c r="G148" s="371"/>
      <c r="H148" s="371"/>
      <c r="I148" s="371"/>
      <c r="J148" s="371"/>
      <c r="K148" s="371"/>
      <c r="L148" s="371"/>
      <c r="M148" s="371"/>
      <c r="N148" s="371"/>
      <c r="O148" s="371"/>
      <c r="P148" s="372"/>
    </row>
    <row r="149" spans="2:16" x14ac:dyDescent="0.25">
      <c r="B149" s="370"/>
      <c r="C149" s="369" t="s">
        <v>1346</v>
      </c>
      <c r="D149" s="374">
        <f>SUM(D141:D148)</f>
        <v>0</v>
      </c>
      <c r="E149" s="374">
        <f t="shared" ref="E149" si="58">SUM(E141:E148)</f>
        <v>0</v>
      </c>
      <c r="F149" s="374">
        <f t="shared" ref="F149" si="59">SUM(F141:F148)</f>
        <v>0</v>
      </c>
      <c r="G149" s="374">
        <f t="shared" ref="G149" si="60">SUM(G141:G148)</f>
        <v>0</v>
      </c>
      <c r="H149" s="374">
        <f t="shared" ref="H149" si="61">SUM(H141:H148)</f>
        <v>0</v>
      </c>
      <c r="I149" s="374">
        <f t="shared" ref="I149" si="62">SUM(I141:I148)</f>
        <v>0</v>
      </c>
      <c r="J149" s="374">
        <f t="shared" ref="J149" si="63">SUM(J141:J148)</f>
        <v>0</v>
      </c>
      <c r="K149" s="374">
        <f t="shared" ref="K149" si="64">SUM(K141:K148)</f>
        <v>0</v>
      </c>
      <c r="L149" s="374">
        <f t="shared" ref="L149" si="65">SUM(L141:L148)</f>
        <v>0</v>
      </c>
      <c r="M149" s="374">
        <f t="shared" ref="M149" si="66">SUM(M141:M148)</f>
        <v>0</v>
      </c>
      <c r="N149" s="374">
        <f t="shared" ref="N149" si="67">SUM(N141:N148)</f>
        <v>0</v>
      </c>
      <c r="O149" s="374">
        <f t="shared" ref="O149" si="68">SUM(O141:O148)</f>
        <v>0</v>
      </c>
      <c r="P149" s="376">
        <f t="shared" ref="P149" si="69">SUM(P141:P148)</f>
        <v>0</v>
      </c>
    </row>
    <row r="150" spans="2:16" x14ac:dyDescent="0.25">
      <c r="B150" s="370">
        <v>7</v>
      </c>
      <c r="C150" s="369" t="s">
        <v>1608</v>
      </c>
      <c r="D150" s="371"/>
      <c r="E150" s="371"/>
      <c r="F150" s="371"/>
      <c r="G150" s="371"/>
      <c r="H150" s="371"/>
      <c r="I150" s="371"/>
      <c r="J150" s="371"/>
      <c r="K150" s="371"/>
      <c r="L150" s="371"/>
      <c r="M150" s="371"/>
      <c r="N150" s="371"/>
      <c r="O150" s="371"/>
      <c r="P150" s="372">
        <f t="shared" si="9"/>
        <v>0</v>
      </c>
    </row>
    <row r="151" spans="2:16" x14ac:dyDescent="0.25">
      <c r="B151" s="365"/>
      <c r="C151" s="375" t="s">
        <v>565</v>
      </c>
      <c r="D151" s="360"/>
      <c r="E151" s="360"/>
      <c r="F151" s="360"/>
      <c r="G151" s="360"/>
      <c r="H151" s="360"/>
      <c r="I151" s="360"/>
      <c r="J151" s="360"/>
      <c r="K151" s="360"/>
      <c r="L151" s="360"/>
      <c r="M151" s="360"/>
      <c r="N151" s="360"/>
      <c r="O151" s="360"/>
      <c r="P151" s="366"/>
    </row>
    <row r="152" spans="2:16" x14ac:dyDescent="0.25">
      <c r="B152" s="370"/>
      <c r="C152" s="373" t="s">
        <v>454</v>
      </c>
      <c r="D152" s="371"/>
      <c r="E152" s="371"/>
      <c r="F152" s="371"/>
      <c r="G152" s="371"/>
      <c r="H152" s="371"/>
      <c r="I152" s="371"/>
      <c r="J152" s="371"/>
      <c r="K152" s="371"/>
      <c r="L152" s="371"/>
      <c r="M152" s="371"/>
      <c r="N152" s="371"/>
      <c r="O152" s="371"/>
      <c r="P152" s="372"/>
    </row>
    <row r="153" spans="2:16" x14ac:dyDescent="0.25">
      <c r="B153" s="365"/>
      <c r="C153" s="375" t="s">
        <v>905</v>
      </c>
      <c r="D153" s="360"/>
      <c r="E153" s="360"/>
      <c r="F153" s="360"/>
      <c r="G153" s="360"/>
      <c r="H153" s="360"/>
      <c r="I153" s="360"/>
      <c r="J153" s="360"/>
      <c r="K153" s="360"/>
      <c r="L153" s="360"/>
      <c r="M153" s="360"/>
      <c r="N153" s="360"/>
      <c r="O153" s="360"/>
      <c r="P153" s="366"/>
    </row>
    <row r="154" spans="2:16" x14ac:dyDescent="0.25">
      <c r="B154" s="370"/>
      <c r="C154" s="373" t="s">
        <v>1598</v>
      </c>
      <c r="D154" s="371"/>
      <c r="E154" s="371"/>
      <c r="F154" s="371"/>
      <c r="G154" s="371"/>
      <c r="H154" s="371"/>
      <c r="I154" s="371"/>
      <c r="J154" s="371"/>
      <c r="K154" s="371"/>
      <c r="L154" s="371"/>
      <c r="M154" s="371"/>
      <c r="N154" s="371"/>
      <c r="O154" s="371"/>
      <c r="P154" s="372"/>
    </row>
    <row r="155" spans="2:16" x14ac:dyDescent="0.25">
      <c r="B155" s="365"/>
      <c r="C155" s="375" t="s">
        <v>1599</v>
      </c>
      <c r="D155" s="360"/>
      <c r="E155" s="360"/>
      <c r="F155" s="360"/>
      <c r="G155" s="360"/>
      <c r="H155" s="360"/>
      <c r="I155" s="360"/>
      <c r="J155" s="360"/>
      <c r="K155" s="360"/>
      <c r="L155" s="360"/>
      <c r="M155" s="360"/>
      <c r="N155" s="360"/>
      <c r="O155" s="360"/>
      <c r="P155" s="366"/>
    </row>
    <row r="156" spans="2:16" x14ac:dyDescent="0.25">
      <c r="B156" s="370"/>
      <c r="C156" s="373" t="s">
        <v>1600</v>
      </c>
      <c r="D156" s="371"/>
      <c r="E156" s="371"/>
      <c r="F156" s="371"/>
      <c r="G156" s="371"/>
      <c r="H156" s="371"/>
      <c r="I156" s="371"/>
      <c r="J156" s="371"/>
      <c r="K156" s="371"/>
      <c r="L156" s="371"/>
      <c r="M156" s="371"/>
      <c r="N156" s="371"/>
      <c r="O156" s="371"/>
      <c r="P156" s="372"/>
    </row>
    <row r="157" spans="2:16" x14ac:dyDescent="0.25">
      <c r="B157" s="365"/>
      <c r="C157" s="375" t="s">
        <v>1601</v>
      </c>
      <c r="D157" s="360"/>
      <c r="E157" s="360"/>
      <c r="F157" s="360"/>
      <c r="G157" s="360"/>
      <c r="H157" s="360"/>
      <c r="I157" s="360"/>
      <c r="J157" s="360"/>
      <c r="K157" s="360"/>
      <c r="L157" s="360"/>
      <c r="M157" s="360"/>
      <c r="N157" s="360"/>
      <c r="O157" s="360"/>
      <c r="P157" s="366"/>
    </row>
    <row r="158" spans="2:16" x14ac:dyDescent="0.25">
      <c r="B158" s="370"/>
      <c r="C158" s="373" t="s">
        <v>1602</v>
      </c>
      <c r="D158" s="371"/>
      <c r="E158" s="371"/>
      <c r="F158" s="371"/>
      <c r="G158" s="371"/>
      <c r="H158" s="371"/>
      <c r="I158" s="371"/>
      <c r="J158" s="371"/>
      <c r="K158" s="371"/>
      <c r="L158" s="371"/>
      <c r="M158" s="371"/>
      <c r="N158" s="371"/>
      <c r="O158" s="371"/>
      <c r="P158" s="372"/>
    </row>
    <row r="159" spans="2:16" x14ac:dyDescent="0.25">
      <c r="B159" s="370"/>
      <c r="C159" s="369" t="s">
        <v>1346</v>
      </c>
      <c r="D159" s="374">
        <f>SUM(D151:D158)</f>
        <v>0</v>
      </c>
      <c r="E159" s="374">
        <f t="shared" ref="E159" si="70">SUM(E151:E158)</f>
        <v>0</v>
      </c>
      <c r="F159" s="374">
        <f t="shared" ref="F159" si="71">SUM(F151:F158)</f>
        <v>0</v>
      </c>
      <c r="G159" s="374">
        <f t="shared" ref="G159" si="72">SUM(G151:G158)</f>
        <v>0</v>
      </c>
      <c r="H159" s="374">
        <f t="shared" ref="H159" si="73">SUM(H151:H158)</f>
        <v>0</v>
      </c>
      <c r="I159" s="374">
        <f t="shared" ref="I159" si="74">SUM(I151:I158)</f>
        <v>0</v>
      </c>
      <c r="J159" s="374">
        <f t="shared" ref="J159" si="75">SUM(J151:J158)</f>
        <v>0</v>
      </c>
      <c r="K159" s="374">
        <f t="shared" ref="K159" si="76">SUM(K151:K158)</f>
        <v>0</v>
      </c>
      <c r="L159" s="374">
        <f t="shared" ref="L159" si="77">SUM(L151:L158)</f>
        <v>0</v>
      </c>
      <c r="M159" s="374">
        <f t="shared" ref="M159" si="78">SUM(M151:M158)</f>
        <v>0</v>
      </c>
      <c r="N159" s="374">
        <f t="shared" ref="N159" si="79">SUM(N151:N158)</f>
        <v>0</v>
      </c>
      <c r="O159" s="374">
        <f t="shared" ref="O159" si="80">SUM(O151:O158)</f>
        <v>0</v>
      </c>
      <c r="P159" s="376">
        <f t="shared" ref="P159" si="81">SUM(P151:P158)</f>
        <v>0</v>
      </c>
    </row>
    <row r="160" spans="2:16" x14ac:dyDescent="0.25">
      <c r="B160" s="370">
        <v>8</v>
      </c>
      <c r="C160" s="369" t="s">
        <v>1609</v>
      </c>
      <c r="D160" s="371"/>
      <c r="E160" s="371"/>
      <c r="F160" s="371"/>
      <c r="G160" s="371"/>
      <c r="H160" s="371"/>
      <c r="I160" s="371"/>
      <c r="J160" s="371"/>
      <c r="K160" s="371"/>
      <c r="L160" s="371"/>
      <c r="M160" s="371"/>
      <c r="N160" s="371"/>
      <c r="O160" s="371"/>
      <c r="P160" s="372">
        <f t="shared" si="9"/>
        <v>0</v>
      </c>
    </row>
    <row r="161" spans="2:16" x14ac:dyDescent="0.25">
      <c r="B161" s="365"/>
      <c r="C161" s="375" t="s">
        <v>565</v>
      </c>
      <c r="D161" s="360"/>
      <c r="E161" s="360"/>
      <c r="F161" s="360"/>
      <c r="G161" s="360"/>
      <c r="H161" s="360"/>
      <c r="I161" s="360"/>
      <c r="J161" s="360"/>
      <c r="K161" s="360"/>
      <c r="L161" s="360"/>
      <c r="M161" s="360"/>
      <c r="N161" s="360"/>
      <c r="O161" s="360"/>
      <c r="P161" s="366"/>
    </row>
    <row r="162" spans="2:16" x14ac:dyDescent="0.25">
      <c r="B162" s="370"/>
      <c r="C162" s="373" t="s">
        <v>454</v>
      </c>
      <c r="D162" s="371"/>
      <c r="E162" s="371"/>
      <c r="F162" s="371"/>
      <c r="G162" s="371"/>
      <c r="H162" s="371"/>
      <c r="I162" s="371"/>
      <c r="J162" s="371"/>
      <c r="K162" s="371"/>
      <c r="L162" s="371"/>
      <c r="M162" s="371"/>
      <c r="N162" s="371"/>
      <c r="O162" s="371"/>
      <c r="P162" s="372"/>
    </row>
    <row r="163" spans="2:16" x14ac:dyDescent="0.25">
      <c r="B163" s="365"/>
      <c r="C163" s="375" t="s">
        <v>905</v>
      </c>
      <c r="D163" s="360"/>
      <c r="E163" s="360"/>
      <c r="F163" s="360"/>
      <c r="G163" s="360"/>
      <c r="H163" s="360"/>
      <c r="I163" s="360"/>
      <c r="J163" s="360"/>
      <c r="K163" s="360"/>
      <c r="L163" s="360"/>
      <c r="M163" s="360"/>
      <c r="N163" s="360"/>
      <c r="O163" s="360"/>
      <c r="P163" s="366"/>
    </row>
    <row r="164" spans="2:16" x14ac:dyDescent="0.25">
      <c r="B164" s="370"/>
      <c r="C164" s="373" t="s">
        <v>1598</v>
      </c>
      <c r="D164" s="371"/>
      <c r="E164" s="371"/>
      <c r="F164" s="371"/>
      <c r="G164" s="371"/>
      <c r="H164" s="371"/>
      <c r="I164" s="371"/>
      <c r="J164" s="371"/>
      <c r="K164" s="371"/>
      <c r="L164" s="371"/>
      <c r="M164" s="371"/>
      <c r="N164" s="371"/>
      <c r="O164" s="371"/>
      <c r="P164" s="372"/>
    </row>
    <row r="165" spans="2:16" x14ac:dyDescent="0.25">
      <c r="B165" s="365"/>
      <c r="C165" s="375" t="s">
        <v>1599</v>
      </c>
      <c r="D165" s="360"/>
      <c r="E165" s="360"/>
      <c r="F165" s="360"/>
      <c r="G165" s="360"/>
      <c r="H165" s="360"/>
      <c r="I165" s="360"/>
      <c r="J165" s="360"/>
      <c r="K165" s="360"/>
      <c r="L165" s="360"/>
      <c r="M165" s="360"/>
      <c r="N165" s="360"/>
      <c r="O165" s="360"/>
      <c r="P165" s="366"/>
    </row>
    <row r="166" spans="2:16" x14ac:dyDescent="0.25">
      <c r="B166" s="370"/>
      <c r="C166" s="373" t="s">
        <v>1600</v>
      </c>
      <c r="D166" s="371"/>
      <c r="E166" s="371"/>
      <c r="F166" s="371"/>
      <c r="G166" s="371"/>
      <c r="H166" s="371"/>
      <c r="I166" s="371"/>
      <c r="J166" s="371"/>
      <c r="K166" s="371"/>
      <c r="L166" s="371"/>
      <c r="M166" s="371"/>
      <c r="N166" s="371"/>
      <c r="O166" s="371"/>
      <c r="P166" s="372"/>
    </row>
    <row r="167" spans="2:16" x14ac:dyDescent="0.25">
      <c r="B167" s="365"/>
      <c r="C167" s="375" t="s">
        <v>1601</v>
      </c>
      <c r="D167" s="360"/>
      <c r="E167" s="360"/>
      <c r="F167" s="360"/>
      <c r="G167" s="360"/>
      <c r="H167" s="360"/>
      <c r="I167" s="360"/>
      <c r="J167" s="360"/>
      <c r="K167" s="360"/>
      <c r="L167" s="360"/>
      <c r="M167" s="360"/>
      <c r="N167" s="360"/>
      <c r="O167" s="360"/>
      <c r="P167" s="366"/>
    </row>
    <row r="168" spans="2:16" x14ac:dyDescent="0.25">
      <c r="B168" s="370"/>
      <c r="C168" s="373" t="s">
        <v>1602</v>
      </c>
      <c r="D168" s="371"/>
      <c r="E168" s="371"/>
      <c r="F168" s="371"/>
      <c r="G168" s="371"/>
      <c r="H168" s="371"/>
      <c r="I168" s="371"/>
      <c r="J168" s="371"/>
      <c r="K168" s="371"/>
      <c r="L168" s="371"/>
      <c r="M168" s="371"/>
      <c r="N168" s="371"/>
      <c r="O168" s="371"/>
      <c r="P168" s="372"/>
    </row>
    <row r="169" spans="2:16" x14ac:dyDescent="0.25">
      <c r="B169" s="370"/>
      <c r="C169" s="369" t="s">
        <v>1346</v>
      </c>
      <c r="D169" s="374">
        <f>SUM(D161:D168)</f>
        <v>0</v>
      </c>
      <c r="E169" s="374">
        <f t="shared" ref="E169" si="82">SUM(E161:E168)</f>
        <v>0</v>
      </c>
      <c r="F169" s="374">
        <f t="shared" ref="F169" si="83">SUM(F161:F168)</f>
        <v>0</v>
      </c>
      <c r="G169" s="374">
        <f t="shared" ref="G169" si="84">SUM(G161:G168)</f>
        <v>0</v>
      </c>
      <c r="H169" s="374">
        <f t="shared" ref="H169" si="85">SUM(H161:H168)</f>
        <v>0</v>
      </c>
      <c r="I169" s="374">
        <f t="shared" ref="I169" si="86">SUM(I161:I168)</f>
        <v>0</v>
      </c>
      <c r="J169" s="374">
        <f t="shared" ref="J169" si="87">SUM(J161:J168)</f>
        <v>0</v>
      </c>
      <c r="K169" s="374">
        <f t="shared" ref="K169" si="88">SUM(K161:K168)</f>
        <v>0</v>
      </c>
      <c r="L169" s="374">
        <f t="shared" ref="L169" si="89">SUM(L161:L168)</f>
        <v>0</v>
      </c>
      <c r="M169" s="374">
        <f t="shared" ref="M169" si="90">SUM(M161:M168)</f>
        <v>0</v>
      </c>
      <c r="N169" s="374">
        <f t="shared" ref="N169" si="91">SUM(N161:N168)</f>
        <v>0</v>
      </c>
      <c r="O169" s="374">
        <f t="shared" ref="O169" si="92">SUM(O161:O168)</f>
        <v>0</v>
      </c>
      <c r="P169" s="376">
        <f t="shared" ref="P169" si="93">SUM(P161:P168)</f>
        <v>0</v>
      </c>
    </row>
    <row r="170" spans="2:16" x14ac:dyDescent="0.25">
      <c r="B170" s="370">
        <v>9</v>
      </c>
      <c r="C170" s="369" t="s">
        <v>1610</v>
      </c>
      <c r="D170" s="371"/>
      <c r="E170" s="371"/>
      <c r="F170" s="371"/>
      <c r="G170" s="371"/>
      <c r="H170" s="371"/>
      <c r="I170" s="371"/>
      <c r="J170" s="371"/>
      <c r="K170" s="371"/>
      <c r="L170" s="371"/>
      <c r="M170" s="371"/>
      <c r="N170" s="371"/>
      <c r="O170" s="371"/>
      <c r="P170" s="372">
        <f t="shared" si="9"/>
        <v>0</v>
      </c>
    </row>
    <row r="171" spans="2:16" x14ac:dyDescent="0.25">
      <c r="B171" s="365"/>
      <c r="C171" s="375" t="s">
        <v>565</v>
      </c>
      <c r="D171" s="360"/>
      <c r="E171" s="360"/>
      <c r="F171" s="360"/>
      <c r="G171" s="360"/>
      <c r="H171" s="360"/>
      <c r="I171" s="360"/>
      <c r="J171" s="360"/>
      <c r="K171" s="360"/>
      <c r="L171" s="360"/>
      <c r="M171" s="360"/>
      <c r="N171" s="360"/>
      <c r="O171" s="360"/>
      <c r="P171" s="366"/>
    </row>
    <row r="172" spans="2:16" x14ac:dyDescent="0.25">
      <c r="B172" s="370"/>
      <c r="C172" s="373" t="s">
        <v>454</v>
      </c>
      <c r="D172" s="371"/>
      <c r="E172" s="371"/>
      <c r="F172" s="371"/>
      <c r="G172" s="371"/>
      <c r="H172" s="371"/>
      <c r="I172" s="371"/>
      <c r="J172" s="371"/>
      <c r="K172" s="371"/>
      <c r="L172" s="371"/>
      <c r="M172" s="371"/>
      <c r="N172" s="371"/>
      <c r="O172" s="371"/>
      <c r="P172" s="372"/>
    </row>
    <row r="173" spans="2:16" x14ac:dyDescent="0.25">
      <c r="B173" s="365"/>
      <c r="C173" s="375" t="s">
        <v>905</v>
      </c>
      <c r="D173" s="360"/>
      <c r="E173" s="360"/>
      <c r="F173" s="360"/>
      <c r="G173" s="360"/>
      <c r="H173" s="360"/>
      <c r="I173" s="360"/>
      <c r="J173" s="360"/>
      <c r="K173" s="360"/>
      <c r="L173" s="360"/>
      <c r="M173" s="360"/>
      <c r="N173" s="360"/>
      <c r="O173" s="360"/>
      <c r="P173" s="366"/>
    </row>
    <row r="174" spans="2:16" x14ac:dyDescent="0.25">
      <c r="B174" s="370"/>
      <c r="C174" s="373" t="s">
        <v>1598</v>
      </c>
      <c r="D174" s="371"/>
      <c r="E174" s="371"/>
      <c r="F174" s="371"/>
      <c r="G174" s="371"/>
      <c r="H174" s="371"/>
      <c r="I174" s="371"/>
      <c r="J174" s="371"/>
      <c r="K174" s="371"/>
      <c r="L174" s="371"/>
      <c r="M174" s="371"/>
      <c r="N174" s="371"/>
      <c r="O174" s="371"/>
      <c r="P174" s="372"/>
    </row>
    <row r="175" spans="2:16" x14ac:dyDescent="0.25">
      <c r="B175" s="365"/>
      <c r="C175" s="375" t="s">
        <v>1599</v>
      </c>
      <c r="D175" s="360"/>
      <c r="E175" s="360"/>
      <c r="F175" s="360"/>
      <c r="G175" s="360"/>
      <c r="H175" s="360"/>
      <c r="I175" s="360"/>
      <c r="J175" s="360"/>
      <c r="K175" s="360"/>
      <c r="L175" s="360"/>
      <c r="M175" s="360"/>
      <c r="N175" s="360"/>
      <c r="O175" s="360"/>
      <c r="P175" s="366"/>
    </row>
    <row r="176" spans="2:16" x14ac:dyDescent="0.25">
      <c r="B176" s="370"/>
      <c r="C176" s="373" t="s">
        <v>1600</v>
      </c>
      <c r="D176" s="371"/>
      <c r="E176" s="371"/>
      <c r="F176" s="371"/>
      <c r="G176" s="371"/>
      <c r="H176" s="371"/>
      <c r="I176" s="371"/>
      <c r="J176" s="371"/>
      <c r="K176" s="371"/>
      <c r="L176" s="371"/>
      <c r="M176" s="371"/>
      <c r="N176" s="371"/>
      <c r="O176" s="371"/>
      <c r="P176" s="372"/>
    </row>
    <row r="177" spans="2:16" x14ac:dyDescent="0.25">
      <c r="B177" s="365"/>
      <c r="C177" s="375" t="s">
        <v>1601</v>
      </c>
      <c r="D177" s="360"/>
      <c r="E177" s="360"/>
      <c r="F177" s="360"/>
      <c r="G177" s="360"/>
      <c r="H177" s="360"/>
      <c r="I177" s="360"/>
      <c r="J177" s="360"/>
      <c r="K177" s="360"/>
      <c r="L177" s="360"/>
      <c r="M177" s="360"/>
      <c r="N177" s="360"/>
      <c r="O177" s="360"/>
      <c r="P177" s="366"/>
    </row>
    <row r="178" spans="2:16" x14ac:dyDescent="0.25">
      <c r="B178" s="370"/>
      <c r="C178" s="373" t="s">
        <v>1602</v>
      </c>
      <c r="D178" s="371"/>
      <c r="E178" s="371"/>
      <c r="F178" s="371"/>
      <c r="G178" s="371"/>
      <c r="H178" s="371"/>
      <c r="I178" s="371"/>
      <c r="J178" s="371"/>
      <c r="K178" s="371"/>
      <c r="L178" s="371"/>
      <c r="M178" s="371"/>
      <c r="N178" s="371"/>
      <c r="O178" s="371"/>
      <c r="P178" s="372"/>
    </row>
    <row r="179" spans="2:16" x14ac:dyDescent="0.25">
      <c r="B179" s="370"/>
      <c r="C179" s="369" t="s">
        <v>1346</v>
      </c>
      <c r="D179" s="374">
        <f>SUM(D171:D178)</f>
        <v>0</v>
      </c>
      <c r="E179" s="374">
        <f t="shared" ref="E179" si="94">SUM(E171:E178)</f>
        <v>0</v>
      </c>
      <c r="F179" s="374">
        <f t="shared" ref="F179" si="95">SUM(F171:F178)</f>
        <v>0</v>
      </c>
      <c r="G179" s="374">
        <f t="shared" ref="G179" si="96">SUM(G171:G178)</f>
        <v>0</v>
      </c>
      <c r="H179" s="374">
        <f t="shared" ref="H179" si="97">SUM(H171:H178)</f>
        <v>0</v>
      </c>
      <c r="I179" s="374">
        <f t="shared" ref="I179" si="98">SUM(I171:I178)</f>
        <v>0</v>
      </c>
      <c r="J179" s="374">
        <f t="shared" ref="J179" si="99">SUM(J171:J178)</f>
        <v>0</v>
      </c>
      <c r="K179" s="374">
        <f t="shared" ref="K179" si="100">SUM(K171:K178)</f>
        <v>0</v>
      </c>
      <c r="L179" s="374">
        <f t="shared" ref="L179" si="101">SUM(L171:L178)</f>
        <v>0</v>
      </c>
      <c r="M179" s="374">
        <f t="shared" ref="M179" si="102">SUM(M171:M178)</f>
        <v>0</v>
      </c>
      <c r="N179" s="374">
        <f t="shared" ref="N179" si="103">SUM(N171:N178)</f>
        <v>0</v>
      </c>
      <c r="O179" s="374">
        <f t="shared" ref="O179" si="104">SUM(O171:O178)</f>
        <v>0</v>
      </c>
      <c r="P179" s="376">
        <f t="shared" ref="P179" si="105">SUM(P171:P178)</f>
        <v>0</v>
      </c>
    </row>
    <row r="180" spans="2:16" x14ac:dyDescent="0.25">
      <c r="B180" s="370">
        <v>10</v>
      </c>
      <c r="C180" s="369" t="s">
        <v>1612</v>
      </c>
      <c r="D180" s="371"/>
      <c r="E180" s="371"/>
      <c r="F180" s="371"/>
      <c r="G180" s="371"/>
      <c r="H180" s="371"/>
      <c r="I180" s="371"/>
      <c r="J180" s="371"/>
      <c r="K180" s="371"/>
      <c r="L180" s="371"/>
      <c r="M180" s="371"/>
      <c r="N180" s="371"/>
      <c r="O180" s="371"/>
      <c r="P180" s="372">
        <f t="shared" si="9"/>
        <v>0</v>
      </c>
    </row>
    <row r="181" spans="2:16" x14ac:dyDescent="0.25">
      <c r="B181" s="365"/>
      <c r="C181" s="375" t="s">
        <v>565</v>
      </c>
      <c r="D181" s="360"/>
      <c r="E181" s="360"/>
      <c r="F181" s="360"/>
      <c r="G181" s="360"/>
      <c r="H181" s="360"/>
      <c r="I181" s="360"/>
      <c r="J181" s="360"/>
      <c r="K181" s="360"/>
      <c r="L181" s="360"/>
      <c r="M181" s="360"/>
      <c r="N181" s="360"/>
      <c r="O181" s="360"/>
      <c r="P181" s="366"/>
    </row>
    <row r="182" spans="2:16" x14ac:dyDescent="0.25">
      <c r="B182" s="370"/>
      <c r="C182" s="373" t="s">
        <v>454</v>
      </c>
      <c r="D182" s="371"/>
      <c r="E182" s="371"/>
      <c r="F182" s="371"/>
      <c r="G182" s="371"/>
      <c r="H182" s="371"/>
      <c r="I182" s="371"/>
      <c r="J182" s="371"/>
      <c r="K182" s="371"/>
      <c r="L182" s="371"/>
      <c r="M182" s="371"/>
      <c r="N182" s="371"/>
      <c r="O182" s="371"/>
      <c r="P182" s="372"/>
    </row>
    <row r="183" spans="2:16" x14ac:dyDescent="0.25">
      <c r="B183" s="365"/>
      <c r="C183" s="375" t="s">
        <v>905</v>
      </c>
      <c r="D183" s="360"/>
      <c r="E183" s="360"/>
      <c r="F183" s="360"/>
      <c r="G183" s="360"/>
      <c r="H183" s="360"/>
      <c r="I183" s="360"/>
      <c r="J183" s="360"/>
      <c r="K183" s="360"/>
      <c r="L183" s="360"/>
      <c r="M183" s="360"/>
      <c r="N183" s="360"/>
      <c r="O183" s="360"/>
      <c r="P183" s="366"/>
    </row>
    <row r="184" spans="2:16" x14ac:dyDescent="0.25">
      <c r="B184" s="370"/>
      <c r="C184" s="373" t="s">
        <v>1598</v>
      </c>
      <c r="D184" s="371"/>
      <c r="E184" s="371"/>
      <c r="F184" s="371"/>
      <c r="G184" s="371"/>
      <c r="H184" s="371"/>
      <c r="I184" s="371"/>
      <c r="J184" s="371"/>
      <c r="K184" s="371"/>
      <c r="L184" s="371"/>
      <c r="M184" s="371"/>
      <c r="N184" s="371"/>
      <c r="O184" s="371"/>
      <c r="P184" s="372"/>
    </row>
    <row r="185" spans="2:16" x14ac:dyDescent="0.25">
      <c r="B185" s="365"/>
      <c r="C185" s="375" t="s">
        <v>1599</v>
      </c>
      <c r="D185" s="360"/>
      <c r="E185" s="360"/>
      <c r="F185" s="360"/>
      <c r="G185" s="360"/>
      <c r="H185" s="360"/>
      <c r="I185" s="360"/>
      <c r="J185" s="360"/>
      <c r="K185" s="360"/>
      <c r="L185" s="360"/>
      <c r="M185" s="360"/>
      <c r="N185" s="360"/>
      <c r="O185" s="360"/>
      <c r="P185" s="366"/>
    </row>
    <row r="186" spans="2:16" x14ac:dyDescent="0.25">
      <c r="B186" s="370"/>
      <c r="C186" s="373" t="s">
        <v>1600</v>
      </c>
      <c r="D186" s="371"/>
      <c r="E186" s="371"/>
      <c r="F186" s="371"/>
      <c r="G186" s="371"/>
      <c r="H186" s="371"/>
      <c r="I186" s="371"/>
      <c r="J186" s="371"/>
      <c r="K186" s="371"/>
      <c r="L186" s="371"/>
      <c r="M186" s="371"/>
      <c r="N186" s="371"/>
      <c r="O186" s="371"/>
      <c r="P186" s="372"/>
    </row>
    <row r="187" spans="2:16" x14ac:dyDescent="0.25">
      <c r="B187" s="365"/>
      <c r="C187" s="375" t="s">
        <v>1601</v>
      </c>
      <c r="D187" s="360"/>
      <c r="E187" s="360"/>
      <c r="F187" s="360"/>
      <c r="G187" s="360"/>
      <c r="H187" s="360"/>
      <c r="I187" s="360"/>
      <c r="J187" s="360"/>
      <c r="K187" s="360"/>
      <c r="L187" s="360"/>
      <c r="M187" s="360"/>
      <c r="N187" s="360"/>
      <c r="O187" s="360"/>
      <c r="P187" s="366"/>
    </row>
    <row r="188" spans="2:16" x14ac:dyDescent="0.25">
      <c r="B188" s="370"/>
      <c r="C188" s="373" t="s">
        <v>1602</v>
      </c>
      <c r="D188" s="371"/>
      <c r="E188" s="371"/>
      <c r="F188" s="371"/>
      <c r="G188" s="371"/>
      <c r="H188" s="371"/>
      <c r="I188" s="371"/>
      <c r="J188" s="371"/>
      <c r="K188" s="371"/>
      <c r="L188" s="371"/>
      <c r="M188" s="371"/>
      <c r="N188" s="371"/>
      <c r="O188" s="371"/>
      <c r="P188" s="372"/>
    </row>
    <row r="189" spans="2:16" x14ac:dyDescent="0.25">
      <c r="B189" s="370"/>
      <c r="C189" s="369" t="s">
        <v>1346</v>
      </c>
      <c r="D189" s="374">
        <f>SUM(D181:D188)</f>
        <v>0</v>
      </c>
      <c r="E189" s="374">
        <f t="shared" ref="E189" si="106">SUM(E181:E188)</f>
        <v>0</v>
      </c>
      <c r="F189" s="374">
        <f t="shared" ref="F189" si="107">SUM(F181:F188)</f>
        <v>0</v>
      </c>
      <c r="G189" s="374">
        <f t="shared" ref="G189" si="108">SUM(G181:G188)</f>
        <v>0</v>
      </c>
      <c r="H189" s="374">
        <f t="shared" ref="H189" si="109">SUM(H181:H188)</f>
        <v>0</v>
      </c>
      <c r="I189" s="374">
        <f t="shared" ref="I189" si="110">SUM(I181:I188)</f>
        <v>0</v>
      </c>
      <c r="J189" s="374">
        <f t="shared" ref="J189" si="111">SUM(J181:J188)</f>
        <v>0</v>
      </c>
      <c r="K189" s="374">
        <f t="shared" ref="K189" si="112">SUM(K181:K188)</f>
        <v>0</v>
      </c>
      <c r="L189" s="374">
        <f t="shared" ref="L189" si="113">SUM(L181:L188)</f>
        <v>0</v>
      </c>
      <c r="M189" s="374">
        <f t="shared" ref="M189" si="114">SUM(M181:M188)</f>
        <v>0</v>
      </c>
      <c r="N189" s="374">
        <f t="shared" ref="N189" si="115">SUM(N181:N188)</f>
        <v>0</v>
      </c>
      <c r="O189" s="374">
        <f t="shared" ref="O189" si="116">SUM(O181:O188)</f>
        <v>0</v>
      </c>
      <c r="P189" s="376">
        <f t="shared" ref="P189" si="117">SUM(P181:P188)</f>
        <v>0</v>
      </c>
    </row>
    <row r="190" spans="2:16" x14ac:dyDescent="0.25">
      <c r="B190" s="370"/>
      <c r="C190" s="358"/>
      <c r="D190" s="371"/>
      <c r="E190" s="371"/>
      <c r="F190" s="371"/>
      <c r="G190" s="371"/>
      <c r="H190" s="371"/>
      <c r="I190" s="371"/>
      <c r="J190" s="371"/>
      <c r="K190" s="371"/>
      <c r="L190" s="371"/>
      <c r="M190" s="371"/>
      <c r="N190" s="371"/>
      <c r="O190" s="371"/>
      <c r="P190" s="372"/>
    </row>
    <row r="191" spans="2:16" x14ac:dyDescent="0.25">
      <c r="B191" s="362" t="s">
        <v>416</v>
      </c>
      <c r="C191" s="356"/>
      <c r="D191" s="361">
        <f>SUM(D99,D109,D119,D129,D139,D149,D159,D169,D179,D189)</f>
        <v>0</v>
      </c>
      <c r="E191" s="361">
        <f t="shared" ref="E191:P191" si="118">SUM(E99,E109,E119,E129,E139,E149,E159,E169,E179,E189)</f>
        <v>0</v>
      </c>
      <c r="F191" s="361">
        <f t="shared" si="118"/>
        <v>0</v>
      </c>
      <c r="G191" s="361">
        <f t="shared" si="118"/>
        <v>0</v>
      </c>
      <c r="H191" s="361">
        <f t="shared" si="118"/>
        <v>0</v>
      </c>
      <c r="I191" s="361">
        <f t="shared" si="118"/>
        <v>0</v>
      </c>
      <c r="J191" s="361">
        <f t="shared" si="118"/>
        <v>0</v>
      </c>
      <c r="K191" s="361">
        <f t="shared" si="118"/>
        <v>0</v>
      </c>
      <c r="L191" s="361">
        <f t="shared" si="118"/>
        <v>0</v>
      </c>
      <c r="M191" s="361">
        <f t="shared" si="118"/>
        <v>0</v>
      </c>
      <c r="N191" s="361">
        <f t="shared" si="118"/>
        <v>0</v>
      </c>
      <c r="O191" s="361">
        <f t="shared" si="118"/>
        <v>0</v>
      </c>
      <c r="P191" s="367">
        <f t="shared" si="118"/>
        <v>0</v>
      </c>
    </row>
    <row r="192" spans="2:16" x14ac:dyDescent="0.25">
      <c r="B192" s="24"/>
      <c r="P192" s="27"/>
    </row>
    <row r="193" spans="2:16" x14ac:dyDescent="0.25">
      <c r="B193" s="24"/>
      <c r="P193" s="27"/>
    </row>
    <row r="194" spans="2:16" x14ac:dyDescent="0.25">
      <c r="B194" s="24" t="s">
        <v>1613</v>
      </c>
      <c r="P194" s="27"/>
    </row>
    <row r="195" spans="2:16" x14ac:dyDescent="0.25">
      <c r="B195" s="24" t="s">
        <v>918</v>
      </c>
      <c r="C195" s="18" t="s">
        <v>1614</v>
      </c>
      <c r="P195" s="27"/>
    </row>
    <row r="196" spans="2:16" x14ac:dyDescent="0.25">
      <c r="B196" s="114" t="s">
        <v>919</v>
      </c>
      <c r="C196" s="18" t="s">
        <v>1614</v>
      </c>
      <c r="P196" s="27"/>
    </row>
    <row r="197" spans="2:16" x14ac:dyDescent="0.25">
      <c r="B197" s="368" t="s">
        <v>1615</v>
      </c>
      <c r="C197" s="29"/>
      <c r="D197" s="29"/>
      <c r="E197" s="29"/>
      <c r="F197" s="29"/>
      <c r="G197" s="29"/>
      <c r="H197" s="29"/>
      <c r="I197" s="29"/>
      <c r="J197" s="29"/>
      <c r="K197" s="29"/>
      <c r="L197" s="29"/>
      <c r="M197" s="29"/>
      <c r="N197" s="29"/>
      <c r="O197" s="29"/>
      <c r="P197" s="30"/>
    </row>
  </sheetData>
  <mergeCells count="4">
    <mergeCell ref="D88:O88"/>
    <mergeCell ref="D5:O5"/>
    <mergeCell ref="D64:O64"/>
    <mergeCell ref="D26:O26"/>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7DFE8-B622-4C2C-9372-7E2CAC2BFEE0}">
  <dimension ref="B2:D49"/>
  <sheetViews>
    <sheetView workbookViewId="0">
      <selection activeCell="B13" sqref="B13"/>
    </sheetView>
  </sheetViews>
  <sheetFormatPr defaultRowHeight="15" x14ac:dyDescent="0.25"/>
  <cols>
    <col min="2" max="2" width="15.5703125" customWidth="1"/>
    <col min="3" max="3" width="24.28515625" customWidth="1"/>
  </cols>
  <sheetData>
    <row r="2" spans="2:4" x14ac:dyDescent="0.25">
      <c r="B2" s="1" t="s">
        <v>1730</v>
      </c>
    </row>
    <row r="4" spans="2:4" x14ac:dyDescent="0.25">
      <c r="B4" s="31" t="s">
        <v>1705</v>
      </c>
      <c r="C4" s="32" t="s">
        <v>1706</v>
      </c>
      <c r="D4" s="33"/>
    </row>
    <row r="5" spans="2:4" x14ac:dyDescent="0.25">
      <c r="B5" s="24" t="s">
        <v>1771</v>
      </c>
      <c r="C5" s="18"/>
      <c r="D5" s="27"/>
    </row>
    <row r="6" spans="2:4" x14ac:dyDescent="0.25">
      <c r="B6" s="24" t="s">
        <v>1703</v>
      </c>
      <c r="C6" s="18" t="s">
        <v>1707</v>
      </c>
      <c r="D6" s="27"/>
    </row>
    <row r="7" spans="2:4" x14ac:dyDescent="0.25">
      <c r="B7" s="24" t="s">
        <v>1516</v>
      </c>
      <c r="C7" s="18" t="s">
        <v>1729</v>
      </c>
      <c r="D7" s="27"/>
    </row>
    <row r="8" spans="2:4" x14ac:dyDescent="0.25">
      <c r="B8" s="24" t="s">
        <v>1704</v>
      </c>
      <c r="C8" s="18" t="s">
        <v>912</v>
      </c>
      <c r="D8" s="27"/>
    </row>
    <row r="9" spans="2:4" x14ac:dyDescent="0.25">
      <c r="B9" s="24"/>
      <c r="C9" s="18"/>
      <c r="D9" s="27"/>
    </row>
    <row r="10" spans="2:4" x14ac:dyDescent="0.25">
      <c r="B10" s="24"/>
      <c r="C10" s="18"/>
      <c r="D10" s="27"/>
    </row>
    <row r="11" spans="2:4" x14ac:dyDescent="0.25">
      <c r="B11" s="427" t="s">
        <v>1629</v>
      </c>
      <c r="C11" s="310" t="s">
        <v>687</v>
      </c>
      <c r="D11" s="392" t="s">
        <v>688</v>
      </c>
    </row>
    <row r="13" spans="2:4" x14ac:dyDescent="0.25">
      <c r="B13" t="s">
        <v>1774</v>
      </c>
    </row>
    <row r="25" spans="3:3" x14ac:dyDescent="0.25">
      <c r="C25" s="1" t="s">
        <v>1727</v>
      </c>
    </row>
    <row r="26" spans="3:3" x14ac:dyDescent="0.25">
      <c r="C26" t="s">
        <v>1724</v>
      </c>
    </row>
    <row r="27" spans="3:3" x14ac:dyDescent="0.25">
      <c r="C27" t="s">
        <v>1725</v>
      </c>
    </row>
    <row r="28" spans="3:3" x14ac:dyDescent="0.25">
      <c r="C28" t="s">
        <v>1726</v>
      </c>
    </row>
    <row r="29" spans="3:3" x14ac:dyDescent="0.25">
      <c r="C29" t="s">
        <v>1707</v>
      </c>
    </row>
    <row r="30" spans="3:3" x14ac:dyDescent="0.25">
      <c r="C30" t="s">
        <v>1708</v>
      </c>
    </row>
    <row r="31" spans="3:3" x14ac:dyDescent="0.25">
      <c r="C31" t="s">
        <v>1709</v>
      </c>
    </row>
    <row r="32" spans="3:3" x14ac:dyDescent="0.25">
      <c r="C32" t="s">
        <v>1710</v>
      </c>
    </row>
    <row r="33" spans="3:3" x14ac:dyDescent="0.25">
      <c r="C33" t="s">
        <v>1711</v>
      </c>
    </row>
    <row r="34" spans="3:3" x14ac:dyDescent="0.25">
      <c r="C34" t="s">
        <v>1712</v>
      </c>
    </row>
    <row r="35" spans="3:3" x14ac:dyDescent="0.25">
      <c r="C35" t="s">
        <v>1713</v>
      </c>
    </row>
    <row r="36" spans="3:3" x14ac:dyDescent="0.25">
      <c r="C36" t="s">
        <v>1714</v>
      </c>
    </row>
    <row r="37" spans="3:3" x14ac:dyDescent="0.25">
      <c r="C37" t="s">
        <v>1715</v>
      </c>
    </row>
    <row r="38" spans="3:3" x14ac:dyDescent="0.25">
      <c r="C38" t="s">
        <v>1716</v>
      </c>
    </row>
    <row r="39" spans="3:3" x14ac:dyDescent="0.25">
      <c r="C39" t="s">
        <v>1717</v>
      </c>
    </row>
    <row r="40" spans="3:3" x14ac:dyDescent="0.25">
      <c r="C40" t="s">
        <v>1718</v>
      </c>
    </row>
    <row r="41" spans="3:3" x14ac:dyDescent="0.25">
      <c r="C41" t="s">
        <v>1719</v>
      </c>
    </row>
    <row r="42" spans="3:3" x14ac:dyDescent="0.25">
      <c r="C42" t="s">
        <v>1720</v>
      </c>
    </row>
    <row r="43" spans="3:3" x14ac:dyDescent="0.25">
      <c r="C43" t="s">
        <v>1721</v>
      </c>
    </row>
    <row r="44" spans="3:3" x14ac:dyDescent="0.25">
      <c r="C44" t="s">
        <v>1722</v>
      </c>
    </row>
    <row r="45" spans="3:3" x14ac:dyDescent="0.25">
      <c r="C45" t="s">
        <v>1723</v>
      </c>
    </row>
    <row r="47" spans="3:3" x14ac:dyDescent="0.25">
      <c r="C47" s="1" t="s">
        <v>1728</v>
      </c>
    </row>
    <row r="48" spans="3:3" x14ac:dyDescent="0.25">
      <c r="C48" t="s">
        <v>912</v>
      </c>
    </row>
    <row r="49" spans="3:3" x14ac:dyDescent="0.25">
      <c r="C49" t="s">
        <v>473</v>
      </c>
    </row>
  </sheetData>
  <phoneticPr fontId="14" type="noConversion"/>
  <dataValidations count="2">
    <dataValidation type="list" allowBlank="1" showInputMessage="1" showErrorMessage="1" sqref="C6" xr:uid="{5EC27809-CD46-4E25-BE11-BAFD4730A8B4}">
      <formula1>$C$26:$C$45</formula1>
    </dataValidation>
    <dataValidation type="list" allowBlank="1" showInputMessage="1" showErrorMessage="1" sqref="C8" xr:uid="{B675A0C4-1E81-4918-ABA7-3ADB6B145D62}">
      <formula1>$C$48:$C$49</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19FD8-71A8-4D0F-9F00-8F71915641C1}">
  <dimension ref="B3:J31"/>
  <sheetViews>
    <sheetView workbookViewId="0">
      <selection activeCell="G28" sqref="G28"/>
    </sheetView>
  </sheetViews>
  <sheetFormatPr defaultRowHeight="15" x14ac:dyDescent="0.25"/>
  <cols>
    <col min="2" max="2" width="21.42578125" customWidth="1"/>
    <col min="3" max="3" width="10.5703125" bestFit="1" customWidth="1"/>
    <col min="4" max="4" width="14" bestFit="1" customWidth="1"/>
    <col min="5" max="5" width="9.7109375" customWidth="1"/>
    <col min="6" max="6" width="1.85546875" customWidth="1"/>
    <col min="7" max="7" width="13" customWidth="1"/>
    <col min="8" max="8" width="14.7109375" customWidth="1"/>
    <col min="9" max="9" width="12.85546875" customWidth="1"/>
  </cols>
  <sheetData>
    <row r="3" spans="2:10" x14ac:dyDescent="0.25">
      <c r="B3" s="15" t="s">
        <v>1738</v>
      </c>
      <c r="C3" s="16"/>
      <c r="D3" s="16"/>
      <c r="E3" s="16"/>
      <c r="F3" s="16"/>
      <c r="G3" s="16"/>
      <c r="H3" s="16"/>
      <c r="I3" s="16"/>
    </row>
    <row r="4" spans="2:10" x14ac:dyDescent="0.25">
      <c r="G4" s="1" t="s">
        <v>1736</v>
      </c>
    </row>
    <row r="5" spans="2:10" x14ac:dyDescent="0.25">
      <c r="B5" s="1" t="s">
        <v>1735</v>
      </c>
      <c r="G5" s="18" t="s">
        <v>1741</v>
      </c>
      <c r="H5" s="34" t="s">
        <v>528</v>
      </c>
      <c r="I5" s="18"/>
      <c r="J5" s="18"/>
    </row>
    <row r="6" spans="2:10" x14ac:dyDescent="0.25">
      <c r="B6" s="31" t="s">
        <v>1732</v>
      </c>
      <c r="C6" s="429">
        <v>55</v>
      </c>
      <c r="D6" s="32" t="s">
        <v>1733</v>
      </c>
      <c r="E6" s="430">
        <v>44197</v>
      </c>
      <c r="F6" s="428"/>
      <c r="G6" s="330" t="s">
        <v>588</v>
      </c>
      <c r="H6" s="331" t="s">
        <v>1733</v>
      </c>
      <c r="I6" s="343" t="s">
        <v>1739</v>
      </c>
      <c r="J6" s="18"/>
    </row>
    <row r="7" spans="2:10" x14ac:dyDescent="0.25">
      <c r="B7" s="24"/>
      <c r="C7" s="18"/>
      <c r="D7" s="18"/>
      <c r="E7" s="27"/>
      <c r="G7" s="431">
        <v>35</v>
      </c>
      <c r="H7" s="163">
        <v>43101</v>
      </c>
      <c r="I7" s="340">
        <v>43465</v>
      </c>
      <c r="J7" s="18"/>
    </row>
    <row r="8" spans="2:10" x14ac:dyDescent="0.25">
      <c r="B8" s="24" t="s">
        <v>1731</v>
      </c>
      <c r="C8" s="277">
        <v>15</v>
      </c>
      <c r="D8" s="18" t="s">
        <v>1733</v>
      </c>
      <c r="E8" s="340">
        <v>44470</v>
      </c>
      <c r="F8" s="428"/>
      <c r="G8" s="431">
        <v>38</v>
      </c>
      <c r="H8" s="163">
        <v>43466</v>
      </c>
      <c r="I8" s="340">
        <v>43830</v>
      </c>
      <c r="J8" s="18"/>
    </row>
    <row r="9" spans="2:10" x14ac:dyDescent="0.25">
      <c r="B9" s="24"/>
      <c r="C9" s="18"/>
      <c r="D9" s="18"/>
      <c r="E9" s="27"/>
      <c r="G9" s="431">
        <v>42</v>
      </c>
      <c r="H9" s="163">
        <v>43831</v>
      </c>
      <c r="I9" s="340">
        <v>44196</v>
      </c>
      <c r="J9" s="18"/>
    </row>
    <row r="10" spans="2:10" x14ac:dyDescent="0.25">
      <c r="B10" s="24" t="s">
        <v>1734</v>
      </c>
      <c r="C10" s="277">
        <v>11.96</v>
      </c>
      <c r="D10" s="18" t="s">
        <v>1733</v>
      </c>
      <c r="E10" s="340">
        <v>44470</v>
      </c>
      <c r="F10" s="428"/>
      <c r="G10" s="24"/>
      <c r="H10" s="18"/>
      <c r="I10" s="27"/>
      <c r="J10" s="18"/>
    </row>
    <row r="11" spans="2:10" x14ac:dyDescent="0.25">
      <c r="B11" s="24"/>
      <c r="C11" s="18"/>
      <c r="D11" s="18"/>
      <c r="E11" s="27"/>
      <c r="G11" s="233" t="s">
        <v>1740</v>
      </c>
      <c r="H11" s="18"/>
      <c r="I11" s="27"/>
      <c r="J11" s="18"/>
    </row>
    <row r="12" spans="2:10" x14ac:dyDescent="0.25">
      <c r="B12" s="24" t="s">
        <v>1737</v>
      </c>
      <c r="C12" s="277">
        <v>70000</v>
      </c>
      <c r="D12" s="18" t="s">
        <v>1733</v>
      </c>
      <c r="E12" s="340">
        <v>44470</v>
      </c>
      <c r="G12" s="24"/>
      <c r="H12" s="18"/>
      <c r="I12" s="27"/>
      <c r="J12" s="18"/>
    </row>
    <row r="13" spans="2:10" x14ac:dyDescent="0.25">
      <c r="B13" s="24"/>
      <c r="C13" s="18"/>
      <c r="D13" s="18"/>
      <c r="E13" s="27"/>
      <c r="G13" s="24"/>
      <c r="H13" s="18"/>
      <c r="I13" s="27"/>
      <c r="J13" s="18"/>
    </row>
    <row r="14" spans="2:10" x14ac:dyDescent="0.25">
      <c r="B14" s="344" t="s">
        <v>686</v>
      </c>
      <c r="C14" s="432"/>
      <c r="D14" s="432"/>
      <c r="E14" s="433"/>
      <c r="G14" s="28"/>
      <c r="H14" s="29"/>
      <c r="I14" s="30"/>
      <c r="J14" s="18"/>
    </row>
    <row r="15" spans="2:10" x14ac:dyDescent="0.25">
      <c r="G15" s="18"/>
      <c r="H15" s="18"/>
      <c r="I15" s="18"/>
      <c r="J15" s="18"/>
    </row>
    <row r="16" spans="2:10" x14ac:dyDescent="0.25">
      <c r="G16" s="18"/>
      <c r="H16" s="18"/>
      <c r="I16" s="18"/>
      <c r="J16" s="18"/>
    </row>
    <row r="28" spans="7:7" x14ac:dyDescent="0.25">
      <c r="G28" t="s">
        <v>528</v>
      </c>
    </row>
    <row r="29" spans="7:7" x14ac:dyDescent="0.25">
      <c r="G29" t="s">
        <v>529</v>
      </c>
    </row>
    <row r="30" spans="7:7" x14ac:dyDescent="0.25">
      <c r="G30" t="s">
        <v>530</v>
      </c>
    </row>
    <row r="31" spans="7:7" x14ac:dyDescent="0.25">
      <c r="G31" t="s">
        <v>531</v>
      </c>
    </row>
  </sheetData>
  <dataValidations count="1">
    <dataValidation type="list" allowBlank="1" showInputMessage="1" showErrorMessage="1" sqref="H5" xr:uid="{342DB0D0-EF5F-4BB6-B382-A3DA67DF5D4F}">
      <formula1>$G$28:$G$31</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37D1-8B7D-45A5-A2F1-49F1F5035A9F}">
  <dimension ref="A2:X42"/>
  <sheetViews>
    <sheetView topLeftCell="H1" workbookViewId="0">
      <selection activeCell="T9" sqref="T9"/>
    </sheetView>
  </sheetViews>
  <sheetFormatPr defaultRowHeight="15" x14ac:dyDescent="0.25"/>
  <cols>
    <col min="1" max="1" width="16.7109375" customWidth="1"/>
    <col min="2" max="2" width="14" customWidth="1"/>
    <col min="3" max="3" width="15.7109375" customWidth="1"/>
    <col min="4" max="4" width="14.42578125" bestFit="1" customWidth="1"/>
    <col min="5" max="5" width="16.140625" bestFit="1" customWidth="1"/>
    <col min="7" max="7" width="14.5703125" bestFit="1" customWidth="1"/>
    <col min="8" max="8" width="10.5703125" bestFit="1" customWidth="1"/>
    <col min="10" max="10" width="8.5703125" customWidth="1"/>
    <col min="11" max="11" width="4.5703125" customWidth="1"/>
    <col min="12" max="12" width="2.85546875" customWidth="1"/>
    <col min="13" max="13" width="16.140625" customWidth="1"/>
    <col min="14" max="14" width="12.85546875" bestFit="1" customWidth="1"/>
    <col min="15" max="15" width="13.28515625" bestFit="1" customWidth="1"/>
    <col min="16" max="16" width="11.7109375" customWidth="1"/>
    <col min="17" max="17" width="15.28515625" bestFit="1" customWidth="1"/>
    <col min="18" max="19" width="15.28515625" customWidth="1"/>
    <col min="20" max="20" width="11.42578125" bestFit="1" customWidth="1"/>
    <col min="24" max="25" width="13.5703125" bestFit="1" customWidth="1"/>
  </cols>
  <sheetData>
    <row r="2" spans="1:24" x14ac:dyDescent="0.25">
      <c r="A2" s="441" t="s">
        <v>1789</v>
      </c>
      <c r="B2" s="441"/>
      <c r="C2" s="441"/>
      <c r="D2" s="441"/>
      <c r="E2" s="441"/>
      <c r="F2" s="441"/>
      <c r="G2" s="441"/>
      <c r="H2" s="441"/>
      <c r="I2" s="441"/>
      <c r="J2" s="441"/>
      <c r="M2" s="509" t="s">
        <v>1766</v>
      </c>
      <c r="N2" s="509"/>
      <c r="O2" s="509"/>
      <c r="P2" s="509"/>
      <c r="Q2" s="509"/>
      <c r="R2" s="509"/>
      <c r="S2" s="509"/>
      <c r="T2" s="509"/>
      <c r="U2" s="509"/>
      <c r="V2" s="509"/>
      <c r="W2" s="509"/>
      <c r="X2" s="509"/>
    </row>
    <row r="4" spans="1:24" s="131" customFormat="1" x14ac:dyDescent="0.25">
      <c r="A4" s="436" t="s">
        <v>1742</v>
      </c>
      <c r="B4" s="131" t="s">
        <v>1772</v>
      </c>
      <c r="C4" s="437">
        <v>44531</v>
      </c>
      <c r="D4" s="131" t="s">
        <v>1743</v>
      </c>
      <c r="E4" s="131" t="s">
        <v>598</v>
      </c>
      <c r="F4" s="131" t="s">
        <v>1288</v>
      </c>
      <c r="G4" s="131" t="s">
        <v>1744</v>
      </c>
      <c r="H4" s="440" t="s">
        <v>1746</v>
      </c>
      <c r="I4" s="440"/>
      <c r="J4" s="440"/>
    </row>
    <row r="5" spans="1:24" s="67" customFormat="1" ht="38.25" x14ac:dyDescent="0.25">
      <c r="A5" s="443" t="s">
        <v>528</v>
      </c>
      <c r="B5" s="67" t="s">
        <v>1278</v>
      </c>
      <c r="C5" s="434">
        <v>44540</v>
      </c>
      <c r="D5" s="67" t="s">
        <v>1704</v>
      </c>
      <c r="E5" s="67" t="s">
        <v>912</v>
      </c>
      <c r="F5" s="67" t="s">
        <v>1753</v>
      </c>
      <c r="G5" s="67" t="s">
        <v>1760</v>
      </c>
      <c r="H5" s="439" t="s">
        <v>1747</v>
      </c>
      <c r="J5" s="439" t="s">
        <v>1748</v>
      </c>
    </row>
    <row r="6" spans="1:24" x14ac:dyDescent="0.25">
      <c r="A6" s="443" t="s">
        <v>529</v>
      </c>
      <c r="M6" t="s">
        <v>1791</v>
      </c>
      <c r="N6" s="446" t="str">
        <f>G5</f>
        <v>July-21</v>
      </c>
      <c r="O6" t="s">
        <v>1323</v>
      </c>
      <c r="P6" t="s">
        <v>528</v>
      </c>
      <c r="Q6" t="s">
        <v>1411</v>
      </c>
      <c r="T6" t="s">
        <v>1294</v>
      </c>
      <c r="U6" t="s">
        <v>473</v>
      </c>
      <c r="V6" s="15" t="s">
        <v>1767</v>
      </c>
    </row>
    <row r="7" spans="1:24" x14ac:dyDescent="0.25">
      <c r="A7" t="s">
        <v>1775</v>
      </c>
      <c r="V7" s="438" t="s">
        <v>1768</v>
      </c>
    </row>
    <row r="8" spans="1:24" x14ac:dyDescent="0.25">
      <c r="A8" t="s">
        <v>530</v>
      </c>
      <c r="B8" s="46" t="s">
        <v>1749</v>
      </c>
      <c r="C8" s="46" t="s">
        <v>1769</v>
      </c>
      <c r="D8" s="46" t="s">
        <v>1770</v>
      </c>
      <c r="E8" s="46" t="s">
        <v>1516</v>
      </c>
      <c r="F8" s="46" t="s">
        <v>1517</v>
      </c>
      <c r="G8" s="46" t="s">
        <v>1777</v>
      </c>
      <c r="H8" s="46" t="s">
        <v>286</v>
      </c>
      <c r="I8" s="46" t="s">
        <v>1628</v>
      </c>
      <c r="J8" s="46" t="s">
        <v>1750</v>
      </c>
      <c r="M8" s="46" t="s">
        <v>1769</v>
      </c>
      <c r="N8" s="46" t="s">
        <v>1770</v>
      </c>
      <c r="O8" s="46" t="s">
        <v>672</v>
      </c>
      <c r="P8" s="46" t="s">
        <v>549</v>
      </c>
      <c r="Q8" s="46" t="s">
        <v>1790</v>
      </c>
      <c r="R8" s="46" t="s">
        <v>1277</v>
      </c>
      <c r="S8" s="46" t="s">
        <v>1176</v>
      </c>
      <c r="T8" s="46" t="s">
        <v>1626</v>
      </c>
      <c r="U8" s="46" t="s">
        <v>1750</v>
      </c>
    </row>
    <row r="9" spans="1:24" x14ac:dyDescent="0.25">
      <c r="A9" t="s">
        <v>1776</v>
      </c>
      <c r="B9" s="190">
        <v>1</v>
      </c>
      <c r="C9" s="190">
        <v>5</v>
      </c>
      <c r="D9" s="57" t="s">
        <v>1598</v>
      </c>
      <c r="E9" s="341">
        <v>520.05999999999995</v>
      </c>
      <c r="F9" s="341">
        <v>40.299999999999997</v>
      </c>
      <c r="G9" s="188">
        <f>E9*F9</f>
        <v>20958.417999999998</v>
      </c>
      <c r="H9" s="188">
        <f>G9*0%</f>
        <v>0</v>
      </c>
      <c r="I9" s="188">
        <f>G9+H9</f>
        <v>20958.417999999998</v>
      </c>
      <c r="J9" s="435"/>
      <c r="M9" s="190">
        <v>5</v>
      </c>
      <c r="N9" s="57" t="s">
        <v>1598</v>
      </c>
      <c r="O9" s="57" t="str">
        <f>$P$6</f>
        <v>Rent</v>
      </c>
      <c r="P9" s="57" t="str">
        <f>G5</f>
        <v>July-21</v>
      </c>
      <c r="Q9" s="57" t="s">
        <v>1781</v>
      </c>
      <c r="R9" s="447">
        <v>44531</v>
      </c>
      <c r="S9" s="447">
        <v>44540</v>
      </c>
      <c r="T9" s="188">
        <f>I9</f>
        <v>20958.417999999998</v>
      </c>
      <c r="U9" s="435"/>
    </row>
    <row r="10" spans="1:24" x14ac:dyDescent="0.25">
      <c r="A10" t="s">
        <v>531</v>
      </c>
      <c r="B10" s="190">
        <v>2</v>
      </c>
      <c r="C10" s="190">
        <v>18</v>
      </c>
      <c r="D10" s="57" t="s">
        <v>1751</v>
      </c>
      <c r="E10" s="341">
        <v>150</v>
      </c>
      <c r="F10" s="341">
        <v>105</v>
      </c>
      <c r="G10" s="188">
        <f t="shared" ref="G10:G18" si="0">E10*F10</f>
        <v>15750</v>
      </c>
      <c r="H10" s="188">
        <f t="shared" ref="H10:H18" si="1">G10*15%</f>
        <v>2362.5</v>
      </c>
      <c r="I10" s="188">
        <f t="shared" ref="I10:I18" si="2">G10+H10</f>
        <v>18112.5</v>
      </c>
      <c r="J10" s="435"/>
      <c r="M10" s="190">
        <v>18</v>
      </c>
      <c r="N10" s="57" t="s">
        <v>1751</v>
      </c>
      <c r="O10" s="57" t="str">
        <f>$P$6</f>
        <v>Rent</v>
      </c>
      <c r="P10" s="57" t="str">
        <f>G5</f>
        <v>July-21</v>
      </c>
      <c r="Q10" s="57" t="s">
        <v>1782</v>
      </c>
      <c r="R10" s="447">
        <v>44531</v>
      </c>
      <c r="S10" s="447">
        <v>44540</v>
      </c>
      <c r="T10" s="188">
        <f>I10</f>
        <v>18112.5</v>
      </c>
      <c r="U10" s="435"/>
    </row>
    <row r="11" spans="1:24" x14ac:dyDescent="0.25">
      <c r="B11" s="190">
        <v>3</v>
      </c>
      <c r="C11" s="190"/>
      <c r="D11" s="57"/>
      <c r="E11" s="341"/>
      <c r="F11" s="341"/>
      <c r="G11" s="188">
        <f t="shared" si="0"/>
        <v>0</v>
      </c>
      <c r="H11" s="188">
        <f t="shared" si="1"/>
        <v>0</v>
      </c>
      <c r="I11" s="188">
        <f t="shared" si="2"/>
        <v>0</v>
      </c>
      <c r="J11" s="435"/>
      <c r="M11" s="57"/>
      <c r="N11" s="57"/>
      <c r="O11" s="57"/>
      <c r="P11" s="57"/>
      <c r="Q11" s="57"/>
      <c r="R11" s="57"/>
      <c r="S11" s="57"/>
      <c r="T11" s="188"/>
      <c r="U11" s="435"/>
    </row>
    <row r="12" spans="1:24" x14ac:dyDescent="0.25">
      <c r="B12" s="190">
        <v>4</v>
      </c>
      <c r="C12" s="190"/>
      <c r="D12" s="57"/>
      <c r="E12" s="341"/>
      <c r="F12" s="341"/>
      <c r="G12" s="188">
        <f t="shared" si="0"/>
        <v>0</v>
      </c>
      <c r="H12" s="188">
        <f t="shared" si="1"/>
        <v>0</v>
      </c>
      <c r="I12" s="188">
        <f t="shared" si="2"/>
        <v>0</v>
      </c>
      <c r="J12" s="435"/>
      <c r="M12" s="57"/>
      <c r="N12" s="57"/>
      <c r="O12" s="57"/>
      <c r="P12" s="57"/>
      <c r="Q12" s="57"/>
      <c r="R12" s="57"/>
      <c r="S12" s="57"/>
      <c r="T12" s="188"/>
      <c r="U12" s="435"/>
    </row>
    <row r="13" spans="1:24" x14ac:dyDescent="0.25">
      <c r="B13" s="190">
        <v>5</v>
      </c>
      <c r="C13" s="190"/>
      <c r="D13" s="57"/>
      <c r="E13" s="341"/>
      <c r="F13" s="341"/>
      <c r="G13" s="188">
        <f t="shared" si="0"/>
        <v>0</v>
      </c>
      <c r="H13" s="188">
        <f t="shared" si="1"/>
        <v>0</v>
      </c>
      <c r="I13" s="188">
        <f t="shared" si="2"/>
        <v>0</v>
      </c>
      <c r="J13" s="435"/>
      <c r="M13" s="57"/>
      <c r="N13" s="57"/>
      <c r="O13" s="57"/>
      <c r="P13" s="57"/>
      <c r="Q13" s="57"/>
      <c r="R13" s="57"/>
      <c r="S13" s="57"/>
      <c r="T13" s="188"/>
      <c r="U13" s="435"/>
    </row>
    <row r="14" spans="1:24" x14ac:dyDescent="0.25">
      <c r="B14" s="190">
        <v>6</v>
      </c>
      <c r="C14" s="190"/>
      <c r="D14" s="57"/>
      <c r="E14" s="341"/>
      <c r="F14" s="341"/>
      <c r="G14" s="188">
        <f t="shared" si="0"/>
        <v>0</v>
      </c>
      <c r="H14" s="188">
        <f t="shared" si="1"/>
        <v>0</v>
      </c>
      <c r="I14" s="188">
        <f t="shared" si="2"/>
        <v>0</v>
      </c>
      <c r="J14" s="435"/>
      <c r="M14" s="57"/>
      <c r="N14" s="57"/>
      <c r="O14" s="57"/>
      <c r="P14" s="57"/>
      <c r="Q14" s="57"/>
      <c r="R14" s="57"/>
      <c r="S14" s="57"/>
      <c r="T14" s="188"/>
      <c r="U14" s="435"/>
    </row>
    <row r="15" spans="1:24" x14ac:dyDescent="0.25">
      <c r="B15" s="190">
        <v>7</v>
      </c>
      <c r="C15" s="190"/>
      <c r="D15" s="57"/>
      <c r="E15" s="341"/>
      <c r="F15" s="341"/>
      <c r="G15" s="188">
        <f t="shared" si="0"/>
        <v>0</v>
      </c>
      <c r="H15" s="188">
        <f t="shared" si="1"/>
        <v>0</v>
      </c>
      <c r="I15" s="188">
        <f t="shared" si="2"/>
        <v>0</v>
      </c>
      <c r="J15" s="435"/>
      <c r="M15" s="57"/>
      <c r="N15" s="57"/>
      <c r="O15" s="57"/>
      <c r="P15" s="57"/>
      <c r="Q15" s="57"/>
      <c r="R15" s="57"/>
      <c r="S15" s="57"/>
      <c r="T15" s="188"/>
      <c r="U15" s="435"/>
    </row>
    <row r="16" spans="1:24" x14ac:dyDescent="0.25">
      <c r="B16" s="190">
        <v>8</v>
      </c>
      <c r="C16" s="190"/>
      <c r="D16" s="57"/>
      <c r="E16" s="341"/>
      <c r="F16" s="341"/>
      <c r="G16" s="188">
        <f t="shared" si="0"/>
        <v>0</v>
      </c>
      <c r="H16" s="188">
        <f t="shared" si="1"/>
        <v>0</v>
      </c>
      <c r="I16" s="188">
        <f t="shared" si="2"/>
        <v>0</v>
      </c>
      <c r="J16" s="435"/>
      <c r="M16" s="57"/>
      <c r="N16" s="57"/>
      <c r="O16" s="57"/>
      <c r="P16" s="57"/>
      <c r="Q16" s="57"/>
      <c r="R16" s="57"/>
      <c r="S16" s="57"/>
      <c r="T16" s="188"/>
      <c r="U16" s="435"/>
    </row>
    <row r="17" spans="2:21" x14ac:dyDescent="0.25">
      <c r="B17" s="190">
        <v>9</v>
      </c>
      <c r="C17" s="190"/>
      <c r="D17" s="57"/>
      <c r="E17" s="341"/>
      <c r="F17" s="341"/>
      <c r="G17" s="188">
        <f t="shared" si="0"/>
        <v>0</v>
      </c>
      <c r="H17" s="188">
        <f t="shared" si="1"/>
        <v>0</v>
      </c>
      <c r="I17" s="188">
        <f t="shared" si="2"/>
        <v>0</v>
      </c>
      <c r="J17" s="435"/>
      <c r="M17" s="57"/>
      <c r="N17" s="57"/>
      <c r="O17" s="57"/>
      <c r="P17" s="57"/>
      <c r="Q17" s="57"/>
      <c r="R17" s="57"/>
      <c r="S17" s="57"/>
      <c r="T17" s="188"/>
      <c r="U17" s="435"/>
    </row>
    <row r="18" spans="2:21" x14ac:dyDescent="0.25">
      <c r="B18" s="190">
        <v>10</v>
      </c>
      <c r="C18" s="190"/>
      <c r="D18" s="57"/>
      <c r="E18" s="341"/>
      <c r="F18" s="341"/>
      <c r="G18" s="188">
        <f t="shared" si="0"/>
        <v>0</v>
      </c>
      <c r="H18" s="188">
        <f t="shared" si="1"/>
        <v>0</v>
      </c>
      <c r="I18" s="188">
        <f t="shared" si="2"/>
        <v>0</v>
      </c>
      <c r="J18" s="57"/>
      <c r="M18" s="57"/>
      <c r="N18" s="57"/>
      <c r="O18" s="57"/>
      <c r="P18" s="57"/>
      <c r="Q18" s="57"/>
      <c r="R18" s="57"/>
      <c r="S18" s="57"/>
      <c r="T18" s="188"/>
      <c r="U18" s="57"/>
    </row>
    <row r="19" spans="2:21" x14ac:dyDescent="0.25">
      <c r="B19" s="421" t="s">
        <v>416</v>
      </c>
      <c r="C19" s="46"/>
      <c r="D19" s="46"/>
      <c r="E19" s="342"/>
      <c r="F19" s="342"/>
      <c r="G19" s="189">
        <f>SUM(G9:G18)</f>
        <v>36708.417999999998</v>
      </c>
      <c r="H19" s="189">
        <f t="shared" ref="H19:I19" si="3">SUM(H9:H18)</f>
        <v>2362.5</v>
      </c>
      <c r="I19" s="189">
        <f t="shared" si="3"/>
        <v>39070.917999999998</v>
      </c>
      <c r="J19" s="46"/>
      <c r="M19" s="46" t="s">
        <v>416</v>
      </c>
      <c r="N19" s="46"/>
      <c r="O19" s="46"/>
      <c r="P19" s="46"/>
      <c r="Q19" s="46"/>
      <c r="R19" s="46"/>
      <c r="S19" s="46"/>
      <c r="T19" s="189">
        <f>SUM(T9:T18)</f>
        <v>39070.917999999998</v>
      </c>
      <c r="U19" s="46"/>
    </row>
    <row r="30" spans="2:21" x14ac:dyDescent="0.25">
      <c r="B30" s="1" t="s">
        <v>1773</v>
      </c>
    </row>
    <row r="31" spans="2:21" x14ac:dyDescent="0.25">
      <c r="B31" t="s">
        <v>528</v>
      </c>
      <c r="C31" t="s">
        <v>678</v>
      </c>
      <c r="D31" t="s">
        <v>1752</v>
      </c>
      <c r="E31" t="s">
        <v>1752</v>
      </c>
      <c r="F31" s="14" t="s">
        <v>1754</v>
      </c>
    </row>
    <row r="32" spans="2:21" x14ac:dyDescent="0.25">
      <c r="B32" t="s">
        <v>529</v>
      </c>
      <c r="C32" t="s">
        <v>598</v>
      </c>
      <c r="D32" t="s">
        <v>1744</v>
      </c>
      <c r="E32" t="s">
        <v>912</v>
      </c>
      <c r="F32" s="14" t="s">
        <v>1755</v>
      </c>
    </row>
    <row r="33" spans="2:6" x14ac:dyDescent="0.25">
      <c r="B33" t="s">
        <v>532</v>
      </c>
      <c r="D33" t="s">
        <v>1745</v>
      </c>
      <c r="E33" t="s">
        <v>473</v>
      </c>
      <c r="F33" s="14" t="s">
        <v>1756</v>
      </c>
    </row>
    <row r="34" spans="2:6" x14ac:dyDescent="0.25">
      <c r="B34" t="s">
        <v>531</v>
      </c>
      <c r="D34" t="s">
        <v>933</v>
      </c>
      <c r="F34" s="14" t="s">
        <v>1757</v>
      </c>
    </row>
    <row r="35" spans="2:6" x14ac:dyDescent="0.25">
      <c r="D35" t="s">
        <v>533</v>
      </c>
      <c r="F35" s="14" t="s">
        <v>1758</v>
      </c>
    </row>
    <row r="36" spans="2:6" x14ac:dyDescent="0.25">
      <c r="D36" t="s">
        <v>55</v>
      </c>
      <c r="F36" s="14" t="s">
        <v>1759</v>
      </c>
    </row>
    <row r="37" spans="2:6" x14ac:dyDescent="0.25">
      <c r="F37" s="14" t="s">
        <v>1760</v>
      </c>
    </row>
    <row r="38" spans="2:6" x14ac:dyDescent="0.25">
      <c r="F38" s="14" t="s">
        <v>1761</v>
      </c>
    </row>
    <row r="39" spans="2:6" x14ac:dyDescent="0.25">
      <c r="F39" s="14" t="s">
        <v>1762</v>
      </c>
    </row>
    <row r="40" spans="2:6" x14ac:dyDescent="0.25">
      <c r="F40" s="14" t="s">
        <v>1763</v>
      </c>
    </row>
    <row r="41" spans="2:6" x14ac:dyDescent="0.25">
      <c r="F41" s="14" t="s">
        <v>1764</v>
      </c>
    </row>
    <row r="42" spans="2:6" x14ac:dyDescent="0.25">
      <c r="F42" s="14" t="s">
        <v>1765</v>
      </c>
    </row>
  </sheetData>
  <mergeCells count="1">
    <mergeCell ref="M2:X2"/>
  </mergeCells>
  <phoneticPr fontId="14" type="noConversion"/>
  <dataValidations count="5">
    <dataValidation type="list" allowBlank="1" showInputMessage="1" showErrorMessage="1" sqref="E4" xr:uid="{B21E3B13-2E66-4E04-A9BE-05AA9FFD8F83}">
      <formula1>$C$31:$C$32</formula1>
    </dataValidation>
    <dataValidation type="list" allowBlank="1" showInputMessage="1" showErrorMessage="1" sqref="G4" xr:uid="{DC68F4C6-56E2-4D8A-B78C-5586A008E309}">
      <formula1>$D$31:$D$36</formula1>
    </dataValidation>
    <dataValidation type="list" allowBlank="1" showInputMessage="1" showErrorMessage="1" sqref="E5 U6" xr:uid="{B90FD261-5EFC-49BA-B345-C732E7952A1D}">
      <formula1>$E$31:$E$33</formula1>
    </dataValidation>
    <dataValidation type="list" allowBlank="1" showInputMessage="1" showErrorMessage="1" sqref="G5" xr:uid="{D1F7468B-9B05-4CEF-983E-580906B0D11E}">
      <formula1>$F$31:$F$42</formula1>
    </dataValidation>
    <dataValidation type="list" allowBlank="1" showInputMessage="1" showErrorMessage="1" sqref="P6" xr:uid="{17A82860-EF2F-4C59-983F-B172D9B976B2}">
      <formula1>$B$31:$B$34</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82947" r:id="rId3" name="Check Box 3">
              <controlPr defaultSize="0" autoFill="0" autoLine="0" autoPict="0" altText="">
                <anchor moveWithCells="1">
                  <from>
                    <xdr:col>9</xdr:col>
                    <xdr:colOff>19050</xdr:colOff>
                    <xdr:row>7</xdr:row>
                    <xdr:rowOff>180975</xdr:rowOff>
                  </from>
                  <to>
                    <xdr:col>10</xdr:col>
                    <xdr:colOff>38100</xdr:colOff>
                    <xdr:row>9</xdr:row>
                    <xdr:rowOff>0</xdr:rowOff>
                  </to>
                </anchor>
              </controlPr>
            </control>
          </mc:Choice>
        </mc:AlternateContent>
        <mc:AlternateContent xmlns:mc="http://schemas.openxmlformats.org/markup-compatibility/2006">
          <mc:Choice Requires="x14">
            <control shapeId="82948" r:id="rId4" name="Check Box 4">
              <controlPr defaultSize="0" autoFill="0" autoLine="0" autoPict="0" altText="">
                <anchor moveWithCells="1">
                  <from>
                    <xdr:col>9</xdr:col>
                    <xdr:colOff>19050</xdr:colOff>
                    <xdr:row>8</xdr:row>
                    <xdr:rowOff>180975</xdr:rowOff>
                  </from>
                  <to>
                    <xdr:col>10</xdr:col>
                    <xdr:colOff>38100</xdr:colOff>
                    <xdr:row>10</xdr:row>
                    <xdr:rowOff>0</xdr:rowOff>
                  </to>
                </anchor>
              </controlPr>
            </control>
          </mc:Choice>
        </mc:AlternateContent>
        <mc:AlternateContent xmlns:mc="http://schemas.openxmlformats.org/markup-compatibility/2006">
          <mc:Choice Requires="x14">
            <control shapeId="82949" r:id="rId5" name="Check Box 5">
              <controlPr defaultSize="0" autoFill="0" autoLine="0" autoPict="0" altText="">
                <anchor moveWithCells="1">
                  <from>
                    <xdr:col>9</xdr:col>
                    <xdr:colOff>19050</xdr:colOff>
                    <xdr:row>9</xdr:row>
                    <xdr:rowOff>180975</xdr:rowOff>
                  </from>
                  <to>
                    <xdr:col>10</xdr:col>
                    <xdr:colOff>38100</xdr:colOff>
                    <xdr:row>11</xdr:row>
                    <xdr:rowOff>0</xdr:rowOff>
                  </to>
                </anchor>
              </controlPr>
            </control>
          </mc:Choice>
        </mc:AlternateContent>
        <mc:AlternateContent xmlns:mc="http://schemas.openxmlformats.org/markup-compatibility/2006">
          <mc:Choice Requires="x14">
            <control shapeId="82950" r:id="rId6" name="Check Box 6">
              <controlPr defaultSize="0" autoFill="0" autoLine="0" autoPict="0" altText="">
                <anchor moveWithCells="1">
                  <from>
                    <xdr:col>9</xdr:col>
                    <xdr:colOff>19050</xdr:colOff>
                    <xdr:row>10</xdr:row>
                    <xdr:rowOff>180975</xdr:rowOff>
                  </from>
                  <to>
                    <xdr:col>10</xdr:col>
                    <xdr:colOff>38100</xdr:colOff>
                    <xdr:row>12</xdr:row>
                    <xdr:rowOff>0</xdr:rowOff>
                  </to>
                </anchor>
              </controlPr>
            </control>
          </mc:Choice>
        </mc:AlternateContent>
        <mc:AlternateContent xmlns:mc="http://schemas.openxmlformats.org/markup-compatibility/2006">
          <mc:Choice Requires="x14">
            <control shapeId="82951" r:id="rId7" name="Check Box 7">
              <controlPr defaultSize="0" autoFill="0" autoLine="0" autoPict="0" altText="">
                <anchor moveWithCells="1">
                  <from>
                    <xdr:col>9</xdr:col>
                    <xdr:colOff>19050</xdr:colOff>
                    <xdr:row>10</xdr:row>
                    <xdr:rowOff>180975</xdr:rowOff>
                  </from>
                  <to>
                    <xdr:col>10</xdr:col>
                    <xdr:colOff>38100</xdr:colOff>
                    <xdr:row>12</xdr:row>
                    <xdr:rowOff>0</xdr:rowOff>
                  </to>
                </anchor>
              </controlPr>
            </control>
          </mc:Choice>
        </mc:AlternateContent>
        <mc:AlternateContent xmlns:mc="http://schemas.openxmlformats.org/markup-compatibility/2006">
          <mc:Choice Requires="x14">
            <control shapeId="82952" r:id="rId8" name="Check Box 8">
              <controlPr defaultSize="0" autoFill="0" autoLine="0" autoPict="0" altText="">
                <anchor moveWithCells="1">
                  <from>
                    <xdr:col>9</xdr:col>
                    <xdr:colOff>19050</xdr:colOff>
                    <xdr:row>11</xdr:row>
                    <xdr:rowOff>180975</xdr:rowOff>
                  </from>
                  <to>
                    <xdr:col>10</xdr:col>
                    <xdr:colOff>38100</xdr:colOff>
                    <xdr:row>13</xdr:row>
                    <xdr:rowOff>0</xdr:rowOff>
                  </to>
                </anchor>
              </controlPr>
            </control>
          </mc:Choice>
        </mc:AlternateContent>
        <mc:AlternateContent xmlns:mc="http://schemas.openxmlformats.org/markup-compatibility/2006">
          <mc:Choice Requires="x14">
            <control shapeId="82953" r:id="rId9" name="Check Box 9">
              <controlPr defaultSize="0" autoFill="0" autoLine="0" autoPict="0" altText="">
                <anchor moveWithCells="1">
                  <from>
                    <xdr:col>9</xdr:col>
                    <xdr:colOff>19050</xdr:colOff>
                    <xdr:row>11</xdr:row>
                    <xdr:rowOff>180975</xdr:rowOff>
                  </from>
                  <to>
                    <xdr:col>10</xdr:col>
                    <xdr:colOff>38100</xdr:colOff>
                    <xdr:row>13</xdr:row>
                    <xdr:rowOff>0</xdr:rowOff>
                  </to>
                </anchor>
              </controlPr>
            </control>
          </mc:Choice>
        </mc:AlternateContent>
        <mc:AlternateContent xmlns:mc="http://schemas.openxmlformats.org/markup-compatibility/2006">
          <mc:Choice Requires="x14">
            <control shapeId="82954" r:id="rId10" name="Check Box 10">
              <controlPr defaultSize="0" autoFill="0" autoLine="0" autoPict="0" altText="">
                <anchor moveWithCells="1">
                  <from>
                    <xdr:col>9</xdr:col>
                    <xdr:colOff>19050</xdr:colOff>
                    <xdr:row>12</xdr:row>
                    <xdr:rowOff>180975</xdr:rowOff>
                  </from>
                  <to>
                    <xdr:col>10</xdr:col>
                    <xdr:colOff>38100</xdr:colOff>
                    <xdr:row>14</xdr:row>
                    <xdr:rowOff>0</xdr:rowOff>
                  </to>
                </anchor>
              </controlPr>
            </control>
          </mc:Choice>
        </mc:AlternateContent>
        <mc:AlternateContent xmlns:mc="http://schemas.openxmlformats.org/markup-compatibility/2006">
          <mc:Choice Requires="x14">
            <control shapeId="82955" r:id="rId11" name="Check Box 11">
              <controlPr defaultSize="0" autoFill="0" autoLine="0" autoPict="0" altText="">
                <anchor moveWithCells="1">
                  <from>
                    <xdr:col>9</xdr:col>
                    <xdr:colOff>19050</xdr:colOff>
                    <xdr:row>12</xdr:row>
                    <xdr:rowOff>180975</xdr:rowOff>
                  </from>
                  <to>
                    <xdr:col>10</xdr:col>
                    <xdr:colOff>38100</xdr:colOff>
                    <xdr:row>14</xdr:row>
                    <xdr:rowOff>0</xdr:rowOff>
                  </to>
                </anchor>
              </controlPr>
            </control>
          </mc:Choice>
        </mc:AlternateContent>
        <mc:AlternateContent xmlns:mc="http://schemas.openxmlformats.org/markup-compatibility/2006">
          <mc:Choice Requires="x14">
            <control shapeId="82956" r:id="rId12" name="Check Box 12">
              <controlPr defaultSize="0" autoFill="0" autoLine="0" autoPict="0" altText="">
                <anchor moveWithCells="1">
                  <from>
                    <xdr:col>9</xdr:col>
                    <xdr:colOff>19050</xdr:colOff>
                    <xdr:row>13</xdr:row>
                    <xdr:rowOff>180975</xdr:rowOff>
                  </from>
                  <to>
                    <xdr:col>10</xdr:col>
                    <xdr:colOff>38100</xdr:colOff>
                    <xdr:row>15</xdr:row>
                    <xdr:rowOff>0</xdr:rowOff>
                  </to>
                </anchor>
              </controlPr>
            </control>
          </mc:Choice>
        </mc:AlternateContent>
        <mc:AlternateContent xmlns:mc="http://schemas.openxmlformats.org/markup-compatibility/2006">
          <mc:Choice Requires="x14">
            <control shapeId="82957" r:id="rId13" name="Check Box 13">
              <controlPr defaultSize="0" autoFill="0" autoLine="0" autoPict="0" altText="">
                <anchor moveWithCells="1">
                  <from>
                    <xdr:col>9</xdr:col>
                    <xdr:colOff>19050</xdr:colOff>
                    <xdr:row>13</xdr:row>
                    <xdr:rowOff>180975</xdr:rowOff>
                  </from>
                  <to>
                    <xdr:col>10</xdr:col>
                    <xdr:colOff>38100</xdr:colOff>
                    <xdr:row>15</xdr:row>
                    <xdr:rowOff>0</xdr:rowOff>
                  </to>
                </anchor>
              </controlPr>
            </control>
          </mc:Choice>
        </mc:AlternateContent>
        <mc:AlternateContent xmlns:mc="http://schemas.openxmlformats.org/markup-compatibility/2006">
          <mc:Choice Requires="x14">
            <control shapeId="82958" r:id="rId14" name="Check Box 14">
              <controlPr defaultSize="0" autoFill="0" autoLine="0" autoPict="0" altText="">
                <anchor moveWithCells="1">
                  <from>
                    <xdr:col>9</xdr:col>
                    <xdr:colOff>19050</xdr:colOff>
                    <xdr:row>14</xdr:row>
                    <xdr:rowOff>180975</xdr:rowOff>
                  </from>
                  <to>
                    <xdr:col>10</xdr:col>
                    <xdr:colOff>38100</xdr:colOff>
                    <xdr:row>16</xdr:row>
                    <xdr:rowOff>0</xdr:rowOff>
                  </to>
                </anchor>
              </controlPr>
            </control>
          </mc:Choice>
        </mc:AlternateContent>
        <mc:AlternateContent xmlns:mc="http://schemas.openxmlformats.org/markup-compatibility/2006">
          <mc:Choice Requires="x14">
            <control shapeId="82959" r:id="rId15" name="Check Box 15">
              <controlPr defaultSize="0" autoFill="0" autoLine="0" autoPict="0" altText="">
                <anchor moveWithCells="1">
                  <from>
                    <xdr:col>9</xdr:col>
                    <xdr:colOff>19050</xdr:colOff>
                    <xdr:row>14</xdr:row>
                    <xdr:rowOff>180975</xdr:rowOff>
                  </from>
                  <to>
                    <xdr:col>10</xdr:col>
                    <xdr:colOff>38100</xdr:colOff>
                    <xdr:row>16</xdr:row>
                    <xdr:rowOff>0</xdr:rowOff>
                  </to>
                </anchor>
              </controlPr>
            </control>
          </mc:Choice>
        </mc:AlternateContent>
        <mc:AlternateContent xmlns:mc="http://schemas.openxmlformats.org/markup-compatibility/2006">
          <mc:Choice Requires="x14">
            <control shapeId="82960" r:id="rId16" name="Check Box 16">
              <controlPr defaultSize="0" autoFill="0" autoLine="0" autoPict="0" altText="">
                <anchor moveWithCells="1">
                  <from>
                    <xdr:col>9</xdr:col>
                    <xdr:colOff>19050</xdr:colOff>
                    <xdr:row>15</xdr:row>
                    <xdr:rowOff>180975</xdr:rowOff>
                  </from>
                  <to>
                    <xdr:col>10</xdr:col>
                    <xdr:colOff>38100</xdr:colOff>
                    <xdr:row>17</xdr:row>
                    <xdr:rowOff>0</xdr:rowOff>
                  </to>
                </anchor>
              </controlPr>
            </control>
          </mc:Choice>
        </mc:AlternateContent>
        <mc:AlternateContent xmlns:mc="http://schemas.openxmlformats.org/markup-compatibility/2006">
          <mc:Choice Requires="x14">
            <control shapeId="82961" r:id="rId17" name="Check Box 17">
              <controlPr defaultSize="0" autoFill="0" autoLine="0" autoPict="0" altText="">
                <anchor moveWithCells="1">
                  <from>
                    <xdr:col>9</xdr:col>
                    <xdr:colOff>19050</xdr:colOff>
                    <xdr:row>15</xdr:row>
                    <xdr:rowOff>180975</xdr:rowOff>
                  </from>
                  <to>
                    <xdr:col>10</xdr:col>
                    <xdr:colOff>38100</xdr:colOff>
                    <xdr:row>17</xdr:row>
                    <xdr:rowOff>0</xdr:rowOff>
                  </to>
                </anchor>
              </controlPr>
            </control>
          </mc:Choice>
        </mc:AlternateContent>
        <mc:AlternateContent xmlns:mc="http://schemas.openxmlformats.org/markup-compatibility/2006">
          <mc:Choice Requires="x14">
            <control shapeId="82962" r:id="rId18" name="Check Box 18">
              <controlPr defaultSize="0" autoFill="0" autoLine="0" autoPict="0" altText="">
                <anchor moveWithCells="1">
                  <from>
                    <xdr:col>9</xdr:col>
                    <xdr:colOff>19050</xdr:colOff>
                    <xdr:row>16</xdr:row>
                    <xdr:rowOff>180975</xdr:rowOff>
                  </from>
                  <to>
                    <xdr:col>10</xdr:col>
                    <xdr:colOff>38100</xdr:colOff>
                    <xdr:row>18</xdr:row>
                    <xdr:rowOff>0</xdr:rowOff>
                  </to>
                </anchor>
              </controlPr>
            </control>
          </mc:Choice>
        </mc:AlternateContent>
        <mc:AlternateContent xmlns:mc="http://schemas.openxmlformats.org/markup-compatibility/2006">
          <mc:Choice Requires="x14">
            <control shapeId="82967" r:id="rId19" name="Check Box 23">
              <controlPr defaultSize="0" autoFill="0" autoLine="0" autoPict="0" altText="">
                <anchor moveWithCells="1">
                  <from>
                    <xdr:col>20</xdr:col>
                    <xdr:colOff>19050</xdr:colOff>
                    <xdr:row>7</xdr:row>
                    <xdr:rowOff>180975</xdr:rowOff>
                  </from>
                  <to>
                    <xdr:col>21</xdr:col>
                    <xdr:colOff>0</xdr:colOff>
                    <xdr:row>9</xdr:row>
                    <xdr:rowOff>0</xdr:rowOff>
                  </to>
                </anchor>
              </controlPr>
            </control>
          </mc:Choice>
        </mc:AlternateContent>
        <mc:AlternateContent xmlns:mc="http://schemas.openxmlformats.org/markup-compatibility/2006">
          <mc:Choice Requires="x14">
            <control shapeId="82968" r:id="rId20" name="Check Box 24">
              <controlPr defaultSize="0" autoFill="0" autoLine="0" autoPict="0" altText="">
                <anchor moveWithCells="1">
                  <from>
                    <xdr:col>20</xdr:col>
                    <xdr:colOff>19050</xdr:colOff>
                    <xdr:row>8</xdr:row>
                    <xdr:rowOff>180975</xdr:rowOff>
                  </from>
                  <to>
                    <xdr:col>21</xdr:col>
                    <xdr:colOff>0</xdr:colOff>
                    <xdr:row>10</xdr:row>
                    <xdr:rowOff>0</xdr:rowOff>
                  </to>
                </anchor>
              </controlPr>
            </control>
          </mc:Choice>
        </mc:AlternateContent>
        <mc:AlternateContent xmlns:mc="http://schemas.openxmlformats.org/markup-compatibility/2006">
          <mc:Choice Requires="x14">
            <control shapeId="82969" r:id="rId21" name="Check Box 25">
              <controlPr defaultSize="0" autoFill="0" autoLine="0" autoPict="0" altText="">
                <anchor moveWithCells="1">
                  <from>
                    <xdr:col>20</xdr:col>
                    <xdr:colOff>19050</xdr:colOff>
                    <xdr:row>9</xdr:row>
                    <xdr:rowOff>180975</xdr:rowOff>
                  </from>
                  <to>
                    <xdr:col>21</xdr:col>
                    <xdr:colOff>0</xdr:colOff>
                    <xdr:row>11</xdr:row>
                    <xdr:rowOff>0</xdr:rowOff>
                  </to>
                </anchor>
              </controlPr>
            </control>
          </mc:Choice>
        </mc:AlternateContent>
        <mc:AlternateContent xmlns:mc="http://schemas.openxmlformats.org/markup-compatibility/2006">
          <mc:Choice Requires="x14">
            <control shapeId="82970" r:id="rId22" name="Check Box 26">
              <controlPr defaultSize="0" autoFill="0" autoLine="0" autoPict="0" altText="">
                <anchor moveWithCells="1">
                  <from>
                    <xdr:col>20</xdr:col>
                    <xdr:colOff>19050</xdr:colOff>
                    <xdr:row>10</xdr:row>
                    <xdr:rowOff>180975</xdr:rowOff>
                  </from>
                  <to>
                    <xdr:col>21</xdr:col>
                    <xdr:colOff>0</xdr:colOff>
                    <xdr:row>12</xdr:row>
                    <xdr:rowOff>0</xdr:rowOff>
                  </to>
                </anchor>
              </controlPr>
            </control>
          </mc:Choice>
        </mc:AlternateContent>
        <mc:AlternateContent xmlns:mc="http://schemas.openxmlformats.org/markup-compatibility/2006">
          <mc:Choice Requires="x14">
            <control shapeId="82971" r:id="rId23" name="Check Box 27">
              <controlPr defaultSize="0" autoFill="0" autoLine="0" autoPict="0" altText="">
                <anchor moveWithCells="1">
                  <from>
                    <xdr:col>20</xdr:col>
                    <xdr:colOff>19050</xdr:colOff>
                    <xdr:row>10</xdr:row>
                    <xdr:rowOff>180975</xdr:rowOff>
                  </from>
                  <to>
                    <xdr:col>21</xdr:col>
                    <xdr:colOff>0</xdr:colOff>
                    <xdr:row>12</xdr:row>
                    <xdr:rowOff>0</xdr:rowOff>
                  </to>
                </anchor>
              </controlPr>
            </control>
          </mc:Choice>
        </mc:AlternateContent>
        <mc:AlternateContent xmlns:mc="http://schemas.openxmlformats.org/markup-compatibility/2006">
          <mc:Choice Requires="x14">
            <control shapeId="82972" r:id="rId24" name="Check Box 28">
              <controlPr defaultSize="0" autoFill="0" autoLine="0" autoPict="0" altText="">
                <anchor moveWithCells="1">
                  <from>
                    <xdr:col>20</xdr:col>
                    <xdr:colOff>19050</xdr:colOff>
                    <xdr:row>11</xdr:row>
                    <xdr:rowOff>180975</xdr:rowOff>
                  </from>
                  <to>
                    <xdr:col>21</xdr:col>
                    <xdr:colOff>0</xdr:colOff>
                    <xdr:row>13</xdr:row>
                    <xdr:rowOff>0</xdr:rowOff>
                  </to>
                </anchor>
              </controlPr>
            </control>
          </mc:Choice>
        </mc:AlternateContent>
        <mc:AlternateContent xmlns:mc="http://schemas.openxmlformats.org/markup-compatibility/2006">
          <mc:Choice Requires="x14">
            <control shapeId="82973" r:id="rId25" name="Check Box 29">
              <controlPr defaultSize="0" autoFill="0" autoLine="0" autoPict="0" altText="">
                <anchor moveWithCells="1">
                  <from>
                    <xdr:col>20</xdr:col>
                    <xdr:colOff>19050</xdr:colOff>
                    <xdr:row>11</xdr:row>
                    <xdr:rowOff>180975</xdr:rowOff>
                  </from>
                  <to>
                    <xdr:col>21</xdr:col>
                    <xdr:colOff>0</xdr:colOff>
                    <xdr:row>13</xdr:row>
                    <xdr:rowOff>0</xdr:rowOff>
                  </to>
                </anchor>
              </controlPr>
            </control>
          </mc:Choice>
        </mc:AlternateContent>
        <mc:AlternateContent xmlns:mc="http://schemas.openxmlformats.org/markup-compatibility/2006">
          <mc:Choice Requires="x14">
            <control shapeId="82974" r:id="rId26" name="Check Box 30">
              <controlPr defaultSize="0" autoFill="0" autoLine="0" autoPict="0" altText="">
                <anchor moveWithCells="1">
                  <from>
                    <xdr:col>20</xdr:col>
                    <xdr:colOff>19050</xdr:colOff>
                    <xdr:row>12</xdr:row>
                    <xdr:rowOff>180975</xdr:rowOff>
                  </from>
                  <to>
                    <xdr:col>21</xdr:col>
                    <xdr:colOff>0</xdr:colOff>
                    <xdr:row>14</xdr:row>
                    <xdr:rowOff>0</xdr:rowOff>
                  </to>
                </anchor>
              </controlPr>
            </control>
          </mc:Choice>
        </mc:AlternateContent>
        <mc:AlternateContent xmlns:mc="http://schemas.openxmlformats.org/markup-compatibility/2006">
          <mc:Choice Requires="x14">
            <control shapeId="82975" r:id="rId27" name="Check Box 31">
              <controlPr defaultSize="0" autoFill="0" autoLine="0" autoPict="0" altText="">
                <anchor moveWithCells="1">
                  <from>
                    <xdr:col>20</xdr:col>
                    <xdr:colOff>19050</xdr:colOff>
                    <xdr:row>12</xdr:row>
                    <xdr:rowOff>180975</xdr:rowOff>
                  </from>
                  <to>
                    <xdr:col>21</xdr:col>
                    <xdr:colOff>0</xdr:colOff>
                    <xdr:row>14</xdr:row>
                    <xdr:rowOff>0</xdr:rowOff>
                  </to>
                </anchor>
              </controlPr>
            </control>
          </mc:Choice>
        </mc:AlternateContent>
        <mc:AlternateContent xmlns:mc="http://schemas.openxmlformats.org/markup-compatibility/2006">
          <mc:Choice Requires="x14">
            <control shapeId="82976" r:id="rId28" name="Check Box 32">
              <controlPr defaultSize="0" autoFill="0" autoLine="0" autoPict="0" altText="">
                <anchor moveWithCells="1">
                  <from>
                    <xdr:col>20</xdr:col>
                    <xdr:colOff>19050</xdr:colOff>
                    <xdr:row>13</xdr:row>
                    <xdr:rowOff>180975</xdr:rowOff>
                  </from>
                  <to>
                    <xdr:col>21</xdr:col>
                    <xdr:colOff>0</xdr:colOff>
                    <xdr:row>15</xdr:row>
                    <xdr:rowOff>0</xdr:rowOff>
                  </to>
                </anchor>
              </controlPr>
            </control>
          </mc:Choice>
        </mc:AlternateContent>
        <mc:AlternateContent xmlns:mc="http://schemas.openxmlformats.org/markup-compatibility/2006">
          <mc:Choice Requires="x14">
            <control shapeId="82977" r:id="rId29" name="Check Box 33">
              <controlPr defaultSize="0" autoFill="0" autoLine="0" autoPict="0" altText="">
                <anchor moveWithCells="1">
                  <from>
                    <xdr:col>20</xdr:col>
                    <xdr:colOff>19050</xdr:colOff>
                    <xdr:row>13</xdr:row>
                    <xdr:rowOff>180975</xdr:rowOff>
                  </from>
                  <to>
                    <xdr:col>21</xdr:col>
                    <xdr:colOff>0</xdr:colOff>
                    <xdr:row>15</xdr:row>
                    <xdr:rowOff>0</xdr:rowOff>
                  </to>
                </anchor>
              </controlPr>
            </control>
          </mc:Choice>
        </mc:AlternateContent>
        <mc:AlternateContent xmlns:mc="http://schemas.openxmlformats.org/markup-compatibility/2006">
          <mc:Choice Requires="x14">
            <control shapeId="82978" r:id="rId30" name="Check Box 34">
              <controlPr defaultSize="0" autoFill="0" autoLine="0" autoPict="0" altText="">
                <anchor moveWithCells="1">
                  <from>
                    <xdr:col>20</xdr:col>
                    <xdr:colOff>19050</xdr:colOff>
                    <xdr:row>14</xdr:row>
                    <xdr:rowOff>180975</xdr:rowOff>
                  </from>
                  <to>
                    <xdr:col>21</xdr:col>
                    <xdr:colOff>0</xdr:colOff>
                    <xdr:row>16</xdr:row>
                    <xdr:rowOff>0</xdr:rowOff>
                  </to>
                </anchor>
              </controlPr>
            </control>
          </mc:Choice>
        </mc:AlternateContent>
        <mc:AlternateContent xmlns:mc="http://schemas.openxmlformats.org/markup-compatibility/2006">
          <mc:Choice Requires="x14">
            <control shapeId="82979" r:id="rId31" name="Check Box 35">
              <controlPr defaultSize="0" autoFill="0" autoLine="0" autoPict="0" altText="">
                <anchor moveWithCells="1">
                  <from>
                    <xdr:col>20</xdr:col>
                    <xdr:colOff>19050</xdr:colOff>
                    <xdr:row>14</xdr:row>
                    <xdr:rowOff>180975</xdr:rowOff>
                  </from>
                  <to>
                    <xdr:col>21</xdr:col>
                    <xdr:colOff>0</xdr:colOff>
                    <xdr:row>16</xdr:row>
                    <xdr:rowOff>0</xdr:rowOff>
                  </to>
                </anchor>
              </controlPr>
            </control>
          </mc:Choice>
        </mc:AlternateContent>
        <mc:AlternateContent xmlns:mc="http://schemas.openxmlformats.org/markup-compatibility/2006">
          <mc:Choice Requires="x14">
            <control shapeId="82980" r:id="rId32" name="Check Box 36">
              <controlPr defaultSize="0" autoFill="0" autoLine="0" autoPict="0" altText="">
                <anchor moveWithCells="1">
                  <from>
                    <xdr:col>20</xdr:col>
                    <xdr:colOff>19050</xdr:colOff>
                    <xdr:row>15</xdr:row>
                    <xdr:rowOff>180975</xdr:rowOff>
                  </from>
                  <to>
                    <xdr:col>21</xdr:col>
                    <xdr:colOff>0</xdr:colOff>
                    <xdr:row>17</xdr:row>
                    <xdr:rowOff>0</xdr:rowOff>
                  </to>
                </anchor>
              </controlPr>
            </control>
          </mc:Choice>
        </mc:AlternateContent>
        <mc:AlternateContent xmlns:mc="http://schemas.openxmlformats.org/markup-compatibility/2006">
          <mc:Choice Requires="x14">
            <control shapeId="82981" r:id="rId33" name="Check Box 37">
              <controlPr defaultSize="0" autoFill="0" autoLine="0" autoPict="0" altText="">
                <anchor moveWithCells="1">
                  <from>
                    <xdr:col>20</xdr:col>
                    <xdr:colOff>19050</xdr:colOff>
                    <xdr:row>15</xdr:row>
                    <xdr:rowOff>180975</xdr:rowOff>
                  </from>
                  <to>
                    <xdr:col>21</xdr:col>
                    <xdr:colOff>0</xdr:colOff>
                    <xdr:row>17</xdr:row>
                    <xdr:rowOff>0</xdr:rowOff>
                  </to>
                </anchor>
              </controlPr>
            </control>
          </mc:Choice>
        </mc:AlternateContent>
        <mc:AlternateContent xmlns:mc="http://schemas.openxmlformats.org/markup-compatibility/2006">
          <mc:Choice Requires="x14">
            <control shapeId="82982" r:id="rId34" name="Check Box 38">
              <controlPr defaultSize="0" autoFill="0" autoLine="0" autoPict="0" altText="">
                <anchor moveWithCells="1">
                  <from>
                    <xdr:col>20</xdr:col>
                    <xdr:colOff>19050</xdr:colOff>
                    <xdr:row>16</xdr:row>
                    <xdr:rowOff>180975</xdr:rowOff>
                  </from>
                  <to>
                    <xdr:col>21</xdr:col>
                    <xdr:colOff>0</xdr:colOff>
                    <xdr:row>18</xdr:row>
                    <xdr:rowOff>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A9B2E-2B7D-4A6B-894F-2428C13FEB55}">
  <dimension ref="A2:Y71"/>
  <sheetViews>
    <sheetView workbookViewId="0">
      <selection activeCell="M9" sqref="M9"/>
    </sheetView>
  </sheetViews>
  <sheetFormatPr defaultRowHeight="15" x14ac:dyDescent="0.25"/>
  <cols>
    <col min="1" max="1" width="14.140625" bestFit="1" customWidth="1"/>
    <col min="2" max="2" width="14" customWidth="1"/>
    <col min="3" max="3" width="15.7109375" customWidth="1"/>
    <col min="4" max="4" width="14.42578125" bestFit="1" customWidth="1"/>
    <col min="5" max="5" width="16.140625" bestFit="1" customWidth="1"/>
    <col min="6" max="6" width="10.5703125" bestFit="1" customWidth="1"/>
    <col min="7" max="7" width="14.5703125" bestFit="1" customWidth="1"/>
    <col min="8" max="8" width="14.5703125" style="253" customWidth="1"/>
    <col min="9" max="9" width="18.85546875" customWidth="1"/>
    <col min="10" max="10" width="10.5703125" bestFit="1" customWidth="1"/>
    <col min="12" max="12" width="14" bestFit="1" customWidth="1"/>
    <col min="13" max="13" width="14" customWidth="1"/>
    <col min="14" max="14" width="8.5703125" customWidth="1"/>
    <col min="17" max="17" width="16.140625" customWidth="1"/>
    <col min="18" max="18" width="12.85546875" bestFit="1" customWidth="1"/>
    <col min="19" max="19" width="13.28515625" bestFit="1" customWidth="1"/>
    <col min="20" max="20" width="11.7109375" customWidth="1"/>
    <col min="21" max="21" width="11.42578125" bestFit="1" customWidth="1"/>
    <col min="25" max="26" width="13.5703125" bestFit="1" customWidth="1"/>
  </cols>
  <sheetData>
    <row r="2" spans="1:25" x14ac:dyDescent="0.25">
      <c r="A2" s="441" t="s">
        <v>1792</v>
      </c>
      <c r="B2" s="441"/>
      <c r="C2" s="441"/>
      <c r="D2" s="441"/>
      <c r="E2" s="441"/>
      <c r="F2" s="441"/>
      <c r="G2" s="441"/>
      <c r="H2" s="449"/>
      <c r="I2" s="441"/>
      <c r="J2" s="441"/>
      <c r="K2" s="441"/>
      <c r="L2" s="441"/>
      <c r="M2" s="441"/>
      <c r="N2" s="441"/>
      <c r="Q2" s="509" t="s">
        <v>1766</v>
      </c>
      <c r="R2" s="509"/>
      <c r="S2" s="509"/>
      <c r="T2" s="509"/>
      <c r="U2" s="509"/>
      <c r="V2" s="509"/>
      <c r="W2" s="509"/>
      <c r="X2" s="509"/>
      <c r="Y2" s="509"/>
    </row>
    <row r="3" spans="1:25" x14ac:dyDescent="0.25">
      <c r="F3" t="s">
        <v>1793</v>
      </c>
    </row>
    <row r="4" spans="1:25" s="131" customFormat="1" x14ac:dyDescent="0.25">
      <c r="A4" s="436" t="s">
        <v>1742</v>
      </c>
      <c r="B4" s="67" t="s">
        <v>1753</v>
      </c>
      <c r="C4" s="445" t="s">
        <v>1754</v>
      </c>
      <c r="D4" s="131" t="s">
        <v>1288</v>
      </c>
      <c r="E4" s="131" t="s">
        <v>1744</v>
      </c>
      <c r="H4" s="450"/>
      <c r="K4" s="440"/>
      <c r="L4" s="440" t="s">
        <v>1746</v>
      </c>
      <c r="M4" s="440"/>
      <c r="N4" s="440"/>
    </row>
    <row r="5" spans="1:25" s="67" customFormat="1" ht="38.25" x14ac:dyDescent="0.25">
      <c r="A5" t="s">
        <v>528</v>
      </c>
      <c r="B5" s="67" t="s">
        <v>1278</v>
      </c>
      <c r="C5" s="434">
        <v>44540</v>
      </c>
      <c r="D5" s="67" t="s">
        <v>1704</v>
      </c>
      <c r="E5" s="67" t="s">
        <v>912</v>
      </c>
      <c r="H5" s="451"/>
      <c r="L5" s="439" t="s">
        <v>1784</v>
      </c>
      <c r="N5" s="439" t="s">
        <v>1748</v>
      </c>
    </row>
    <row r="6" spans="1:25" x14ac:dyDescent="0.25">
      <c r="A6" s="444" t="s">
        <v>529</v>
      </c>
      <c r="B6" t="s">
        <v>1783</v>
      </c>
      <c r="C6" s="434">
        <v>44545</v>
      </c>
      <c r="Q6" t="s">
        <v>1772</v>
      </c>
      <c r="R6" s="36" t="e">
        <f>#REF!</f>
        <v>#REF!</v>
      </c>
      <c r="S6" t="s">
        <v>1323</v>
      </c>
      <c r="T6" t="s">
        <v>528</v>
      </c>
      <c r="U6" t="s">
        <v>1411</v>
      </c>
      <c r="W6" t="s">
        <v>1294</v>
      </c>
      <c r="X6" t="s">
        <v>473</v>
      </c>
      <c r="Y6" s="15" t="s">
        <v>1767</v>
      </c>
    </row>
    <row r="7" spans="1:25" x14ac:dyDescent="0.25">
      <c r="A7" s="443" t="s">
        <v>1775</v>
      </c>
      <c r="B7" s="3" t="s">
        <v>1785</v>
      </c>
      <c r="Y7" s="438" t="s">
        <v>1768</v>
      </c>
    </row>
    <row r="8" spans="1:25" x14ac:dyDescent="0.25">
      <c r="A8" t="s">
        <v>530</v>
      </c>
      <c r="B8" s="46" t="s">
        <v>1749</v>
      </c>
      <c r="C8" s="46" t="s">
        <v>1769</v>
      </c>
      <c r="D8" s="46" t="s">
        <v>1770</v>
      </c>
      <c r="E8" s="46" t="s">
        <v>1778</v>
      </c>
      <c r="F8" s="46" t="s">
        <v>1277</v>
      </c>
      <c r="G8" s="46" t="s">
        <v>1176</v>
      </c>
      <c r="H8" s="452" t="s">
        <v>590</v>
      </c>
      <c r="I8" s="46" t="s">
        <v>1788</v>
      </c>
      <c r="J8" s="46" t="s">
        <v>1779</v>
      </c>
      <c r="K8" s="46" t="s">
        <v>1628</v>
      </c>
      <c r="L8" s="46" t="s">
        <v>1797</v>
      </c>
      <c r="M8" s="46" t="s">
        <v>1780</v>
      </c>
      <c r="N8" s="46" t="s">
        <v>1750</v>
      </c>
      <c r="Q8" s="46" t="s">
        <v>1769</v>
      </c>
      <c r="R8" s="46" t="s">
        <v>1770</v>
      </c>
      <c r="S8" s="46" t="s">
        <v>672</v>
      </c>
      <c r="T8" s="46" t="s">
        <v>549</v>
      </c>
      <c r="U8" s="46" t="s">
        <v>1626</v>
      </c>
      <c r="V8" s="46" t="s">
        <v>1750</v>
      </c>
    </row>
    <row r="9" spans="1:25" x14ac:dyDescent="0.25">
      <c r="A9" t="s">
        <v>1776</v>
      </c>
      <c r="B9" s="190">
        <v>1</v>
      </c>
      <c r="C9" s="190">
        <v>5</v>
      </c>
      <c r="D9" s="57" t="s">
        <v>1598</v>
      </c>
      <c r="E9" s="341" t="str">
        <f>'bulk_entry_Rent&amp;SC'!Q9</f>
        <v>2111-15-001-001</v>
      </c>
      <c r="F9" s="448">
        <f>'bulk_entry_Rent&amp;SC'!R9</f>
        <v>44531</v>
      </c>
      <c r="G9" s="448">
        <f>'bulk_entry_Rent&amp;SC'!S9</f>
        <v>44540</v>
      </c>
      <c r="H9" s="453">
        <f>'bulk_entry_Rent&amp;SC'!T9</f>
        <v>20958.417999999998</v>
      </c>
      <c r="I9" s="188">
        <f>H9</f>
        <v>20958.417999999998</v>
      </c>
      <c r="J9" s="188">
        <v>500</v>
      </c>
      <c r="K9" s="188">
        <f>I9+J9</f>
        <v>21458.417999999998</v>
      </c>
      <c r="L9" s="188">
        <f>I9*0%</f>
        <v>0</v>
      </c>
      <c r="M9" s="341">
        <f>K9+L9</f>
        <v>21458.417999999998</v>
      </c>
      <c r="N9" s="435"/>
      <c r="Q9" s="190">
        <v>5</v>
      </c>
      <c r="R9" s="57" t="s">
        <v>1598</v>
      </c>
      <c r="S9" s="57" t="str">
        <f>$T$6</f>
        <v>Rent</v>
      </c>
      <c r="T9" s="57" t="str">
        <f>C4</f>
        <v>Jan-21</v>
      </c>
      <c r="U9" s="188">
        <f>K9</f>
        <v>21458.417999999998</v>
      </c>
      <c r="V9" s="435"/>
    </row>
    <row r="10" spans="1:25" x14ac:dyDescent="0.25">
      <c r="A10" t="s">
        <v>531</v>
      </c>
      <c r="B10" s="190">
        <v>2</v>
      </c>
      <c r="C10" s="190">
        <v>18</v>
      </c>
      <c r="D10" s="57" t="s">
        <v>1751</v>
      </c>
      <c r="E10" s="341" t="str">
        <f>'bulk_entry_Rent&amp;SC'!Q10</f>
        <v>2111-18-005-002</v>
      </c>
      <c r="F10" s="448">
        <f>'bulk_entry_Rent&amp;SC'!R10</f>
        <v>44531</v>
      </c>
      <c r="G10" s="448">
        <f>'bulk_entry_Rent&amp;SC'!S10</f>
        <v>44540</v>
      </c>
      <c r="H10" s="453">
        <f>'bulk_entry_Rent&amp;SC'!T10</f>
        <v>18112.5</v>
      </c>
      <c r="I10" s="188">
        <f>H10</f>
        <v>18112.5</v>
      </c>
      <c r="J10" s="188">
        <v>500</v>
      </c>
      <c r="K10" s="188">
        <f t="shared" ref="K10:K18" si="0">I10+J10</f>
        <v>18612.5</v>
      </c>
      <c r="L10" s="188">
        <f t="shared" ref="L10:L18" si="1">I10*0%</f>
        <v>0</v>
      </c>
      <c r="M10" s="341">
        <f t="shared" ref="M10:M18" si="2">K10+L10</f>
        <v>18612.5</v>
      </c>
      <c r="N10" s="435"/>
      <c r="Q10" s="190">
        <v>18</v>
      </c>
      <c r="R10" s="57" t="s">
        <v>1751</v>
      </c>
      <c r="S10" s="57" t="str">
        <f>$T$6</f>
        <v>Rent</v>
      </c>
      <c r="T10" s="57" t="str">
        <f>C4</f>
        <v>Jan-21</v>
      </c>
      <c r="U10" s="188">
        <f>K10</f>
        <v>18612.5</v>
      </c>
      <c r="V10" s="435"/>
    </row>
    <row r="11" spans="1:25" x14ac:dyDescent="0.25">
      <c r="B11" s="190">
        <v>3</v>
      </c>
      <c r="C11" s="190"/>
      <c r="D11" s="57"/>
      <c r="E11" s="341"/>
      <c r="F11" s="448"/>
      <c r="G11" s="188"/>
      <c r="H11" s="454"/>
      <c r="I11" s="188"/>
      <c r="J11" s="188">
        <f t="shared" ref="J11:J18" si="3">G11*15%</f>
        <v>0</v>
      </c>
      <c r="K11" s="188">
        <f t="shared" si="0"/>
        <v>0</v>
      </c>
      <c r="L11" s="188">
        <f t="shared" si="1"/>
        <v>0</v>
      </c>
      <c r="M11" s="341">
        <f t="shared" si="2"/>
        <v>0</v>
      </c>
      <c r="N11" s="435"/>
      <c r="Q11" s="57"/>
      <c r="R11" s="57"/>
      <c r="S11" s="57"/>
      <c r="T11" s="57"/>
      <c r="U11" s="188"/>
      <c r="V11" s="435"/>
    </row>
    <row r="12" spans="1:25" x14ac:dyDescent="0.25">
      <c r="B12" s="190">
        <v>4</v>
      </c>
      <c r="C12" s="190"/>
      <c r="D12" s="57"/>
      <c r="E12" s="341"/>
      <c r="F12" s="448"/>
      <c r="G12" s="188"/>
      <c r="H12" s="454"/>
      <c r="I12" s="188"/>
      <c r="J12" s="188">
        <f t="shared" si="3"/>
        <v>0</v>
      </c>
      <c r="K12" s="188">
        <f t="shared" si="0"/>
        <v>0</v>
      </c>
      <c r="L12" s="188">
        <f t="shared" si="1"/>
        <v>0</v>
      </c>
      <c r="M12" s="341">
        <f t="shared" si="2"/>
        <v>0</v>
      </c>
      <c r="N12" s="435"/>
      <c r="Q12" s="57"/>
      <c r="R12" s="57"/>
      <c r="S12" s="57"/>
      <c r="T12" s="57"/>
      <c r="U12" s="188"/>
      <c r="V12" s="435"/>
    </row>
    <row r="13" spans="1:25" x14ac:dyDescent="0.25">
      <c r="B13" s="190">
        <v>5</v>
      </c>
      <c r="C13" s="190"/>
      <c r="D13" s="57"/>
      <c r="E13" s="341"/>
      <c r="F13" s="448"/>
      <c r="G13" s="188"/>
      <c r="H13" s="454"/>
      <c r="I13" s="188"/>
      <c r="J13" s="188">
        <f t="shared" si="3"/>
        <v>0</v>
      </c>
      <c r="K13" s="188">
        <f t="shared" si="0"/>
        <v>0</v>
      </c>
      <c r="L13" s="188">
        <f t="shared" si="1"/>
        <v>0</v>
      </c>
      <c r="M13" s="341">
        <f t="shared" si="2"/>
        <v>0</v>
      </c>
      <c r="N13" s="435"/>
      <c r="Q13" s="57"/>
      <c r="R13" s="57"/>
      <c r="S13" s="57"/>
      <c r="T13" s="57"/>
      <c r="U13" s="188"/>
      <c r="V13" s="435"/>
    </row>
    <row r="14" spans="1:25" x14ac:dyDescent="0.25">
      <c r="B14" s="190">
        <v>6</v>
      </c>
      <c r="C14" s="190"/>
      <c r="D14" s="57"/>
      <c r="E14" s="341"/>
      <c r="F14" s="448"/>
      <c r="G14" s="188"/>
      <c r="H14" s="454"/>
      <c r="I14" s="188"/>
      <c r="J14" s="188">
        <f t="shared" si="3"/>
        <v>0</v>
      </c>
      <c r="K14" s="188">
        <f t="shared" si="0"/>
        <v>0</v>
      </c>
      <c r="L14" s="188">
        <f t="shared" si="1"/>
        <v>0</v>
      </c>
      <c r="M14" s="341">
        <f t="shared" si="2"/>
        <v>0</v>
      </c>
      <c r="N14" s="435"/>
      <c r="Q14" s="57"/>
      <c r="R14" s="57"/>
      <c r="S14" s="57"/>
      <c r="T14" s="57"/>
      <c r="U14" s="188"/>
      <c r="V14" s="435"/>
    </row>
    <row r="15" spans="1:25" x14ac:dyDescent="0.25">
      <c r="B15" s="190">
        <v>7</v>
      </c>
      <c r="C15" s="190"/>
      <c r="D15" s="57"/>
      <c r="E15" s="341"/>
      <c r="F15" s="448"/>
      <c r="G15" s="188"/>
      <c r="H15" s="454"/>
      <c r="I15" s="188"/>
      <c r="J15" s="188">
        <f t="shared" si="3"/>
        <v>0</v>
      </c>
      <c r="K15" s="188">
        <f t="shared" si="0"/>
        <v>0</v>
      </c>
      <c r="L15" s="188">
        <f t="shared" si="1"/>
        <v>0</v>
      </c>
      <c r="M15" s="341">
        <f t="shared" si="2"/>
        <v>0</v>
      </c>
      <c r="N15" s="435"/>
      <c r="Q15" s="57"/>
      <c r="R15" s="57"/>
      <c r="S15" s="57"/>
      <c r="T15" s="57"/>
      <c r="U15" s="188"/>
      <c r="V15" s="435"/>
    </row>
    <row r="16" spans="1:25" x14ac:dyDescent="0.25">
      <c r="B16" s="190">
        <v>8</v>
      </c>
      <c r="C16" s="190"/>
      <c r="D16" s="57"/>
      <c r="E16" s="341"/>
      <c r="F16" s="448"/>
      <c r="G16" s="188"/>
      <c r="H16" s="454"/>
      <c r="I16" s="188"/>
      <c r="J16" s="188">
        <f t="shared" si="3"/>
        <v>0</v>
      </c>
      <c r="K16" s="188">
        <f t="shared" si="0"/>
        <v>0</v>
      </c>
      <c r="L16" s="188">
        <f t="shared" si="1"/>
        <v>0</v>
      </c>
      <c r="M16" s="341">
        <f t="shared" si="2"/>
        <v>0</v>
      </c>
      <c r="N16" s="435"/>
      <c r="Q16" s="57"/>
      <c r="R16" s="57"/>
      <c r="S16" s="57"/>
      <c r="T16" s="57"/>
      <c r="U16" s="188"/>
      <c r="V16" s="435"/>
    </row>
    <row r="17" spans="2:22" x14ac:dyDescent="0.25">
      <c r="B17" s="190">
        <v>9</v>
      </c>
      <c r="C17" s="190"/>
      <c r="D17" s="57"/>
      <c r="E17" s="341"/>
      <c r="F17" s="448"/>
      <c r="G17" s="188"/>
      <c r="H17" s="454"/>
      <c r="I17" s="188"/>
      <c r="J17" s="188">
        <f t="shared" si="3"/>
        <v>0</v>
      </c>
      <c r="K17" s="188">
        <f t="shared" si="0"/>
        <v>0</v>
      </c>
      <c r="L17" s="188">
        <f t="shared" si="1"/>
        <v>0</v>
      </c>
      <c r="M17" s="341">
        <f t="shared" si="2"/>
        <v>0</v>
      </c>
      <c r="N17" s="435"/>
      <c r="Q17" s="57"/>
      <c r="R17" s="57"/>
      <c r="S17" s="57"/>
      <c r="T17" s="57"/>
      <c r="U17" s="188"/>
      <c r="V17" s="435"/>
    </row>
    <row r="18" spans="2:22" x14ac:dyDescent="0.25">
      <c r="B18" s="190">
        <v>10</v>
      </c>
      <c r="C18" s="190"/>
      <c r="D18" s="57"/>
      <c r="E18" s="341"/>
      <c r="F18" s="448"/>
      <c r="G18" s="188"/>
      <c r="H18" s="454"/>
      <c r="I18" s="188"/>
      <c r="J18" s="188">
        <f t="shared" si="3"/>
        <v>0</v>
      </c>
      <c r="K18" s="188">
        <f t="shared" si="0"/>
        <v>0</v>
      </c>
      <c r="L18" s="188">
        <f t="shared" si="1"/>
        <v>0</v>
      </c>
      <c r="M18" s="341">
        <f t="shared" si="2"/>
        <v>0</v>
      </c>
      <c r="N18" s="57"/>
      <c r="Q18" s="57"/>
      <c r="R18" s="57"/>
      <c r="S18" s="57"/>
      <c r="T18" s="57"/>
      <c r="U18" s="188"/>
      <c r="V18" s="57"/>
    </row>
    <row r="19" spans="2:22" x14ac:dyDescent="0.25">
      <c r="B19" s="442" t="s">
        <v>416</v>
      </c>
      <c r="C19" s="46"/>
      <c r="D19" s="46"/>
      <c r="E19" s="342"/>
      <c r="F19" s="342"/>
      <c r="G19" s="189"/>
      <c r="H19" s="452"/>
      <c r="I19" s="189">
        <f>SUM(I9:I18)</f>
        <v>39070.917999999998</v>
      </c>
      <c r="J19" s="189">
        <f>SUM(J9:J18)</f>
        <v>1000</v>
      </c>
      <c r="K19" s="189">
        <f>SUM(K9:K18)</f>
        <v>40070.917999999998</v>
      </c>
      <c r="L19" s="189">
        <f>SUM(L9:L18)</f>
        <v>0</v>
      </c>
      <c r="M19" s="189">
        <f>SUM(M9:M18)</f>
        <v>40070.917999999998</v>
      </c>
      <c r="N19" s="46"/>
      <c r="Q19" s="46" t="s">
        <v>416</v>
      </c>
      <c r="R19" s="46"/>
      <c r="S19" s="46"/>
      <c r="T19" s="46"/>
      <c r="U19" s="189">
        <f>SUM(U9:U18)</f>
        <v>40070.917999999998</v>
      </c>
      <c r="V19" s="46"/>
    </row>
    <row r="21" spans="2:22" x14ac:dyDescent="0.25">
      <c r="B21" s="67" t="s">
        <v>1753</v>
      </c>
      <c r="C21" s="445" t="s">
        <v>1760</v>
      </c>
    </row>
    <row r="22" spans="2:22" x14ac:dyDescent="0.25">
      <c r="B22" t="s">
        <v>1783</v>
      </c>
      <c r="C22" s="434">
        <v>44562</v>
      </c>
    </row>
    <row r="23" spans="2:22" x14ac:dyDescent="0.25">
      <c r="B23" s="3" t="s">
        <v>1786</v>
      </c>
      <c r="R23" t="s">
        <v>1798</v>
      </c>
      <c r="S23" t="s">
        <v>1180</v>
      </c>
    </row>
    <row r="24" spans="2:22" x14ac:dyDescent="0.25">
      <c r="B24" s="46" t="s">
        <v>1749</v>
      </c>
      <c r="C24" s="46" t="s">
        <v>1769</v>
      </c>
      <c r="D24" s="46" t="s">
        <v>1770</v>
      </c>
      <c r="E24" s="46" t="s">
        <v>1778</v>
      </c>
      <c r="F24" s="46" t="s">
        <v>1277</v>
      </c>
      <c r="G24" s="46" t="s">
        <v>1176</v>
      </c>
      <c r="H24" s="452" t="s">
        <v>590</v>
      </c>
      <c r="I24" s="46" t="s">
        <v>1788</v>
      </c>
      <c r="J24" s="46" t="s">
        <v>1779</v>
      </c>
      <c r="K24" s="46" t="s">
        <v>1628</v>
      </c>
      <c r="L24" s="46" t="s">
        <v>1797</v>
      </c>
      <c r="M24" s="46" t="s">
        <v>1780</v>
      </c>
      <c r="N24" s="46" t="s">
        <v>1750</v>
      </c>
      <c r="Q24" s="46" t="s">
        <v>1794</v>
      </c>
      <c r="R24" s="188">
        <f>H25</f>
        <v>20958.417999999998</v>
      </c>
    </row>
    <row r="25" spans="2:22" x14ac:dyDescent="0.25">
      <c r="B25" s="190">
        <v>1</v>
      </c>
      <c r="C25" s="190">
        <v>5</v>
      </c>
      <c r="D25" s="57" t="s">
        <v>1598</v>
      </c>
      <c r="E25" s="341" t="str">
        <f t="shared" ref="E25:G26" si="4">E9</f>
        <v>2111-15-001-001</v>
      </c>
      <c r="F25" s="448">
        <f t="shared" si="4"/>
        <v>44531</v>
      </c>
      <c r="G25" s="448">
        <f t="shared" si="4"/>
        <v>44540</v>
      </c>
      <c r="H25" s="453">
        <f>H9</f>
        <v>20958.417999999998</v>
      </c>
      <c r="I25" s="188">
        <f>M9</f>
        <v>21458.417999999998</v>
      </c>
      <c r="J25" s="188"/>
      <c r="K25" s="188">
        <f>I25+J25</f>
        <v>21458.417999999998</v>
      </c>
      <c r="L25" s="341">
        <f>H25*3%</f>
        <v>628.75253999999995</v>
      </c>
      <c r="M25" s="341">
        <f>K25+L25</f>
        <v>22087.170539999999</v>
      </c>
      <c r="N25" s="435"/>
      <c r="Q25" s="46" t="s">
        <v>1622</v>
      </c>
      <c r="R25" s="188">
        <f>J9</f>
        <v>500</v>
      </c>
    </row>
    <row r="26" spans="2:22" x14ac:dyDescent="0.25">
      <c r="B26" s="190">
        <v>2</v>
      </c>
      <c r="C26" s="190">
        <v>18</v>
      </c>
      <c r="D26" s="57" t="s">
        <v>1751</v>
      </c>
      <c r="E26" s="341" t="str">
        <f t="shared" si="4"/>
        <v>2111-18-005-002</v>
      </c>
      <c r="F26" s="448">
        <f t="shared" si="4"/>
        <v>44531</v>
      </c>
      <c r="G26" s="448">
        <f t="shared" si="4"/>
        <v>44540</v>
      </c>
      <c r="H26" s="453">
        <f>H10</f>
        <v>18112.5</v>
      </c>
      <c r="I26" s="188">
        <f>M10</f>
        <v>18612.5</v>
      </c>
      <c r="J26" s="188"/>
      <c r="K26" s="188">
        <f t="shared" ref="K26:K34" si="5">I26+J26</f>
        <v>18612.5</v>
      </c>
      <c r="L26" s="341">
        <f t="shared" ref="L26:L34" si="6">H26*3%</f>
        <v>543.375</v>
      </c>
      <c r="M26" s="341">
        <f t="shared" ref="M26:M34" si="7">K26+L26</f>
        <v>19155.875</v>
      </c>
      <c r="N26" s="435"/>
      <c r="Q26" s="46" t="s">
        <v>1795</v>
      </c>
      <c r="R26" s="188">
        <f>L25</f>
        <v>628.75253999999995</v>
      </c>
    </row>
    <row r="27" spans="2:22" x14ac:dyDescent="0.25">
      <c r="B27" s="190">
        <v>3</v>
      </c>
      <c r="C27" s="190"/>
      <c r="D27" s="57"/>
      <c r="E27" s="341"/>
      <c r="F27" s="448"/>
      <c r="G27" s="188"/>
      <c r="H27" s="454"/>
      <c r="I27" s="188"/>
      <c r="J27" s="188"/>
      <c r="K27" s="188">
        <f t="shared" si="5"/>
        <v>0</v>
      </c>
      <c r="L27" s="341">
        <f t="shared" si="6"/>
        <v>0</v>
      </c>
      <c r="M27" s="341">
        <f t="shared" si="7"/>
        <v>0</v>
      </c>
      <c r="N27" s="435"/>
      <c r="Q27" s="46" t="s">
        <v>1796</v>
      </c>
      <c r="R27" s="188">
        <f>L41</f>
        <v>1257.5050799999999</v>
      </c>
    </row>
    <row r="28" spans="2:22" x14ac:dyDescent="0.25">
      <c r="B28" s="190">
        <v>4</v>
      </c>
      <c r="C28" s="190"/>
      <c r="D28" s="57"/>
      <c r="E28" s="341"/>
      <c r="F28" s="448"/>
      <c r="G28" s="188"/>
      <c r="H28" s="454"/>
      <c r="I28" s="188"/>
      <c r="J28" s="188"/>
      <c r="K28" s="188">
        <f t="shared" si="5"/>
        <v>0</v>
      </c>
      <c r="L28" s="341">
        <f t="shared" si="6"/>
        <v>0</v>
      </c>
      <c r="M28" s="341">
        <f t="shared" si="7"/>
        <v>0</v>
      </c>
      <c r="N28" s="435"/>
      <c r="Q28" s="57"/>
      <c r="R28" s="188"/>
    </row>
    <row r="29" spans="2:22" x14ac:dyDescent="0.25">
      <c r="B29" s="190">
        <v>5</v>
      </c>
      <c r="C29" s="190"/>
      <c r="D29" s="57"/>
      <c r="E29" s="341"/>
      <c r="F29" s="448"/>
      <c r="G29" s="188"/>
      <c r="H29" s="454"/>
      <c r="I29" s="188"/>
      <c r="J29" s="188"/>
      <c r="K29" s="188">
        <f t="shared" si="5"/>
        <v>0</v>
      </c>
      <c r="L29" s="341">
        <f t="shared" si="6"/>
        <v>0</v>
      </c>
      <c r="M29" s="341">
        <f t="shared" si="7"/>
        <v>0</v>
      </c>
      <c r="N29" s="435"/>
      <c r="Q29" s="46" t="s">
        <v>416</v>
      </c>
      <c r="R29" s="188">
        <f>SUM(R24:R28)</f>
        <v>23344.675619999998</v>
      </c>
    </row>
    <row r="30" spans="2:22" x14ac:dyDescent="0.25">
      <c r="B30" s="190">
        <v>6</v>
      </c>
      <c r="C30" s="190"/>
      <c r="D30" s="57"/>
      <c r="E30" s="341"/>
      <c r="F30" s="448"/>
      <c r="G30" s="188"/>
      <c r="H30" s="454"/>
      <c r="I30" s="188"/>
      <c r="J30" s="188"/>
      <c r="K30" s="188">
        <f t="shared" si="5"/>
        <v>0</v>
      </c>
      <c r="L30" s="341">
        <f t="shared" si="6"/>
        <v>0</v>
      </c>
      <c r="M30" s="341">
        <f t="shared" si="7"/>
        <v>0</v>
      </c>
      <c r="N30" s="435"/>
    </row>
    <row r="31" spans="2:22" x14ac:dyDescent="0.25">
      <c r="B31" s="190">
        <v>7</v>
      </c>
      <c r="C31" s="190"/>
      <c r="D31" s="57"/>
      <c r="E31" s="341"/>
      <c r="F31" s="448"/>
      <c r="G31" s="188"/>
      <c r="H31" s="454"/>
      <c r="I31" s="188"/>
      <c r="J31" s="188"/>
      <c r="K31" s="188">
        <f t="shared" si="5"/>
        <v>0</v>
      </c>
      <c r="L31" s="341">
        <f t="shared" si="6"/>
        <v>0</v>
      </c>
      <c r="M31" s="341">
        <f t="shared" si="7"/>
        <v>0</v>
      </c>
      <c r="N31" s="435"/>
    </row>
    <row r="32" spans="2:22" x14ac:dyDescent="0.25">
      <c r="B32" s="190">
        <v>8</v>
      </c>
      <c r="C32" s="190"/>
      <c r="D32" s="57"/>
      <c r="E32" s="341"/>
      <c r="F32" s="448"/>
      <c r="G32" s="188"/>
      <c r="H32" s="454"/>
      <c r="I32" s="188"/>
      <c r="J32" s="188"/>
      <c r="K32" s="188">
        <f t="shared" si="5"/>
        <v>0</v>
      </c>
      <c r="L32" s="341">
        <f t="shared" si="6"/>
        <v>0</v>
      </c>
      <c r="M32" s="341">
        <f t="shared" si="7"/>
        <v>0</v>
      </c>
      <c r="N32" s="435"/>
    </row>
    <row r="33" spans="2:14" x14ac:dyDescent="0.25">
      <c r="B33" s="190">
        <v>9</v>
      </c>
      <c r="C33" s="190"/>
      <c r="D33" s="57"/>
      <c r="E33" s="341"/>
      <c r="F33" s="448"/>
      <c r="G33" s="188"/>
      <c r="H33" s="454"/>
      <c r="I33" s="188"/>
      <c r="J33" s="188"/>
      <c r="K33" s="188">
        <f t="shared" si="5"/>
        <v>0</v>
      </c>
      <c r="L33" s="341">
        <f t="shared" si="6"/>
        <v>0</v>
      </c>
      <c r="M33" s="341">
        <f t="shared" si="7"/>
        <v>0</v>
      </c>
      <c r="N33" s="435"/>
    </row>
    <row r="34" spans="2:14" x14ac:dyDescent="0.25">
      <c r="B34" s="190">
        <v>10</v>
      </c>
      <c r="C34" s="190"/>
      <c r="D34" s="57"/>
      <c r="E34" s="341"/>
      <c r="F34" s="448"/>
      <c r="G34" s="188"/>
      <c r="H34" s="454"/>
      <c r="I34" s="188"/>
      <c r="J34" s="188"/>
      <c r="K34" s="188">
        <f t="shared" si="5"/>
        <v>0</v>
      </c>
      <c r="L34" s="341">
        <f t="shared" si="6"/>
        <v>0</v>
      </c>
      <c r="M34" s="341">
        <f t="shared" si="7"/>
        <v>0</v>
      </c>
      <c r="N34" s="57"/>
    </row>
    <row r="35" spans="2:14" x14ac:dyDescent="0.25">
      <c r="B35" s="442" t="s">
        <v>416</v>
      </c>
      <c r="C35" s="46"/>
      <c r="D35" s="46"/>
      <c r="E35" s="342"/>
      <c r="F35" s="342"/>
      <c r="G35" s="189"/>
      <c r="H35" s="452"/>
      <c r="I35" s="189">
        <f t="shared" ref="I35:M35" si="8">SUM(I25:I34)</f>
        <v>40070.917999999998</v>
      </c>
      <c r="J35" s="189">
        <f t="shared" si="8"/>
        <v>0</v>
      </c>
      <c r="K35" s="189">
        <f t="shared" si="8"/>
        <v>40070.917999999998</v>
      </c>
      <c r="L35" s="189">
        <f t="shared" si="8"/>
        <v>1172.12754</v>
      </c>
      <c r="M35" s="189">
        <f t="shared" si="8"/>
        <v>41243.045539999999</v>
      </c>
      <c r="N35" s="46"/>
    </row>
    <row r="37" spans="2:14" x14ac:dyDescent="0.25">
      <c r="B37" s="67" t="s">
        <v>1753</v>
      </c>
      <c r="C37" s="445" t="s">
        <v>1760</v>
      </c>
    </row>
    <row r="38" spans="2:14" x14ac:dyDescent="0.25">
      <c r="B38" t="s">
        <v>1783</v>
      </c>
      <c r="C38" s="434">
        <v>44595</v>
      </c>
    </row>
    <row r="39" spans="2:14" x14ac:dyDescent="0.25">
      <c r="B39" s="3" t="s">
        <v>1787</v>
      </c>
    </row>
    <row r="40" spans="2:14" x14ac:dyDescent="0.25">
      <c r="B40" s="46" t="s">
        <v>1749</v>
      </c>
      <c r="C40" s="46" t="s">
        <v>1769</v>
      </c>
      <c r="D40" s="46" t="s">
        <v>1770</v>
      </c>
      <c r="E40" s="46" t="s">
        <v>1778</v>
      </c>
      <c r="F40" s="46" t="s">
        <v>1277</v>
      </c>
      <c r="G40" s="46" t="s">
        <v>1176</v>
      </c>
      <c r="H40" s="452" t="s">
        <v>590</v>
      </c>
      <c r="I40" s="46" t="s">
        <v>1788</v>
      </c>
      <c r="J40" s="46" t="s">
        <v>1779</v>
      </c>
      <c r="K40" s="46" t="s">
        <v>1628</v>
      </c>
      <c r="L40" s="46" t="s">
        <v>1797</v>
      </c>
      <c r="M40" s="46" t="s">
        <v>1780</v>
      </c>
      <c r="N40" s="46" t="s">
        <v>1750</v>
      </c>
    </row>
    <row r="41" spans="2:14" x14ac:dyDescent="0.25">
      <c r="B41" s="190">
        <v>1</v>
      </c>
      <c r="C41" s="190">
        <v>5</v>
      </c>
      <c r="D41" s="57" t="s">
        <v>1598</v>
      </c>
      <c r="E41" s="341" t="str">
        <f t="shared" ref="E41:G41" si="9">E25</f>
        <v>2111-15-001-001</v>
      </c>
      <c r="F41" s="448">
        <f t="shared" si="9"/>
        <v>44531</v>
      </c>
      <c r="G41" s="448">
        <f t="shared" si="9"/>
        <v>44540</v>
      </c>
      <c r="H41" s="453">
        <f>H25</f>
        <v>20958.417999999998</v>
      </c>
      <c r="I41" s="341">
        <f>M25</f>
        <v>22087.170539999999</v>
      </c>
      <c r="J41" s="188"/>
      <c r="K41" s="188">
        <f>I41+J41</f>
        <v>22087.170539999999</v>
      </c>
      <c r="L41" s="341">
        <f>H41*(3%*2)</f>
        <v>1257.5050799999999</v>
      </c>
      <c r="M41" s="341">
        <f>K41+L41</f>
        <v>23344.675619999998</v>
      </c>
      <c r="N41" s="435"/>
    </row>
    <row r="42" spans="2:14" x14ac:dyDescent="0.25">
      <c r="B42" s="190">
        <v>2</v>
      </c>
      <c r="C42" s="190">
        <v>18</v>
      </c>
      <c r="D42" s="57" t="s">
        <v>1751</v>
      </c>
      <c r="E42" s="341" t="str">
        <f t="shared" ref="E42:G42" si="10">E26</f>
        <v>2111-18-005-002</v>
      </c>
      <c r="F42" s="448">
        <f t="shared" si="10"/>
        <v>44531</v>
      </c>
      <c r="G42" s="448">
        <f t="shared" si="10"/>
        <v>44540</v>
      </c>
      <c r="H42" s="453">
        <f>H26</f>
        <v>18112.5</v>
      </c>
      <c r="I42" s="341">
        <f>M26</f>
        <v>19155.875</v>
      </c>
      <c r="J42" s="188"/>
      <c r="K42" s="188">
        <f t="shared" ref="K42:K50" si="11">I42+J42</f>
        <v>19155.875</v>
      </c>
      <c r="L42" s="341">
        <f t="shared" ref="L42:L50" si="12">H42*(3%*2)</f>
        <v>1086.75</v>
      </c>
      <c r="M42" s="341">
        <f t="shared" ref="M42:M50" si="13">K42+L42</f>
        <v>20242.625</v>
      </c>
      <c r="N42" s="435"/>
    </row>
    <row r="43" spans="2:14" x14ac:dyDescent="0.25">
      <c r="B43" s="190">
        <v>3</v>
      </c>
      <c r="C43" s="190"/>
      <c r="D43" s="57"/>
      <c r="E43" s="341"/>
      <c r="F43" s="448"/>
      <c r="G43" s="188"/>
      <c r="H43" s="454"/>
      <c r="I43" s="188"/>
      <c r="J43" s="188"/>
      <c r="K43" s="188">
        <f t="shared" si="11"/>
        <v>0</v>
      </c>
      <c r="L43" s="341">
        <f t="shared" si="12"/>
        <v>0</v>
      </c>
      <c r="M43" s="341">
        <f t="shared" si="13"/>
        <v>0</v>
      </c>
      <c r="N43" s="435"/>
    </row>
    <row r="44" spans="2:14" x14ac:dyDescent="0.25">
      <c r="B44" s="190">
        <v>4</v>
      </c>
      <c r="C44" s="190"/>
      <c r="D44" s="57"/>
      <c r="E44" s="341"/>
      <c r="F44" s="448"/>
      <c r="G44" s="188"/>
      <c r="H44" s="454"/>
      <c r="I44" s="188"/>
      <c r="J44" s="188"/>
      <c r="K44" s="188">
        <f t="shared" si="11"/>
        <v>0</v>
      </c>
      <c r="L44" s="341">
        <f t="shared" si="12"/>
        <v>0</v>
      </c>
      <c r="M44" s="341">
        <f t="shared" si="13"/>
        <v>0</v>
      </c>
      <c r="N44" s="435"/>
    </row>
    <row r="45" spans="2:14" x14ac:dyDescent="0.25">
      <c r="B45" s="190">
        <v>5</v>
      </c>
      <c r="C45" s="190"/>
      <c r="D45" s="57"/>
      <c r="E45" s="341"/>
      <c r="F45" s="448"/>
      <c r="G45" s="188"/>
      <c r="H45" s="454"/>
      <c r="I45" s="188"/>
      <c r="J45" s="188"/>
      <c r="K45" s="188">
        <f t="shared" si="11"/>
        <v>0</v>
      </c>
      <c r="L45" s="341">
        <f t="shared" si="12"/>
        <v>0</v>
      </c>
      <c r="M45" s="341">
        <f t="shared" si="13"/>
        <v>0</v>
      </c>
      <c r="N45" s="435"/>
    </row>
    <row r="46" spans="2:14" x14ac:dyDescent="0.25">
      <c r="B46" s="190">
        <v>6</v>
      </c>
      <c r="C46" s="190"/>
      <c r="D46" s="57"/>
      <c r="E46" s="341"/>
      <c r="F46" s="448"/>
      <c r="G46" s="188"/>
      <c r="H46" s="454"/>
      <c r="I46" s="188"/>
      <c r="J46" s="188"/>
      <c r="K46" s="188">
        <f t="shared" si="11"/>
        <v>0</v>
      </c>
      <c r="L46" s="341">
        <f t="shared" si="12"/>
        <v>0</v>
      </c>
      <c r="M46" s="341">
        <f t="shared" si="13"/>
        <v>0</v>
      </c>
      <c r="N46" s="435"/>
    </row>
    <row r="47" spans="2:14" x14ac:dyDescent="0.25">
      <c r="B47" s="190">
        <v>7</v>
      </c>
      <c r="C47" s="190"/>
      <c r="D47" s="57"/>
      <c r="E47" s="341"/>
      <c r="F47" s="448"/>
      <c r="G47" s="188"/>
      <c r="H47" s="454"/>
      <c r="I47" s="188"/>
      <c r="J47" s="188"/>
      <c r="K47" s="188">
        <f t="shared" si="11"/>
        <v>0</v>
      </c>
      <c r="L47" s="341">
        <f t="shared" si="12"/>
        <v>0</v>
      </c>
      <c r="M47" s="341">
        <f t="shared" si="13"/>
        <v>0</v>
      </c>
      <c r="N47" s="435"/>
    </row>
    <row r="48" spans="2:14" x14ac:dyDescent="0.25">
      <c r="B48" s="190">
        <v>8</v>
      </c>
      <c r="C48" s="190"/>
      <c r="D48" s="57"/>
      <c r="E48" s="341"/>
      <c r="F48" s="448"/>
      <c r="G48" s="188"/>
      <c r="H48" s="454"/>
      <c r="I48" s="188"/>
      <c r="J48" s="188"/>
      <c r="K48" s="188">
        <f t="shared" si="11"/>
        <v>0</v>
      </c>
      <c r="L48" s="341">
        <f t="shared" si="12"/>
        <v>0</v>
      </c>
      <c r="M48" s="341">
        <f t="shared" si="13"/>
        <v>0</v>
      </c>
      <c r="N48" s="435"/>
    </row>
    <row r="49" spans="2:14" x14ac:dyDescent="0.25">
      <c r="B49" s="190">
        <v>9</v>
      </c>
      <c r="C49" s="190"/>
      <c r="D49" s="57"/>
      <c r="E49" s="341"/>
      <c r="F49" s="448"/>
      <c r="G49" s="188"/>
      <c r="H49" s="454"/>
      <c r="I49" s="188"/>
      <c r="J49" s="188"/>
      <c r="K49" s="188">
        <f t="shared" si="11"/>
        <v>0</v>
      </c>
      <c r="L49" s="341">
        <f t="shared" si="12"/>
        <v>0</v>
      </c>
      <c r="M49" s="341">
        <f t="shared" si="13"/>
        <v>0</v>
      </c>
      <c r="N49" s="435"/>
    </row>
    <row r="50" spans="2:14" x14ac:dyDescent="0.25">
      <c r="B50" s="190">
        <v>10</v>
      </c>
      <c r="C50" s="190"/>
      <c r="D50" s="57"/>
      <c r="E50" s="341"/>
      <c r="F50" s="448"/>
      <c r="G50" s="188"/>
      <c r="H50" s="454"/>
      <c r="I50" s="188"/>
      <c r="J50" s="188"/>
      <c r="K50" s="188">
        <f t="shared" si="11"/>
        <v>0</v>
      </c>
      <c r="L50" s="341">
        <f t="shared" si="12"/>
        <v>0</v>
      </c>
      <c r="M50" s="341">
        <f t="shared" si="13"/>
        <v>0</v>
      </c>
      <c r="N50" s="57"/>
    </row>
    <row r="51" spans="2:14" x14ac:dyDescent="0.25">
      <c r="B51" s="442" t="s">
        <v>416</v>
      </c>
      <c r="C51" s="46"/>
      <c r="D51" s="46"/>
      <c r="E51" s="342"/>
      <c r="F51" s="342"/>
      <c r="G51" s="189"/>
      <c r="H51" s="452"/>
      <c r="I51" s="189">
        <f t="shared" ref="I51:M51" si="14">SUM(I41:I50)</f>
        <v>41243.045539999999</v>
      </c>
      <c r="J51" s="189">
        <f t="shared" si="14"/>
        <v>0</v>
      </c>
      <c r="K51" s="189">
        <f t="shared" si="14"/>
        <v>41243.045539999999</v>
      </c>
      <c r="L51" s="189">
        <f t="shared" si="14"/>
        <v>2344.2550799999999</v>
      </c>
      <c r="M51" s="189">
        <f t="shared" si="14"/>
        <v>43587.300619999995</v>
      </c>
      <c r="N51" s="46"/>
    </row>
    <row r="59" spans="2:14" x14ac:dyDescent="0.25">
      <c r="B59" s="1" t="s">
        <v>1773</v>
      </c>
    </row>
    <row r="60" spans="2:14" x14ac:dyDescent="0.25">
      <c r="B60" t="s">
        <v>528</v>
      </c>
      <c r="C60" t="s">
        <v>678</v>
      </c>
      <c r="D60" t="s">
        <v>1752</v>
      </c>
      <c r="E60" t="s">
        <v>1752</v>
      </c>
      <c r="F60" s="14" t="s">
        <v>1754</v>
      </c>
    </row>
    <row r="61" spans="2:14" x14ac:dyDescent="0.25">
      <c r="B61" t="s">
        <v>529</v>
      </c>
      <c r="C61" t="s">
        <v>598</v>
      </c>
      <c r="D61" t="s">
        <v>1744</v>
      </c>
      <c r="E61" t="s">
        <v>912</v>
      </c>
      <c r="F61" s="14" t="s">
        <v>1755</v>
      </c>
    </row>
    <row r="62" spans="2:14" x14ac:dyDescent="0.25">
      <c r="B62" t="s">
        <v>532</v>
      </c>
      <c r="D62" t="s">
        <v>1745</v>
      </c>
      <c r="E62" t="s">
        <v>473</v>
      </c>
      <c r="F62" s="14" t="s">
        <v>1756</v>
      </c>
    </row>
    <row r="63" spans="2:14" x14ac:dyDescent="0.25">
      <c r="B63" t="s">
        <v>531</v>
      </c>
      <c r="D63" t="s">
        <v>933</v>
      </c>
      <c r="F63" s="14" t="s">
        <v>1757</v>
      </c>
    </row>
    <row r="64" spans="2:14" x14ac:dyDescent="0.25">
      <c r="D64" t="s">
        <v>533</v>
      </c>
      <c r="F64" s="14" t="s">
        <v>1758</v>
      </c>
    </row>
    <row r="65" spans="4:6" x14ac:dyDescent="0.25">
      <c r="D65" t="s">
        <v>55</v>
      </c>
      <c r="F65" s="14" t="s">
        <v>1759</v>
      </c>
    </row>
    <row r="66" spans="4:6" x14ac:dyDescent="0.25">
      <c r="F66" s="14" t="s">
        <v>1760</v>
      </c>
    </row>
    <row r="67" spans="4:6" x14ac:dyDescent="0.25">
      <c r="F67" s="14" t="s">
        <v>1761</v>
      </c>
    </row>
    <row r="68" spans="4:6" x14ac:dyDescent="0.25">
      <c r="F68" s="14" t="s">
        <v>1762</v>
      </c>
    </row>
    <row r="69" spans="4:6" x14ac:dyDescent="0.25">
      <c r="F69" s="14" t="s">
        <v>1763</v>
      </c>
    </row>
    <row r="70" spans="4:6" x14ac:dyDescent="0.25">
      <c r="F70" s="14" t="s">
        <v>1764</v>
      </c>
    </row>
    <row r="71" spans="4:6" x14ac:dyDescent="0.25">
      <c r="F71" s="14" t="s">
        <v>1765</v>
      </c>
    </row>
  </sheetData>
  <mergeCells count="1">
    <mergeCell ref="Q2:Y2"/>
  </mergeCells>
  <dataValidations count="4">
    <dataValidation type="list" allowBlank="1" showInputMessage="1" showErrorMessage="1" sqref="T6" xr:uid="{08B2FA7E-6E21-4FFE-9EE1-4D72ACDD2B0B}">
      <formula1>$B$60:$B$63</formula1>
    </dataValidation>
    <dataValidation type="list" allowBlank="1" showInputMessage="1" showErrorMessage="1" sqref="C4 C21 C37" xr:uid="{BEA4A4F7-C06E-4C09-BEE8-824211FFA4DE}">
      <formula1>$F$60:$F$71</formula1>
    </dataValidation>
    <dataValidation type="list" allowBlank="1" showInputMessage="1" showErrorMessage="1" sqref="E5 X6" xr:uid="{11B0CF79-A021-488D-A35B-86C6FFD9CD27}">
      <formula1>$E$60:$E$62</formula1>
    </dataValidation>
    <dataValidation type="list" allowBlank="1" showInputMessage="1" showErrorMessage="1" sqref="H4:I4 E4" xr:uid="{B977B71B-F9C9-4A00-927F-473F065844F5}">
      <formula1>$D$60:$D$65</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19809" r:id="rId3" name="Check Box 1">
              <controlPr defaultSize="0" autoFill="0" autoLine="0" autoPict="0" altText="">
                <anchor moveWithCells="1">
                  <from>
                    <xdr:col>13</xdr:col>
                    <xdr:colOff>19050</xdr:colOff>
                    <xdr:row>7</xdr:row>
                    <xdr:rowOff>180975</xdr:rowOff>
                  </from>
                  <to>
                    <xdr:col>14</xdr:col>
                    <xdr:colOff>38100</xdr:colOff>
                    <xdr:row>9</xdr:row>
                    <xdr:rowOff>0</xdr:rowOff>
                  </to>
                </anchor>
              </controlPr>
            </control>
          </mc:Choice>
        </mc:AlternateContent>
        <mc:AlternateContent xmlns:mc="http://schemas.openxmlformats.org/markup-compatibility/2006">
          <mc:Choice Requires="x14">
            <control shapeId="119810" r:id="rId4" name="Check Box 2">
              <controlPr defaultSize="0" autoFill="0" autoLine="0" autoPict="0" altText="">
                <anchor moveWithCells="1">
                  <from>
                    <xdr:col>13</xdr:col>
                    <xdr:colOff>19050</xdr:colOff>
                    <xdr:row>8</xdr:row>
                    <xdr:rowOff>180975</xdr:rowOff>
                  </from>
                  <to>
                    <xdr:col>14</xdr:col>
                    <xdr:colOff>38100</xdr:colOff>
                    <xdr:row>10</xdr:row>
                    <xdr:rowOff>0</xdr:rowOff>
                  </to>
                </anchor>
              </controlPr>
            </control>
          </mc:Choice>
        </mc:AlternateContent>
        <mc:AlternateContent xmlns:mc="http://schemas.openxmlformats.org/markup-compatibility/2006">
          <mc:Choice Requires="x14">
            <control shapeId="119811" r:id="rId5" name="Check Box 3">
              <controlPr defaultSize="0" autoFill="0" autoLine="0" autoPict="0" altText="">
                <anchor moveWithCells="1">
                  <from>
                    <xdr:col>13</xdr:col>
                    <xdr:colOff>19050</xdr:colOff>
                    <xdr:row>9</xdr:row>
                    <xdr:rowOff>180975</xdr:rowOff>
                  </from>
                  <to>
                    <xdr:col>14</xdr:col>
                    <xdr:colOff>38100</xdr:colOff>
                    <xdr:row>11</xdr:row>
                    <xdr:rowOff>0</xdr:rowOff>
                  </to>
                </anchor>
              </controlPr>
            </control>
          </mc:Choice>
        </mc:AlternateContent>
        <mc:AlternateContent xmlns:mc="http://schemas.openxmlformats.org/markup-compatibility/2006">
          <mc:Choice Requires="x14">
            <control shapeId="119812" r:id="rId6" name="Check Box 4">
              <controlPr defaultSize="0" autoFill="0" autoLine="0" autoPict="0" altText="">
                <anchor moveWithCells="1">
                  <from>
                    <xdr:col>13</xdr:col>
                    <xdr:colOff>19050</xdr:colOff>
                    <xdr:row>10</xdr:row>
                    <xdr:rowOff>180975</xdr:rowOff>
                  </from>
                  <to>
                    <xdr:col>14</xdr:col>
                    <xdr:colOff>38100</xdr:colOff>
                    <xdr:row>12</xdr:row>
                    <xdr:rowOff>0</xdr:rowOff>
                  </to>
                </anchor>
              </controlPr>
            </control>
          </mc:Choice>
        </mc:AlternateContent>
        <mc:AlternateContent xmlns:mc="http://schemas.openxmlformats.org/markup-compatibility/2006">
          <mc:Choice Requires="x14">
            <control shapeId="119813" r:id="rId7" name="Check Box 5">
              <controlPr defaultSize="0" autoFill="0" autoLine="0" autoPict="0" altText="">
                <anchor moveWithCells="1">
                  <from>
                    <xdr:col>13</xdr:col>
                    <xdr:colOff>19050</xdr:colOff>
                    <xdr:row>10</xdr:row>
                    <xdr:rowOff>180975</xdr:rowOff>
                  </from>
                  <to>
                    <xdr:col>14</xdr:col>
                    <xdr:colOff>38100</xdr:colOff>
                    <xdr:row>12</xdr:row>
                    <xdr:rowOff>0</xdr:rowOff>
                  </to>
                </anchor>
              </controlPr>
            </control>
          </mc:Choice>
        </mc:AlternateContent>
        <mc:AlternateContent xmlns:mc="http://schemas.openxmlformats.org/markup-compatibility/2006">
          <mc:Choice Requires="x14">
            <control shapeId="119814" r:id="rId8" name="Check Box 6">
              <controlPr defaultSize="0" autoFill="0" autoLine="0" autoPict="0" altText="">
                <anchor moveWithCells="1">
                  <from>
                    <xdr:col>13</xdr:col>
                    <xdr:colOff>19050</xdr:colOff>
                    <xdr:row>11</xdr:row>
                    <xdr:rowOff>180975</xdr:rowOff>
                  </from>
                  <to>
                    <xdr:col>14</xdr:col>
                    <xdr:colOff>38100</xdr:colOff>
                    <xdr:row>13</xdr:row>
                    <xdr:rowOff>0</xdr:rowOff>
                  </to>
                </anchor>
              </controlPr>
            </control>
          </mc:Choice>
        </mc:AlternateContent>
        <mc:AlternateContent xmlns:mc="http://schemas.openxmlformats.org/markup-compatibility/2006">
          <mc:Choice Requires="x14">
            <control shapeId="119815" r:id="rId9" name="Check Box 7">
              <controlPr defaultSize="0" autoFill="0" autoLine="0" autoPict="0" altText="">
                <anchor moveWithCells="1">
                  <from>
                    <xdr:col>13</xdr:col>
                    <xdr:colOff>19050</xdr:colOff>
                    <xdr:row>11</xdr:row>
                    <xdr:rowOff>180975</xdr:rowOff>
                  </from>
                  <to>
                    <xdr:col>14</xdr:col>
                    <xdr:colOff>38100</xdr:colOff>
                    <xdr:row>13</xdr:row>
                    <xdr:rowOff>0</xdr:rowOff>
                  </to>
                </anchor>
              </controlPr>
            </control>
          </mc:Choice>
        </mc:AlternateContent>
        <mc:AlternateContent xmlns:mc="http://schemas.openxmlformats.org/markup-compatibility/2006">
          <mc:Choice Requires="x14">
            <control shapeId="119816" r:id="rId10" name="Check Box 8">
              <controlPr defaultSize="0" autoFill="0" autoLine="0" autoPict="0" altText="">
                <anchor moveWithCells="1">
                  <from>
                    <xdr:col>13</xdr:col>
                    <xdr:colOff>19050</xdr:colOff>
                    <xdr:row>12</xdr:row>
                    <xdr:rowOff>180975</xdr:rowOff>
                  </from>
                  <to>
                    <xdr:col>14</xdr:col>
                    <xdr:colOff>38100</xdr:colOff>
                    <xdr:row>14</xdr:row>
                    <xdr:rowOff>0</xdr:rowOff>
                  </to>
                </anchor>
              </controlPr>
            </control>
          </mc:Choice>
        </mc:AlternateContent>
        <mc:AlternateContent xmlns:mc="http://schemas.openxmlformats.org/markup-compatibility/2006">
          <mc:Choice Requires="x14">
            <control shapeId="119817" r:id="rId11" name="Check Box 9">
              <controlPr defaultSize="0" autoFill="0" autoLine="0" autoPict="0" altText="">
                <anchor moveWithCells="1">
                  <from>
                    <xdr:col>13</xdr:col>
                    <xdr:colOff>19050</xdr:colOff>
                    <xdr:row>12</xdr:row>
                    <xdr:rowOff>180975</xdr:rowOff>
                  </from>
                  <to>
                    <xdr:col>14</xdr:col>
                    <xdr:colOff>38100</xdr:colOff>
                    <xdr:row>14</xdr:row>
                    <xdr:rowOff>0</xdr:rowOff>
                  </to>
                </anchor>
              </controlPr>
            </control>
          </mc:Choice>
        </mc:AlternateContent>
        <mc:AlternateContent xmlns:mc="http://schemas.openxmlformats.org/markup-compatibility/2006">
          <mc:Choice Requires="x14">
            <control shapeId="119818" r:id="rId12" name="Check Box 10">
              <controlPr defaultSize="0" autoFill="0" autoLine="0" autoPict="0" altText="">
                <anchor moveWithCells="1">
                  <from>
                    <xdr:col>13</xdr:col>
                    <xdr:colOff>19050</xdr:colOff>
                    <xdr:row>13</xdr:row>
                    <xdr:rowOff>180975</xdr:rowOff>
                  </from>
                  <to>
                    <xdr:col>14</xdr:col>
                    <xdr:colOff>38100</xdr:colOff>
                    <xdr:row>15</xdr:row>
                    <xdr:rowOff>0</xdr:rowOff>
                  </to>
                </anchor>
              </controlPr>
            </control>
          </mc:Choice>
        </mc:AlternateContent>
        <mc:AlternateContent xmlns:mc="http://schemas.openxmlformats.org/markup-compatibility/2006">
          <mc:Choice Requires="x14">
            <control shapeId="119819" r:id="rId13" name="Check Box 11">
              <controlPr defaultSize="0" autoFill="0" autoLine="0" autoPict="0" altText="">
                <anchor moveWithCells="1">
                  <from>
                    <xdr:col>13</xdr:col>
                    <xdr:colOff>19050</xdr:colOff>
                    <xdr:row>13</xdr:row>
                    <xdr:rowOff>180975</xdr:rowOff>
                  </from>
                  <to>
                    <xdr:col>14</xdr:col>
                    <xdr:colOff>38100</xdr:colOff>
                    <xdr:row>15</xdr:row>
                    <xdr:rowOff>0</xdr:rowOff>
                  </to>
                </anchor>
              </controlPr>
            </control>
          </mc:Choice>
        </mc:AlternateContent>
        <mc:AlternateContent xmlns:mc="http://schemas.openxmlformats.org/markup-compatibility/2006">
          <mc:Choice Requires="x14">
            <control shapeId="119820" r:id="rId14" name="Check Box 12">
              <controlPr defaultSize="0" autoFill="0" autoLine="0" autoPict="0" altText="">
                <anchor moveWithCells="1">
                  <from>
                    <xdr:col>13</xdr:col>
                    <xdr:colOff>19050</xdr:colOff>
                    <xdr:row>14</xdr:row>
                    <xdr:rowOff>180975</xdr:rowOff>
                  </from>
                  <to>
                    <xdr:col>14</xdr:col>
                    <xdr:colOff>38100</xdr:colOff>
                    <xdr:row>16</xdr:row>
                    <xdr:rowOff>0</xdr:rowOff>
                  </to>
                </anchor>
              </controlPr>
            </control>
          </mc:Choice>
        </mc:AlternateContent>
        <mc:AlternateContent xmlns:mc="http://schemas.openxmlformats.org/markup-compatibility/2006">
          <mc:Choice Requires="x14">
            <control shapeId="119821" r:id="rId15" name="Check Box 13">
              <controlPr defaultSize="0" autoFill="0" autoLine="0" autoPict="0" altText="">
                <anchor moveWithCells="1">
                  <from>
                    <xdr:col>13</xdr:col>
                    <xdr:colOff>19050</xdr:colOff>
                    <xdr:row>14</xdr:row>
                    <xdr:rowOff>180975</xdr:rowOff>
                  </from>
                  <to>
                    <xdr:col>14</xdr:col>
                    <xdr:colOff>38100</xdr:colOff>
                    <xdr:row>16</xdr:row>
                    <xdr:rowOff>0</xdr:rowOff>
                  </to>
                </anchor>
              </controlPr>
            </control>
          </mc:Choice>
        </mc:AlternateContent>
        <mc:AlternateContent xmlns:mc="http://schemas.openxmlformats.org/markup-compatibility/2006">
          <mc:Choice Requires="x14">
            <control shapeId="119822" r:id="rId16" name="Check Box 14">
              <controlPr defaultSize="0" autoFill="0" autoLine="0" autoPict="0" altText="">
                <anchor moveWithCells="1">
                  <from>
                    <xdr:col>13</xdr:col>
                    <xdr:colOff>19050</xdr:colOff>
                    <xdr:row>15</xdr:row>
                    <xdr:rowOff>180975</xdr:rowOff>
                  </from>
                  <to>
                    <xdr:col>14</xdr:col>
                    <xdr:colOff>38100</xdr:colOff>
                    <xdr:row>17</xdr:row>
                    <xdr:rowOff>0</xdr:rowOff>
                  </to>
                </anchor>
              </controlPr>
            </control>
          </mc:Choice>
        </mc:AlternateContent>
        <mc:AlternateContent xmlns:mc="http://schemas.openxmlformats.org/markup-compatibility/2006">
          <mc:Choice Requires="x14">
            <control shapeId="119823" r:id="rId17" name="Check Box 15">
              <controlPr defaultSize="0" autoFill="0" autoLine="0" autoPict="0" altText="">
                <anchor moveWithCells="1">
                  <from>
                    <xdr:col>13</xdr:col>
                    <xdr:colOff>19050</xdr:colOff>
                    <xdr:row>15</xdr:row>
                    <xdr:rowOff>180975</xdr:rowOff>
                  </from>
                  <to>
                    <xdr:col>14</xdr:col>
                    <xdr:colOff>38100</xdr:colOff>
                    <xdr:row>17</xdr:row>
                    <xdr:rowOff>0</xdr:rowOff>
                  </to>
                </anchor>
              </controlPr>
            </control>
          </mc:Choice>
        </mc:AlternateContent>
        <mc:AlternateContent xmlns:mc="http://schemas.openxmlformats.org/markup-compatibility/2006">
          <mc:Choice Requires="x14">
            <control shapeId="119824" r:id="rId18" name="Check Box 16">
              <controlPr defaultSize="0" autoFill="0" autoLine="0" autoPict="0" altText="">
                <anchor moveWithCells="1">
                  <from>
                    <xdr:col>13</xdr:col>
                    <xdr:colOff>19050</xdr:colOff>
                    <xdr:row>16</xdr:row>
                    <xdr:rowOff>180975</xdr:rowOff>
                  </from>
                  <to>
                    <xdr:col>14</xdr:col>
                    <xdr:colOff>38100</xdr:colOff>
                    <xdr:row>18</xdr:row>
                    <xdr:rowOff>0</xdr:rowOff>
                  </to>
                </anchor>
              </controlPr>
            </control>
          </mc:Choice>
        </mc:AlternateContent>
        <mc:AlternateContent xmlns:mc="http://schemas.openxmlformats.org/markup-compatibility/2006">
          <mc:Choice Requires="x14">
            <control shapeId="119825" r:id="rId19" name="Check Box 17">
              <controlPr defaultSize="0" autoFill="0" autoLine="0" autoPict="0" altText="">
                <anchor moveWithCells="1">
                  <from>
                    <xdr:col>21</xdr:col>
                    <xdr:colOff>19050</xdr:colOff>
                    <xdr:row>7</xdr:row>
                    <xdr:rowOff>180975</xdr:rowOff>
                  </from>
                  <to>
                    <xdr:col>22</xdr:col>
                    <xdr:colOff>0</xdr:colOff>
                    <xdr:row>9</xdr:row>
                    <xdr:rowOff>0</xdr:rowOff>
                  </to>
                </anchor>
              </controlPr>
            </control>
          </mc:Choice>
        </mc:AlternateContent>
        <mc:AlternateContent xmlns:mc="http://schemas.openxmlformats.org/markup-compatibility/2006">
          <mc:Choice Requires="x14">
            <control shapeId="119826" r:id="rId20" name="Check Box 18">
              <controlPr defaultSize="0" autoFill="0" autoLine="0" autoPict="0" altText="">
                <anchor moveWithCells="1">
                  <from>
                    <xdr:col>21</xdr:col>
                    <xdr:colOff>19050</xdr:colOff>
                    <xdr:row>8</xdr:row>
                    <xdr:rowOff>180975</xdr:rowOff>
                  </from>
                  <to>
                    <xdr:col>22</xdr:col>
                    <xdr:colOff>0</xdr:colOff>
                    <xdr:row>10</xdr:row>
                    <xdr:rowOff>0</xdr:rowOff>
                  </to>
                </anchor>
              </controlPr>
            </control>
          </mc:Choice>
        </mc:AlternateContent>
        <mc:AlternateContent xmlns:mc="http://schemas.openxmlformats.org/markup-compatibility/2006">
          <mc:Choice Requires="x14">
            <control shapeId="119827" r:id="rId21" name="Check Box 19">
              <controlPr defaultSize="0" autoFill="0" autoLine="0" autoPict="0" altText="">
                <anchor moveWithCells="1">
                  <from>
                    <xdr:col>21</xdr:col>
                    <xdr:colOff>19050</xdr:colOff>
                    <xdr:row>9</xdr:row>
                    <xdr:rowOff>180975</xdr:rowOff>
                  </from>
                  <to>
                    <xdr:col>22</xdr:col>
                    <xdr:colOff>0</xdr:colOff>
                    <xdr:row>11</xdr:row>
                    <xdr:rowOff>0</xdr:rowOff>
                  </to>
                </anchor>
              </controlPr>
            </control>
          </mc:Choice>
        </mc:AlternateContent>
        <mc:AlternateContent xmlns:mc="http://schemas.openxmlformats.org/markup-compatibility/2006">
          <mc:Choice Requires="x14">
            <control shapeId="119828" r:id="rId22" name="Check Box 20">
              <controlPr defaultSize="0" autoFill="0" autoLine="0" autoPict="0" altText="">
                <anchor moveWithCells="1">
                  <from>
                    <xdr:col>21</xdr:col>
                    <xdr:colOff>19050</xdr:colOff>
                    <xdr:row>10</xdr:row>
                    <xdr:rowOff>180975</xdr:rowOff>
                  </from>
                  <to>
                    <xdr:col>22</xdr:col>
                    <xdr:colOff>0</xdr:colOff>
                    <xdr:row>12</xdr:row>
                    <xdr:rowOff>0</xdr:rowOff>
                  </to>
                </anchor>
              </controlPr>
            </control>
          </mc:Choice>
        </mc:AlternateContent>
        <mc:AlternateContent xmlns:mc="http://schemas.openxmlformats.org/markup-compatibility/2006">
          <mc:Choice Requires="x14">
            <control shapeId="119829" r:id="rId23" name="Check Box 21">
              <controlPr defaultSize="0" autoFill="0" autoLine="0" autoPict="0" altText="">
                <anchor moveWithCells="1">
                  <from>
                    <xdr:col>21</xdr:col>
                    <xdr:colOff>19050</xdr:colOff>
                    <xdr:row>10</xdr:row>
                    <xdr:rowOff>180975</xdr:rowOff>
                  </from>
                  <to>
                    <xdr:col>22</xdr:col>
                    <xdr:colOff>0</xdr:colOff>
                    <xdr:row>12</xdr:row>
                    <xdr:rowOff>0</xdr:rowOff>
                  </to>
                </anchor>
              </controlPr>
            </control>
          </mc:Choice>
        </mc:AlternateContent>
        <mc:AlternateContent xmlns:mc="http://schemas.openxmlformats.org/markup-compatibility/2006">
          <mc:Choice Requires="x14">
            <control shapeId="119830" r:id="rId24" name="Check Box 22">
              <controlPr defaultSize="0" autoFill="0" autoLine="0" autoPict="0" altText="">
                <anchor moveWithCells="1">
                  <from>
                    <xdr:col>21</xdr:col>
                    <xdr:colOff>19050</xdr:colOff>
                    <xdr:row>11</xdr:row>
                    <xdr:rowOff>180975</xdr:rowOff>
                  </from>
                  <to>
                    <xdr:col>22</xdr:col>
                    <xdr:colOff>0</xdr:colOff>
                    <xdr:row>13</xdr:row>
                    <xdr:rowOff>0</xdr:rowOff>
                  </to>
                </anchor>
              </controlPr>
            </control>
          </mc:Choice>
        </mc:AlternateContent>
        <mc:AlternateContent xmlns:mc="http://schemas.openxmlformats.org/markup-compatibility/2006">
          <mc:Choice Requires="x14">
            <control shapeId="119831" r:id="rId25" name="Check Box 23">
              <controlPr defaultSize="0" autoFill="0" autoLine="0" autoPict="0" altText="">
                <anchor moveWithCells="1">
                  <from>
                    <xdr:col>21</xdr:col>
                    <xdr:colOff>19050</xdr:colOff>
                    <xdr:row>11</xdr:row>
                    <xdr:rowOff>180975</xdr:rowOff>
                  </from>
                  <to>
                    <xdr:col>22</xdr:col>
                    <xdr:colOff>0</xdr:colOff>
                    <xdr:row>13</xdr:row>
                    <xdr:rowOff>0</xdr:rowOff>
                  </to>
                </anchor>
              </controlPr>
            </control>
          </mc:Choice>
        </mc:AlternateContent>
        <mc:AlternateContent xmlns:mc="http://schemas.openxmlformats.org/markup-compatibility/2006">
          <mc:Choice Requires="x14">
            <control shapeId="119832" r:id="rId26" name="Check Box 24">
              <controlPr defaultSize="0" autoFill="0" autoLine="0" autoPict="0" altText="">
                <anchor moveWithCells="1">
                  <from>
                    <xdr:col>21</xdr:col>
                    <xdr:colOff>19050</xdr:colOff>
                    <xdr:row>12</xdr:row>
                    <xdr:rowOff>180975</xdr:rowOff>
                  </from>
                  <to>
                    <xdr:col>22</xdr:col>
                    <xdr:colOff>0</xdr:colOff>
                    <xdr:row>14</xdr:row>
                    <xdr:rowOff>0</xdr:rowOff>
                  </to>
                </anchor>
              </controlPr>
            </control>
          </mc:Choice>
        </mc:AlternateContent>
        <mc:AlternateContent xmlns:mc="http://schemas.openxmlformats.org/markup-compatibility/2006">
          <mc:Choice Requires="x14">
            <control shapeId="119833" r:id="rId27" name="Check Box 25">
              <controlPr defaultSize="0" autoFill="0" autoLine="0" autoPict="0" altText="">
                <anchor moveWithCells="1">
                  <from>
                    <xdr:col>21</xdr:col>
                    <xdr:colOff>19050</xdr:colOff>
                    <xdr:row>12</xdr:row>
                    <xdr:rowOff>180975</xdr:rowOff>
                  </from>
                  <to>
                    <xdr:col>22</xdr:col>
                    <xdr:colOff>0</xdr:colOff>
                    <xdr:row>14</xdr:row>
                    <xdr:rowOff>0</xdr:rowOff>
                  </to>
                </anchor>
              </controlPr>
            </control>
          </mc:Choice>
        </mc:AlternateContent>
        <mc:AlternateContent xmlns:mc="http://schemas.openxmlformats.org/markup-compatibility/2006">
          <mc:Choice Requires="x14">
            <control shapeId="119834" r:id="rId28" name="Check Box 26">
              <controlPr defaultSize="0" autoFill="0" autoLine="0" autoPict="0" altText="">
                <anchor moveWithCells="1">
                  <from>
                    <xdr:col>21</xdr:col>
                    <xdr:colOff>19050</xdr:colOff>
                    <xdr:row>13</xdr:row>
                    <xdr:rowOff>180975</xdr:rowOff>
                  </from>
                  <to>
                    <xdr:col>22</xdr:col>
                    <xdr:colOff>0</xdr:colOff>
                    <xdr:row>15</xdr:row>
                    <xdr:rowOff>0</xdr:rowOff>
                  </to>
                </anchor>
              </controlPr>
            </control>
          </mc:Choice>
        </mc:AlternateContent>
        <mc:AlternateContent xmlns:mc="http://schemas.openxmlformats.org/markup-compatibility/2006">
          <mc:Choice Requires="x14">
            <control shapeId="119835" r:id="rId29" name="Check Box 27">
              <controlPr defaultSize="0" autoFill="0" autoLine="0" autoPict="0" altText="">
                <anchor moveWithCells="1">
                  <from>
                    <xdr:col>21</xdr:col>
                    <xdr:colOff>19050</xdr:colOff>
                    <xdr:row>13</xdr:row>
                    <xdr:rowOff>180975</xdr:rowOff>
                  </from>
                  <to>
                    <xdr:col>22</xdr:col>
                    <xdr:colOff>0</xdr:colOff>
                    <xdr:row>15</xdr:row>
                    <xdr:rowOff>0</xdr:rowOff>
                  </to>
                </anchor>
              </controlPr>
            </control>
          </mc:Choice>
        </mc:AlternateContent>
        <mc:AlternateContent xmlns:mc="http://schemas.openxmlformats.org/markup-compatibility/2006">
          <mc:Choice Requires="x14">
            <control shapeId="119836" r:id="rId30" name="Check Box 28">
              <controlPr defaultSize="0" autoFill="0" autoLine="0" autoPict="0" altText="">
                <anchor moveWithCells="1">
                  <from>
                    <xdr:col>21</xdr:col>
                    <xdr:colOff>19050</xdr:colOff>
                    <xdr:row>14</xdr:row>
                    <xdr:rowOff>180975</xdr:rowOff>
                  </from>
                  <to>
                    <xdr:col>22</xdr:col>
                    <xdr:colOff>0</xdr:colOff>
                    <xdr:row>16</xdr:row>
                    <xdr:rowOff>0</xdr:rowOff>
                  </to>
                </anchor>
              </controlPr>
            </control>
          </mc:Choice>
        </mc:AlternateContent>
        <mc:AlternateContent xmlns:mc="http://schemas.openxmlformats.org/markup-compatibility/2006">
          <mc:Choice Requires="x14">
            <control shapeId="119837" r:id="rId31" name="Check Box 29">
              <controlPr defaultSize="0" autoFill="0" autoLine="0" autoPict="0" altText="">
                <anchor moveWithCells="1">
                  <from>
                    <xdr:col>21</xdr:col>
                    <xdr:colOff>19050</xdr:colOff>
                    <xdr:row>14</xdr:row>
                    <xdr:rowOff>180975</xdr:rowOff>
                  </from>
                  <to>
                    <xdr:col>22</xdr:col>
                    <xdr:colOff>0</xdr:colOff>
                    <xdr:row>16</xdr:row>
                    <xdr:rowOff>0</xdr:rowOff>
                  </to>
                </anchor>
              </controlPr>
            </control>
          </mc:Choice>
        </mc:AlternateContent>
        <mc:AlternateContent xmlns:mc="http://schemas.openxmlformats.org/markup-compatibility/2006">
          <mc:Choice Requires="x14">
            <control shapeId="119838" r:id="rId32" name="Check Box 30">
              <controlPr defaultSize="0" autoFill="0" autoLine="0" autoPict="0" altText="">
                <anchor moveWithCells="1">
                  <from>
                    <xdr:col>21</xdr:col>
                    <xdr:colOff>19050</xdr:colOff>
                    <xdr:row>15</xdr:row>
                    <xdr:rowOff>180975</xdr:rowOff>
                  </from>
                  <to>
                    <xdr:col>22</xdr:col>
                    <xdr:colOff>0</xdr:colOff>
                    <xdr:row>17</xdr:row>
                    <xdr:rowOff>0</xdr:rowOff>
                  </to>
                </anchor>
              </controlPr>
            </control>
          </mc:Choice>
        </mc:AlternateContent>
        <mc:AlternateContent xmlns:mc="http://schemas.openxmlformats.org/markup-compatibility/2006">
          <mc:Choice Requires="x14">
            <control shapeId="119839" r:id="rId33" name="Check Box 31">
              <controlPr defaultSize="0" autoFill="0" autoLine="0" autoPict="0" altText="">
                <anchor moveWithCells="1">
                  <from>
                    <xdr:col>21</xdr:col>
                    <xdr:colOff>19050</xdr:colOff>
                    <xdr:row>15</xdr:row>
                    <xdr:rowOff>180975</xdr:rowOff>
                  </from>
                  <to>
                    <xdr:col>22</xdr:col>
                    <xdr:colOff>0</xdr:colOff>
                    <xdr:row>17</xdr:row>
                    <xdr:rowOff>0</xdr:rowOff>
                  </to>
                </anchor>
              </controlPr>
            </control>
          </mc:Choice>
        </mc:AlternateContent>
        <mc:AlternateContent xmlns:mc="http://schemas.openxmlformats.org/markup-compatibility/2006">
          <mc:Choice Requires="x14">
            <control shapeId="119840" r:id="rId34" name="Check Box 32">
              <controlPr defaultSize="0" autoFill="0" autoLine="0" autoPict="0" altText="">
                <anchor moveWithCells="1">
                  <from>
                    <xdr:col>21</xdr:col>
                    <xdr:colOff>19050</xdr:colOff>
                    <xdr:row>16</xdr:row>
                    <xdr:rowOff>180975</xdr:rowOff>
                  </from>
                  <to>
                    <xdr:col>22</xdr:col>
                    <xdr:colOff>0</xdr:colOff>
                    <xdr:row>18</xdr:row>
                    <xdr:rowOff>0</xdr:rowOff>
                  </to>
                </anchor>
              </controlPr>
            </control>
          </mc:Choice>
        </mc:AlternateContent>
        <mc:AlternateContent xmlns:mc="http://schemas.openxmlformats.org/markup-compatibility/2006">
          <mc:Choice Requires="x14">
            <control shapeId="119846" r:id="rId35" name="Check Box 38">
              <controlPr defaultSize="0" autoFill="0" autoLine="0" autoPict="0" altText="">
                <anchor moveWithCells="1">
                  <from>
                    <xdr:col>13</xdr:col>
                    <xdr:colOff>19050</xdr:colOff>
                    <xdr:row>23</xdr:row>
                    <xdr:rowOff>180975</xdr:rowOff>
                  </from>
                  <to>
                    <xdr:col>14</xdr:col>
                    <xdr:colOff>38100</xdr:colOff>
                    <xdr:row>25</xdr:row>
                    <xdr:rowOff>0</xdr:rowOff>
                  </to>
                </anchor>
              </controlPr>
            </control>
          </mc:Choice>
        </mc:AlternateContent>
        <mc:AlternateContent xmlns:mc="http://schemas.openxmlformats.org/markup-compatibility/2006">
          <mc:Choice Requires="x14">
            <control shapeId="119847" r:id="rId36" name="Check Box 39">
              <controlPr defaultSize="0" autoFill="0" autoLine="0" autoPict="0" altText="">
                <anchor moveWithCells="1">
                  <from>
                    <xdr:col>13</xdr:col>
                    <xdr:colOff>19050</xdr:colOff>
                    <xdr:row>24</xdr:row>
                    <xdr:rowOff>180975</xdr:rowOff>
                  </from>
                  <to>
                    <xdr:col>14</xdr:col>
                    <xdr:colOff>38100</xdr:colOff>
                    <xdr:row>26</xdr:row>
                    <xdr:rowOff>0</xdr:rowOff>
                  </to>
                </anchor>
              </controlPr>
            </control>
          </mc:Choice>
        </mc:AlternateContent>
        <mc:AlternateContent xmlns:mc="http://schemas.openxmlformats.org/markup-compatibility/2006">
          <mc:Choice Requires="x14">
            <control shapeId="119848" r:id="rId37" name="Check Box 40">
              <controlPr defaultSize="0" autoFill="0" autoLine="0" autoPict="0" altText="">
                <anchor moveWithCells="1">
                  <from>
                    <xdr:col>13</xdr:col>
                    <xdr:colOff>19050</xdr:colOff>
                    <xdr:row>25</xdr:row>
                    <xdr:rowOff>180975</xdr:rowOff>
                  </from>
                  <to>
                    <xdr:col>14</xdr:col>
                    <xdr:colOff>38100</xdr:colOff>
                    <xdr:row>27</xdr:row>
                    <xdr:rowOff>0</xdr:rowOff>
                  </to>
                </anchor>
              </controlPr>
            </control>
          </mc:Choice>
        </mc:AlternateContent>
        <mc:AlternateContent xmlns:mc="http://schemas.openxmlformats.org/markup-compatibility/2006">
          <mc:Choice Requires="x14">
            <control shapeId="119849" r:id="rId38" name="Check Box 41">
              <controlPr defaultSize="0" autoFill="0" autoLine="0" autoPict="0" altText="">
                <anchor moveWithCells="1">
                  <from>
                    <xdr:col>13</xdr:col>
                    <xdr:colOff>19050</xdr:colOff>
                    <xdr:row>26</xdr:row>
                    <xdr:rowOff>180975</xdr:rowOff>
                  </from>
                  <to>
                    <xdr:col>14</xdr:col>
                    <xdr:colOff>38100</xdr:colOff>
                    <xdr:row>28</xdr:row>
                    <xdr:rowOff>0</xdr:rowOff>
                  </to>
                </anchor>
              </controlPr>
            </control>
          </mc:Choice>
        </mc:AlternateContent>
        <mc:AlternateContent xmlns:mc="http://schemas.openxmlformats.org/markup-compatibility/2006">
          <mc:Choice Requires="x14">
            <control shapeId="119850" r:id="rId39" name="Check Box 42">
              <controlPr defaultSize="0" autoFill="0" autoLine="0" autoPict="0" altText="">
                <anchor moveWithCells="1">
                  <from>
                    <xdr:col>13</xdr:col>
                    <xdr:colOff>19050</xdr:colOff>
                    <xdr:row>26</xdr:row>
                    <xdr:rowOff>180975</xdr:rowOff>
                  </from>
                  <to>
                    <xdr:col>14</xdr:col>
                    <xdr:colOff>38100</xdr:colOff>
                    <xdr:row>28</xdr:row>
                    <xdr:rowOff>0</xdr:rowOff>
                  </to>
                </anchor>
              </controlPr>
            </control>
          </mc:Choice>
        </mc:AlternateContent>
        <mc:AlternateContent xmlns:mc="http://schemas.openxmlformats.org/markup-compatibility/2006">
          <mc:Choice Requires="x14">
            <control shapeId="119851" r:id="rId40" name="Check Box 43">
              <controlPr defaultSize="0" autoFill="0" autoLine="0" autoPict="0" altText="">
                <anchor moveWithCells="1">
                  <from>
                    <xdr:col>13</xdr:col>
                    <xdr:colOff>19050</xdr:colOff>
                    <xdr:row>27</xdr:row>
                    <xdr:rowOff>180975</xdr:rowOff>
                  </from>
                  <to>
                    <xdr:col>14</xdr:col>
                    <xdr:colOff>38100</xdr:colOff>
                    <xdr:row>29</xdr:row>
                    <xdr:rowOff>0</xdr:rowOff>
                  </to>
                </anchor>
              </controlPr>
            </control>
          </mc:Choice>
        </mc:AlternateContent>
        <mc:AlternateContent xmlns:mc="http://schemas.openxmlformats.org/markup-compatibility/2006">
          <mc:Choice Requires="x14">
            <control shapeId="119852" r:id="rId41" name="Check Box 44">
              <controlPr defaultSize="0" autoFill="0" autoLine="0" autoPict="0" altText="">
                <anchor moveWithCells="1">
                  <from>
                    <xdr:col>13</xdr:col>
                    <xdr:colOff>19050</xdr:colOff>
                    <xdr:row>27</xdr:row>
                    <xdr:rowOff>180975</xdr:rowOff>
                  </from>
                  <to>
                    <xdr:col>14</xdr:col>
                    <xdr:colOff>38100</xdr:colOff>
                    <xdr:row>29</xdr:row>
                    <xdr:rowOff>0</xdr:rowOff>
                  </to>
                </anchor>
              </controlPr>
            </control>
          </mc:Choice>
        </mc:AlternateContent>
        <mc:AlternateContent xmlns:mc="http://schemas.openxmlformats.org/markup-compatibility/2006">
          <mc:Choice Requires="x14">
            <control shapeId="119853" r:id="rId42" name="Check Box 45">
              <controlPr defaultSize="0" autoFill="0" autoLine="0" autoPict="0" altText="">
                <anchor moveWithCells="1">
                  <from>
                    <xdr:col>13</xdr:col>
                    <xdr:colOff>19050</xdr:colOff>
                    <xdr:row>28</xdr:row>
                    <xdr:rowOff>180975</xdr:rowOff>
                  </from>
                  <to>
                    <xdr:col>14</xdr:col>
                    <xdr:colOff>38100</xdr:colOff>
                    <xdr:row>30</xdr:row>
                    <xdr:rowOff>0</xdr:rowOff>
                  </to>
                </anchor>
              </controlPr>
            </control>
          </mc:Choice>
        </mc:AlternateContent>
        <mc:AlternateContent xmlns:mc="http://schemas.openxmlformats.org/markup-compatibility/2006">
          <mc:Choice Requires="x14">
            <control shapeId="119854" r:id="rId43" name="Check Box 46">
              <controlPr defaultSize="0" autoFill="0" autoLine="0" autoPict="0" altText="">
                <anchor moveWithCells="1">
                  <from>
                    <xdr:col>13</xdr:col>
                    <xdr:colOff>19050</xdr:colOff>
                    <xdr:row>28</xdr:row>
                    <xdr:rowOff>180975</xdr:rowOff>
                  </from>
                  <to>
                    <xdr:col>14</xdr:col>
                    <xdr:colOff>38100</xdr:colOff>
                    <xdr:row>30</xdr:row>
                    <xdr:rowOff>0</xdr:rowOff>
                  </to>
                </anchor>
              </controlPr>
            </control>
          </mc:Choice>
        </mc:AlternateContent>
        <mc:AlternateContent xmlns:mc="http://schemas.openxmlformats.org/markup-compatibility/2006">
          <mc:Choice Requires="x14">
            <control shapeId="119855" r:id="rId44" name="Check Box 47">
              <controlPr defaultSize="0" autoFill="0" autoLine="0" autoPict="0" altText="">
                <anchor moveWithCells="1">
                  <from>
                    <xdr:col>13</xdr:col>
                    <xdr:colOff>19050</xdr:colOff>
                    <xdr:row>29</xdr:row>
                    <xdr:rowOff>180975</xdr:rowOff>
                  </from>
                  <to>
                    <xdr:col>14</xdr:col>
                    <xdr:colOff>38100</xdr:colOff>
                    <xdr:row>31</xdr:row>
                    <xdr:rowOff>0</xdr:rowOff>
                  </to>
                </anchor>
              </controlPr>
            </control>
          </mc:Choice>
        </mc:AlternateContent>
        <mc:AlternateContent xmlns:mc="http://schemas.openxmlformats.org/markup-compatibility/2006">
          <mc:Choice Requires="x14">
            <control shapeId="119856" r:id="rId45" name="Check Box 48">
              <controlPr defaultSize="0" autoFill="0" autoLine="0" autoPict="0" altText="">
                <anchor moveWithCells="1">
                  <from>
                    <xdr:col>13</xdr:col>
                    <xdr:colOff>19050</xdr:colOff>
                    <xdr:row>29</xdr:row>
                    <xdr:rowOff>180975</xdr:rowOff>
                  </from>
                  <to>
                    <xdr:col>14</xdr:col>
                    <xdr:colOff>38100</xdr:colOff>
                    <xdr:row>31</xdr:row>
                    <xdr:rowOff>0</xdr:rowOff>
                  </to>
                </anchor>
              </controlPr>
            </control>
          </mc:Choice>
        </mc:AlternateContent>
        <mc:AlternateContent xmlns:mc="http://schemas.openxmlformats.org/markup-compatibility/2006">
          <mc:Choice Requires="x14">
            <control shapeId="119857" r:id="rId46" name="Check Box 49">
              <controlPr defaultSize="0" autoFill="0" autoLine="0" autoPict="0" altText="">
                <anchor moveWithCells="1">
                  <from>
                    <xdr:col>13</xdr:col>
                    <xdr:colOff>19050</xdr:colOff>
                    <xdr:row>30</xdr:row>
                    <xdr:rowOff>180975</xdr:rowOff>
                  </from>
                  <to>
                    <xdr:col>14</xdr:col>
                    <xdr:colOff>38100</xdr:colOff>
                    <xdr:row>32</xdr:row>
                    <xdr:rowOff>0</xdr:rowOff>
                  </to>
                </anchor>
              </controlPr>
            </control>
          </mc:Choice>
        </mc:AlternateContent>
        <mc:AlternateContent xmlns:mc="http://schemas.openxmlformats.org/markup-compatibility/2006">
          <mc:Choice Requires="x14">
            <control shapeId="119858" r:id="rId47" name="Check Box 50">
              <controlPr defaultSize="0" autoFill="0" autoLine="0" autoPict="0" altText="">
                <anchor moveWithCells="1">
                  <from>
                    <xdr:col>13</xdr:col>
                    <xdr:colOff>19050</xdr:colOff>
                    <xdr:row>30</xdr:row>
                    <xdr:rowOff>180975</xdr:rowOff>
                  </from>
                  <to>
                    <xdr:col>14</xdr:col>
                    <xdr:colOff>38100</xdr:colOff>
                    <xdr:row>32</xdr:row>
                    <xdr:rowOff>0</xdr:rowOff>
                  </to>
                </anchor>
              </controlPr>
            </control>
          </mc:Choice>
        </mc:AlternateContent>
        <mc:AlternateContent xmlns:mc="http://schemas.openxmlformats.org/markup-compatibility/2006">
          <mc:Choice Requires="x14">
            <control shapeId="119859" r:id="rId48" name="Check Box 51">
              <controlPr defaultSize="0" autoFill="0" autoLine="0" autoPict="0" altText="">
                <anchor moveWithCells="1">
                  <from>
                    <xdr:col>13</xdr:col>
                    <xdr:colOff>19050</xdr:colOff>
                    <xdr:row>31</xdr:row>
                    <xdr:rowOff>180975</xdr:rowOff>
                  </from>
                  <to>
                    <xdr:col>14</xdr:col>
                    <xdr:colOff>38100</xdr:colOff>
                    <xdr:row>33</xdr:row>
                    <xdr:rowOff>0</xdr:rowOff>
                  </to>
                </anchor>
              </controlPr>
            </control>
          </mc:Choice>
        </mc:AlternateContent>
        <mc:AlternateContent xmlns:mc="http://schemas.openxmlformats.org/markup-compatibility/2006">
          <mc:Choice Requires="x14">
            <control shapeId="119860" r:id="rId49" name="Check Box 52">
              <controlPr defaultSize="0" autoFill="0" autoLine="0" autoPict="0" altText="">
                <anchor moveWithCells="1">
                  <from>
                    <xdr:col>13</xdr:col>
                    <xdr:colOff>19050</xdr:colOff>
                    <xdr:row>31</xdr:row>
                    <xdr:rowOff>180975</xdr:rowOff>
                  </from>
                  <to>
                    <xdr:col>14</xdr:col>
                    <xdr:colOff>38100</xdr:colOff>
                    <xdr:row>33</xdr:row>
                    <xdr:rowOff>0</xdr:rowOff>
                  </to>
                </anchor>
              </controlPr>
            </control>
          </mc:Choice>
        </mc:AlternateContent>
        <mc:AlternateContent xmlns:mc="http://schemas.openxmlformats.org/markup-compatibility/2006">
          <mc:Choice Requires="x14">
            <control shapeId="119861" r:id="rId50" name="Check Box 53">
              <controlPr defaultSize="0" autoFill="0" autoLine="0" autoPict="0" altText="">
                <anchor moveWithCells="1">
                  <from>
                    <xdr:col>13</xdr:col>
                    <xdr:colOff>19050</xdr:colOff>
                    <xdr:row>32</xdr:row>
                    <xdr:rowOff>180975</xdr:rowOff>
                  </from>
                  <to>
                    <xdr:col>14</xdr:col>
                    <xdr:colOff>38100</xdr:colOff>
                    <xdr:row>34</xdr:row>
                    <xdr:rowOff>0</xdr:rowOff>
                  </to>
                </anchor>
              </controlPr>
            </control>
          </mc:Choice>
        </mc:AlternateContent>
        <mc:AlternateContent xmlns:mc="http://schemas.openxmlformats.org/markup-compatibility/2006">
          <mc:Choice Requires="x14">
            <control shapeId="119883" r:id="rId51" name="Check Box 75">
              <controlPr defaultSize="0" autoFill="0" autoLine="0" autoPict="0" altText="">
                <anchor moveWithCells="1">
                  <from>
                    <xdr:col>13</xdr:col>
                    <xdr:colOff>19050</xdr:colOff>
                    <xdr:row>39</xdr:row>
                    <xdr:rowOff>180975</xdr:rowOff>
                  </from>
                  <to>
                    <xdr:col>14</xdr:col>
                    <xdr:colOff>38100</xdr:colOff>
                    <xdr:row>41</xdr:row>
                    <xdr:rowOff>0</xdr:rowOff>
                  </to>
                </anchor>
              </controlPr>
            </control>
          </mc:Choice>
        </mc:AlternateContent>
        <mc:AlternateContent xmlns:mc="http://schemas.openxmlformats.org/markup-compatibility/2006">
          <mc:Choice Requires="x14">
            <control shapeId="119884" r:id="rId52" name="Check Box 76">
              <controlPr defaultSize="0" autoFill="0" autoLine="0" autoPict="0" altText="">
                <anchor moveWithCells="1">
                  <from>
                    <xdr:col>13</xdr:col>
                    <xdr:colOff>19050</xdr:colOff>
                    <xdr:row>40</xdr:row>
                    <xdr:rowOff>180975</xdr:rowOff>
                  </from>
                  <to>
                    <xdr:col>14</xdr:col>
                    <xdr:colOff>38100</xdr:colOff>
                    <xdr:row>42</xdr:row>
                    <xdr:rowOff>0</xdr:rowOff>
                  </to>
                </anchor>
              </controlPr>
            </control>
          </mc:Choice>
        </mc:AlternateContent>
        <mc:AlternateContent xmlns:mc="http://schemas.openxmlformats.org/markup-compatibility/2006">
          <mc:Choice Requires="x14">
            <control shapeId="119885" r:id="rId53" name="Check Box 77">
              <controlPr defaultSize="0" autoFill="0" autoLine="0" autoPict="0" altText="">
                <anchor moveWithCells="1">
                  <from>
                    <xdr:col>13</xdr:col>
                    <xdr:colOff>19050</xdr:colOff>
                    <xdr:row>41</xdr:row>
                    <xdr:rowOff>180975</xdr:rowOff>
                  </from>
                  <to>
                    <xdr:col>14</xdr:col>
                    <xdr:colOff>38100</xdr:colOff>
                    <xdr:row>43</xdr:row>
                    <xdr:rowOff>0</xdr:rowOff>
                  </to>
                </anchor>
              </controlPr>
            </control>
          </mc:Choice>
        </mc:AlternateContent>
        <mc:AlternateContent xmlns:mc="http://schemas.openxmlformats.org/markup-compatibility/2006">
          <mc:Choice Requires="x14">
            <control shapeId="119886" r:id="rId54" name="Check Box 78">
              <controlPr defaultSize="0" autoFill="0" autoLine="0" autoPict="0" altText="">
                <anchor moveWithCells="1">
                  <from>
                    <xdr:col>13</xdr:col>
                    <xdr:colOff>19050</xdr:colOff>
                    <xdr:row>42</xdr:row>
                    <xdr:rowOff>180975</xdr:rowOff>
                  </from>
                  <to>
                    <xdr:col>14</xdr:col>
                    <xdr:colOff>38100</xdr:colOff>
                    <xdr:row>44</xdr:row>
                    <xdr:rowOff>0</xdr:rowOff>
                  </to>
                </anchor>
              </controlPr>
            </control>
          </mc:Choice>
        </mc:AlternateContent>
        <mc:AlternateContent xmlns:mc="http://schemas.openxmlformats.org/markup-compatibility/2006">
          <mc:Choice Requires="x14">
            <control shapeId="119887" r:id="rId55" name="Check Box 79">
              <controlPr defaultSize="0" autoFill="0" autoLine="0" autoPict="0" altText="">
                <anchor moveWithCells="1">
                  <from>
                    <xdr:col>13</xdr:col>
                    <xdr:colOff>19050</xdr:colOff>
                    <xdr:row>42</xdr:row>
                    <xdr:rowOff>180975</xdr:rowOff>
                  </from>
                  <to>
                    <xdr:col>14</xdr:col>
                    <xdr:colOff>38100</xdr:colOff>
                    <xdr:row>44</xdr:row>
                    <xdr:rowOff>0</xdr:rowOff>
                  </to>
                </anchor>
              </controlPr>
            </control>
          </mc:Choice>
        </mc:AlternateContent>
        <mc:AlternateContent xmlns:mc="http://schemas.openxmlformats.org/markup-compatibility/2006">
          <mc:Choice Requires="x14">
            <control shapeId="119888" r:id="rId56" name="Check Box 80">
              <controlPr defaultSize="0" autoFill="0" autoLine="0" autoPict="0" altText="">
                <anchor moveWithCells="1">
                  <from>
                    <xdr:col>13</xdr:col>
                    <xdr:colOff>19050</xdr:colOff>
                    <xdr:row>43</xdr:row>
                    <xdr:rowOff>180975</xdr:rowOff>
                  </from>
                  <to>
                    <xdr:col>14</xdr:col>
                    <xdr:colOff>38100</xdr:colOff>
                    <xdr:row>45</xdr:row>
                    <xdr:rowOff>0</xdr:rowOff>
                  </to>
                </anchor>
              </controlPr>
            </control>
          </mc:Choice>
        </mc:AlternateContent>
        <mc:AlternateContent xmlns:mc="http://schemas.openxmlformats.org/markup-compatibility/2006">
          <mc:Choice Requires="x14">
            <control shapeId="119889" r:id="rId57" name="Check Box 81">
              <controlPr defaultSize="0" autoFill="0" autoLine="0" autoPict="0" altText="">
                <anchor moveWithCells="1">
                  <from>
                    <xdr:col>13</xdr:col>
                    <xdr:colOff>19050</xdr:colOff>
                    <xdr:row>43</xdr:row>
                    <xdr:rowOff>180975</xdr:rowOff>
                  </from>
                  <to>
                    <xdr:col>14</xdr:col>
                    <xdr:colOff>38100</xdr:colOff>
                    <xdr:row>45</xdr:row>
                    <xdr:rowOff>0</xdr:rowOff>
                  </to>
                </anchor>
              </controlPr>
            </control>
          </mc:Choice>
        </mc:AlternateContent>
        <mc:AlternateContent xmlns:mc="http://schemas.openxmlformats.org/markup-compatibility/2006">
          <mc:Choice Requires="x14">
            <control shapeId="119890" r:id="rId58" name="Check Box 82">
              <controlPr defaultSize="0" autoFill="0" autoLine="0" autoPict="0" altText="">
                <anchor moveWithCells="1">
                  <from>
                    <xdr:col>13</xdr:col>
                    <xdr:colOff>19050</xdr:colOff>
                    <xdr:row>44</xdr:row>
                    <xdr:rowOff>180975</xdr:rowOff>
                  </from>
                  <to>
                    <xdr:col>14</xdr:col>
                    <xdr:colOff>38100</xdr:colOff>
                    <xdr:row>46</xdr:row>
                    <xdr:rowOff>0</xdr:rowOff>
                  </to>
                </anchor>
              </controlPr>
            </control>
          </mc:Choice>
        </mc:AlternateContent>
        <mc:AlternateContent xmlns:mc="http://schemas.openxmlformats.org/markup-compatibility/2006">
          <mc:Choice Requires="x14">
            <control shapeId="119891" r:id="rId59" name="Check Box 83">
              <controlPr defaultSize="0" autoFill="0" autoLine="0" autoPict="0" altText="">
                <anchor moveWithCells="1">
                  <from>
                    <xdr:col>13</xdr:col>
                    <xdr:colOff>19050</xdr:colOff>
                    <xdr:row>44</xdr:row>
                    <xdr:rowOff>180975</xdr:rowOff>
                  </from>
                  <to>
                    <xdr:col>14</xdr:col>
                    <xdr:colOff>38100</xdr:colOff>
                    <xdr:row>46</xdr:row>
                    <xdr:rowOff>0</xdr:rowOff>
                  </to>
                </anchor>
              </controlPr>
            </control>
          </mc:Choice>
        </mc:AlternateContent>
        <mc:AlternateContent xmlns:mc="http://schemas.openxmlformats.org/markup-compatibility/2006">
          <mc:Choice Requires="x14">
            <control shapeId="119892" r:id="rId60" name="Check Box 84">
              <controlPr defaultSize="0" autoFill="0" autoLine="0" autoPict="0" altText="">
                <anchor moveWithCells="1">
                  <from>
                    <xdr:col>13</xdr:col>
                    <xdr:colOff>19050</xdr:colOff>
                    <xdr:row>45</xdr:row>
                    <xdr:rowOff>180975</xdr:rowOff>
                  </from>
                  <to>
                    <xdr:col>14</xdr:col>
                    <xdr:colOff>38100</xdr:colOff>
                    <xdr:row>47</xdr:row>
                    <xdr:rowOff>0</xdr:rowOff>
                  </to>
                </anchor>
              </controlPr>
            </control>
          </mc:Choice>
        </mc:AlternateContent>
        <mc:AlternateContent xmlns:mc="http://schemas.openxmlformats.org/markup-compatibility/2006">
          <mc:Choice Requires="x14">
            <control shapeId="119893" r:id="rId61" name="Check Box 85">
              <controlPr defaultSize="0" autoFill="0" autoLine="0" autoPict="0" altText="">
                <anchor moveWithCells="1">
                  <from>
                    <xdr:col>13</xdr:col>
                    <xdr:colOff>19050</xdr:colOff>
                    <xdr:row>45</xdr:row>
                    <xdr:rowOff>180975</xdr:rowOff>
                  </from>
                  <to>
                    <xdr:col>14</xdr:col>
                    <xdr:colOff>38100</xdr:colOff>
                    <xdr:row>47</xdr:row>
                    <xdr:rowOff>0</xdr:rowOff>
                  </to>
                </anchor>
              </controlPr>
            </control>
          </mc:Choice>
        </mc:AlternateContent>
        <mc:AlternateContent xmlns:mc="http://schemas.openxmlformats.org/markup-compatibility/2006">
          <mc:Choice Requires="x14">
            <control shapeId="119894" r:id="rId62" name="Check Box 86">
              <controlPr defaultSize="0" autoFill="0" autoLine="0" autoPict="0" altText="">
                <anchor moveWithCells="1">
                  <from>
                    <xdr:col>13</xdr:col>
                    <xdr:colOff>19050</xdr:colOff>
                    <xdr:row>46</xdr:row>
                    <xdr:rowOff>180975</xdr:rowOff>
                  </from>
                  <to>
                    <xdr:col>14</xdr:col>
                    <xdr:colOff>38100</xdr:colOff>
                    <xdr:row>48</xdr:row>
                    <xdr:rowOff>0</xdr:rowOff>
                  </to>
                </anchor>
              </controlPr>
            </control>
          </mc:Choice>
        </mc:AlternateContent>
        <mc:AlternateContent xmlns:mc="http://schemas.openxmlformats.org/markup-compatibility/2006">
          <mc:Choice Requires="x14">
            <control shapeId="119895" r:id="rId63" name="Check Box 87">
              <controlPr defaultSize="0" autoFill="0" autoLine="0" autoPict="0" altText="">
                <anchor moveWithCells="1">
                  <from>
                    <xdr:col>13</xdr:col>
                    <xdr:colOff>19050</xdr:colOff>
                    <xdr:row>46</xdr:row>
                    <xdr:rowOff>180975</xdr:rowOff>
                  </from>
                  <to>
                    <xdr:col>14</xdr:col>
                    <xdr:colOff>38100</xdr:colOff>
                    <xdr:row>48</xdr:row>
                    <xdr:rowOff>0</xdr:rowOff>
                  </to>
                </anchor>
              </controlPr>
            </control>
          </mc:Choice>
        </mc:AlternateContent>
        <mc:AlternateContent xmlns:mc="http://schemas.openxmlformats.org/markup-compatibility/2006">
          <mc:Choice Requires="x14">
            <control shapeId="119896" r:id="rId64" name="Check Box 88">
              <controlPr defaultSize="0" autoFill="0" autoLine="0" autoPict="0" altText="">
                <anchor moveWithCells="1">
                  <from>
                    <xdr:col>13</xdr:col>
                    <xdr:colOff>19050</xdr:colOff>
                    <xdr:row>47</xdr:row>
                    <xdr:rowOff>180975</xdr:rowOff>
                  </from>
                  <to>
                    <xdr:col>14</xdr:col>
                    <xdr:colOff>38100</xdr:colOff>
                    <xdr:row>49</xdr:row>
                    <xdr:rowOff>0</xdr:rowOff>
                  </to>
                </anchor>
              </controlPr>
            </control>
          </mc:Choice>
        </mc:AlternateContent>
        <mc:AlternateContent xmlns:mc="http://schemas.openxmlformats.org/markup-compatibility/2006">
          <mc:Choice Requires="x14">
            <control shapeId="119897" r:id="rId65" name="Check Box 89">
              <controlPr defaultSize="0" autoFill="0" autoLine="0" autoPict="0" altText="">
                <anchor moveWithCells="1">
                  <from>
                    <xdr:col>13</xdr:col>
                    <xdr:colOff>19050</xdr:colOff>
                    <xdr:row>47</xdr:row>
                    <xdr:rowOff>180975</xdr:rowOff>
                  </from>
                  <to>
                    <xdr:col>14</xdr:col>
                    <xdr:colOff>38100</xdr:colOff>
                    <xdr:row>49</xdr:row>
                    <xdr:rowOff>0</xdr:rowOff>
                  </to>
                </anchor>
              </controlPr>
            </control>
          </mc:Choice>
        </mc:AlternateContent>
        <mc:AlternateContent xmlns:mc="http://schemas.openxmlformats.org/markup-compatibility/2006">
          <mc:Choice Requires="x14">
            <control shapeId="119898" r:id="rId66" name="Check Box 90">
              <controlPr defaultSize="0" autoFill="0" autoLine="0" autoPict="0" altText="">
                <anchor moveWithCells="1">
                  <from>
                    <xdr:col>13</xdr:col>
                    <xdr:colOff>19050</xdr:colOff>
                    <xdr:row>48</xdr:row>
                    <xdr:rowOff>180975</xdr:rowOff>
                  </from>
                  <to>
                    <xdr:col>14</xdr:col>
                    <xdr:colOff>38100</xdr:colOff>
                    <xdr:row>50</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9DEEF-4908-476C-8FBB-94968F25DE70}">
  <sheetPr>
    <tabColor rgb="FFFFC000"/>
  </sheetPr>
  <dimension ref="B1:C45"/>
  <sheetViews>
    <sheetView topLeftCell="A4" workbookViewId="0">
      <selection activeCell="B1" sqref="B1:C45"/>
    </sheetView>
  </sheetViews>
  <sheetFormatPr defaultRowHeight="15" x14ac:dyDescent="0.25"/>
  <cols>
    <col min="2" max="2" width="10.42578125" bestFit="1" customWidth="1"/>
    <col min="3" max="3" width="41.85546875" bestFit="1" customWidth="1"/>
  </cols>
  <sheetData>
    <row r="1" spans="2:3" x14ac:dyDescent="0.25">
      <c r="B1" s="1" t="s">
        <v>1811</v>
      </c>
    </row>
    <row r="2" spans="2:3" x14ac:dyDescent="0.25">
      <c r="B2" s="1"/>
    </row>
    <row r="3" spans="2:3" x14ac:dyDescent="0.25">
      <c r="B3" s="463" t="s">
        <v>1830</v>
      </c>
    </row>
    <row r="4" spans="2:3" x14ac:dyDescent="0.25">
      <c r="B4" s="1"/>
    </row>
    <row r="5" spans="2:3" x14ac:dyDescent="0.25">
      <c r="B5" s="463" t="s">
        <v>1810</v>
      </c>
    </row>
    <row r="6" spans="2:3" x14ac:dyDescent="0.25">
      <c r="C6" t="s">
        <v>3</v>
      </c>
    </row>
    <row r="7" spans="2:3" x14ac:dyDescent="0.25">
      <c r="C7" t="s">
        <v>496</v>
      </c>
    </row>
    <row r="8" spans="2:3" x14ac:dyDescent="0.25">
      <c r="C8" t="s">
        <v>554</v>
      </c>
    </row>
    <row r="9" spans="2:3" x14ac:dyDescent="0.25">
      <c r="C9" t="s">
        <v>388</v>
      </c>
    </row>
    <row r="10" spans="2:3" x14ac:dyDescent="0.25">
      <c r="C10" t="s">
        <v>1823</v>
      </c>
    </row>
    <row r="11" spans="2:3" x14ac:dyDescent="0.25">
      <c r="C11" t="s">
        <v>1824</v>
      </c>
    </row>
    <row r="12" spans="2:3" x14ac:dyDescent="0.25">
      <c r="C12" t="s">
        <v>1825</v>
      </c>
    </row>
    <row r="13" spans="2:3" x14ac:dyDescent="0.25">
      <c r="C13" t="s">
        <v>1826</v>
      </c>
    </row>
    <row r="14" spans="2:3" x14ac:dyDescent="0.25">
      <c r="C14" t="s">
        <v>1829</v>
      </c>
    </row>
    <row r="16" spans="2:3" x14ac:dyDescent="0.25">
      <c r="B16" s="463" t="s">
        <v>1813</v>
      </c>
      <c r="C16" t="s">
        <v>1812</v>
      </c>
    </row>
    <row r="17" spans="2:3" x14ac:dyDescent="0.25">
      <c r="C17" t="s">
        <v>1546</v>
      </c>
    </row>
    <row r="18" spans="2:3" x14ac:dyDescent="0.25">
      <c r="C18" t="s">
        <v>521</v>
      </c>
    </row>
    <row r="19" spans="2:3" x14ac:dyDescent="0.25">
      <c r="C19" t="s">
        <v>1815</v>
      </c>
    </row>
    <row r="20" spans="2:3" x14ac:dyDescent="0.25">
      <c r="C20" t="s">
        <v>1568</v>
      </c>
    </row>
    <row r="21" spans="2:3" x14ac:dyDescent="0.25">
      <c r="C21" t="s">
        <v>52</v>
      </c>
    </row>
    <row r="22" spans="2:3" x14ac:dyDescent="0.25">
      <c r="C22" t="s">
        <v>1548</v>
      </c>
    </row>
    <row r="24" spans="2:3" x14ac:dyDescent="0.25">
      <c r="B24" s="463" t="s">
        <v>1816</v>
      </c>
      <c r="C24" t="s">
        <v>1547</v>
      </c>
    </row>
    <row r="25" spans="2:3" x14ac:dyDescent="0.25">
      <c r="C25" t="s">
        <v>1817</v>
      </c>
    </row>
    <row r="26" spans="2:3" x14ac:dyDescent="0.25">
      <c r="C26" t="s">
        <v>521</v>
      </c>
    </row>
    <row r="27" spans="2:3" x14ac:dyDescent="0.25">
      <c r="C27" t="s">
        <v>1814</v>
      </c>
    </row>
    <row r="28" spans="2:3" x14ac:dyDescent="0.25">
      <c r="C28" t="s">
        <v>1738</v>
      </c>
    </row>
    <row r="30" spans="2:3" x14ac:dyDescent="0.25">
      <c r="B30" s="463" t="s">
        <v>1549</v>
      </c>
      <c r="C30" t="s">
        <v>1818</v>
      </c>
    </row>
    <row r="31" spans="2:3" x14ac:dyDescent="0.25">
      <c r="C31" t="s">
        <v>1819</v>
      </c>
    </row>
    <row r="34" spans="2:3" x14ac:dyDescent="0.25">
      <c r="B34" s="463" t="s">
        <v>1820</v>
      </c>
      <c r="C34" t="s">
        <v>1821</v>
      </c>
    </row>
    <row r="36" spans="2:3" x14ac:dyDescent="0.25">
      <c r="B36" s="463" t="s">
        <v>1550</v>
      </c>
      <c r="C36" t="s">
        <v>1822</v>
      </c>
    </row>
    <row r="37" spans="2:3" x14ac:dyDescent="0.25">
      <c r="C37" t="s">
        <v>1234</v>
      </c>
    </row>
    <row r="38" spans="2:3" x14ac:dyDescent="0.25">
      <c r="C38" t="s">
        <v>1354</v>
      </c>
    </row>
    <row r="39" spans="2:3" x14ac:dyDescent="0.25">
      <c r="C39" t="s">
        <v>1328</v>
      </c>
    </row>
    <row r="40" spans="2:3" x14ac:dyDescent="0.25">
      <c r="C40" t="s">
        <v>1303</v>
      </c>
    </row>
    <row r="41" spans="2:3" x14ac:dyDescent="0.25">
      <c r="C41" t="s">
        <v>1699</v>
      </c>
    </row>
    <row r="43" spans="2:3" x14ac:dyDescent="0.25">
      <c r="B43" s="463" t="s">
        <v>1827</v>
      </c>
    </row>
    <row r="45" spans="2:3" x14ac:dyDescent="0.25">
      <c r="B45" s="463" t="s">
        <v>1828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8A957-F9CD-4EAB-A9AB-E1A628C08AA4}">
  <dimension ref="B2:L51"/>
  <sheetViews>
    <sheetView workbookViewId="0">
      <selection activeCell="H27" sqref="H27:H29"/>
    </sheetView>
  </sheetViews>
  <sheetFormatPr defaultRowHeight="15" x14ac:dyDescent="0.25"/>
  <cols>
    <col min="2" max="2" width="30.85546875" customWidth="1"/>
    <col min="3" max="3" width="18" customWidth="1"/>
    <col min="4" max="4" width="12.5703125" customWidth="1"/>
    <col min="5" max="5" width="11.5703125" customWidth="1"/>
    <col min="6" max="6" width="11" bestFit="1" customWidth="1"/>
    <col min="7" max="7" width="5.42578125" customWidth="1"/>
    <col min="8" max="8" width="26.140625" bestFit="1" customWidth="1"/>
    <col min="9" max="9" width="12.28515625" customWidth="1"/>
    <col min="10" max="10" width="11.28515625" customWidth="1"/>
  </cols>
  <sheetData>
    <row r="2" spans="2:12" x14ac:dyDescent="0.25">
      <c r="B2" s="408" t="s">
        <v>1659</v>
      </c>
      <c r="C2" s="409"/>
      <c r="D2" s="409"/>
      <c r="E2" s="409"/>
      <c r="F2" s="409"/>
    </row>
    <row r="3" spans="2:12" x14ac:dyDescent="0.25">
      <c r="B3" t="s">
        <v>1660</v>
      </c>
      <c r="C3" s="410">
        <v>44562</v>
      </c>
    </row>
    <row r="4" spans="2:12" x14ac:dyDescent="0.25">
      <c r="C4" s="410"/>
      <c r="H4" s="1" t="s">
        <v>716</v>
      </c>
      <c r="L4" s="1" t="s">
        <v>1680</v>
      </c>
    </row>
    <row r="5" spans="2:12" s="18" customFormat="1" x14ac:dyDescent="0.25">
      <c r="B5" s="330" t="s">
        <v>1322</v>
      </c>
      <c r="C5" s="331" t="s">
        <v>1661</v>
      </c>
      <c r="D5" s="331" t="s">
        <v>1677</v>
      </c>
      <c r="E5" s="343" t="s">
        <v>1678</v>
      </c>
      <c r="F5" s="113" t="s">
        <v>1675</v>
      </c>
      <c r="H5" s="330" t="s">
        <v>1669</v>
      </c>
      <c r="I5" s="331" t="s">
        <v>413</v>
      </c>
      <c r="J5" s="343" t="s">
        <v>414</v>
      </c>
      <c r="L5" s="113" t="s">
        <v>1681</v>
      </c>
    </row>
    <row r="6" spans="2:12" x14ac:dyDescent="0.25">
      <c r="B6" s="24" t="s">
        <v>26</v>
      </c>
      <c r="C6" s="18" t="str">
        <f>IFERROR(INDEX($C$31:$C$38,MATCH(B6,$B$31:$B$38,0)),"")</f>
        <v>Asset</v>
      </c>
      <c r="D6" s="21">
        <v>55000</v>
      </c>
      <c r="E6" s="26"/>
      <c r="F6" s="21"/>
      <c r="H6" s="24" t="s">
        <v>1598</v>
      </c>
      <c r="I6" s="21">
        <v>55000</v>
      </c>
      <c r="J6" s="26"/>
    </row>
    <row r="7" spans="2:12" x14ac:dyDescent="0.25">
      <c r="B7" s="24" t="s">
        <v>1582</v>
      </c>
      <c r="C7" s="18" t="str">
        <f t="shared" ref="C7:C22" si="0">IFERROR(INDEX($C$31:$C$38,MATCH(B7,$B$31:$B$38,0)),"")</f>
        <v>Asset</v>
      </c>
      <c r="D7" s="21">
        <v>25000</v>
      </c>
      <c r="E7" s="26"/>
      <c r="F7" s="21"/>
      <c r="H7" s="24" t="s">
        <v>1665</v>
      </c>
      <c r="I7" s="21">
        <v>15000</v>
      </c>
      <c r="J7" s="26"/>
    </row>
    <row r="8" spans="2:12" x14ac:dyDescent="0.25">
      <c r="B8" s="24" t="s">
        <v>1664</v>
      </c>
      <c r="C8" s="18" t="str">
        <f t="shared" si="0"/>
        <v>Liability</v>
      </c>
      <c r="D8" s="21">
        <v>127500</v>
      </c>
      <c r="E8" s="26"/>
      <c r="F8" s="21"/>
      <c r="H8" s="24" t="s">
        <v>1599</v>
      </c>
      <c r="I8" s="21">
        <v>20000</v>
      </c>
      <c r="J8" s="26"/>
    </row>
    <row r="9" spans="2:12" x14ac:dyDescent="0.25">
      <c r="B9" s="24" t="s">
        <v>1663</v>
      </c>
      <c r="C9" s="18" t="str">
        <f t="shared" si="0"/>
        <v>Liability</v>
      </c>
      <c r="D9" s="21"/>
      <c r="E9" s="26">
        <v>5500</v>
      </c>
      <c r="F9" s="21"/>
      <c r="H9" s="24"/>
      <c r="I9" s="21"/>
      <c r="J9" s="26"/>
    </row>
    <row r="10" spans="2:12" x14ac:dyDescent="0.25">
      <c r="B10" s="24" t="s">
        <v>716</v>
      </c>
      <c r="C10" s="18" t="str">
        <f t="shared" si="0"/>
        <v>Asset</v>
      </c>
      <c r="D10" s="21">
        <f>I12</f>
        <v>90000</v>
      </c>
      <c r="E10" s="26">
        <f>J12</f>
        <v>0</v>
      </c>
      <c r="F10" s="21" t="s">
        <v>1676</v>
      </c>
      <c r="H10" s="24"/>
      <c r="I10" s="21"/>
      <c r="J10" s="26"/>
    </row>
    <row r="11" spans="2:12" x14ac:dyDescent="0.25">
      <c r="B11" s="24" t="s">
        <v>417</v>
      </c>
      <c r="C11" s="18" t="str">
        <f t="shared" si="0"/>
        <v>Liability</v>
      </c>
      <c r="D11" s="21">
        <f>I22</f>
        <v>0</v>
      </c>
      <c r="E11" s="26">
        <f>J22</f>
        <v>62000</v>
      </c>
      <c r="F11" s="21" t="s">
        <v>1676</v>
      </c>
      <c r="H11" s="24"/>
      <c r="I11" s="21"/>
      <c r="J11" s="26"/>
    </row>
    <row r="12" spans="2:12" x14ac:dyDescent="0.25">
      <c r="B12" s="24" t="s">
        <v>1351</v>
      </c>
      <c r="C12" s="18" t="str">
        <f t="shared" si="0"/>
        <v>Liability</v>
      </c>
      <c r="D12" s="21">
        <f>I33</f>
        <v>0</v>
      </c>
      <c r="E12" s="26">
        <f>J33</f>
        <v>230000</v>
      </c>
      <c r="F12" s="21" t="s">
        <v>1676</v>
      </c>
      <c r="H12" s="411" t="s">
        <v>416</v>
      </c>
      <c r="I12" s="412">
        <f>SUM(I6:I11)</f>
        <v>90000</v>
      </c>
      <c r="J12" s="413">
        <f>SUM(J6:J11)</f>
        <v>0</v>
      </c>
    </row>
    <row r="13" spans="2:12" x14ac:dyDescent="0.25">
      <c r="B13" s="24"/>
      <c r="C13" s="18" t="str">
        <f t="shared" si="0"/>
        <v/>
      </c>
      <c r="D13" s="21"/>
      <c r="E13" s="26"/>
      <c r="F13" s="21"/>
    </row>
    <row r="14" spans="2:12" x14ac:dyDescent="0.25">
      <c r="B14" s="24"/>
      <c r="C14" s="18" t="str">
        <f t="shared" si="0"/>
        <v/>
      </c>
      <c r="D14" s="21"/>
      <c r="E14" s="26"/>
      <c r="F14" s="21"/>
      <c r="H14" s="1" t="s">
        <v>417</v>
      </c>
    </row>
    <row r="15" spans="2:12" x14ac:dyDescent="0.25">
      <c r="B15" s="24"/>
      <c r="C15" s="18" t="str">
        <f t="shared" si="0"/>
        <v/>
      </c>
      <c r="D15" s="21"/>
      <c r="E15" s="26"/>
      <c r="F15" s="21"/>
      <c r="H15" s="330" t="s">
        <v>1670</v>
      </c>
      <c r="I15" s="331" t="s">
        <v>413</v>
      </c>
      <c r="J15" s="343" t="s">
        <v>414</v>
      </c>
    </row>
    <row r="16" spans="2:12" x14ac:dyDescent="0.25">
      <c r="B16" s="24"/>
      <c r="C16" s="18" t="str">
        <f t="shared" si="0"/>
        <v/>
      </c>
      <c r="D16" s="21"/>
      <c r="E16" s="26"/>
      <c r="F16" s="21"/>
      <c r="H16" s="24" t="s">
        <v>1666</v>
      </c>
      <c r="I16" s="21"/>
      <c r="J16" s="26">
        <v>35000</v>
      </c>
    </row>
    <row r="17" spans="2:10" x14ac:dyDescent="0.25">
      <c r="B17" s="24"/>
      <c r="C17" s="18" t="str">
        <f t="shared" si="0"/>
        <v/>
      </c>
      <c r="D17" s="21"/>
      <c r="E17" s="26"/>
      <c r="F17" s="21"/>
      <c r="H17" s="24" t="s">
        <v>1667</v>
      </c>
      <c r="I17" s="21"/>
      <c r="J17" s="26">
        <v>10000</v>
      </c>
    </row>
    <row r="18" spans="2:10" x14ac:dyDescent="0.25">
      <c r="B18" s="24"/>
      <c r="C18" s="18" t="str">
        <f t="shared" si="0"/>
        <v/>
      </c>
      <c r="D18" s="21"/>
      <c r="E18" s="26"/>
      <c r="F18" s="21"/>
      <c r="H18" s="24" t="s">
        <v>1668</v>
      </c>
      <c r="I18" s="21"/>
      <c r="J18" s="26">
        <v>17000</v>
      </c>
    </row>
    <row r="19" spans="2:10" x14ac:dyDescent="0.25">
      <c r="B19" s="24"/>
      <c r="C19" s="18" t="str">
        <f t="shared" si="0"/>
        <v/>
      </c>
      <c r="D19" s="21"/>
      <c r="E19" s="26"/>
      <c r="F19" s="21"/>
      <c r="H19" s="24"/>
      <c r="I19" s="21"/>
      <c r="J19" s="26"/>
    </row>
    <row r="20" spans="2:10" x14ac:dyDescent="0.25">
      <c r="B20" s="24"/>
      <c r="C20" s="18" t="str">
        <f t="shared" si="0"/>
        <v/>
      </c>
      <c r="D20" s="21"/>
      <c r="E20" s="26"/>
      <c r="F20" s="21"/>
      <c r="H20" s="24"/>
      <c r="I20" s="21"/>
      <c r="J20" s="26"/>
    </row>
    <row r="21" spans="2:10" x14ac:dyDescent="0.25">
      <c r="B21" s="24"/>
      <c r="C21" s="18" t="str">
        <f t="shared" si="0"/>
        <v/>
      </c>
      <c r="D21" s="21"/>
      <c r="E21" s="26"/>
      <c r="F21" s="21"/>
      <c r="H21" s="24"/>
      <c r="I21" s="21"/>
      <c r="J21" s="26"/>
    </row>
    <row r="22" spans="2:10" x14ac:dyDescent="0.25">
      <c r="B22" s="24"/>
      <c r="C22" s="18" t="str">
        <f t="shared" si="0"/>
        <v/>
      </c>
      <c r="D22" s="21"/>
      <c r="E22" s="26"/>
      <c r="F22" s="21"/>
      <c r="H22" s="411" t="s">
        <v>416</v>
      </c>
      <c r="I22" s="412">
        <f>SUM(I16:I21)</f>
        <v>0</v>
      </c>
      <c r="J22" s="413">
        <f>SUM(J16:J21)</f>
        <v>62000</v>
      </c>
    </row>
    <row r="23" spans="2:10" x14ac:dyDescent="0.25">
      <c r="B23" s="414" t="s">
        <v>416</v>
      </c>
      <c r="C23" s="415"/>
      <c r="D23" s="416">
        <f>SUM(D6:D22)</f>
        <v>297500</v>
      </c>
      <c r="E23" s="416">
        <f>SUM(E6:E22)</f>
        <v>297500</v>
      </c>
      <c r="F23" s="21"/>
    </row>
    <row r="24" spans="2:10" x14ac:dyDescent="0.25">
      <c r="B24" s="18" t="s">
        <v>1674</v>
      </c>
      <c r="C24" s="18"/>
      <c r="D24" s="21"/>
      <c r="E24" s="21">
        <f>D23-E23</f>
        <v>0</v>
      </c>
      <c r="F24" s="21"/>
    </row>
    <row r="25" spans="2:10" x14ac:dyDescent="0.25">
      <c r="B25" s="408" t="s">
        <v>686</v>
      </c>
      <c r="H25" s="1" t="s">
        <v>1351</v>
      </c>
    </row>
    <row r="26" spans="2:10" x14ac:dyDescent="0.25">
      <c r="H26" s="330" t="s">
        <v>1671</v>
      </c>
      <c r="I26" s="331" t="s">
        <v>413</v>
      </c>
      <c r="J26" s="343" t="s">
        <v>414</v>
      </c>
    </row>
    <row r="27" spans="2:10" x14ac:dyDescent="0.25">
      <c r="H27" s="24" t="s">
        <v>565</v>
      </c>
      <c r="I27" s="21"/>
      <c r="J27" s="26">
        <v>150000</v>
      </c>
    </row>
    <row r="28" spans="2:10" x14ac:dyDescent="0.25">
      <c r="B28" s="1" t="s">
        <v>1679</v>
      </c>
      <c r="H28" s="24" t="s">
        <v>1672</v>
      </c>
      <c r="I28" s="21"/>
      <c r="J28" s="26">
        <v>55000</v>
      </c>
    </row>
    <row r="29" spans="2:10" x14ac:dyDescent="0.25">
      <c r="B29" s="31"/>
      <c r="C29" s="32"/>
      <c r="D29" s="32"/>
      <c r="E29" s="33"/>
      <c r="H29" s="24" t="s">
        <v>1673</v>
      </c>
      <c r="I29" s="21"/>
      <c r="J29" s="26">
        <v>25000</v>
      </c>
    </row>
    <row r="30" spans="2:10" x14ac:dyDescent="0.25">
      <c r="B30" s="264" t="s">
        <v>1662</v>
      </c>
      <c r="C30" s="34" t="s">
        <v>1661</v>
      </c>
      <c r="D30" s="18"/>
      <c r="E30" s="27"/>
      <c r="H30" s="24"/>
      <c r="I30" s="21"/>
      <c r="J30" s="26"/>
    </row>
    <row r="31" spans="2:10" x14ac:dyDescent="0.25">
      <c r="B31" s="24" t="s">
        <v>26</v>
      </c>
      <c r="C31" s="18" t="s">
        <v>397</v>
      </c>
      <c r="D31" s="18"/>
      <c r="E31" s="27"/>
      <c r="H31" s="24"/>
      <c r="I31" s="21"/>
      <c r="J31" s="26"/>
    </row>
    <row r="32" spans="2:10" x14ac:dyDescent="0.25">
      <c r="B32" s="24" t="s">
        <v>1582</v>
      </c>
      <c r="C32" s="18" t="s">
        <v>397</v>
      </c>
      <c r="D32" s="18"/>
      <c r="E32" s="27"/>
      <c r="H32" s="24"/>
      <c r="I32" s="21"/>
      <c r="J32" s="26"/>
    </row>
    <row r="33" spans="2:10" x14ac:dyDescent="0.25">
      <c r="B33" s="24" t="s">
        <v>1663</v>
      </c>
      <c r="C33" s="18" t="s">
        <v>0</v>
      </c>
      <c r="D33" s="18"/>
      <c r="E33" s="27"/>
      <c r="H33" s="411" t="s">
        <v>416</v>
      </c>
      <c r="I33" s="412">
        <f>SUM(I27:I32)</f>
        <v>0</v>
      </c>
      <c r="J33" s="413">
        <f>SUM(J27:J32)</f>
        <v>230000</v>
      </c>
    </row>
    <row r="34" spans="2:10" x14ac:dyDescent="0.25">
      <c r="B34" s="24" t="s">
        <v>1664</v>
      </c>
      <c r="C34" s="18" t="s">
        <v>0</v>
      </c>
      <c r="D34" s="18"/>
      <c r="E34" s="27"/>
    </row>
    <row r="35" spans="2:10" x14ac:dyDescent="0.25">
      <c r="B35" s="24" t="s">
        <v>716</v>
      </c>
      <c r="C35" s="18" t="s">
        <v>397</v>
      </c>
      <c r="D35" s="18"/>
      <c r="E35" s="27"/>
    </row>
    <row r="36" spans="2:10" x14ac:dyDescent="0.25">
      <c r="B36" s="24" t="s">
        <v>417</v>
      </c>
      <c r="C36" s="18" t="s">
        <v>0</v>
      </c>
      <c r="D36" s="18"/>
      <c r="E36" s="27"/>
    </row>
    <row r="37" spans="2:10" x14ac:dyDescent="0.25">
      <c r="B37" s="24" t="s">
        <v>1351</v>
      </c>
      <c r="C37" s="18" t="s">
        <v>0</v>
      </c>
      <c r="D37" s="18"/>
      <c r="E37" s="27"/>
    </row>
    <row r="38" spans="2:10" x14ac:dyDescent="0.25">
      <c r="B38" s="24"/>
      <c r="C38" s="18"/>
      <c r="D38" s="18"/>
      <c r="E38" s="27"/>
    </row>
    <row r="39" spans="2:10" x14ac:dyDescent="0.25">
      <c r="B39" s="24" t="s">
        <v>716</v>
      </c>
      <c r="C39" s="18" t="s">
        <v>1598</v>
      </c>
      <c r="D39" s="18"/>
      <c r="E39" s="27"/>
    </row>
    <row r="40" spans="2:10" x14ac:dyDescent="0.25">
      <c r="B40" s="24"/>
      <c r="C40" s="18" t="s">
        <v>1665</v>
      </c>
      <c r="D40" s="18"/>
      <c r="E40" s="27"/>
    </row>
    <row r="41" spans="2:10" x14ac:dyDescent="0.25">
      <c r="B41" s="24"/>
      <c r="C41" s="18" t="s">
        <v>1599</v>
      </c>
      <c r="D41" s="18"/>
      <c r="E41" s="27"/>
    </row>
    <row r="42" spans="2:10" x14ac:dyDescent="0.25">
      <c r="B42" s="24"/>
      <c r="C42" s="18"/>
      <c r="D42" s="18"/>
      <c r="E42" s="27"/>
    </row>
    <row r="43" spans="2:10" x14ac:dyDescent="0.25">
      <c r="B43" s="24" t="s">
        <v>417</v>
      </c>
      <c r="C43" s="18" t="s">
        <v>1666</v>
      </c>
      <c r="D43" s="18"/>
      <c r="E43" s="27"/>
    </row>
    <row r="44" spans="2:10" x14ac:dyDescent="0.25">
      <c r="B44" s="24"/>
      <c r="C44" s="18" t="s">
        <v>1667</v>
      </c>
      <c r="D44" s="18"/>
      <c r="E44" s="27"/>
    </row>
    <row r="45" spans="2:10" x14ac:dyDescent="0.25">
      <c r="B45" s="24"/>
      <c r="C45" s="18" t="s">
        <v>1668</v>
      </c>
      <c r="D45" s="18"/>
      <c r="E45" s="27"/>
    </row>
    <row r="46" spans="2:10" x14ac:dyDescent="0.25">
      <c r="B46" s="24"/>
      <c r="C46" s="18"/>
      <c r="D46" s="18"/>
      <c r="E46" s="27"/>
    </row>
    <row r="47" spans="2:10" x14ac:dyDescent="0.25">
      <c r="B47" s="24" t="s">
        <v>1671</v>
      </c>
      <c r="C47" s="18" t="s">
        <v>565</v>
      </c>
      <c r="D47" s="18"/>
      <c r="E47" s="27"/>
    </row>
    <row r="48" spans="2:10" x14ac:dyDescent="0.25">
      <c r="B48" s="24"/>
      <c r="C48" s="18" t="s">
        <v>1672</v>
      </c>
      <c r="D48" s="18"/>
      <c r="E48" s="27"/>
    </row>
    <row r="49" spans="2:5" x14ac:dyDescent="0.25">
      <c r="B49" s="24"/>
      <c r="C49" s="18" t="s">
        <v>1673</v>
      </c>
      <c r="D49" s="18"/>
      <c r="E49" s="27"/>
    </row>
    <row r="50" spans="2:5" x14ac:dyDescent="0.25">
      <c r="B50" s="24"/>
      <c r="C50" s="18"/>
      <c r="D50" s="18"/>
      <c r="E50" s="27"/>
    </row>
    <row r="51" spans="2:5" x14ac:dyDescent="0.25">
      <c r="B51" s="28"/>
      <c r="C51" s="29"/>
      <c r="D51" s="29"/>
      <c r="E51" s="30"/>
    </row>
  </sheetData>
  <dataValidations count="1">
    <dataValidation type="list" allowBlank="1" showInputMessage="1" showErrorMessage="1" sqref="B6:B22" xr:uid="{DC0E74D0-7D9D-4688-AC57-D3BFAA1E76DF}">
      <formula1>$B$31:$B$37</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H47"/>
  <sheetViews>
    <sheetView zoomScale="130" zoomScaleNormal="130" workbookViewId="0">
      <selection activeCell="F12" sqref="F12:F14"/>
    </sheetView>
  </sheetViews>
  <sheetFormatPr defaultRowHeight="15" x14ac:dyDescent="0.25"/>
  <cols>
    <col min="2" max="2" width="21.85546875" customWidth="1"/>
    <col min="3" max="3" width="18.28515625" bestFit="1" customWidth="1"/>
    <col min="4" max="4" width="24.140625" customWidth="1"/>
    <col min="5" max="5" width="12.42578125" customWidth="1"/>
    <col min="6" max="6" width="17.7109375" customWidth="1"/>
    <col min="7" max="8" width="15.140625" bestFit="1" customWidth="1"/>
  </cols>
  <sheetData>
    <row r="2" spans="2:8" x14ac:dyDescent="0.25">
      <c r="B2" t="s">
        <v>1799</v>
      </c>
      <c r="C2" s="9"/>
      <c r="D2" s="36"/>
      <c r="E2" s="36"/>
      <c r="F2" s="36"/>
      <c r="G2" s="36"/>
    </row>
    <row r="3" spans="2:8" x14ac:dyDescent="0.25">
      <c r="C3" s="9"/>
      <c r="D3" s="36"/>
      <c r="E3" s="36"/>
      <c r="F3" s="36"/>
      <c r="G3" s="36"/>
    </row>
    <row r="4" spans="2:8" x14ac:dyDescent="0.25">
      <c r="B4" s="455" t="s">
        <v>1161</v>
      </c>
    </row>
    <row r="5" spans="2:8" x14ac:dyDescent="0.25">
      <c r="B5" s="456"/>
    </row>
    <row r="6" spans="2:8" x14ac:dyDescent="0.25">
      <c r="B6" s="456"/>
    </row>
    <row r="7" spans="2:8" x14ac:dyDescent="0.25">
      <c r="B7" s="513" t="s">
        <v>893</v>
      </c>
      <c r="C7" s="513"/>
      <c r="D7" s="513"/>
      <c r="E7" s="513"/>
      <c r="F7" s="513"/>
      <c r="G7" s="513"/>
      <c r="H7" s="513"/>
    </row>
    <row r="8" spans="2:8" x14ac:dyDescent="0.25">
      <c r="B8" s="513" t="s">
        <v>894</v>
      </c>
      <c r="C8" s="513"/>
      <c r="D8" s="513"/>
      <c r="E8" s="513"/>
      <c r="F8" s="513"/>
      <c r="G8" s="513"/>
      <c r="H8" s="513"/>
    </row>
    <row r="9" spans="2:8" x14ac:dyDescent="0.25">
      <c r="B9" s="457" t="s">
        <v>1800</v>
      </c>
      <c r="E9" s="457" t="s">
        <v>1801</v>
      </c>
      <c r="G9" s="457" t="s">
        <v>1802</v>
      </c>
    </row>
    <row r="10" spans="2:8" x14ac:dyDescent="0.25">
      <c r="B10" s="458" t="s">
        <v>1322</v>
      </c>
      <c r="C10" s="458" t="s">
        <v>1259</v>
      </c>
      <c r="D10" s="458" t="s">
        <v>903</v>
      </c>
      <c r="E10" s="458" t="s">
        <v>899</v>
      </c>
      <c r="F10" s="458" t="s">
        <v>1078</v>
      </c>
      <c r="G10" s="458" t="s">
        <v>413</v>
      </c>
      <c r="H10" s="458" t="s">
        <v>414</v>
      </c>
    </row>
    <row r="11" spans="2:8" x14ac:dyDescent="0.25">
      <c r="B11" s="459" t="s">
        <v>716</v>
      </c>
      <c r="C11" s="459" t="s">
        <v>397</v>
      </c>
      <c r="D11" s="459" t="s">
        <v>1599</v>
      </c>
      <c r="E11" s="459"/>
      <c r="F11" s="459"/>
      <c r="G11" s="460">
        <v>1500</v>
      </c>
      <c r="H11" s="461">
        <v>0</v>
      </c>
    </row>
    <row r="12" spans="2:8" x14ac:dyDescent="0.25">
      <c r="B12" s="512" t="s">
        <v>1804</v>
      </c>
      <c r="C12" s="512" t="s">
        <v>52</v>
      </c>
      <c r="D12" s="512" t="s">
        <v>1599</v>
      </c>
      <c r="E12" s="512"/>
      <c r="F12" s="514" t="s">
        <v>1806</v>
      </c>
      <c r="G12" s="510">
        <v>0</v>
      </c>
      <c r="H12" s="511">
        <v>1500</v>
      </c>
    </row>
    <row r="13" spans="2:8" x14ac:dyDescent="0.25">
      <c r="B13" s="512"/>
      <c r="C13" s="512"/>
      <c r="D13" s="512"/>
      <c r="E13" s="512"/>
      <c r="F13" s="514"/>
      <c r="G13" s="510"/>
      <c r="H13" s="511"/>
    </row>
    <row r="14" spans="2:8" x14ac:dyDescent="0.25">
      <c r="B14" s="512"/>
      <c r="C14" s="512"/>
      <c r="D14" s="512"/>
      <c r="E14" s="512"/>
      <c r="F14" s="514"/>
      <c r="G14" s="510"/>
      <c r="H14" s="511"/>
    </row>
    <row r="15" spans="2:8" x14ac:dyDescent="0.25">
      <c r="B15" s="512"/>
      <c r="C15" s="512"/>
      <c r="D15" s="512"/>
      <c r="E15" s="512"/>
      <c r="F15" s="512"/>
      <c r="G15" s="462">
        <v>1500</v>
      </c>
      <c r="H15" s="462">
        <v>1500</v>
      </c>
    </row>
    <row r="16" spans="2:8" x14ac:dyDescent="0.25">
      <c r="B16" s="456"/>
    </row>
    <row r="17" spans="2:8" x14ac:dyDescent="0.25">
      <c r="B17" s="456"/>
    </row>
    <row r="18" spans="2:8" x14ac:dyDescent="0.25">
      <c r="B18" t="s">
        <v>1807</v>
      </c>
      <c r="C18" s="9"/>
      <c r="D18" s="36"/>
      <c r="E18" s="36"/>
      <c r="F18" s="36"/>
      <c r="G18" s="36"/>
    </row>
    <row r="19" spans="2:8" x14ac:dyDescent="0.25">
      <c r="C19" s="9"/>
      <c r="D19" s="36"/>
      <c r="E19" s="36"/>
      <c r="F19" s="36"/>
      <c r="G19" s="36"/>
    </row>
    <row r="20" spans="2:8" x14ac:dyDescent="0.25">
      <c r="B20" s="455" t="s">
        <v>1161</v>
      </c>
    </row>
    <row r="21" spans="2:8" x14ac:dyDescent="0.25">
      <c r="B21" s="456"/>
    </row>
    <row r="22" spans="2:8" x14ac:dyDescent="0.25">
      <c r="B22" s="456"/>
    </row>
    <row r="23" spans="2:8" x14ac:dyDescent="0.25">
      <c r="B23" s="513" t="s">
        <v>893</v>
      </c>
      <c r="C23" s="513"/>
      <c r="D23" s="513"/>
      <c r="E23" s="513"/>
      <c r="F23" s="513"/>
      <c r="G23" s="513"/>
      <c r="H23" s="513"/>
    </row>
    <row r="24" spans="2:8" x14ac:dyDescent="0.25">
      <c r="B24" s="513" t="s">
        <v>894</v>
      </c>
      <c r="C24" s="513"/>
      <c r="D24" s="513"/>
      <c r="E24" s="513"/>
      <c r="F24" s="513"/>
      <c r="G24" s="513"/>
      <c r="H24" s="513"/>
    </row>
    <row r="25" spans="2:8" x14ac:dyDescent="0.25">
      <c r="B25" s="457" t="s">
        <v>1800</v>
      </c>
      <c r="E25" s="457" t="s">
        <v>1801</v>
      </c>
      <c r="G25" s="457" t="s">
        <v>1802</v>
      </c>
    </row>
    <row r="26" spans="2:8" x14ac:dyDescent="0.25">
      <c r="B26" s="458" t="s">
        <v>1322</v>
      </c>
      <c r="C26" s="458" t="s">
        <v>1259</v>
      </c>
      <c r="D26" s="458" t="s">
        <v>903</v>
      </c>
      <c r="E26" s="458" t="s">
        <v>899</v>
      </c>
      <c r="F26" s="458" t="s">
        <v>1078</v>
      </c>
      <c r="G26" s="458" t="s">
        <v>413</v>
      </c>
      <c r="H26" s="458" t="s">
        <v>414</v>
      </c>
    </row>
    <row r="27" spans="2:8" x14ac:dyDescent="0.25">
      <c r="B27" s="459" t="s">
        <v>716</v>
      </c>
      <c r="C27" s="459" t="s">
        <v>397</v>
      </c>
      <c r="D27" s="459" t="s">
        <v>1599</v>
      </c>
      <c r="E27" s="459"/>
      <c r="F27" s="459"/>
      <c r="G27" s="460">
        <v>500</v>
      </c>
      <c r="H27" s="461">
        <v>0</v>
      </c>
    </row>
    <row r="28" spans="2:8" x14ac:dyDescent="0.25">
      <c r="B28" s="512" t="s">
        <v>1805</v>
      </c>
      <c r="C28" s="512" t="s">
        <v>52</v>
      </c>
      <c r="D28" s="512" t="s">
        <v>1599</v>
      </c>
      <c r="E28" s="512"/>
      <c r="F28" s="514" t="s">
        <v>1808</v>
      </c>
      <c r="G28" s="510">
        <v>0</v>
      </c>
      <c r="H28" s="511">
        <v>500</v>
      </c>
    </row>
    <row r="29" spans="2:8" x14ac:dyDescent="0.25">
      <c r="B29" s="512"/>
      <c r="C29" s="512"/>
      <c r="D29" s="512"/>
      <c r="E29" s="512"/>
      <c r="F29" s="514"/>
      <c r="G29" s="510"/>
      <c r="H29" s="511"/>
    </row>
    <row r="30" spans="2:8" x14ac:dyDescent="0.25">
      <c r="B30" s="512"/>
      <c r="C30" s="512"/>
      <c r="D30" s="512"/>
      <c r="E30" s="512"/>
      <c r="F30" s="514"/>
      <c r="G30" s="510"/>
      <c r="H30" s="511"/>
    </row>
    <row r="31" spans="2:8" x14ac:dyDescent="0.25">
      <c r="B31" s="512"/>
      <c r="C31" s="512"/>
      <c r="D31" s="512"/>
      <c r="E31" s="512"/>
      <c r="F31" s="512"/>
      <c r="G31" s="462">
        <v>1500</v>
      </c>
      <c r="H31" s="462">
        <v>1500</v>
      </c>
    </row>
    <row r="34" spans="2:8" x14ac:dyDescent="0.25">
      <c r="B34" t="s">
        <v>1807</v>
      </c>
      <c r="C34" s="9"/>
      <c r="D34" s="36"/>
      <c r="E34" s="36" t="s">
        <v>1804</v>
      </c>
      <c r="F34" s="36"/>
      <c r="G34" s="36"/>
    </row>
    <row r="35" spans="2:8" x14ac:dyDescent="0.25">
      <c r="C35" s="9"/>
      <c r="D35" s="36"/>
      <c r="E35" s="36" t="s">
        <v>1805</v>
      </c>
      <c r="F35" s="36"/>
      <c r="G35" s="36"/>
    </row>
    <row r="36" spans="2:8" x14ac:dyDescent="0.25">
      <c r="B36" s="455" t="s">
        <v>1161</v>
      </c>
    </row>
    <row r="37" spans="2:8" x14ac:dyDescent="0.25">
      <c r="B37" s="456"/>
    </row>
    <row r="38" spans="2:8" x14ac:dyDescent="0.25">
      <c r="B38" s="456"/>
    </row>
    <row r="39" spans="2:8" x14ac:dyDescent="0.25">
      <c r="B39" s="513" t="s">
        <v>893</v>
      </c>
      <c r="C39" s="513"/>
      <c r="D39" s="513"/>
      <c r="E39" s="513"/>
      <c r="F39" s="513"/>
      <c r="G39" s="513"/>
      <c r="H39" s="513"/>
    </row>
    <row r="40" spans="2:8" x14ac:dyDescent="0.25">
      <c r="B40" s="513" t="s">
        <v>894</v>
      </c>
      <c r="C40" s="513"/>
      <c r="D40" s="513"/>
      <c r="E40" s="513"/>
      <c r="F40" s="513"/>
      <c r="G40" s="513"/>
      <c r="H40" s="513"/>
    </row>
    <row r="41" spans="2:8" x14ac:dyDescent="0.25">
      <c r="B41" s="457" t="s">
        <v>1800</v>
      </c>
      <c r="E41" s="457" t="s">
        <v>1801</v>
      </c>
      <c r="G41" s="457" t="s">
        <v>1802</v>
      </c>
    </row>
    <row r="42" spans="2:8" x14ac:dyDescent="0.25">
      <c r="B42" s="458" t="s">
        <v>1322</v>
      </c>
      <c r="C42" s="458" t="s">
        <v>1259</v>
      </c>
      <c r="D42" s="458" t="s">
        <v>903</v>
      </c>
      <c r="E42" s="458" t="s">
        <v>899</v>
      </c>
      <c r="F42" s="458" t="s">
        <v>1078</v>
      </c>
      <c r="G42" s="458" t="s">
        <v>413</v>
      </c>
      <c r="H42" s="458" t="s">
        <v>414</v>
      </c>
    </row>
    <row r="43" spans="2:8" x14ac:dyDescent="0.25">
      <c r="B43" s="459" t="s">
        <v>716</v>
      </c>
      <c r="C43" s="459" t="s">
        <v>397</v>
      </c>
      <c r="D43" s="459" t="s">
        <v>1599</v>
      </c>
      <c r="E43" s="459"/>
      <c r="F43" s="459"/>
      <c r="G43" s="460">
        <v>200</v>
      </c>
      <c r="H43" s="461">
        <v>0</v>
      </c>
    </row>
    <row r="44" spans="2:8" x14ac:dyDescent="0.25">
      <c r="B44" s="512" t="s">
        <v>1803</v>
      </c>
      <c r="C44" s="512" t="s">
        <v>52</v>
      </c>
      <c r="D44" s="512" t="s">
        <v>1599</v>
      </c>
      <c r="E44" s="512"/>
      <c r="F44" s="514" t="s">
        <v>1809</v>
      </c>
      <c r="G44" s="510">
        <v>0</v>
      </c>
      <c r="H44" s="511">
        <v>200</v>
      </c>
    </row>
    <row r="45" spans="2:8" x14ac:dyDescent="0.25">
      <c r="B45" s="512"/>
      <c r="C45" s="512"/>
      <c r="D45" s="512"/>
      <c r="E45" s="512"/>
      <c r="F45" s="514"/>
      <c r="G45" s="510"/>
      <c r="H45" s="511"/>
    </row>
    <row r="46" spans="2:8" x14ac:dyDescent="0.25">
      <c r="B46" s="512"/>
      <c r="C46" s="512"/>
      <c r="D46" s="512"/>
      <c r="E46" s="512"/>
      <c r="F46" s="514"/>
      <c r="G46" s="510"/>
      <c r="H46" s="511"/>
    </row>
    <row r="47" spans="2:8" x14ac:dyDescent="0.25">
      <c r="B47" s="512"/>
      <c r="C47" s="512"/>
      <c r="D47" s="512"/>
      <c r="E47" s="512"/>
      <c r="F47" s="512"/>
      <c r="G47" s="462">
        <v>1500</v>
      </c>
      <c r="H47" s="462">
        <v>1500</v>
      </c>
    </row>
  </sheetData>
  <mergeCells count="30">
    <mergeCell ref="B47:F47"/>
    <mergeCell ref="B31:F31"/>
    <mergeCell ref="B39:H39"/>
    <mergeCell ref="B40:H40"/>
    <mergeCell ref="B44:B46"/>
    <mergeCell ref="C44:C46"/>
    <mergeCell ref="D44:D46"/>
    <mergeCell ref="E44:E46"/>
    <mergeCell ref="F44:F46"/>
    <mergeCell ref="G44:G46"/>
    <mergeCell ref="H44:H46"/>
    <mergeCell ref="B23:H23"/>
    <mergeCell ref="B24:H24"/>
    <mergeCell ref="B28:B30"/>
    <mergeCell ref="C28:C30"/>
    <mergeCell ref="D28:D30"/>
    <mergeCell ref="E28:E30"/>
    <mergeCell ref="F28:F30"/>
    <mergeCell ref="G28:G30"/>
    <mergeCell ref="H28:H30"/>
    <mergeCell ref="G12:G14"/>
    <mergeCell ref="H12:H14"/>
    <mergeCell ref="B15:F15"/>
    <mergeCell ref="B7:H7"/>
    <mergeCell ref="B8:H8"/>
    <mergeCell ref="F12:F14"/>
    <mergeCell ref="B12:B14"/>
    <mergeCell ref="C12:C14"/>
    <mergeCell ref="D12:D14"/>
    <mergeCell ref="E12:E14"/>
  </mergeCells>
  <hyperlinks>
    <hyperlink ref="B4" r:id="rId1" display="http://accounting.shadowerp.org/billing/journal/27" xr:uid="{762BABFF-C23C-4C3C-ABFD-5B9792A60A0F}"/>
    <hyperlink ref="B20" r:id="rId2" display="http://accounting.shadowerp.org/billing/journal/27" xr:uid="{53AEADA2-36BD-4CF9-9250-08C4A6EA24F0}"/>
    <hyperlink ref="B36" r:id="rId3" display="http://accounting.shadowerp.org/billing/journal/27" xr:uid="{282AA9D2-D013-4F2D-9C75-11B49218BFAD}"/>
  </hyperlinks>
  <pageMargins left="0.7" right="0.7" top="0.75" bottom="0.75" header="0.3" footer="0.3"/>
  <drawing r:id="rId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V104"/>
  <sheetViews>
    <sheetView workbookViewId="0">
      <selection activeCell="Q18" sqref="Q18"/>
    </sheetView>
  </sheetViews>
  <sheetFormatPr defaultRowHeight="15" x14ac:dyDescent="0.25"/>
  <cols>
    <col min="1" max="1" width="3.28515625" customWidth="1"/>
    <col min="2" max="2" width="27.42578125" bestFit="1" customWidth="1"/>
    <col min="3" max="3" width="17.5703125" bestFit="1" customWidth="1"/>
    <col min="4" max="4" width="14.140625" bestFit="1" customWidth="1"/>
    <col min="5" max="5" width="19.140625" bestFit="1" customWidth="1"/>
    <col min="6" max="6" width="22.42578125" bestFit="1" customWidth="1"/>
    <col min="7" max="7" width="11.5703125" bestFit="1" customWidth="1"/>
    <col min="8" max="8" width="13.28515625" bestFit="1" customWidth="1"/>
    <col min="9" max="9" width="6" customWidth="1"/>
    <col min="10" max="10" width="22.5703125" hidden="1" customWidth="1"/>
    <col min="11" max="11" width="18" hidden="1" customWidth="1"/>
    <col min="12" max="12" width="18.28515625" hidden="1" customWidth="1"/>
    <col min="13" max="13" width="12.7109375" hidden="1" customWidth="1"/>
    <col min="14" max="14" width="3.140625" style="16" customWidth="1"/>
    <col min="15" max="15" width="3.140625" customWidth="1"/>
    <col min="16" max="16" width="15" customWidth="1"/>
    <col min="17" max="17" width="20.42578125" customWidth="1"/>
    <col min="18" max="18" width="13.42578125" customWidth="1"/>
    <col min="19" max="19" width="23.140625" customWidth="1"/>
    <col min="20" max="20" width="14" customWidth="1"/>
    <col min="21" max="21" width="4.42578125" customWidth="1"/>
    <col min="22" max="22" width="22.85546875" bestFit="1" customWidth="1"/>
    <col min="23" max="23" width="11.7109375" bestFit="1" customWidth="1"/>
    <col min="24" max="24" width="14.85546875" customWidth="1"/>
    <col min="25" max="25" width="12.85546875" bestFit="1" customWidth="1"/>
    <col min="26" max="26" width="47" customWidth="1"/>
    <col min="27" max="27" width="12.42578125" customWidth="1"/>
    <col min="28" max="28" width="11.5703125" bestFit="1" customWidth="1"/>
  </cols>
  <sheetData>
    <row r="2" spans="2:20" x14ac:dyDescent="0.25">
      <c r="B2" s="73" t="s">
        <v>1625</v>
      </c>
      <c r="C2" s="32"/>
      <c r="D2" s="32"/>
      <c r="E2" s="32"/>
      <c r="F2" s="32"/>
      <c r="G2" s="32"/>
      <c r="H2" s="33"/>
      <c r="J2" s="15" t="s">
        <v>1375</v>
      </c>
      <c r="K2" s="16"/>
      <c r="P2" s="1" t="s">
        <v>1589</v>
      </c>
    </row>
    <row r="3" spans="2:20" x14ac:dyDescent="0.25">
      <c r="B3" s="24"/>
      <c r="C3" s="18"/>
      <c r="D3" s="18"/>
      <c r="E3" s="18"/>
      <c r="F3" s="18"/>
      <c r="G3" s="18"/>
      <c r="H3" s="27"/>
      <c r="J3" s="31" t="s">
        <v>1376</v>
      </c>
      <c r="K3" s="209" t="s">
        <v>1053</v>
      </c>
      <c r="L3" s="32" t="s">
        <v>1379</v>
      </c>
      <c r="M3" s="210">
        <v>44471</v>
      </c>
      <c r="P3" s="515" t="s">
        <v>977</v>
      </c>
      <c r="Q3" s="516"/>
      <c r="R3" s="516"/>
      <c r="S3" s="516"/>
      <c r="T3" s="517"/>
    </row>
    <row r="4" spans="2:20" x14ac:dyDescent="0.25">
      <c r="B4" s="24" t="s">
        <v>1624</v>
      </c>
      <c r="C4" s="18" t="s">
        <v>1583</v>
      </c>
      <c r="D4" s="18"/>
      <c r="E4" s="18"/>
      <c r="F4" s="18" t="s">
        <v>1379</v>
      </c>
      <c r="G4" s="163">
        <v>44515</v>
      </c>
      <c r="H4" s="27"/>
      <c r="J4" s="24" t="s">
        <v>1406</v>
      </c>
      <c r="K4" s="204" t="s">
        <v>1378</v>
      </c>
      <c r="L4" s="18"/>
      <c r="M4" s="211"/>
      <c r="P4" s="471" t="s">
        <v>1494</v>
      </c>
      <c r="Q4" s="472"/>
      <c r="R4" s="472"/>
      <c r="S4" s="472"/>
      <c r="T4" s="473"/>
    </row>
    <row r="5" spans="2:20" x14ac:dyDescent="0.25">
      <c r="B5" s="264" t="s">
        <v>1421</v>
      </c>
      <c r="C5" s="126">
        <v>255000</v>
      </c>
      <c r="D5" s="21"/>
      <c r="E5" s="18"/>
      <c r="F5" s="18" t="s">
        <v>1376</v>
      </c>
      <c r="G5" s="18" t="s">
        <v>1053</v>
      </c>
      <c r="H5" s="27"/>
      <c r="J5" s="24" t="s">
        <v>1407</v>
      </c>
      <c r="K5" s="18" t="s">
        <v>1408</v>
      </c>
      <c r="L5" s="18" t="s">
        <v>1207</v>
      </c>
      <c r="M5" s="212">
        <v>464633131</v>
      </c>
      <c r="P5" s="24"/>
      <c r="Q5" s="18"/>
      <c r="R5" s="18"/>
      <c r="S5" s="18"/>
      <c r="T5" s="27"/>
    </row>
    <row r="6" spans="2:20" x14ac:dyDescent="0.25">
      <c r="B6" s="330" t="s">
        <v>1623</v>
      </c>
      <c r="C6" s="331" t="s">
        <v>527</v>
      </c>
      <c r="D6" s="331" t="s">
        <v>961</v>
      </c>
      <c r="E6" s="331" t="s">
        <v>1626</v>
      </c>
      <c r="F6" s="331" t="s">
        <v>1627</v>
      </c>
      <c r="G6" s="331" t="s">
        <v>1628</v>
      </c>
      <c r="H6" s="343" t="s">
        <v>599</v>
      </c>
      <c r="J6" s="28" t="s">
        <v>1208</v>
      </c>
      <c r="K6" s="213">
        <v>44471</v>
      </c>
      <c r="L6" s="29" t="s">
        <v>1381</v>
      </c>
      <c r="M6" s="214">
        <v>55000</v>
      </c>
      <c r="P6" s="471" t="s">
        <v>981</v>
      </c>
      <c r="Q6" s="472"/>
      <c r="R6" s="472"/>
      <c r="S6" s="472"/>
      <c r="T6" s="473"/>
    </row>
    <row r="7" spans="2:20" x14ac:dyDescent="0.25">
      <c r="B7" s="24" t="s">
        <v>1573</v>
      </c>
      <c r="C7" s="17" t="s">
        <v>1572</v>
      </c>
      <c r="D7" s="18" t="s">
        <v>528</v>
      </c>
      <c r="E7" s="277">
        <v>201000</v>
      </c>
      <c r="F7" s="277">
        <f>E7*15%</f>
        <v>30150</v>
      </c>
      <c r="G7" s="277">
        <f>SUM(E7:F7)</f>
        <v>231150</v>
      </c>
      <c r="H7" s="390" t="s">
        <v>1629</v>
      </c>
      <c r="P7" s="24"/>
      <c r="Q7" s="18"/>
      <c r="R7" s="18"/>
      <c r="S7" s="18"/>
      <c r="T7" s="27"/>
    </row>
    <row r="8" spans="2:20" ht="17.25" x14ac:dyDescent="0.35">
      <c r="B8" s="24" t="s">
        <v>1581</v>
      </c>
      <c r="C8" s="17" t="s">
        <v>1580</v>
      </c>
      <c r="D8" s="18" t="s">
        <v>529</v>
      </c>
      <c r="E8" s="277">
        <v>20000</v>
      </c>
      <c r="F8" s="277">
        <v>0</v>
      </c>
      <c r="G8" s="277">
        <f>SUM(E8:F8)</f>
        <v>20000</v>
      </c>
      <c r="H8" s="390" t="s">
        <v>1629</v>
      </c>
      <c r="P8" s="518" t="s">
        <v>1569</v>
      </c>
      <c r="Q8" s="519"/>
      <c r="R8" s="519"/>
      <c r="S8" s="519"/>
      <c r="T8" s="520"/>
    </row>
    <row r="9" spans="2:20" x14ac:dyDescent="0.25">
      <c r="B9" s="24"/>
      <c r="C9" s="18"/>
      <c r="D9" s="18"/>
      <c r="E9" s="18"/>
      <c r="F9" s="18"/>
      <c r="G9" s="18"/>
      <c r="H9" s="27"/>
      <c r="J9" t="s">
        <v>1379</v>
      </c>
      <c r="P9" s="24"/>
      <c r="Q9" s="18"/>
      <c r="R9" s="18"/>
      <c r="S9" s="18"/>
      <c r="T9" s="27"/>
    </row>
    <row r="10" spans="2:20" x14ac:dyDescent="0.25">
      <c r="B10" s="309" t="s">
        <v>416</v>
      </c>
      <c r="C10" s="394"/>
      <c r="D10" s="394"/>
      <c r="E10" s="391">
        <f>SUM(E7:E9)</f>
        <v>221000</v>
      </c>
      <c r="F10" s="391">
        <f>SUM(F7:F9)</f>
        <v>30150</v>
      </c>
      <c r="G10" s="391">
        <f>SUM(G7:G9)</f>
        <v>251150</v>
      </c>
      <c r="H10" s="392"/>
      <c r="P10" s="24" t="s">
        <v>1578</v>
      </c>
      <c r="Q10" s="18"/>
      <c r="R10" s="18"/>
      <c r="S10" s="18" t="s">
        <v>1577</v>
      </c>
      <c r="T10" s="27"/>
    </row>
    <row r="11" spans="2:20" x14ac:dyDescent="0.25">
      <c r="B11" s="24"/>
      <c r="C11" s="18"/>
      <c r="D11" s="18"/>
      <c r="E11" s="18"/>
      <c r="F11" s="18"/>
      <c r="G11" s="18"/>
      <c r="H11" s="27"/>
      <c r="J11" s="15"/>
      <c r="K11" s="15"/>
      <c r="L11" s="15"/>
      <c r="P11" s="24"/>
      <c r="Q11" s="18"/>
      <c r="R11" s="18"/>
      <c r="S11" s="18"/>
      <c r="T11" s="27"/>
    </row>
    <row r="12" spans="2:20" x14ac:dyDescent="0.25">
      <c r="B12" s="330" t="s">
        <v>1636</v>
      </c>
      <c r="C12" s="331" t="s">
        <v>567</v>
      </c>
      <c r="D12" s="331" t="s">
        <v>1630</v>
      </c>
      <c r="E12" s="331" t="s">
        <v>1631</v>
      </c>
      <c r="F12" s="331" t="s">
        <v>1634</v>
      </c>
      <c r="G12" s="331" t="s">
        <v>1145</v>
      </c>
      <c r="H12" s="343" t="s">
        <v>599</v>
      </c>
      <c r="P12" s="522" t="s">
        <v>1571</v>
      </c>
      <c r="Q12" s="523"/>
      <c r="R12" s="523"/>
      <c r="S12" s="523"/>
      <c r="T12" s="524"/>
    </row>
    <row r="13" spans="2:20" x14ac:dyDescent="0.25">
      <c r="B13" s="389" t="s">
        <v>1582</v>
      </c>
      <c r="C13" s="18" t="s">
        <v>1408</v>
      </c>
      <c r="D13" s="377">
        <v>464633131</v>
      </c>
      <c r="E13" s="86" t="s">
        <v>1638</v>
      </c>
      <c r="F13" s="18"/>
      <c r="G13" s="329">
        <f>E10*95%</f>
        <v>209950</v>
      </c>
      <c r="H13" s="390" t="s">
        <v>1629</v>
      </c>
      <c r="P13" s="46" t="s">
        <v>1570</v>
      </c>
      <c r="Q13" s="46" t="s">
        <v>1196</v>
      </c>
      <c r="R13" s="46" t="s">
        <v>961</v>
      </c>
      <c r="S13" s="46" t="s">
        <v>549</v>
      </c>
      <c r="T13" s="46" t="s">
        <v>552</v>
      </c>
    </row>
    <row r="14" spans="2:20" x14ac:dyDescent="0.25">
      <c r="B14" s="114" t="s">
        <v>1595</v>
      </c>
      <c r="C14" s="18" t="s">
        <v>1410</v>
      </c>
      <c r="D14" s="351">
        <v>45</v>
      </c>
      <c r="E14" s="351" t="s">
        <v>1594</v>
      </c>
      <c r="F14" s="351" t="s">
        <v>1644</v>
      </c>
      <c r="G14" s="329">
        <f>E10*5%</f>
        <v>11050</v>
      </c>
      <c r="H14" s="390" t="s">
        <v>1629</v>
      </c>
      <c r="P14" s="190">
        <v>1</v>
      </c>
      <c r="Q14" s="57" t="s">
        <v>1573</v>
      </c>
      <c r="R14" s="57" t="s">
        <v>528</v>
      </c>
      <c r="S14" s="203" t="s">
        <v>1572</v>
      </c>
      <c r="T14" s="341">
        <f>G7</f>
        <v>231150</v>
      </c>
    </row>
    <row r="15" spans="2:20" x14ac:dyDescent="0.25">
      <c r="B15" s="114" t="s">
        <v>1596</v>
      </c>
      <c r="C15" s="18" t="s">
        <v>1410</v>
      </c>
      <c r="D15" s="351">
        <v>18</v>
      </c>
      <c r="E15" s="351" t="s">
        <v>1594</v>
      </c>
      <c r="F15" s="351" t="s">
        <v>1635</v>
      </c>
      <c r="G15" s="329">
        <f>F10</f>
        <v>30150</v>
      </c>
      <c r="H15" s="390" t="s">
        <v>1629</v>
      </c>
      <c r="J15" s="15" t="s">
        <v>1382</v>
      </c>
      <c r="K15" s="16"/>
      <c r="P15" s="190">
        <v>2</v>
      </c>
      <c r="Q15" s="57"/>
      <c r="R15" s="57"/>
      <c r="S15" s="203"/>
      <c r="T15" s="341"/>
    </row>
    <row r="16" spans="2:20" x14ac:dyDescent="0.25">
      <c r="B16" s="344" t="s">
        <v>416</v>
      </c>
      <c r="C16" s="345"/>
      <c r="D16" s="345"/>
      <c r="E16" s="345"/>
      <c r="F16" s="345"/>
      <c r="G16" s="346">
        <f>SUM(G13:G15)</f>
        <v>251150</v>
      </c>
      <c r="H16" s="30"/>
      <c r="J16" s="31" t="s">
        <v>1376</v>
      </c>
      <c r="K16" s="209" t="s">
        <v>1383</v>
      </c>
      <c r="L16" s="32" t="s">
        <v>1379</v>
      </c>
      <c r="M16" s="210">
        <v>44471</v>
      </c>
      <c r="P16" s="190">
        <v>3</v>
      </c>
      <c r="Q16" s="57"/>
      <c r="R16" s="57"/>
      <c r="S16" s="57"/>
      <c r="T16" s="341"/>
    </row>
    <row r="17" spans="2:20" x14ac:dyDescent="0.25">
      <c r="B17" s="24"/>
      <c r="C17" s="18"/>
      <c r="D17" s="18"/>
      <c r="E17" s="18"/>
      <c r="F17" s="18"/>
      <c r="G17" s="18"/>
      <c r="H17" s="27"/>
      <c r="J17" s="24" t="s">
        <v>1384</v>
      </c>
      <c r="K17" s="351" t="s">
        <v>1591</v>
      </c>
      <c r="L17" s="18" t="s">
        <v>1385</v>
      </c>
      <c r="M17" s="352" t="s">
        <v>1592</v>
      </c>
      <c r="P17" s="521" t="s">
        <v>416</v>
      </c>
      <c r="Q17" s="521"/>
      <c r="R17" s="521"/>
      <c r="S17" s="521"/>
      <c r="T17" s="342">
        <f>SUM(T14:T16)</f>
        <v>231150</v>
      </c>
    </row>
    <row r="18" spans="2:20" x14ac:dyDescent="0.25">
      <c r="B18" s="395" t="s">
        <v>1637</v>
      </c>
      <c r="C18" s="18"/>
      <c r="D18" s="18"/>
      <c r="E18" s="18"/>
      <c r="F18" s="18"/>
      <c r="G18" s="18"/>
      <c r="H18" s="27"/>
      <c r="J18" s="24"/>
      <c r="K18" s="351"/>
      <c r="L18" s="18"/>
      <c r="M18" s="352"/>
      <c r="P18" s="380" t="s">
        <v>1640</v>
      </c>
      <c r="Q18" s="381"/>
      <c r="R18" s="393" t="s">
        <v>1643</v>
      </c>
      <c r="S18" s="381"/>
      <c r="T18" s="386">
        <f>G14</f>
        <v>11050</v>
      </c>
    </row>
    <row r="19" spans="2:20" x14ac:dyDescent="0.25">
      <c r="B19" s="28"/>
      <c r="C19" s="29"/>
      <c r="D19" s="29"/>
      <c r="E19" s="29"/>
      <c r="F19" s="29"/>
      <c r="G19" s="29"/>
      <c r="H19" s="30"/>
      <c r="J19" s="24"/>
      <c r="K19" s="351"/>
      <c r="L19" s="18"/>
      <c r="M19" s="352"/>
      <c r="P19" s="384" t="s">
        <v>1641</v>
      </c>
      <c r="Q19" s="385"/>
      <c r="R19" s="393" t="s">
        <v>1643</v>
      </c>
      <c r="S19" s="385"/>
      <c r="T19" s="387">
        <f>G15</f>
        <v>30150</v>
      </c>
    </row>
    <row r="20" spans="2:20" x14ac:dyDescent="0.25">
      <c r="J20" s="24"/>
      <c r="K20" s="351"/>
      <c r="L20" s="18"/>
      <c r="M20" s="352"/>
      <c r="P20" s="382" t="s">
        <v>1642</v>
      </c>
      <c r="Q20" s="383"/>
      <c r="R20" s="383"/>
      <c r="S20" s="383"/>
      <c r="T20" s="388">
        <f>T17-T18-T19</f>
        <v>189950</v>
      </c>
    </row>
    <row r="21" spans="2:20" x14ac:dyDescent="0.25">
      <c r="J21" s="24"/>
      <c r="K21" s="351"/>
      <c r="L21" s="18"/>
      <c r="M21" s="352"/>
      <c r="P21" s="378"/>
      <c r="Q21" s="194"/>
      <c r="R21" s="194"/>
      <c r="S21" s="194"/>
      <c r="T21" s="379"/>
    </row>
    <row r="22" spans="2:20" x14ac:dyDescent="0.25">
      <c r="J22" s="24" t="s">
        <v>1386</v>
      </c>
      <c r="K22" s="351" t="s">
        <v>1593</v>
      </c>
      <c r="L22" s="18" t="s">
        <v>1387</v>
      </c>
      <c r="M22" s="352" t="s">
        <v>1594</v>
      </c>
      <c r="P22" s="24" t="s">
        <v>1639</v>
      </c>
      <c r="Q22" s="18"/>
      <c r="R22" s="18"/>
      <c r="S22" s="18"/>
      <c r="T22" s="27"/>
    </row>
    <row r="23" spans="2:20" x14ac:dyDescent="0.25">
      <c r="B23" s="515" t="s">
        <v>977</v>
      </c>
      <c r="C23" s="516"/>
      <c r="D23" s="516"/>
      <c r="E23" s="516"/>
      <c r="F23" s="516"/>
      <c r="G23" s="516"/>
      <c r="H23" s="517"/>
      <c r="J23" s="28" t="s">
        <v>1409</v>
      </c>
      <c r="K23" s="215" t="s">
        <v>1410</v>
      </c>
      <c r="L23" s="29" t="s">
        <v>1381</v>
      </c>
      <c r="M23" s="214">
        <v>55000</v>
      </c>
      <c r="P23" s="24"/>
      <c r="Q23" s="18"/>
      <c r="R23" s="18"/>
      <c r="S23" s="18"/>
      <c r="T23" s="27"/>
    </row>
    <row r="24" spans="2:20" x14ac:dyDescent="0.25">
      <c r="B24" s="471" t="s">
        <v>1494</v>
      </c>
      <c r="C24" s="472"/>
      <c r="D24" s="472"/>
      <c r="E24" s="472"/>
      <c r="F24" s="472"/>
      <c r="G24" s="472"/>
      <c r="H24" s="473"/>
      <c r="P24" s="24" t="s">
        <v>1646</v>
      </c>
      <c r="Q24" s="18" t="str">
        <f>IF(G5="Cheque","By Cheque No: "&amp;D13&amp;" of "&amp;C13&amp;" dated "&amp;E13,"Cash")</f>
        <v>By Cheque No: 464633131 of Standard Bank Ltd. dated 02 Oct 2021</v>
      </c>
      <c r="R24" s="18"/>
      <c r="S24" s="18"/>
      <c r="T24" s="27"/>
    </row>
    <row r="25" spans="2:20" x14ac:dyDescent="0.25">
      <c r="B25" s="24"/>
      <c r="C25" s="18"/>
      <c r="D25" s="18"/>
      <c r="E25" s="18"/>
      <c r="F25" s="18"/>
      <c r="G25" s="18"/>
      <c r="H25" s="27"/>
      <c r="P25" s="24"/>
      <c r="Q25" s="18"/>
      <c r="R25" s="18"/>
      <c r="S25" s="18"/>
      <c r="T25" s="27"/>
    </row>
    <row r="26" spans="2:20" x14ac:dyDescent="0.25">
      <c r="B26" s="24"/>
      <c r="C26" s="18"/>
      <c r="D26" s="18"/>
      <c r="E26" s="18"/>
      <c r="F26" s="18"/>
      <c r="G26" s="18"/>
      <c r="H26" s="27"/>
      <c r="P26" s="24"/>
      <c r="Q26" s="18"/>
      <c r="R26" s="18"/>
      <c r="S26" s="18"/>
      <c r="T26" s="27"/>
    </row>
    <row r="27" spans="2:20" x14ac:dyDescent="0.25">
      <c r="B27" s="477" t="s">
        <v>1588</v>
      </c>
      <c r="C27" s="478"/>
      <c r="D27" s="478"/>
      <c r="E27" s="478"/>
      <c r="F27" s="478"/>
      <c r="G27" s="478"/>
      <c r="H27" s="479"/>
      <c r="P27" s="24"/>
      <c r="Q27" s="18"/>
      <c r="R27" s="18"/>
      <c r="S27" s="18"/>
      <c r="T27" s="27"/>
    </row>
    <row r="28" spans="2:20" x14ac:dyDescent="0.25">
      <c r="B28" s="24"/>
      <c r="C28" s="18"/>
      <c r="D28" s="18"/>
      <c r="E28" s="18"/>
      <c r="F28" s="18"/>
      <c r="G28" s="18"/>
      <c r="H28" s="27"/>
      <c r="P28" s="24"/>
      <c r="Q28" s="18"/>
      <c r="R28" s="18"/>
      <c r="S28" s="32" t="s">
        <v>1574</v>
      </c>
      <c r="T28" s="33"/>
    </row>
    <row r="29" spans="2:20" x14ac:dyDescent="0.25">
      <c r="B29" s="348"/>
      <c r="C29" s="349"/>
      <c r="D29" s="349"/>
      <c r="E29" s="349"/>
      <c r="F29" s="349"/>
      <c r="G29" s="349"/>
      <c r="H29" s="350"/>
      <c r="P29" s="24"/>
      <c r="Q29" s="18"/>
      <c r="R29" s="18"/>
      <c r="S29" s="18" t="s">
        <v>1575</v>
      </c>
      <c r="T29" s="27"/>
    </row>
    <row r="30" spans="2:20" x14ac:dyDescent="0.25">
      <c r="B30" s="24"/>
      <c r="C30" s="18"/>
      <c r="D30" s="18"/>
      <c r="E30" s="18"/>
      <c r="F30" s="18"/>
      <c r="G30" s="18"/>
      <c r="H30" s="27"/>
      <c r="P30" s="24" t="s">
        <v>1579</v>
      </c>
      <c r="Q30" s="18"/>
      <c r="R30" s="18"/>
      <c r="S30" s="18" t="s">
        <v>1576</v>
      </c>
      <c r="T30" s="27"/>
    </row>
    <row r="31" spans="2:20" x14ac:dyDescent="0.25">
      <c r="B31" s="24" t="s">
        <v>1584</v>
      </c>
      <c r="C31" s="18"/>
      <c r="D31" s="18"/>
      <c r="E31" s="18" t="s">
        <v>1585</v>
      </c>
      <c r="F31" s="18"/>
      <c r="G31" s="18" t="s">
        <v>1586</v>
      </c>
      <c r="H31" s="27"/>
      <c r="P31" s="28"/>
      <c r="Q31" s="29"/>
      <c r="R31" s="29"/>
      <c r="S31" s="29"/>
      <c r="T31" s="30"/>
    </row>
    <row r="32" spans="2:20" x14ac:dyDescent="0.25">
      <c r="B32" s="24"/>
      <c r="C32" s="18"/>
      <c r="D32" s="18"/>
      <c r="E32" s="18"/>
      <c r="F32" s="18"/>
      <c r="G32" s="18"/>
      <c r="H32" s="27"/>
    </row>
    <row r="33" spans="2:14" x14ac:dyDescent="0.25">
      <c r="B33" s="330" t="s">
        <v>1322</v>
      </c>
      <c r="C33" s="331" t="s">
        <v>1259</v>
      </c>
      <c r="D33" s="331" t="s">
        <v>903</v>
      </c>
      <c r="E33" s="331" t="s">
        <v>899</v>
      </c>
      <c r="F33" s="331" t="s">
        <v>1078</v>
      </c>
      <c r="G33" s="331" t="s">
        <v>413</v>
      </c>
      <c r="H33" s="343" t="s">
        <v>414</v>
      </c>
    </row>
    <row r="34" spans="2:14" s="67" customFormat="1" ht="75" x14ac:dyDescent="0.25">
      <c r="B34" s="396" t="str">
        <f>B13</f>
        <v>Dhaka Bank C/A-001</v>
      </c>
      <c r="C34" s="353" t="s">
        <v>397</v>
      </c>
      <c r="D34" s="353" t="s">
        <v>1583</v>
      </c>
      <c r="E34" s="397">
        <f>D13</f>
        <v>464633131</v>
      </c>
      <c r="F34" s="353" t="str">
        <f>IF(G5="Cheque","Cheque collected from "&amp;C4&amp;" by Cheque No# "&amp;D13&amp;", dated "&amp;E13&amp;" against MR#Nov/21/001","Cash collected from "&amp;C4&amp;" against MR#Nov/21/001")</f>
        <v>Cheque collected from 144 - Rupom by Cheque No# 464633131, dated 02 Oct 2021 against MR#Nov/21/001</v>
      </c>
      <c r="G34" s="398">
        <f>G13</f>
        <v>209950</v>
      </c>
      <c r="H34" s="399"/>
      <c r="N34" s="400"/>
    </row>
    <row r="35" spans="2:14" s="67" customFormat="1" ht="75" x14ac:dyDescent="0.25">
      <c r="B35" s="396" t="s">
        <v>1595</v>
      </c>
      <c r="C35" s="353" t="s">
        <v>397</v>
      </c>
      <c r="D35" s="353" t="s">
        <v>1583</v>
      </c>
      <c r="E35" s="397" t="s">
        <v>1383</v>
      </c>
      <c r="F35" s="353" t="str">
        <f>"By TDS Certificate No: "&amp;F14&amp;M6&amp;" vide TR Challan No: "&amp;D14&amp;" of "&amp;C14&amp;" dated: "&amp;E14</f>
        <v>By TDS Certificate No: Jul/21/TDS/118555000 vide TR Challan No: 45 of Sonali Bank Ltd. dated: 23 Oct 2021</v>
      </c>
      <c r="G35" s="398">
        <f>G14</f>
        <v>11050</v>
      </c>
      <c r="H35" s="399"/>
      <c r="N35" s="400"/>
    </row>
    <row r="36" spans="2:14" s="67" customFormat="1" ht="75" x14ac:dyDescent="0.25">
      <c r="B36" s="396" t="s">
        <v>1596</v>
      </c>
      <c r="C36" s="353" t="s">
        <v>0</v>
      </c>
      <c r="D36" s="353" t="s">
        <v>1583</v>
      </c>
      <c r="E36" s="397" t="s">
        <v>1390</v>
      </c>
      <c r="F36" s="353" t="str">
        <f>"By VDS Certificate No: "&amp;F15&amp;M6&amp;" vide TR Challan No: "&amp;D15&amp;" of "&amp;C15&amp;" dated: "&amp;E15</f>
        <v>By VDS Certificate No: Jul/21/VDS/10555000 vide TR Challan No: 18 of Sonali Bank Ltd. dated: 23 Oct 2021</v>
      </c>
      <c r="G36" s="398">
        <f>G15</f>
        <v>30150</v>
      </c>
      <c r="H36" s="399"/>
      <c r="N36" s="400"/>
    </row>
    <row r="37" spans="2:14" s="67" customFormat="1" ht="45" x14ac:dyDescent="0.25">
      <c r="B37" s="396" t="s">
        <v>716</v>
      </c>
      <c r="C37" s="353" t="s">
        <v>397</v>
      </c>
      <c r="D37" s="353" t="s">
        <v>1583</v>
      </c>
      <c r="E37" s="353"/>
      <c r="F37" s="353" t="str">
        <f>"Collection against invoice no # "&amp;Q14&amp;", "&amp;Q15</f>
        <v xml:space="preserve">Collection against invoice no # 1121-144-00002-00003, </v>
      </c>
      <c r="G37" s="353"/>
      <c r="H37" s="401">
        <f>T17</f>
        <v>231150</v>
      </c>
      <c r="N37" s="400"/>
    </row>
    <row r="38" spans="2:14" x14ac:dyDescent="0.25">
      <c r="B38" s="344" t="s">
        <v>416</v>
      </c>
      <c r="C38" s="345" t="s">
        <v>1645</v>
      </c>
      <c r="D38" s="345"/>
      <c r="E38" s="345"/>
      <c r="F38" s="345"/>
      <c r="G38" s="346">
        <f>SUM(G34:G37)</f>
        <v>251150</v>
      </c>
      <c r="H38" s="347">
        <f>SUM(H34:H37)</f>
        <v>231150</v>
      </c>
    </row>
    <row r="39" spans="2:14" x14ac:dyDescent="0.25">
      <c r="B39" s="24"/>
      <c r="C39" s="18"/>
      <c r="D39" s="18"/>
      <c r="E39" s="18"/>
      <c r="F39" s="18"/>
      <c r="G39" s="18"/>
      <c r="H39" s="27"/>
    </row>
    <row r="40" spans="2:14" x14ac:dyDescent="0.25">
      <c r="B40" s="24"/>
      <c r="C40" s="18"/>
      <c r="D40" s="18"/>
      <c r="E40" s="18"/>
      <c r="F40" s="18"/>
      <c r="G40" s="18"/>
      <c r="H40" s="27"/>
    </row>
    <row r="41" spans="2:14" x14ac:dyDescent="0.25">
      <c r="B41" s="24"/>
      <c r="C41" s="18"/>
      <c r="D41" s="18"/>
      <c r="E41" s="18"/>
      <c r="F41" s="18"/>
      <c r="G41" s="18"/>
      <c r="H41" s="27"/>
    </row>
    <row r="42" spans="2:14" x14ac:dyDescent="0.25">
      <c r="B42" s="24"/>
      <c r="C42" s="18"/>
      <c r="D42" s="18"/>
      <c r="E42" s="18"/>
      <c r="F42" s="18"/>
      <c r="G42" s="18"/>
      <c r="H42" s="27"/>
    </row>
    <row r="43" spans="2:14" x14ac:dyDescent="0.25">
      <c r="B43" s="24" t="s">
        <v>1587</v>
      </c>
      <c r="C43" s="18"/>
      <c r="D43" s="18"/>
      <c r="E43" s="18"/>
      <c r="F43" s="18"/>
      <c r="G43" s="18" t="s">
        <v>959</v>
      </c>
      <c r="H43" s="27"/>
    </row>
    <row r="44" spans="2:14" x14ac:dyDescent="0.25">
      <c r="B44" s="24" t="s">
        <v>1575</v>
      </c>
      <c r="C44" s="18"/>
      <c r="D44" s="18"/>
      <c r="E44" s="18"/>
      <c r="F44" s="18"/>
      <c r="G44" s="18" t="s">
        <v>1575</v>
      </c>
      <c r="H44" s="27"/>
    </row>
    <row r="45" spans="2:14" x14ac:dyDescent="0.25">
      <c r="B45" s="24" t="s">
        <v>1576</v>
      </c>
      <c r="C45" s="18"/>
      <c r="D45" s="18"/>
      <c r="E45" s="18"/>
      <c r="F45" s="18"/>
      <c r="G45" s="18" t="s">
        <v>1576</v>
      </c>
      <c r="H45" s="27"/>
    </row>
    <row r="46" spans="2:14" x14ac:dyDescent="0.25">
      <c r="B46" s="24"/>
      <c r="C46" s="18"/>
      <c r="D46" s="18"/>
      <c r="E46" s="18"/>
      <c r="F46" s="18"/>
      <c r="G46" s="18"/>
      <c r="H46" s="27"/>
    </row>
    <row r="47" spans="2:14" x14ac:dyDescent="0.25">
      <c r="B47" s="24"/>
      <c r="C47" s="18"/>
      <c r="D47" s="18"/>
      <c r="E47" s="18"/>
      <c r="F47" s="18"/>
      <c r="G47" s="18"/>
      <c r="H47" s="27"/>
    </row>
    <row r="48" spans="2:14" x14ac:dyDescent="0.25">
      <c r="B48" s="24"/>
      <c r="C48" s="18"/>
      <c r="D48" s="18"/>
      <c r="E48" s="18"/>
      <c r="F48" s="18"/>
      <c r="G48" s="18"/>
      <c r="H48" s="27"/>
    </row>
    <row r="49" spans="1:22" x14ac:dyDescent="0.25">
      <c r="B49" s="24"/>
      <c r="C49" s="18"/>
      <c r="D49" s="18"/>
      <c r="E49" s="18"/>
      <c r="F49" s="18"/>
      <c r="G49" s="18"/>
      <c r="H49" s="27"/>
    </row>
    <row r="50" spans="1:22" x14ac:dyDescent="0.25">
      <c r="B50" s="24"/>
      <c r="C50" s="18"/>
      <c r="D50" s="18"/>
      <c r="E50" s="18"/>
      <c r="F50" s="18"/>
      <c r="G50" s="18"/>
      <c r="H50" s="27"/>
    </row>
    <row r="51" spans="1:22" x14ac:dyDescent="0.25">
      <c r="B51" s="28"/>
      <c r="C51" s="29"/>
      <c r="D51" s="29"/>
      <c r="E51" s="29"/>
      <c r="F51" s="29"/>
      <c r="G51" s="29"/>
      <c r="H51" s="30"/>
    </row>
    <row r="53" spans="1:22" x14ac:dyDescent="0.25">
      <c r="A53" s="402"/>
      <c r="B53" s="402"/>
      <c r="C53" s="402"/>
      <c r="D53" s="402"/>
      <c r="E53" s="402"/>
      <c r="F53" s="402"/>
      <c r="G53" s="402"/>
      <c r="H53" s="402"/>
      <c r="I53" s="402"/>
      <c r="J53" s="402"/>
      <c r="K53" s="402"/>
      <c r="L53" s="402"/>
      <c r="M53" s="402"/>
      <c r="N53" s="402"/>
      <c r="O53" s="402"/>
      <c r="P53" s="402"/>
      <c r="Q53" s="402"/>
      <c r="R53" s="402"/>
      <c r="S53" s="402"/>
      <c r="T53" s="402"/>
      <c r="U53" s="402"/>
      <c r="V53" s="402"/>
    </row>
    <row r="55" spans="1:22" x14ac:dyDescent="0.25">
      <c r="B55" s="73" t="s">
        <v>1625</v>
      </c>
      <c r="C55" s="32"/>
      <c r="D55" s="32"/>
      <c r="E55" s="32"/>
      <c r="F55" s="32"/>
      <c r="G55" s="32"/>
      <c r="H55" s="33"/>
      <c r="J55" s="15" t="s">
        <v>1375</v>
      </c>
      <c r="K55" s="16"/>
      <c r="P55" s="1" t="s">
        <v>1590</v>
      </c>
    </row>
    <row r="56" spans="1:22" x14ac:dyDescent="0.25">
      <c r="B56" s="24"/>
      <c r="C56" s="18"/>
      <c r="D56" s="18"/>
      <c r="E56" s="18"/>
      <c r="F56" s="18"/>
      <c r="G56" s="18"/>
      <c r="H56" s="27"/>
      <c r="J56" s="31" t="s">
        <v>1376</v>
      </c>
      <c r="K56" s="209" t="s">
        <v>1053</v>
      </c>
      <c r="L56" s="32" t="s">
        <v>1379</v>
      </c>
      <c r="M56" s="210">
        <v>44471</v>
      </c>
      <c r="P56" s="515" t="s">
        <v>977</v>
      </c>
      <c r="Q56" s="516"/>
      <c r="R56" s="516"/>
      <c r="S56" s="516"/>
      <c r="T56" s="517"/>
    </row>
    <row r="57" spans="1:22" x14ac:dyDescent="0.25">
      <c r="B57" s="24" t="s">
        <v>1624</v>
      </c>
      <c r="C57" s="18" t="s">
        <v>1583</v>
      </c>
      <c r="D57" s="18"/>
      <c r="E57" s="18"/>
      <c r="F57" s="18" t="s">
        <v>1379</v>
      </c>
      <c r="G57" s="163">
        <v>44515</v>
      </c>
      <c r="H57" s="27"/>
      <c r="J57" s="24" t="s">
        <v>1406</v>
      </c>
      <c r="K57" s="204" t="s">
        <v>1378</v>
      </c>
      <c r="L57" s="18"/>
      <c r="M57" s="211"/>
      <c r="P57" s="471" t="s">
        <v>1494</v>
      </c>
      <c r="Q57" s="472"/>
      <c r="R57" s="472"/>
      <c r="S57" s="472"/>
      <c r="T57" s="473"/>
    </row>
    <row r="58" spans="1:22" x14ac:dyDescent="0.25">
      <c r="B58" s="264" t="s">
        <v>1421</v>
      </c>
      <c r="C58" s="126">
        <v>255000</v>
      </c>
      <c r="D58" s="21"/>
      <c r="E58" s="18"/>
      <c r="F58" s="18" t="s">
        <v>1376</v>
      </c>
      <c r="G58" s="18" t="s">
        <v>26</v>
      </c>
      <c r="H58" s="27"/>
      <c r="J58" s="24" t="s">
        <v>1407</v>
      </c>
      <c r="K58" s="18" t="s">
        <v>1408</v>
      </c>
      <c r="L58" s="18" t="s">
        <v>1207</v>
      </c>
      <c r="M58" s="212">
        <v>464633131</v>
      </c>
      <c r="P58" s="24"/>
      <c r="Q58" s="18"/>
      <c r="R58" s="18"/>
      <c r="S58" s="18"/>
      <c r="T58" s="27"/>
    </row>
    <row r="59" spans="1:22" x14ac:dyDescent="0.25">
      <c r="B59" s="330" t="s">
        <v>1623</v>
      </c>
      <c r="C59" s="331" t="s">
        <v>527</v>
      </c>
      <c r="D59" s="331" t="s">
        <v>961</v>
      </c>
      <c r="E59" s="331" t="s">
        <v>1626</v>
      </c>
      <c r="F59" s="331" t="s">
        <v>1627</v>
      </c>
      <c r="G59" s="331" t="s">
        <v>1628</v>
      </c>
      <c r="H59" s="343" t="s">
        <v>599</v>
      </c>
      <c r="J59" s="28" t="s">
        <v>1208</v>
      </c>
      <c r="K59" s="213">
        <v>44471</v>
      </c>
      <c r="L59" s="29" t="s">
        <v>1381</v>
      </c>
      <c r="M59" s="214">
        <v>55000</v>
      </c>
      <c r="P59" s="471" t="s">
        <v>981</v>
      </c>
      <c r="Q59" s="472"/>
      <c r="R59" s="472"/>
      <c r="S59" s="472"/>
      <c r="T59" s="473"/>
    </row>
    <row r="60" spans="1:22" x14ac:dyDescent="0.25">
      <c r="B60" s="24" t="s">
        <v>1573</v>
      </c>
      <c r="C60" s="17" t="s">
        <v>1572</v>
      </c>
      <c r="D60" s="18" t="s">
        <v>528</v>
      </c>
      <c r="E60" s="277">
        <v>201000</v>
      </c>
      <c r="F60" s="277">
        <f>E60*15%</f>
        <v>30150</v>
      </c>
      <c r="G60" s="277">
        <f>SUM(E60:F60)</f>
        <v>231150</v>
      </c>
      <c r="H60" s="390" t="s">
        <v>1629</v>
      </c>
      <c r="P60" s="24"/>
      <c r="Q60" s="18"/>
      <c r="R60" s="18"/>
      <c r="S60" s="18"/>
      <c r="T60" s="27"/>
    </row>
    <row r="61" spans="1:22" ht="17.25" x14ac:dyDescent="0.35">
      <c r="B61" s="24" t="s">
        <v>1581</v>
      </c>
      <c r="C61" s="17" t="s">
        <v>1580</v>
      </c>
      <c r="D61" s="18" t="s">
        <v>529</v>
      </c>
      <c r="E61" s="277">
        <v>20000</v>
      </c>
      <c r="F61" s="277">
        <v>0</v>
      </c>
      <c r="G61" s="277">
        <f>SUM(E61:F61)</f>
        <v>20000</v>
      </c>
      <c r="H61" s="390" t="s">
        <v>1629</v>
      </c>
      <c r="P61" s="518" t="s">
        <v>1569</v>
      </c>
      <c r="Q61" s="519"/>
      <c r="R61" s="519"/>
      <c r="S61" s="519"/>
      <c r="T61" s="520"/>
    </row>
    <row r="62" spans="1:22" x14ac:dyDescent="0.25">
      <c r="B62" s="24"/>
      <c r="C62" s="18"/>
      <c r="D62" s="18"/>
      <c r="E62" s="18"/>
      <c r="F62" s="18"/>
      <c r="G62" s="18"/>
      <c r="H62" s="27"/>
      <c r="J62" t="s">
        <v>1379</v>
      </c>
      <c r="P62" s="24"/>
      <c r="Q62" s="18"/>
      <c r="R62" s="18"/>
      <c r="S62" s="18"/>
      <c r="T62" s="27"/>
    </row>
    <row r="63" spans="1:22" x14ac:dyDescent="0.25">
      <c r="B63" s="309" t="s">
        <v>416</v>
      </c>
      <c r="C63" s="394"/>
      <c r="D63" s="394"/>
      <c r="E63" s="391">
        <f>SUM(E60:E62)</f>
        <v>221000</v>
      </c>
      <c r="F63" s="391">
        <f>SUM(F60:F62)</f>
        <v>30150</v>
      </c>
      <c r="G63" s="391">
        <f>SUM(G60:G62)</f>
        <v>251150</v>
      </c>
      <c r="H63" s="392"/>
      <c r="P63" s="24" t="s">
        <v>1578</v>
      </c>
      <c r="Q63" s="18"/>
      <c r="R63" s="18"/>
      <c r="S63" s="18" t="s">
        <v>1577</v>
      </c>
      <c r="T63" s="27"/>
    </row>
    <row r="64" spans="1:22" x14ac:dyDescent="0.25">
      <c r="B64" s="24"/>
      <c r="C64" s="18"/>
      <c r="D64" s="18"/>
      <c r="E64" s="18"/>
      <c r="F64" s="18"/>
      <c r="G64" s="18"/>
      <c r="H64" s="27"/>
      <c r="J64" s="15"/>
      <c r="K64" s="15"/>
      <c r="L64" s="15"/>
      <c r="P64" s="24"/>
      <c r="Q64" s="18"/>
      <c r="R64" s="18"/>
      <c r="S64" s="18"/>
      <c r="T64" s="27"/>
    </row>
    <row r="65" spans="2:20" x14ac:dyDescent="0.25">
      <c r="B65" s="330" t="s">
        <v>1636</v>
      </c>
      <c r="C65" s="331" t="s">
        <v>567</v>
      </c>
      <c r="D65" s="331" t="s">
        <v>1630</v>
      </c>
      <c r="E65" s="331" t="s">
        <v>1631</v>
      </c>
      <c r="F65" s="331" t="s">
        <v>1634</v>
      </c>
      <c r="G65" s="331" t="s">
        <v>1145</v>
      </c>
      <c r="H65" s="343" t="s">
        <v>599</v>
      </c>
      <c r="P65" s="522" t="s">
        <v>1571</v>
      </c>
      <c r="Q65" s="523"/>
      <c r="R65" s="523"/>
      <c r="S65" s="523"/>
      <c r="T65" s="524"/>
    </row>
    <row r="66" spans="2:20" x14ac:dyDescent="0.25">
      <c r="B66" s="389" t="s">
        <v>26</v>
      </c>
      <c r="C66" s="18"/>
      <c r="D66" s="377"/>
      <c r="E66" s="86"/>
      <c r="F66" s="18"/>
      <c r="G66" s="329">
        <f>E63*95%</f>
        <v>209950</v>
      </c>
      <c r="H66" s="390" t="s">
        <v>1629</v>
      </c>
      <c r="P66" s="46" t="s">
        <v>1570</v>
      </c>
      <c r="Q66" s="46" t="s">
        <v>961</v>
      </c>
      <c r="R66" s="46" t="s">
        <v>549</v>
      </c>
      <c r="S66" s="46" t="s">
        <v>1196</v>
      </c>
      <c r="T66" s="46" t="s">
        <v>552</v>
      </c>
    </row>
    <row r="67" spans="2:20" x14ac:dyDescent="0.25">
      <c r="B67" s="114" t="s">
        <v>1632</v>
      </c>
      <c r="C67" s="18" t="s">
        <v>1410</v>
      </c>
      <c r="D67" s="351">
        <v>45</v>
      </c>
      <c r="E67" s="351" t="s">
        <v>1594</v>
      </c>
      <c r="F67" s="351" t="s">
        <v>1644</v>
      </c>
      <c r="G67" s="329">
        <f>E63*5%</f>
        <v>11050</v>
      </c>
      <c r="H67" s="390" t="s">
        <v>1629</v>
      </c>
      <c r="P67" s="190">
        <v>1</v>
      </c>
      <c r="Q67" s="57" t="s">
        <v>528</v>
      </c>
      <c r="R67" s="203" t="s">
        <v>1572</v>
      </c>
      <c r="S67" s="57" t="s">
        <v>1573</v>
      </c>
      <c r="T67" s="341">
        <f>G60</f>
        <v>231150</v>
      </c>
    </row>
    <row r="68" spans="2:20" x14ac:dyDescent="0.25">
      <c r="B68" s="114" t="s">
        <v>1633</v>
      </c>
      <c r="C68" s="18" t="s">
        <v>1410</v>
      </c>
      <c r="D68" s="351">
        <v>18</v>
      </c>
      <c r="E68" s="351" t="s">
        <v>1594</v>
      </c>
      <c r="F68" s="351" t="s">
        <v>1635</v>
      </c>
      <c r="G68" s="329">
        <f>F63</f>
        <v>30150</v>
      </c>
      <c r="H68" s="390" t="s">
        <v>1629</v>
      </c>
      <c r="J68" s="15" t="s">
        <v>1382</v>
      </c>
      <c r="K68" s="16"/>
      <c r="P68" s="190">
        <v>2</v>
      </c>
      <c r="Q68" s="57" t="s">
        <v>529</v>
      </c>
      <c r="R68" s="203" t="s">
        <v>1580</v>
      </c>
      <c r="S68" s="57" t="s">
        <v>1581</v>
      </c>
      <c r="T68" s="341">
        <f>G61</f>
        <v>20000</v>
      </c>
    </row>
    <row r="69" spans="2:20" x14ac:dyDescent="0.25">
      <c r="B69" s="344" t="s">
        <v>416</v>
      </c>
      <c r="C69" s="345"/>
      <c r="D69" s="345"/>
      <c r="E69" s="345"/>
      <c r="F69" s="345"/>
      <c r="G69" s="346">
        <f>SUM(G66:G68)</f>
        <v>251150</v>
      </c>
      <c r="H69" s="30"/>
      <c r="J69" s="31" t="s">
        <v>1376</v>
      </c>
      <c r="K69" s="209" t="s">
        <v>1383</v>
      </c>
      <c r="L69" s="32" t="s">
        <v>1379</v>
      </c>
      <c r="M69" s="210">
        <v>44471</v>
      </c>
      <c r="P69" s="190">
        <v>3</v>
      </c>
      <c r="Q69" s="57"/>
      <c r="R69" s="57"/>
      <c r="S69" s="57"/>
      <c r="T69" s="341"/>
    </row>
    <row r="70" spans="2:20" x14ac:dyDescent="0.25">
      <c r="B70" s="24"/>
      <c r="C70" s="18"/>
      <c r="D70" s="18"/>
      <c r="E70" s="18"/>
      <c r="F70" s="18"/>
      <c r="G70" s="18"/>
      <c r="H70" s="27"/>
      <c r="J70" s="24" t="s">
        <v>1384</v>
      </c>
      <c r="K70" s="351" t="s">
        <v>1591</v>
      </c>
      <c r="L70" s="18" t="s">
        <v>1385</v>
      </c>
      <c r="M70" s="352" t="s">
        <v>1592</v>
      </c>
      <c r="P70" s="521" t="s">
        <v>416</v>
      </c>
      <c r="Q70" s="521"/>
      <c r="R70" s="521"/>
      <c r="S70" s="521"/>
      <c r="T70" s="342">
        <f>SUM(T67:T69)</f>
        <v>251150</v>
      </c>
    </row>
    <row r="71" spans="2:20" x14ac:dyDescent="0.25">
      <c r="B71" s="395" t="s">
        <v>1637</v>
      </c>
      <c r="C71" s="18"/>
      <c r="D71" s="18"/>
      <c r="E71" s="18"/>
      <c r="F71" s="18"/>
      <c r="G71" s="18"/>
      <c r="H71" s="27"/>
      <c r="J71" s="24"/>
      <c r="K71" s="351"/>
      <c r="L71" s="18"/>
      <c r="M71" s="352"/>
      <c r="P71" s="380" t="s">
        <v>1640</v>
      </c>
      <c r="Q71" s="381"/>
      <c r="R71" s="393" t="s">
        <v>1643</v>
      </c>
      <c r="S71" s="381"/>
      <c r="T71" s="386">
        <f>G67</f>
        <v>11050</v>
      </c>
    </row>
    <row r="72" spans="2:20" x14ac:dyDescent="0.25">
      <c r="B72" s="28"/>
      <c r="C72" s="29"/>
      <c r="D72" s="29"/>
      <c r="E72" s="29"/>
      <c r="F72" s="29"/>
      <c r="G72" s="29"/>
      <c r="H72" s="30"/>
      <c r="J72" s="24"/>
      <c r="K72" s="351"/>
      <c r="L72" s="18"/>
      <c r="M72" s="352"/>
      <c r="P72" s="384" t="s">
        <v>1641</v>
      </c>
      <c r="Q72" s="385"/>
      <c r="R72" s="393" t="s">
        <v>1643</v>
      </c>
      <c r="S72" s="385"/>
      <c r="T72" s="387">
        <f>G68</f>
        <v>30150</v>
      </c>
    </row>
    <row r="73" spans="2:20" x14ac:dyDescent="0.25">
      <c r="J73" s="24"/>
      <c r="K73" s="351"/>
      <c r="L73" s="18"/>
      <c r="M73" s="352"/>
      <c r="P73" s="382" t="s">
        <v>1642</v>
      </c>
      <c r="Q73" s="383"/>
      <c r="R73" s="383"/>
      <c r="S73" s="383"/>
      <c r="T73" s="388">
        <f>T70-T71-T72</f>
        <v>209950</v>
      </c>
    </row>
    <row r="74" spans="2:20" x14ac:dyDescent="0.25">
      <c r="J74" s="24"/>
      <c r="K74" s="351"/>
      <c r="L74" s="18"/>
      <c r="M74" s="352"/>
      <c r="P74" s="378"/>
      <c r="Q74" s="194"/>
      <c r="R74" s="194"/>
      <c r="S74" s="194"/>
      <c r="T74" s="379"/>
    </row>
    <row r="75" spans="2:20" x14ac:dyDescent="0.25">
      <c r="J75" s="24" t="s">
        <v>1386</v>
      </c>
      <c r="K75" s="351" t="s">
        <v>1593</v>
      </c>
      <c r="L75" s="18" t="s">
        <v>1387</v>
      </c>
      <c r="M75" s="352" t="s">
        <v>1594</v>
      </c>
      <c r="P75" s="24" t="s">
        <v>1639</v>
      </c>
      <c r="Q75" s="18"/>
      <c r="R75" s="18"/>
      <c r="S75" s="18"/>
      <c r="T75" s="27"/>
    </row>
    <row r="76" spans="2:20" x14ac:dyDescent="0.25">
      <c r="B76" s="515" t="s">
        <v>977</v>
      </c>
      <c r="C76" s="516"/>
      <c r="D76" s="516"/>
      <c r="E76" s="516"/>
      <c r="F76" s="516"/>
      <c r="G76" s="516"/>
      <c r="H76" s="517"/>
      <c r="J76" s="28" t="s">
        <v>1409</v>
      </c>
      <c r="K76" s="215" t="s">
        <v>1410</v>
      </c>
      <c r="L76" s="29" t="s">
        <v>1381</v>
      </c>
      <c r="M76" s="214">
        <v>55000</v>
      </c>
      <c r="P76" s="24"/>
      <c r="Q76" s="18"/>
      <c r="R76" s="18"/>
      <c r="S76" s="18"/>
      <c r="T76" s="27"/>
    </row>
    <row r="77" spans="2:20" x14ac:dyDescent="0.25">
      <c r="B77" s="471" t="s">
        <v>1494</v>
      </c>
      <c r="C77" s="472"/>
      <c r="D77" s="472"/>
      <c r="E77" s="472"/>
      <c r="F77" s="472"/>
      <c r="G77" s="472"/>
      <c r="H77" s="473"/>
      <c r="P77" s="24" t="s">
        <v>1646</v>
      </c>
      <c r="Q77" s="18" t="str">
        <f>IF(G58="Cheque","By Cheque No: "&amp;D66&amp;" of "&amp;C66&amp;" dated "&amp;E66,"Cash")</f>
        <v>Cash</v>
      </c>
      <c r="R77" s="18"/>
      <c r="S77" s="18"/>
      <c r="T77" s="27"/>
    </row>
    <row r="78" spans="2:20" x14ac:dyDescent="0.25">
      <c r="B78" s="24"/>
      <c r="C78" s="18"/>
      <c r="D78" s="18"/>
      <c r="E78" s="18"/>
      <c r="F78" s="18"/>
      <c r="G78" s="18"/>
      <c r="H78" s="27"/>
      <c r="P78" s="24"/>
      <c r="Q78" s="18"/>
      <c r="R78" s="18"/>
      <c r="S78" s="18"/>
      <c r="T78" s="27"/>
    </row>
    <row r="79" spans="2:20" x14ac:dyDescent="0.25">
      <c r="B79" s="24"/>
      <c r="C79" s="18"/>
      <c r="D79" s="18"/>
      <c r="E79" s="18"/>
      <c r="F79" s="18"/>
      <c r="G79" s="18"/>
      <c r="H79" s="27"/>
      <c r="P79" s="24"/>
      <c r="Q79" s="18"/>
      <c r="R79" s="18"/>
      <c r="S79" s="18"/>
      <c r="T79" s="27"/>
    </row>
    <row r="80" spans="2:20" x14ac:dyDescent="0.25">
      <c r="B80" s="477" t="s">
        <v>1588</v>
      </c>
      <c r="C80" s="478"/>
      <c r="D80" s="478"/>
      <c r="E80" s="478"/>
      <c r="F80" s="478"/>
      <c r="G80" s="478"/>
      <c r="H80" s="479"/>
      <c r="P80" s="24"/>
      <c r="Q80" s="18"/>
      <c r="R80" s="18"/>
      <c r="S80" s="18"/>
      <c r="T80" s="27"/>
    </row>
    <row r="81" spans="2:20" x14ac:dyDescent="0.25">
      <c r="B81" s="24"/>
      <c r="C81" s="18"/>
      <c r="D81" s="18"/>
      <c r="E81" s="18"/>
      <c r="F81" s="18"/>
      <c r="G81" s="18"/>
      <c r="H81" s="27"/>
      <c r="P81" s="24"/>
      <c r="Q81" s="18"/>
      <c r="R81" s="18"/>
      <c r="S81" s="32" t="s">
        <v>1574</v>
      </c>
      <c r="T81" s="33"/>
    </row>
    <row r="82" spans="2:20" x14ac:dyDescent="0.25">
      <c r="B82" s="348"/>
      <c r="C82" s="349"/>
      <c r="D82" s="349"/>
      <c r="E82" s="349"/>
      <c r="F82" s="349"/>
      <c r="G82" s="349"/>
      <c r="H82" s="350"/>
      <c r="P82" s="24"/>
      <c r="Q82" s="18"/>
      <c r="R82" s="18"/>
      <c r="S82" s="18" t="s">
        <v>1575</v>
      </c>
      <c r="T82" s="27"/>
    </row>
    <row r="83" spans="2:20" x14ac:dyDescent="0.25">
      <c r="B83" s="24"/>
      <c r="C83" s="18"/>
      <c r="D83" s="18"/>
      <c r="E83" s="18"/>
      <c r="F83" s="18"/>
      <c r="G83" s="18"/>
      <c r="H83" s="27"/>
      <c r="P83" s="24" t="s">
        <v>1579</v>
      </c>
      <c r="Q83" s="18"/>
      <c r="R83" s="18"/>
      <c r="S83" s="18" t="s">
        <v>1576</v>
      </c>
      <c r="T83" s="27"/>
    </row>
    <row r="84" spans="2:20" x14ac:dyDescent="0.25">
      <c r="B84" s="24" t="s">
        <v>1584</v>
      </c>
      <c r="C84" s="18"/>
      <c r="D84" s="18"/>
      <c r="E84" s="18" t="s">
        <v>1585</v>
      </c>
      <c r="F84" s="18"/>
      <c r="G84" s="18" t="s">
        <v>1586</v>
      </c>
      <c r="H84" s="27"/>
      <c r="P84" s="28"/>
      <c r="Q84" s="29"/>
      <c r="R84" s="29"/>
      <c r="S84" s="29"/>
      <c r="T84" s="30"/>
    </row>
    <row r="85" spans="2:20" x14ac:dyDescent="0.25">
      <c r="B85" s="24"/>
      <c r="C85" s="18"/>
      <c r="D85" s="18"/>
      <c r="E85" s="18"/>
      <c r="F85" s="18"/>
      <c r="G85" s="18"/>
      <c r="H85" s="27"/>
    </row>
    <row r="86" spans="2:20" x14ac:dyDescent="0.25">
      <c r="B86" s="330" t="s">
        <v>1322</v>
      </c>
      <c r="C86" s="331" t="s">
        <v>1259</v>
      </c>
      <c r="D86" s="331" t="s">
        <v>903</v>
      </c>
      <c r="E86" s="331" t="s">
        <v>899</v>
      </c>
      <c r="F86" s="331" t="s">
        <v>1078</v>
      </c>
      <c r="G86" s="331" t="s">
        <v>413</v>
      </c>
      <c r="H86" s="343" t="s">
        <v>414</v>
      </c>
    </row>
    <row r="87" spans="2:20" ht="45" x14ac:dyDescent="0.25">
      <c r="B87" s="396" t="str">
        <f>B66</f>
        <v>Cash</v>
      </c>
      <c r="C87" s="353" t="s">
        <v>397</v>
      </c>
      <c r="D87" s="353" t="s">
        <v>1583</v>
      </c>
      <c r="E87" s="397">
        <f>D66</f>
        <v>0</v>
      </c>
      <c r="F87" s="353" t="str">
        <f>IF(G58="Cheque","Cheque collected from "&amp;C57&amp;" by Cheque No# "&amp;D66&amp;", dated "&amp;E66&amp;" against MR#Nov/21/001","Cash collected from "&amp;C57&amp;" against MR#Nov/21/001")</f>
        <v>Cash collected from 144 - Rupom against MR#Nov/21/001</v>
      </c>
      <c r="G87" s="398">
        <f>T73</f>
        <v>209950</v>
      </c>
      <c r="H87" s="399"/>
      <c r="I87" s="67"/>
      <c r="J87" s="67"/>
      <c r="K87" s="67"/>
      <c r="L87" s="67"/>
      <c r="M87" s="67"/>
      <c r="N87" s="400"/>
      <c r="O87" s="67"/>
      <c r="P87" s="67"/>
      <c r="Q87" s="67"/>
      <c r="R87" s="67"/>
      <c r="S87" s="67"/>
      <c r="T87" s="67"/>
    </row>
    <row r="88" spans="2:20" ht="75" x14ac:dyDescent="0.25">
      <c r="B88" s="396" t="s">
        <v>1595</v>
      </c>
      <c r="C88" s="353" t="s">
        <v>397</v>
      </c>
      <c r="D88" s="353" t="s">
        <v>1583</v>
      </c>
      <c r="E88" s="397" t="s">
        <v>1383</v>
      </c>
      <c r="F88" s="353" t="str">
        <f>"By TDS Certificate No: "&amp;F67&amp;M59&amp;" vide TR Challan No: "&amp;D67&amp;" of "&amp;C67&amp;" dated: "&amp;E67</f>
        <v>By TDS Certificate No: Jul/21/TDS/118555000 vide TR Challan No: 45 of Sonali Bank Ltd. dated: 23 Oct 2021</v>
      </c>
      <c r="G88" s="398">
        <f>T71</f>
        <v>11050</v>
      </c>
      <c r="H88" s="399"/>
      <c r="I88" s="67"/>
      <c r="J88" s="67"/>
      <c r="K88" s="67"/>
      <c r="L88" s="67"/>
      <c r="M88" s="67"/>
      <c r="N88" s="400"/>
      <c r="O88" s="67"/>
      <c r="P88" s="67"/>
      <c r="Q88" s="67"/>
      <c r="R88" s="67"/>
      <c r="S88" s="67"/>
      <c r="T88" s="67"/>
    </row>
    <row r="89" spans="2:20" ht="75" x14ac:dyDescent="0.25">
      <c r="B89" s="396" t="s">
        <v>1596</v>
      </c>
      <c r="C89" s="353" t="s">
        <v>0</v>
      </c>
      <c r="D89" s="353" t="s">
        <v>1583</v>
      </c>
      <c r="E89" s="397" t="s">
        <v>1390</v>
      </c>
      <c r="F89" s="353" t="str">
        <f>"By VDS Certificate No: "&amp;F68&amp;M59&amp;" vide TR Challan No: "&amp;D68&amp;" of "&amp;C68&amp;" dated: "&amp;E68</f>
        <v>By VDS Certificate No: Jul/21/VDS/10555000 vide TR Challan No: 18 of Sonali Bank Ltd. dated: 23 Oct 2021</v>
      </c>
      <c r="G89" s="398">
        <f>T72</f>
        <v>30150</v>
      </c>
      <c r="H89" s="399"/>
      <c r="I89" s="67"/>
      <c r="J89" s="67"/>
      <c r="K89" s="67"/>
      <c r="L89" s="67"/>
      <c r="M89" s="67"/>
      <c r="N89" s="400"/>
      <c r="O89" s="67"/>
      <c r="P89" s="67"/>
      <c r="Q89" s="67"/>
      <c r="R89" s="67"/>
      <c r="S89" s="67"/>
      <c r="T89" s="67"/>
    </row>
    <row r="90" spans="2:20" ht="60" x14ac:dyDescent="0.25">
      <c r="B90" s="396" t="s">
        <v>716</v>
      </c>
      <c r="C90" s="353" t="s">
        <v>397</v>
      </c>
      <c r="D90" s="353" t="s">
        <v>1583</v>
      </c>
      <c r="E90" s="353"/>
      <c r="F90" s="353" t="str">
        <f>"Collection against invoice no # "&amp;S67&amp;", "&amp;S68</f>
        <v>Collection against invoice no # 1121-144-00002-00003, 1121-144-00002-00002</v>
      </c>
      <c r="G90" s="353"/>
      <c r="H90" s="401">
        <f>T70</f>
        <v>251150</v>
      </c>
      <c r="I90" s="67"/>
      <c r="J90" s="67"/>
      <c r="K90" s="67"/>
      <c r="L90" s="67"/>
      <c r="M90" s="67"/>
      <c r="N90" s="400"/>
      <c r="O90" s="67"/>
      <c r="P90" s="67"/>
      <c r="Q90" s="67"/>
      <c r="R90" s="67"/>
      <c r="S90" s="67"/>
      <c r="T90" s="67"/>
    </row>
    <row r="91" spans="2:20" x14ac:dyDescent="0.25">
      <c r="B91" s="344" t="s">
        <v>416</v>
      </c>
      <c r="C91" s="345" t="s">
        <v>1645</v>
      </c>
      <c r="D91" s="345"/>
      <c r="E91" s="345"/>
      <c r="F91" s="345"/>
      <c r="G91" s="346">
        <f>SUM(G87:G90)</f>
        <v>251150</v>
      </c>
      <c r="H91" s="347">
        <f>SUM(H87:H90)</f>
        <v>251150</v>
      </c>
    </row>
    <row r="92" spans="2:20" x14ac:dyDescent="0.25">
      <c r="B92" s="24"/>
      <c r="C92" s="18"/>
      <c r="D92" s="18"/>
      <c r="E92" s="18"/>
      <c r="F92" s="18"/>
      <c r="G92" s="18"/>
      <c r="H92" s="27"/>
    </row>
    <row r="93" spans="2:20" x14ac:dyDescent="0.25">
      <c r="B93" s="24"/>
      <c r="C93" s="18"/>
      <c r="D93" s="18"/>
      <c r="E93" s="18"/>
      <c r="F93" s="18"/>
      <c r="G93" s="18"/>
      <c r="H93" s="27"/>
    </row>
    <row r="94" spans="2:20" x14ac:dyDescent="0.25">
      <c r="B94" s="24"/>
      <c r="C94" s="18"/>
      <c r="D94" s="18"/>
      <c r="E94" s="18"/>
      <c r="F94" s="18"/>
      <c r="G94" s="18"/>
      <c r="H94" s="27"/>
    </row>
    <row r="95" spans="2:20" x14ac:dyDescent="0.25">
      <c r="B95" s="24"/>
      <c r="C95" s="18"/>
      <c r="D95" s="18"/>
      <c r="E95" s="18"/>
      <c r="F95" s="18"/>
      <c r="G95" s="18"/>
      <c r="H95" s="27"/>
    </row>
    <row r="96" spans="2:20" x14ac:dyDescent="0.25">
      <c r="B96" s="24" t="s">
        <v>1587</v>
      </c>
      <c r="C96" s="18"/>
      <c r="D96" s="18"/>
      <c r="E96" s="18"/>
      <c r="F96" s="18"/>
      <c r="G96" s="18" t="s">
        <v>959</v>
      </c>
      <c r="H96" s="27"/>
    </row>
    <row r="97" spans="2:8" x14ac:dyDescent="0.25">
      <c r="B97" s="24" t="s">
        <v>1575</v>
      </c>
      <c r="C97" s="18"/>
      <c r="D97" s="18"/>
      <c r="E97" s="18"/>
      <c r="F97" s="18"/>
      <c r="G97" s="18" t="s">
        <v>1575</v>
      </c>
      <c r="H97" s="27"/>
    </row>
    <row r="98" spans="2:8" x14ac:dyDescent="0.25">
      <c r="B98" s="24" t="s">
        <v>1576</v>
      </c>
      <c r="C98" s="18"/>
      <c r="D98" s="18"/>
      <c r="E98" s="18"/>
      <c r="F98" s="18"/>
      <c r="G98" s="18" t="s">
        <v>1576</v>
      </c>
      <c r="H98" s="27"/>
    </row>
    <row r="99" spans="2:8" x14ac:dyDescent="0.25">
      <c r="B99" s="24"/>
      <c r="C99" s="18"/>
      <c r="D99" s="18"/>
      <c r="E99" s="18"/>
      <c r="F99" s="18"/>
      <c r="G99" s="18"/>
      <c r="H99" s="27"/>
    </row>
    <row r="100" spans="2:8" x14ac:dyDescent="0.25">
      <c r="B100" s="24"/>
      <c r="C100" s="18"/>
      <c r="D100" s="18"/>
      <c r="E100" s="18"/>
      <c r="F100" s="18"/>
      <c r="G100" s="18"/>
      <c r="H100" s="27"/>
    </row>
    <row r="101" spans="2:8" x14ac:dyDescent="0.25">
      <c r="B101" s="24"/>
      <c r="C101" s="18"/>
      <c r="D101" s="18"/>
      <c r="E101" s="18"/>
      <c r="F101" s="18"/>
      <c r="G101" s="18"/>
      <c r="H101" s="27"/>
    </row>
    <row r="102" spans="2:8" x14ac:dyDescent="0.25">
      <c r="B102" s="24"/>
      <c r="C102" s="18"/>
      <c r="D102" s="18"/>
      <c r="E102" s="18"/>
      <c r="F102" s="18"/>
      <c r="G102" s="18"/>
      <c r="H102" s="27"/>
    </row>
    <row r="103" spans="2:8" x14ac:dyDescent="0.25">
      <c r="B103" s="24"/>
      <c r="C103" s="18"/>
      <c r="D103" s="18"/>
      <c r="E103" s="18"/>
      <c r="F103" s="18"/>
      <c r="G103" s="18"/>
      <c r="H103" s="27"/>
    </row>
    <row r="104" spans="2:8" x14ac:dyDescent="0.25">
      <c r="B104" s="28"/>
      <c r="C104" s="29"/>
      <c r="D104" s="29"/>
      <c r="E104" s="29"/>
      <c r="F104" s="29"/>
      <c r="G104" s="29"/>
      <c r="H104" s="30"/>
    </row>
  </sheetData>
  <mergeCells count="18">
    <mergeCell ref="B76:H76"/>
    <mergeCell ref="B77:H77"/>
    <mergeCell ref="B80:H80"/>
    <mergeCell ref="P56:T56"/>
    <mergeCell ref="P57:T57"/>
    <mergeCell ref="P59:T59"/>
    <mergeCell ref="P61:T61"/>
    <mergeCell ref="P65:T65"/>
    <mergeCell ref="P70:S70"/>
    <mergeCell ref="B23:H23"/>
    <mergeCell ref="B24:H24"/>
    <mergeCell ref="B27:H27"/>
    <mergeCell ref="P3:T3"/>
    <mergeCell ref="P4:T4"/>
    <mergeCell ref="P6:T6"/>
    <mergeCell ref="P8:T8"/>
    <mergeCell ref="P17:S17"/>
    <mergeCell ref="P12:T12"/>
  </mergeCells>
  <pageMargins left="0.7" right="0.7" top="0.75" bottom="0.75" header="0.3" footer="0.3"/>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B11"/>
  <sheetViews>
    <sheetView workbookViewId="0">
      <selection sqref="A1:H12"/>
    </sheetView>
  </sheetViews>
  <sheetFormatPr defaultRowHeight="15" x14ac:dyDescent="0.25"/>
  <sheetData>
    <row r="1" spans="1:2" x14ac:dyDescent="0.25">
      <c r="A1" s="1" t="s">
        <v>1545</v>
      </c>
    </row>
    <row r="2" spans="1:2" x14ac:dyDescent="0.25">
      <c r="A2" s="327">
        <v>1</v>
      </c>
      <c r="B2" t="s">
        <v>3</v>
      </c>
    </row>
    <row r="3" spans="1:2" x14ac:dyDescent="0.25">
      <c r="A3" s="327">
        <v>2</v>
      </c>
      <c r="B3" t="s">
        <v>1546</v>
      </c>
    </row>
    <row r="4" spans="1:2" x14ac:dyDescent="0.25">
      <c r="A4" s="327">
        <v>3</v>
      </c>
      <c r="B4" t="s">
        <v>1547</v>
      </c>
    </row>
    <row r="5" spans="1:2" x14ac:dyDescent="0.25">
      <c r="A5" s="327">
        <v>4</v>
      </c>
      <c r="B5" t="s">
        <v>52</v>
      </c>
    </row>
    <row r="6" spans="1:2" x14ac:dyDescent="0.25">
      <c r="A6" s="333">
        <v>5</v>
      </c>
      <c r="B6" t="s">
        <v>1568</v>
      </c>
    </row>
    <row r="7" spans="1:2" x14ac:dyDescent="0.25">
      <c r="A7" s="327">
        <v>6</v>
      </c>
      <c r="B7" t="s">
        <v>1548</v>
      </c>
    </row>
    <row r="8" spans="1:2" x14ac:dyDescent="0.25">
      <c r="A8" s="327">
        <v>7</v>
      </c>
      <c r="B8" t="s">
        <v>1549</v>
      </c>
    </row>
    <row r="9" spans="1:2" x14ac:dyDescent="0.25">
      <c r="A9" s="327">
        <v>8</v>
      </c>
      <c r="B9" t="s">
        <v>1550</v>
      </c>
    </row>
    <row r="11" spans="1:2" x14ac:dyDescent="0.25">
      <c r="A11" s="3" t="s">
        <v>1551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I32"/>
  <sheetViews>
    <sheetView topLeftCell="D1" workbookViewId="0">
      <selection activeCell="F23" sqref="F23"/>
    </sheetView>
  </sheetViews>
  <sheetFormatPr defaultRowHeight="15" x14ac:dyDescent="0.25"/>
  <cols>
    <col min="1" max="1" width="2.140625" hidden="1" customWidth="1"/>
    <col min="2" max="2" width="23.5703125" hidden="1" customWidth="1"/>
    <col min="3" max="3" width="24.28515625" hidden="1" customWidth="1"/>
    <col min="4" max="4" width="4.42578125" customWidth="1"/>
    <col min="5" max="5" width="21.5703125" customWidth="1"/>
    <col min="6" max="6" width="18.140625" bestFit="1" customWidth="1"/>
    <col min="7" max="8" width="23.7109375" bestFit="1" customWidth="1"/>
    <col min="9" max="9" width="24.85546875" customWidth="1"/>
    <col min="10" max="10" width="12.7109375" bestFit="1" customWidth="1"/>
    <col min="11" max="11" width="16.140625" bestFit="1" customWidth="1"/>
    <col min="12" max="12" width="18.85546875" bestFit="1" customWidth="1"/>
    <col min="13" max="13" width="11.28515625" bestFit="1" customWidth="1"/>
    <col min="15" max="15" width="11.5703125" bestFit="1" customWidth="1"/>
  </cols>
  <sheetData>
    <row r="1" spans="2:9" x14ac:dyDescent="0.25">
      <c r="B1" s="13" t="s">
        <v>561</v>
      </c>
      <c r="C1" s="13"/>
      <c r="E1" s="66" t="s">
        <v>643</v>
      </c>
      <c r="G1" s="12" t="s">
        <v>642</v>
      </c>
    </row>
    <row r="2" spans="2:9" x14ac:dyDescent="0.25">
      <c r="C2" s="3" t="s">
        <v>641</v>
      </c>
    </row>
    <row r="3" spans="2:9" x14ac:dyDescent="0.25">
      <c r="B3" s="1" t="s">
        <v>562</v>
      </c>
      <c r="C3" s="5"/>
      <c r="E3" t="s">
        <v>563</v>
      </c>
      <c r="F3" s="58">
        <v>5353</v>
      </c>
    </row>
    <row r="4" spans="2:9" x14ac:dyDescent="0.25">
      <c r="B4" s="31" t="s">
        <v>563</v>
      </c>
      <c r="C4" s="48" t="s">
        <v>487</v>
      </c>
      <c r="E4" t="s">
        <v>564</v>
      </c>
      <c r="F4" s="27" t="s">
        <v>565</v>
      </c>
    </row>
    <row r="5" spans="2:9" x14ac:dyDescent="0.25">
      <c r="B5" s="24" t="s">
        <v>438</v>
      </c>
      <c r="C5" s="25" t="s">
        <v>453</v>
      </c>
      <c r="E5" s="59" t="s">
        <v>613</v>
      </c>
      <c r="F5" s="60" t="s">
        <v>614</v>
      </c>
      <c r="G5" s="61" t="s">
        <v>616</v>
      </c>
      <c r="H5" s="62" t="s">
        <v>624</v>
      </c>
      <c r="I5" s="63" t="s">
        <v>629</v>
      </c>
    </row>
    <row r="6" spans="2:9" x14ac:dyDescent="0.25">
      <c r="B6" s="24" t="s">
        <v>564</v>
      </c>
      <c r="C6" s="27" t="s">
        <v>565</v>
      </c>
      <c r="E6" t="s">
        <v>491</v>
      </c>
      <c r="F6" t="s">
        <v>648</v>
      </c>
      <c r="G6" t="s">
        <v>445</v>
      </c>
      <c r="H6" t="s">
        <v>443</v>
      </c>
      <c r="I6" t="s">
        <v>633</v>
      </c>
    </row>
    <row r="7" spans="2:9" x14ac:dyDescent="0.25">
      <c r="B7" s="24" t="s">
        <v>440</v>
      </c>
      <c r="C7" s="27" t="s">
        <v>455</v>
      </c>
      <c r="E7" s="3" t="s">
        <v>1170</v>
      </c>
      <c r="F7" t="s">
        <v>618</v>
      </c>
      <c r="G7" t="s">
        <v>623</v>
      </c>
      <c r="H7" t="s">
        <v>649</v>
      </c>
      <c r="I7" t="s">
        <v>655</v>
      </c>
    </row>
    <row r="8" spans="2:9" x14ac:dyDescent="0.25">
      <c r="B8" s="24" t="s">
        <v>452</v>
      </c>
      <c r="C8" s="25" t="s">
        <v>456</v>
      </c>
      <c r="E8" t="s">
        <v>615</v>
      </c>
      <c r="F8" t="s">
        <v>619</v>
      </c>
      <c r="G8" t="s">
        <v>446</v>
      </c>
      <c r="H8" t="s">
        <v>625</v>
      </c>
      <c r="I8" t="s">
        <v>656</v>
      </c>
    </row>
    <row r="9" spans="2:9" x14ac:dyDescent="0.25">
      <c r="B9" s="24" t="s">
        <v>441</v>
      </c>
      <c r="C9" s="25" t="s">
        <v>457</v>
      </c>
      <c r="E9" t="s">
        <v>440</v>
      </c>
      <c r="F9" t="s">
        <v>620</v>
      </c>
      <c r="H9" t="s">
        <v>626</v>
      </c>
      <c r="I9" t="s">
        <v>657</v>
      </c>
    </row>
    <row r="10" spans="2:9" x14ac:dyDescent="0.25">
      <c r="B10" s="24" t="s">
        <v>491</v>
      </c>
      <c r="C10" s="27" t="s">
        <v>458</v>
      </c>
      <c r="E10" t="s">
        <v>452</v>
      </c>
      <c r="F10" t="s">
        <v>621</v>
      </c>
      <c r="H10" t="s">
        <v>627</v>
      </c>
      <c r="I10" t="s">
        <v>658</v>
      </c>
    </row>
    <row r="11" spans="2:9" x14ac:dyDescent="0.25">
      <c r="B11" s="24" t="s">
        <v>553</v>
      </c>
      <c r="C11" s="47" t="s">
        <v>517</v>
      </c>
      <c r="E11" t="s">
        <v>617</v>
      </c>
      <c r="F11" t="s">
        <v>622</v>
      </c>
      <c r="H11" t="s">
        <v>628</v>
      </c>
      <c r="I11" t="s">
        <v>659</v>
      </c>
    </row>
    <row r="12" spans="2:9" x14ac:dyDescent="0.25">
      <c r="B12" s="24" t="s">
        <v>445</v>
      </c>
      <c r="C12" s="25" t="s">
        <v>459</v>
      </c>
      <c r="E12" t="s">
        <v>441</v>
      </c>
      <c r="H12" t="s">
        <v>872</v>
      </c>
    </row>
    <row r="13" spans="2:9" x14ac:dyDescent="0.25">
      <c r="B13" s="24" t="s">
        <v>446</v>
      </c>
      <c r="C13" s="25" t="s">
        <v>460</v>
      </c>
      <c r="E13" t="s">
        <v>451</v>
      </c>
    </row>
    <row r="14" spans="2:9" x14ac:dyDescent="0.25">
      <c r="B14" s="24" t="s">
        <v>443</v>
      </c>
      <c r="C14" s="25" t="s">
        <v>461</v>
      </c>
      <c r="E14" t="s">
        <v>449</v>
      </c>
    </row>
    <row r="15" spans="2:9" x14ac:dyDescent="0.25">
      <c r="B15" s="24" t="s">
        <v>444</v>
      </c>
      <c r="C15" s="17" t="s">
        <v>462</v>
      </c>
      <c r="D15" s="18"/>
      <c r="E15" t="s">
        <v>493</v>
      </c>
    </row>
    <row r="16" spans="2:9" x14ac:dyDescent="0.25">
      <c r="B16" s="24"/>
      <c r="C16" s="17"/>
      <c r="D16" s="18"/>
      <c r="E16" s="18" t="s">
        <v>645</v>
      </c>
    </row>
    <row r="17" spans="2:6" x14ac:dyDescent="0.25">
      <c r="B17" s="24"/>
      <c r="C17" s="17"/>
      <c r="D17" s="18"/>
      <c r="E17" s="108" t="s">
        <v>810</v>
      </c>
      <c r="F17" s="3" t="s">
        <v>189</v>
      </c>
    </row>
    <row r="18" spans="2:6" x14ac:dyDescent="0.25">
      <c r="B18" s="24" t="s">
        <v>451</v>
      </c>
      <c r="C18" s="18" t="s">
        <v>463</v>
      </c>
      <c r="D18" s="18"/>
      <c r="E18" s="108" t="s">
        <v>811</v>
      </c>
      <c r="F18" s="3">
        <v>5000</v>
      </c>
    </row>
    <row r="19" spans="2:6" x14ac:dyDescent="0.25">
      <c r="B19" s="24" t="s">
        <v>572</v>
      </c>
      <c r="C19" s="47" t="s">
        <v>573</v>
      </c>
      <c r="E19" s="18" t="s">
        <v>644</v>
      </c>
    </row>
    <row r="20" spans="2:6" x14ac:dyDescent="0.25">
      <c r="B20" s="24" t="s">
        <v>566</v>
      </c>
      <c r="C20" s="47"/>
      <c r="E20" s="108" t="s">
        <v>1168</v>
      </c>
    </row>
    <row r="21" spans="2:6" x14ac:dyDescent="0.25">
      <c r="B21" s="24" t="s">
        <v>568</v>
      </c>
      <c r="C21" s="47" t="str">
        <f>C6</f>
        <v>ABC Ltd.</v>
      </c>
      <c r="E21" s="108" t="s">
        <v>1169</v>
      </c>
    </row>
    <row r="22" spans="2:6" x14ac:dyDescent="0.25">
      <c r="B22" s="24" t="s">
        <v>567</v>
      </c>
      <c r="C22" s="47" t="s">
        <v>574</v>
      </c>
      <c r="E22" s="108" t="s">
        <v>1436</v>
      </c>
      <c r="F22" t="s">
        <v>598</v>
      </c>
    </row>
    <row r="23" spans="2:6" x14ac:dyDescent="0.25">
      <c r="B23" s="24" t="s">
        <v>571</v>
      </c>
      <c r="C23" s="27" t="s">
        <v>458</v>
      </c>
    </row>
    <row r="24" spans="2:6" x14ac:dyDescent="0.25">
      <c r="B24" s="24" t="s">
        <v>570</v>
      </c>
      <c r="C24" s="49" t="s">
        <v>575</v>
      </c>
    </row>
    <row r="25" spans="2:6" x14ac:dyDescent="0.25">
      <c r="B25" s="24" t="s">
        <v>569</v>
      </c>
      <c r="C25" s="25" t="s">
        <v>576</v>
      </c>
    </row>
    <row r="26" spans="2:6" x14ac:dyDescent="0.25">
      <c r="B26" s="24" t="s">
        <v>468</v>
      </c>
      <c r="C26" s="25" t="s">
        <v>470</v>
      </c>
    </row>
    <row r="27" spans="2:6" x14ac:dyDescent="0.25">
      <c r="B27" s="24"/>
      <c r="C27" s="27"/>
    </row>
    <row r="28" spans="2:6" x14ac:dyDescent="0.25">
      <c r="B28" s="28"/>
      <c r="C28" s="30"/>
    </row>
    <row r="30" spans="2:6" x14ac:dyDescent="0.25">
      <c r="B30" s="1" t="s">
        <v>480</v>
      </c>
    </row>
    <row r="31" spans="2:6" x14ac:dyDescent="0.25">
      <c r="B31" s="1" t="s">
        <v>468</v>
      </c>
      <c r="C31" t="s">
        <v>470</v>
      </c>
    </row>
    <row r="32" spans="2:6" x14ac:dyDescent="0.25">
      <c r="C32" t="s">
        <v>471</v>
      </c>
    </row>
  </sheetData>
  <dataValidations count="1">
    <dataValidation type="list" allowBlank="1" showInputMessage="1" showErrorMessage="1" sqref="C26" xr:uid="{00000000-0002-0000-0B00-000000000000}">
      <formula1>$C$31:$C$32</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1000000}">
          <x14:formula1>
            <xm:f>ChartOfAccounts!$G$234:$G$237</xm:f>
          </x14:formula1>
          <xm:sqref>F17</xm:sqref>
        </x14:dataValidation>
      </x14:dataValidations>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sheetPr>
  <dimension ref="B1:S81"/>
  <sheetViews>
    <sheetView workbookViewId="0">
      <selection activeCell="N77" sqref="N77"/>
    </sheetView>
  </sheetViews>
  <sheetFormatPr defaultRowHeight="15" x14ac:dyDescent="0.25"/>
  <cols>
    <col min="1" max="1" width="2" customWidth="1"/>
    <col min="2" max="2" width="15.42578125" customWidth="1"/>
    <col min="3" max="3" width="11.5703125" bestFit="1" customWidth="1"/>
    <col min="5" max="5" width="14.28515625" bestFit="1" customWidth="1"/>
    <col min="6" max="6" width="9" customWidth="1"/>
    <col min="7" max="7" width="14.5703125" bestFit="1" customWidth="1"/>
    <col min="8" max="8" width="18.42578125" customWidth="1"/>
    <col min="10" max="10" width="16.42578125" bestFit="1" customWidth="1"/>
    <col min="11" max="11" width="16" customWidth="1"/>
    <col min="12" max="12" width="12.140625" bestFit="1" customWidth="1"/>
    <col min="13" max="13" width="11.140625" customWidth="1"/>
    <col min="14" max="14" width="13.28515625" bestFit="1" customWidth="1"/>
  </cols>
  <sheetData>
    <row r="1" spans="2:19" ht="15.75" thickBot="1" x14ac:dyDescent="0.3"/>
    <row r="2" spans="2:19" x14ac:dyDescent="0.25">
      <c r="B2" s="79" t="s">
        <v>577</v>
      </c>
      <c r="C2" s="80"/>
      <c r="D2" s="80"/>
      <c r="E2" s="80"/>
      <c r="F2" s="80"/>
      <c r="G2" s="80"/>
      <c r="H2" s="80"/>
      <c r="I2" s="80"/>
      <c r="J2" s="80"/>
      <c r="K2" s="80"/>
      <c r="L2" s="80"/>
      <c r="M2" s="80"/>
      <c r="N2" s="80"/>
      <c r="O2" s="81"/>
      <c r="R2" t="s">
        <v>718</v>
      </c>
      <c r="S2" t="s">
        <v>26</v>
      </c>
    </row>
    <row r="3" spans="2:19" x14ac:dyDescent="0.25">
      <c r="B3" s="82"/>
      <c r="C3" s="18"/>
      <c r="D3" s="18"/>
      <c r="E3" s="18"/>
      <c r="F3" s="18"/>
      <c r="G3" s="18"/>
      <c r="H3" s="83" t="s">
        <v>612</v>
      </c>
      <c r="I3" s="84" t="s">
        <v>718</v>
      </c>
      <c r="J3" s="18"/>
      <c r="K3" s="18"/>
      <c r="L3" s="18"/>
      <c r="M3" s="18"/>
      <c r="N3" s="18"/>
      <c r="O3" s="85"/>
      <c r="R3" t="s">
        <v>719</v>
      </c>
      <c r="S3" t="s">
        <v>414</v>
      </c>
    </row>
    <row r="4" spans="2:19" ht="6" customHeight="1" x14ac:dyDescent="0.25">
      <c r="B4" s="82"/>
      <c r="C4" s="18"/>
      <c r="D4" s="18"/>
      <c r="E4" s="18"/>
      <c r="F4" s="18"/>
      <c r="G4" s="18"/>
      <c r="H4" s="83"/>
      <c r="I4" s="18"/>
      <c r="J4" s="18"/>
      <c r="K4" s="18"/>
      <c r="L4" s="18"/>
      <c r="M4" s="18"/>
      <c r="N4" s="18"/>
      <c r="O4" s="85"/>
    </row>
    <row r="5" spans="2:19" x14ac:dyDescent="0.25">
      <c r="B5" s="82" t="s">
        <v>579</v>
      </c>
      <c r="C5" s="18">
        <v>3</v>
      </c>
      <c r="D5" s="18"/>
      <c r="F5" s="18"/>
      <c r="G5" s="18"/>
      <c r="H5" s="18" t="s">
        <v>580</v>
      </c>
      <c r="I5" s="18"/>
      <c r="J5" s="86" t="s">
        <v>609</v>
      </c>
      <c r="K5" s="18"/>
      <c r="L5" s="18"/>
      <c r="M5" s="18"/>
      <c r="N5" s="18"/>
      <c r="O5" s="85"/>
    </row>
    <row r="6" spans="2:19" x14ac:dyDescent="0.25">
      <c r="B6" s="82" t="s">
        <v>581</v>
      </c>
      <c r="C6" s="18"/>
      <c r="D6" s="18">
        <v>345687</v>
      </c>
      <c r="E6" s="18"/>
      <c r="F6" s="18"/>
      <c r="G6" s="18"/>
      <c r="H6" s="101" t="s">
        <v>738</v>
      </c>
      <c r="I6" s="18"/>
      <c r="J6" s="18" t="s">
        <v>739</v>
      </c>
      <c r="K6" s="18"/>
      <c r="L6" s="18"/>
      <c r="M6" s="18"/>
      <c r="N6" s="18"/>
      <c r="O6" s="85"/>
    </row>
    <row r="7" spans="2:19" x14ac:dyDescent="0.25">
      <c r="B7" s="82" t="s">
        <v>556</v>
      </c>
      <c r="C7" s="18"/>
      <c r="D7" s="18" t="s">
        <v>565</v>
      </c>
      <c r="E7" s="18"/>
      <c r="F7" s="18"/>
      <c r="G7" s="18"/>
      <c r="H7" s="18" t="s">
        <v>578</v>
      </c>
      <c r="J7" t="s">
        <v>1438</v>
      </c>
      <c r="K7" s="18"/>
      <c r="L7" s="18"/>
      <c r="M7" s="18"/>
      <c r="N7" s="18"/>
      <c r="O7" s="85"/>
    </row>
    <row r="8" spans="2:19" x14ac:dyDescent="0.25">
      <c r="B8" s="82" t="s">
        <v>721</v>
      </c>
      <c r="C8" s="18"/>
      <c r="D8" s="181" t="s">
        <v>414</v>
      </c>
      <c r="E8" s="18"/>
      <c r="F8" s="18"/>
      <c r="G8" s="18"/>
      <c r="H8" s="18" t="s">
        <v>584</v>
      </c>
      <c r="I8" s="18"/>
      <c r="J8" s="18" t="s">
        <v>1435</v>
      </c>
      <c r="K8" s="18"/>
      <c r="L8" s="18"/>
      <c r="M8" s="18"/>
      <c r="N8" s="18"/>
      <c r="O8" s="85"/>
    </row>
    <row r="9" spans="2:19" x14ac:dyDescent="0.25">
      <c r="B9" s="87" t="s">
        <v>722</v>
      </c>
      <c r="C9" s="18"/>
      <c r="D9" s="18"/>
      <c r="E9" s="18"/>
      <c r="F9" s="18"/>
      <c r="G9" s="18"/>
      <c r="K9" s="18"/>
      <c r="L9" s="18"/>
      <c r="M9" s="18"/>
      <c r="N9" s="18"/>
      <c r="O9" s="85"/>
    </row>
    <row r="10" spans="2:19" ht="4.5" customHeight="1" x14ac:dyDescent="0.25">
      <c r="B10" s="82"/>
      <c r="C10" s="18"/>
      <c r="D10" s="18"/>
      <c r="E10" s="18"/>
      <c r="F10" s="18"/>
      <c r="G10" s="18"/>
      <c r="H10" s="18"/>
      <c r="I10" s="18"/>
      <c r="J10" s="18"/>
      <c r="K10" s="18"/>
      <c r="L10" s="18"/>
      <c r="M10" s="18"/>
      <c r="N10" s="18"/>
      <c r="O10" s="85"/>
    </row>
    <row r="11" spans="2:19" s="67" customFormat="1" ht="30" x14ac:dyDescent="0.25">
      <c r="B11" s="88" t="s">
        <v>585</v>
      </c>
      <c r="C11" s="89" t="s">
        <v>586</v>
      </c>
      <c r="D11" s="89" t="s">
        <v>523</v>
      </c>
      <c r="E11" s="89" t="s">
        <v>720</v>
      </c>
      <c r="F11" s="89" t="s">
        <v>587</v>
      </c>
      <c r="G11" s="89" t="s">
        <v>496</v>
      </c>
      <c r="H11" s="89" t="s">
        <v>588</v>
      </c>
      <c r="I11" s="89" t="s">
        <v>589</v>
      </c>
      <c r="J11" s="89" t="s">
        <v>590</v>
      </c>
      <c r="K11" s="89" t="s">
        <v>591</v>
      </c>
      <c r="L11" s="89" t="s">
        <v>592</v>
      </c>
      <c r="M11" s="89" t="s">
        <v>593</v>
      </c>
      <c r="N11" s="182" t="s">
        <v>1269</v>
      </c>
      <c r="O11" s="183" t="s">
        <v>599</v>
      </c>
    </row>
    <row r="12" spans="2:19" x14ac:dyDescent="0.25">
      <c r="B12" s="82"/>
      <c r="C12" s="18"/>
      <c r="D12" s="18"/>
      <c r="E12" s="18"/>
      <c r="F12" s="18"/>
      <c r="G12" s="18"/>
      <c r="H12" s="18"/>
      <c r="I12" s="18"/>
      <c r="J12" s="18"/>
      <c r="K12" s="18" t="s">
        <v>596</v>
      </c>
      <c r="L12" s="18"/>
      <c r="M12" s="18"/>
      <c r="N12" s="18"/>
      <c r="O12" s="85"/>
    </row>
    <row r="13" spans="2:19" x14ac:dyDescent="0.25">
      <c r="B13" s="82" t="s">
        <v>635</v>
      </c>
      <c r="C13" s="18" t="s">
        <v>524</v>
      </c>
      <c r="D13" s="18">
        <v>1</v>
      </c>
      <c r="E13" s="18" t="s">
        <v>600</v>
      </c>
      <c r="F13" s="18">
        <v>1</v>
      </c>
      <c r="G13" s="18" t="s">
        <v>512</v>
      </c>
      <c r="H13" s="21">
        <v>70</v>
      </c>
      <c r="I13" s="90">
        <v>0.1</v>
      </c>
      <c r="J13" s="21">
        <f>H13-H13*I13</f>
        <v>63</v>
      </c>
      <c r="K13" s="91">
        <v>7.5</v>
      </c>
      <c r="L13" s="21">
        <f>J13*K13%</f>
        <v>4.7249999999999996</v>
      </c>
      <c r="M13" s="76">
        <f>J13+L13</f>
        <v>67.724999999999994</v>
      </c>
      <c r="N13" s="76">
        <v>75</v>
      </c>
      <c r="O13" s="85" t="s">
        <v>1270</v>
      </c>
    </row>
    <row r="14" spans="2:19" x14ac:dyDescent="0.25">
      <c r="B14" s="82" t="s">
        <v>637</v>
      </c>
      <c r="C14" s="18" t="s">
        <v>524</v>
      </c>
      <c r="D14" s="18">
        <v>0.25</v>
      </c>
      <c r="E14" s="18" t="s">
        <v>602</v>
      </c>
      <c r="F14" s="18">
        <v>1</v>
      </c>
      <c r="G14" s="18" t="s">
        <v>512</v>
      </c>
      <c r="H14" s="21">
        <v>500</v>
      </c>
      <c r="I14" s="90">
        <v>0</v>
      </c>
      <c r="J14" s="21">
        <f>H14-H14*I14</f>
        <v>500</v>
      </c>
      <c r="K14" s="91">
        <v>7.5</v>
      </c>
      <c r="L14" s="21">
        <f>J14*K14%</f>
        <v>37.5</v>
      </c>
      <c r="M14" s="76">
        <f>J14+L14</f>
        <v>537.5</v>
      </c>
      <c r="N14" s="76">
        <v>550</v>
      </c>
      <c r="O14" s="85" t="s">
        <v>1270</v>
      </c>
    </row>
    <row r="15" spans="2:19" x14ac:dyDescent="0.25">
      <c r="B15" s="82"/>
      <c r="C15" s="18"/>
      <c r="D15" s="18"/>
      <c r="E15" s="18"/>
      <c r="F15" s="18"/>
      <c r="G15" s="18"/>
      <c r="H15" s="18"/>
      <c r="I15" s="18"/>
      <c r="J15" s="18"/>
      <c r="K15" s="18"/>
      <c r="L15" s="18"/>
      <c r="M15" s="18"/>
      <c r="N15" s="18"/>
      <c r="O15" s="85"/>
    </row>
    <row r="16" spans="2:19" x14ac:dyDescent="0.25">
      <c r="B16" s="82"/>
      <c r="C16" s="18"/>
      <c r="D16" s="18"/>
      <c r="E16" s="18"/>
      <c r="F16" s="18"/>
      <c r="G16" s="18"/>
      <c r="H16" s="18"/>
      <c r="I16" s="18"/>
      <c r="J16" s="18"/>
      <c r="K16" s="18"/>
      <c r="L16" s="18"/>
      <c r="M16" s="18"/>
      <c r="N16" s="18"/>
      <c r="O16" s="85"/>
    </row>
    <row r="17" spans="2:19" x14ac:dyDescent="0.25">
      <c r="B17" s="82"/>
      <c r="C17" s="34" t="s">
        <v>607</v>
      </c>
      <c r="D17" s="18"/>
      <c r="E17" s="18"/>
      <c r="F17" s="18"/>
      <c r="G17" s="34" t="s">
        <v>413</v>
      </c>
      <c r="H17" s="34" t="s">
        <v>414</v>
      </c>
      <c r="I17" s="34" t="s">
        <v>606</v>
      </c>
      <c r="J17" s="18"/>
      <c r="K17" s="18"/>
      <c r="L17" s="18"/>
      <c r="M17" s="18"/>
      <c r="N17" s="18"/>
      <c r="O17" s="85"/>
    </row>
    <row r="18" spans="2:19" x14ac:dyDescent="0.25">
      <c r="B18" s="82"/>
      <c r="C18" s="31" t="s">
        <v>726</v>
      </c>
      <c r="D18" s="32"/>
      <c r="E18" s="32"/>
      <c r="F18" s="33"/>
      <c r="G18" s="52">
        <f>M14</f>
        <v>537.5</v>
      </c>
      <c r="H18" s="54"/>
      <c r="I18" s="57" t="str">
        <f>"Purchase of "&amp;C14&amp;" "&amp;D14&amp;" "&amp;G14&amp;" "&amp;B14&amp;" "&amp;F14&amp;" Pcs from "&amp;D7&amp;" on "&amp;J5&amp;" which stored at "&amp;E14&amp;"."</f>
        <v>Purchase of Fresh 0.25 KG Tea 1 Pcs from ABC Ltd. on 15 Sep 2021 which stored at Dhaka-2.</v>
      </c>
      <c r="J18" s="18"/>
      <c r="K18" s="18"/>
      <c r="L18" s="18"/>
      <c r="M18" s="18"/>
      <c r="N18" s="18"/>
      <c r="O18" s="85"/>
    </row>
    <row r="19" spans="2:19" x14ac:dyDescent="0.25">
      <c r="B19" s="82"/>
      <c r="C19" s="24" t="s">
        <v>610</v>
      </c>
      <c r="D19" s="18"/>
      <c r="E19" s="18"/>
      <c r="F19" s="27"/>
      <c r="G19" s="53"/>
      <c r="H19" s="55">
        <f>G18</f>
        <v>537.5</v>
      </c>
      <c r="I19" s="57" t="s">
        <v>611</v>
      </c>
      <c r="J19" s="18"/>
      <c r="K19" s="18"/>
      <c r="L19" s="18"/>
      <c r="M19" s="18"/>
      <c r="N19" s="18"/>
      <c r="O19" s="85"/>
    </row>
    <row r="20" spans="2:19" x14ac:dyDescent="0.25">
      <c r="B20" s="82"/>
      <c r="C20" s="37" t="s">
        <v>416</v>
      </c>
      <c r="D20" s="38"/>
      <c r="E20" s="38"/>
      <c r="F20" s="38"/>
      <c r="G20" s="56">
        <f>SUM(G18:G19)</f>
        <v>537.5</v>
      </c>
      <c r="H20" s="39">
        <f>SUM(H18:H19)</f>
        <v>537.5</v>
      </c>
      <c r="I20" s="18"/>
      <c r="J20" s="18"/>
      <c r="K20" s="18"/>
      <c r="L20" s="18"/>
      <c r="M20" s="18"/>
      <c r="N20" s="18"/>
      <c r="O20" s="85"/>
    </row>
    <row r="21" spans="2:19" ht="15.75" thickBot="1" x14ac:dyDescent="0.3">
      <c r="B21" s="92"/>
      <c r="C21" s="93"/>
      <c r="D21" s="93"/>
      <c r="E21" s="93"/>
      <c r="F21" s="93"/>
      <c r="G21" s="93"/>
      <c r="H21" s="93"/>
      <c r="I21" s="93"/>
      <c r="J21" s="93"/>
      <c r="K21" s="93"/>
      <c r="L21" s="93"/>
      <c r="M21" s="93"/>
      <c r="N21" s="93"/>
      <c r="O21" s="94"/>
    </row>
    <row r="22" spans="2:19" ht="15.75" thickBot="1" x14ac:dyDescent="0.3"/>
    <row r="23" spans="2:19" x14ac:dyDescent="0.25">
      <c r="B23" s="79" t="s">
        <v>577</v>
      </c>
      <c r="C23" s="80"/>
      <c r="D23" s="80"/>
      <c r="E23" s="80"/>
      <c r="F23" s="80"/>
      <c r="G23" s="80"/>
      <c r="H23" s="80"/>
      <c r="I23" s="80"/>
      <c r="J23" s="80"/>
      <c r="K23" s="80"/>
      <c r="L23" s="80"/>
      <c r="M23" s="80"/>
      <c r="N23" s="80"/>
      <c r="O23" s="80"/>
      <c r="P23" s="80"/>
      <c r="Q23" s="80"/>
      <c r="R23" s="80"/>
      <c r="S23" s="81"/>
    </row>
    <row r="24" spans="2:19" x14ac:dyDescent="0.25">
      <c r="B24" s="82"/>
      <c r="C24" s="18"/>
      <c r="D24" s="18"/>
      <c r="E24" s="18"/>
      <c r="F24" s="18"/>
      <c r="G24" s="18"/>
      <c r="H24" s="83" t="s">
        <v>612</v>
      </c>
      <c r="I24" s="84" t="s">
        <v>718</v>
      </c>
      <c r="J24" s="18"/>
      <c r="K24" s="18"/>
      <c r="L24" s="18"/>
      <c r="M24" s="18"/>
      <c r="N24" s="18"/>
      <c r="O24" s="18"/>
      <c r="P24" s="18"/>
      <c r="Q24" s="18"/>
      <c r="R24" s="18"/>
      <c r="S24" s="85"/>
    </row>
    <row r="25" spans="2:19" x14ac:dyDescent="0.25">
      <c r="B25" s="82"/>
      <c r="C25" s="18"/>
      <c r="D25" s="18"/>
      <c r="E25" s="18"/>
      <c r="F25" s="18"/>
      <c r="G25" s="18"/>
      <c r="H25" s="83"/>
      <c r="I25" s="18"/>
      <c r="J25" s="18"/>
      <c r="K25" s="18"/>
      <c r="L25" s="18"/>
      <c r="M25" s="18"/>
      <c r="N25" s="18"/>
      <c r="O25" s="18"/>
      <c r="P25" s="18"/>
      <c r="Q25" s="18"/>
      <c r="R25" s="18"/>
      <c r="S25" s="85"/>
    </row>
    <row r="26" spans="2:19" x14ac:dyDescent="0.25">
      <c r="B26" s="82" t="s">
        <v>579</v>
      </c>
      <c r="C26" s="18">
        <v>3</v>
      </c>
      <c r="D26" s="18"/>
      <c r="E26" s="18"/>
      <c r="F26" s="18"/>
      <c r="G26" s="18"/>
      <c r="K26" s="18"/>
      <c r="L26" s="18"/>
      <c r="M26" s="18"/>
      <c r="N26" s="18"/>
      <c r="O26" s="18"/>
      <c r="P26" s="18"/>
      <c r="Q26" s="18"/>
      <c r="R26" s="18"/>
      <c r="S26" s="85"/>
    </row>
    <row r="27" spans="2:19" x14ac:dyDescent="0.25">
      <c r="B27" s="82" t="s">
        <v>581</v>
      </c>
      <c r="C27" s="18"/>
      <c r="D27" s="18">
        <v>345687</v>
      </c>
      <c r="E27" s="18"/>
      <c r="F27" s="18"/>
      <c r="G27" s="18"/>
      <c r="H27" s="18" t="s">
        <v>580</v>
      </c>
      <c r="I27" s="18"/>
      <c r="J27" s="86" t="s">
        <v>609</v>
      </c>
      <c r="K27" s="18"/>
      <c r="L27" s="18"/>
      <c r="M27" s="18"/>
      <c r="N27" s="18"/>
      <c r="O27" s="18"/>
      <c r="P27" s="18"/>
      <c r="Q27" s="18"/>
      <c r="R27" s="18"/>
      <c r="S27" s="85"/>
    </row>
    <row r="28" spans="2:19" x14ac:dyDescent="0.25">
      <c r="B28" s="82" t="s">
        <v>556</v>
      </c>
      <c r="C28" s="18"/>
      <c r="D28" s="18" t="s">
        <v>565</v>
      </c>
      <c r="E28" s="18"/>
      <c r="F28" s="18"/>
      <c r="G28" s="18"/>
      <c r="H28" s="101" t="s">
        <v>738</v>
      </c>
      <c r="I28" s="18"/>
      <c r="J28" s="18" t="s">
        <v>739</v>
      </c>
      <c r="K28" s="18"/>
      <c r="L28" s="18"/>
      <c r="M28" s="18"/>
      <c r="N28" s="18"/>
      <c r="O28" s="18"/>
      <c r="P28" s="18"/>
      <c r="Q28" s="18"/>
      <c r="R28" s="18"/>
      <c r="S28" s="85"/>
    </row>
    <row r="29" spans="2:19" x14ac:dyDescent="0.25">
      <c r="B29" s="82" t="s">
        <v>721</v>
      </c>
      <c r="C29" s="18"/>
      <c r="D29" s="181" t="s">
        <v>26</v>
      </c>
      <c r="E29" s="95" t="s">
        <v>727</v>
      </c>
      <c r="F29" s="18"/>
      <c r="G29" s="96" t="s">
        <v>728</v>
      </c>
      <c r="H29" s="18" t="s">
        <v>578</v>
      </c>
      <c r="J29" t="s">
        <v>1438</v>
      </c>
      <c r="K29" s="18"/>
      <c r="L29" s="18"/>
      <c r="M29" s="18"/>
      <c r="N29" s="18"/>
      <c r="O29" s="18"/>
      <c r="P29" s="18"/>
      <c r="Q29" s="18"/>
      <c r="R29" s="18"/>
      <c r="S29" s="85"/>
    </row>
    <row r="30" spans="2:19" x14ac:dyDescent="0.25">
      <c r="B30" s="87" t="s">
        <v>723</v>
      </c>
      <c r="C30" s="18"/>
      <c r="D30" s="18"/>
      <c r="E30" s="18"/>
      <c r="F30" s="18"/>
      <c r="G30" s="18"/>
      <c r="K30" s="18"/>
      <c r="L30" s="18"/>
      <c r="M30" s="18"/>
      <c r="N30" s="18"/>
      <c r="O30" s="18"/>
      <c r="P30" s="18"/>
      <c r="Q30" s="18"/>
      <c r="R30" s="18"/>
      <c r="S30" s="85"/>
    </row>
    <row r="31" spans="2:19" x14ac:dyDescent="0.25">
      <c r="B31" s="82"/>
      <c r="C31" s="18"/>
      <c r="D31" s="18"/>
      <c r="E31" s="18"/>
      <c r="F31" s="18"/>
      <c r="G31" s="18"/>
      <c r="H31" s="18"/>
      <c r="I31" s="18"/>
      <c r="J31" s="18"/>
      <c r="K31" s="18"/>
      <c r="L31" s="18"/>
      <c r="M31" s="18"/>
      <c r="N31" s="18"/>
      <c r="O31" s="18"/>
      <c r="P31" s="18"/>
      <c r="Q31" s="18"/>
      <c r="R31" s="18"/>
      <c r="S31" s="85"/>
    </row>
    <row r="32" spans="2:19" ht="30" x14ac:dyDescent="0.25">
      <c r="B32" s="88" t="s">
        <v>585</v>
      </c>
      <c r="C32" s="89" t="s">
        <v>586</v>
      </c>
      <c r="D32" s="89" t="s">
        <v>523</v>
      </c>
      <c r="E32" s="89" t="s">
        <v>720</v>
      </c>
      <c r="F32" s="89" t="s">
        <v>587</v>
      </c>
      <c r="G32" s="89" t="s">
        <v>496</v>
      </c>
      <c r="H32" s="89" t="s">
        <v>588</v>
      </c>
      <c r="I32" s="89" t="s">
        <v>589</v>
      </c>
      <c r="J32" s="89" t="s">
        <v>590</v>
      </c>
      <c r="K32" s="89" t="s">
        <v>591</v>
      </c>
      <c r="L32" s="89" t="s">
        <v>592</v>
      </c>
      <c r="M32" s="97" t="s">
        <v>593</v>
      </c>
      <c r="N32" s="97" t="s">
        <v>724</v>
      </c>
      <c r="O32" s="97" t="s">
        <v>595</v>
      </c>
      <c r="P32" s="97" t="s">
        <v>594</v>
      </c>
      <c r="Q32" s="97" t="s">
        <v>597</v>
      </c>
      <c r="R32" s="182" t="s">
        <v>1269</v>
      </c>
      <c r="S32" s="183" t="s">
        <v>599</v>
      </c>
    </row>
    <row r="33" spans="2:19" x14ac:dyDescent="0.25">
      <c r="B33" s="82"/>
      <c r="C33" s="18"/>
      <c r="D33" s="18"/>
      <c r="E33" s="18"/>
      <c r="F33" s="18"/>
      <c r="G33" s="18"/>
      <c r="H33" s="18"/>
      <c r="I33" s="18"/>
      <c r="J33" s="18"/>
      <c r="K33" s="18" t="s">
        <v>596</v>
      </c>
      <c r="L33" s="18"/>
      <c r="M33" s="18"/>
      <c r="N33" s="18"/>
      <c r="O33" s="18" t="s">
        <v>596</v>
      </c>
      <c r="P33" s="18" t="s">
        <v>596</v>
      </c>
      <c r="Q33" s="18"/>
      <c r="R33" s="18"/>
      <c r="S33" s="85"/>
    </row>
    <row r="34" spans="2:19" x14ac:dyDescent="0.25">
      <c r="B34" s="82" t="s">
        <v>635</v>
      </c>
      <c r="C34" s="18" t="s">
        <v>524</v>
      </c>
      <c r="D34" s="18">
        <v>1</v>
      </c>
      <c r="E34" s="18" t="s">
        <v>600</v>
      </c>
      <c r="F34" s="18">
        <v>1</v>
      </c>
      <c r="G34" s="18" t="s">
        <v>512</v>
      </c>
      <c r="H34" s="21">
        <v>70</v>
      </c>
      <c r="I34" s="90">
        <v>0.1</v>
      </c>
      <c r="J34" s="21">
        <f>H34-H34*I34</f>
        <v>63</v>
      </c>
      <c r="K34" s="91">
        <v>7.5</v>
      </c>
      <c r="L34" s="21">
        <f>J34*K34%</f>
        <v>4.7249999999999996</v>
      </c>
      <c r="M34" s="76">
        <f>J34+L34</f>
        <v>67.724999999999994</v>
      </c>
      <c r="N34" s="76">
        <f>L34</f>
        <v>4.7249999999999996</v>
      </c>
      <c r="O34" s="76">
        <v>3</v>
      </c>
      <c r="P34" s="76">
        <f>J34*O34%</f>
        <v>1.89</v>
      </c>
      <c r="Q34" s="76">
        <f>M34-N34-P34</f>
        <v>61.109999999999992</v>
      </c>
      <c r="R34" s="76">
        <v>75</v>
      </c>
      <c r="S34" s="85" t="s">
        <v>603</v>
      </c>
    </row>
    <row r="35" spans="2:19" x14ac:dyDescent="0.25">
      <c r="B35" s="82" t="s">
        <v>637</v>
      </c>
      <c r="C35" s="18" t="s">
        <v>524</v>
      </c>
      <c r="D35" s="18">
        <v>0.25</v>
      </c>
      <c r="E35" s="18" t="s">
        <v>602</v>
      </c>
      <c r="F35" s="18">
        <v>1</v>
      </c>
      <c r="G35" s="18" t="s">
        <v>512</v>
      </c>
      <c r="H35" s="21">
        <v>500</v>
      </c>
      <c r="I35" s="90">
        <v>0</v>
      </c>
      <c r="J35" s="21">
        <f>H35-H35*I35</f>
        <v>500</v>
      </c>
      <c r="K35" s="91">
        <v>7.5</v>
      </c>
      <c r="L35" s="21">
        <f>J35*K35%</f>
        <v>37.5</v>
      </c>
      <c r="M35" s="76">
        <f>J35+L35</f>
        <v>537.5</v>
      </c>
      <c r="N35" s="76" t="s">
        <v>608</v>
      </c>
      <c r="O35" s="76">
        <v>3</v>
      </c>
      <c r="P35" s="76">
        <f>J35*O35%</f>
        <v>15</v>
      </c>
      <c r="Q35" s="76">
        <f>M35-0-P35</f>
        <v>522.5</v>
      </c>
      <c r="R35" s="76">
        <v>550</v>
      </c>
      <c r="S35" s="85" t="s">
        <v>603</v>
      </c>
    </row>
    <row r="36" spans="2:19" x14ac:dyDescent="0.25">
      <c r="B36" s="82"/>
      <c r="C36" s="18"/>
      <c r="D36" s="18"/>
      <c r="E36" s="18"/>
      <c r="F36" s="18"/>
      <c r="G36" s="18"/>
      <c r="H36" s="18"/>
      <c r="I36" s="18"/>
      <c r="J36" s="18"/>
      <c r="K36" s="18"/>
      <c r="L36" s="18"/>
      <c r="M36" s="18"/>
      <c r="N36" s="18"/>
      <c r="O36" s="18"/>
      <c r="P36" s="18"/>
      <c r="Q36" s="18"/>
      <c r="R36" s="18"/>
      <c r="S36" s="85"/>
    </row>
    <row r="37" spans="2:19" x14ac:dyDescent="0.25">
      <c r="B37" s="82"/>
      <c r="C37" s="18"/>
      <c r="D37" s="18"/>
      <c r="E37" s="18"/>
      <c r="F37" s="18"/>
      <c r="G37" s="18"/>
      <c r="H37" s="18"/>
      <c r="I37" s="18"/>
      <c r="J37" s="18"/>
      <c r="K37" s="18"/>
      <c r="L37" s="18"/>
      <c r="M37" s="18"/>
      <c r="N37" s="18"/>
      <c r="O37" s="18"/>
      <c r="P37" s="18"/>
      <c r="Q37" s="18"/>
      <c r="R37" s="18"/>
      <c r="S37" s="85"/>
    </row>
    <row r="38" spans="2:19" x14ac:dyDescent="0.25">
      <c r="B38" s="82"/>
      <c r="C38" s="34" t="s">
        <v>725</v>
      </c>
      <c r="D38" s="18"/>
      <c r="E38" s="18"/>
      <c r="F38" s="18"/>
      <c r="G38" s="34" t="s">
        <v>413</v>
      </c>
      <c r="H38" s="34" t="s">
        <v>414</v>
      </c>
      <c r="I38" s="34" t="s">
        <v>606</v>
      </c>
      <c r="J38" s="18"/>
      <c r="K38" s="18"/>
      <c r="L38" s="18"/>
      <c r="M38" s="18"/>
      <c r="N38" s="18"/>
      <c r="O38" s="18"/>
      <c r="P38" s="18"/>
      <c r="Q38" s="18"/>
      <c r="R38" s="18"/>
      <c r="S38" s="85"/>
    </row>
    <row r="39" spans="2:19" x14ac:dyDescent="0.25">
      <c r="B39" s="82"/>
      <c r="C39" s="31" t="s">
        <v>726</v>
      </c>
      <c r="D39" s="32"/>
      <c r="E39" s="32"/>
      <c r="F39" s="33"/>
      <c r="G39" s="52">
        <f>M35</f>
        <v>537.5</v>
      </c>
      <c r="H39" s="54"/>
      <c r="I39" s="24" t="str">
        <f>"Purchase of "&amp;C35&amp;" "&amp;D35&amp;" "&amp;G35&amp;" "&amp;B35&amp;" "&amp;F35&amp;" Pcs from "&amp;D28&amp;" on "&amp;J27&amp;" which stored at "&amp;E35&amp;"."</f>
        <v>Purchase of Fresh 0.25 KG Tea 1 Pcs from ABC Ltd. on 15 Sep 2021 which stored at Dhaka-2.</v>
      </c>
      <c r="J39" s="18"/>
      <c r="K39" s="18"/>
      <c r="L39" s="18"/>
      <c r="M39" s="18"/>
      <c r="N39" s="18"/>
      <c r="O39" s="18"/>
      <c r="P39" s="18"/>
      <c r="Q39" s="18"/>
      <c r="R39" s="18"/>
      <c r="S39" s="85"/>
    </row>
    <row r="40" spans="2:19" x14ac:dyDescent="0.25">
      <c r="B40" s="82"/>
      <c r="C40" s="24" t="s">
        <v>708</v>
      </c>
      <c r="D40" s="18"/>
      <c r="E40" s="18"/>
      <c r="F40" s="27"/>
      <c r="G40" s="53"/>
      <c r="H40" s="55">
        <f>Q35</f>
        <v>522.5</v>
      </c>
      <c r="I40" s="24" t="s">
        <v>729</v>
      </c>
      <c r="J40" s="18"/>
      <c r="K40" s="18"/>
      <c r="L40" s="18"/>
      <c r="M40" s="18"/>
      <c r="N40" s="18"/>
      <c r="O40" s="18"/>
      <c r="P40" s="18"/>
      <c r="Q40" s="18"/>
      <c r="R40" s="18"/>
      <c r="S40" s="85"/>
    </row>
    <row r="41" spans="2:19" x14ac:dyDescent="0.25">
      <c r="B41" s="82"/>
      <c r="C41" s="24" t="s">
        <v>604</v>
      </c>
      <c r="D41" s="18"/>
      <c r="E41" s="18"/>
      <c r="F41" s="18"/>
      <c r="G41" s="53"/>
      <c r="H41" s="77">
        <v>0</v>
      </c>
      <c r="I41" s="76" t="str">
        <f>N35</f>
        <v>Mushok-6.3 No: 45</v>
      </c>
      <c r="J41" s="18"/>
      <c r="K41" s="18"/>
      <c r="L41" s="18"/>
      <c r="M41" s="18"/>
      <c r="N41" s="18"/>
      <c r="O41" s="18"/>
      <c r="P41" s="18"/>
      <c r="Q41" s="18"/>
      <c r="R41" s="18"/>
      <c r="S41" s="85"/>
    </row>
    <row r="42" spans="2:19" x14ac:dyDescent="0.25">
      <c r="B42" s="82"/>
      <c r="C42" s="24" t="s">
        <v>605</v>
      </c>
      <c r="D42" s="18"/>
      <c r="E42" s="18"/>
      <c r="F42" s="18"/>
      <c r="G42" s="53"/>
      <c r="H42" s="77">
        <f>P35</f>
        <v>15</v>
      </c>
      <c r="I42" s="18"/>
      <c r="J42" s="18"/>
      <c r="K42" s="18"/>
      <c r="L42" s="18"/>
      <c r="M42" s="18"/>
      <c r="N42" s="18"/>
      <c r="O42" s="18"/>
      <c r="P42" s="18"/>
      <c r="Q42" s="18"/>
      <c r="R42" s="18"/>
      <c r="S42" s="85"/>
    </row>
    <row r="43" spans="2:19" ht="15.75" thickBot="1" x14ac:dyDescent="0.3">
      <c r="B43" s="92"/>
      <c r="C43" s="98" t="s">
        <v>416</v>
      </c>
      <c r="D43" s="99"/>
      <c r="E43" s="99"/>
      <c r="F43" s="99"/>
      <c r="G43" s="100">
        <f>SUM(G39:G42)</f>
        <v>537.5</v>
      </c>
      <c r="H43" s="100">
        <f>SUM(H39:H42)</f>
        <v>537.5</v>
      </c>
      <c r="I43" s="93"/>
      <c r="J43" s="93"/>
      <c r="K43" s="93"/>
      <c r="L43" s="93"/>
      <c r="M43" s="93"/>
      <c r="N43" s="93"/>
      <c r="O43" s="93"/>
      <c r="P43" s="93"/>
      <c r="Q43" s="93"/>
      <c r="R43" s="93"/>
      <c r="S43" s="94"/>
    </row>
    <row r="45" spans="2:19" ht="15.75" thickBot="1" x14ac:dyDescent="0.3"/>
    <row r="46" spans="2:19" x14ac:dyDescent="0.25">
      <c r="B46" s="79" t="s">
        <v>577</v>
      </c>
      <c r="C46" s="80"/>
      <c r="D46" s="80"/>
      <c r="E46" s="80"/>
      <c r="F46" s="80"/>
      <c r="G46" s="80"/>
      <c r="H46" s="80"/>
      <c r="I46" s="80"/>
      <c r="J46" s="80"/>
      <c r="K46" s="81"/>
    </row>
    <row r="47" spans="2:19" x14ac:dyDescent="0.25">
      <c r="B47" s="82"/>
      <c r="C47" s="18"/>
      <c r="D47" s="18"/>
      <c r="E47" s="18"/>
      <c r="F47" s="18"/>
      <c r="G47" s="18"/>
      <c r="H47" s="83" t="s">
        <v>612</v>
      </c>
      <c r="I47" s="84" t="s">
        <v>719</v>
      </c>
      <c r="J47" s="18"/>
      <c r="K47" s="85"/>
    </row>
    <row r="48" spans="2:19" x14ac:dyDescent="0.25">
      <c r="B48" s="82" t="s">
        <v>579</v>
      </c>
      <c r="C48" s="18">
        <v>5</v>
      </c>
      <c r="D48" s="18"/>
      <c r="E48" s="18"/>
      <c r="F48" s="18"/>
      <c r="G48" s="18"/>
      <c r="H48" s="18" t="s">
        <v>580</v>
      </c>
      <c r="I48" s="18"/>
      <c r="J48" s="86" t="s">
        <v>609</v>
      </c>
      <c r="K48" s="85"/>
    </row>
    <row r="49" spans="2:15" x14ac:dyDescent="0.25">
      <c r="B49" s="82" t="s">
        <v>581</v>
      </c>
      <c r="C49" s="18"/>
      <c r="D49" s="18">
        <v>7875</v>
      </c>
      <c r="E49" s="18"/>
      <c r="F49" s="18"/>
      <c r="G49" s="18"/>
      <c r="H49" s="101" t="s">
        <v>738</v>
      </c>
      <c r="I49" s="18"/>
      <c r="J49" s="18" t="s">
        <v>739</v>
      </c>
      <c r="K49" s="85"/>
    </row>
    <row r="50" spans="2:15" x14ac:dyDescent="0.25">
      <c r="B50" s="82" t="s">
        <v>556</v>
      </c>
      <c r="C50" s="18"/>
      <c r="D50" s="18" t="s">
        <v>674</v>
      </c>
      <c r="E50" s="18"/>
      <c r="F50" s="18"/>
      <c r="G50" s="18"/>
      <c r="H50" s="18" t="s">
        <v>578</v>
      </c>
      <c r="J50" t="s">
        <v>1438</v>
      </c>
      <c r="K50" s="85"/>
    </row>
    <row r="51" spans="2:15" x14ac:dyDescent="0.25">
      <c r="B51" s="82" t="s">
        <v>721</v>
      </c>
      <c r="C51" s="18"/>
      <c r="D51" s="181" t="s">
        <v>414</v>
      </c>
      <c r="E51" s="95"/>
      <c r="F51" s="18"/>
      <c r="G51" s="235"/>
      <c r="H51" s="18" t="s">
        <v>584</v>
      </c>
      <c r="I51" s="18"/>
      <c r="J51" s="18" t="s">
        <v>1435</v>
      </c>
      <c r="K51" s="85"/>
    </row>
    <row r="52" spans="2:15" x14ac:dyDescent="0.25">
      <c r="B52" s="87" t="s">
        <v>730</v>
      </c>
      <c r="C52" s="18"/>
      <c r="D52" s="18"/>
      <c r="E52" s="18"/>
      <c r="F52" s="18"/>
      <c r="G52" s="18"/>
      <c r="H52" s="18"/>
      <c r="I52" s="18"/>
      <c r="J52" s="18"/>
      <c r="K52" s="85"/>
    </row>
    <row r="53" spans="2:15" ht="30" x14ac:dyDescent="0.25">
      <c r="B53" s="88" t="s">
        <v>672</v>
      </c>
      <c r="C53" s="89" t="s">
        <v>733</v>
      </c>
      <c r="D53" s="89" t="s">
        <v>588</v>
      </c>
      <c r="E53" s="89" t="s">
        <v>589</v>
      </c>
      <c r="F53" s="89" t="s">
        <v>590</v>
      </c>
      <c r="G53" s="89" t="s">
        <v>591</v>
      </c>
      <c r="H53" s="89" t="s">
        <v>592</v>
      </c>
      <c r="I53" s="89" t="s">
        <v>593</v>
      </c>
      <c r="J53" s="89" t="s">
        <v>599</v>
      </c>
      <c r="K53" s="85"/>
    </row>
    <row r="54" spans="2:15" x14ac:dyDescent="0.25">
      <c r="B54" s="82" t="s">
        <v>533</v>
      </c>
      <c r="C54" s="18" t="s">
        <v>734</v>
      </c>
      <c r="D54" s="21">
        <v>100000</v>
      </c>
      <c r="E54" s="18">
        <v>5</v>
      </c>
      <c r="F54" s="21">
        <f>D54-D54*E54%</f>
        <v>95000</v>
      </c>
      <c r="G54" s="18">
        <v>15</v>
      </c>
      <c r="H54" s="21">
        <f>F54*G54%</f>
        <v>14250</v>
      </c>
      <c r="I54" s="21">
        <f>F54+H54</f>
        <v>109250</v>
      </c>
      <c r="J54" s="18" t="s">
        <v>603</v>
      </c>
      <c r="K54" s="85"/>
    </row>
    <row r="55" spans="2:15" x14ac:dyDescent="0.25">
      <c r="B55" s="82"/>
      <c r="C55" s="18"/>
      <c r="D55" s="18"/>
      <c r="E55" s="18"/>
      <c r="F55" s="18"/>
      <c r="G55" s="18"/>
      <c r="H55" s="18"/>
      <c r="I55" s="18"/>
      <c r="J55" s="18"/>
      <c r="K55" s="85"/>
    </row>
    <row r="56" spans="2:15" x14ac:dyDescent="0.25">
      <c r="B56" s="82"/>
      <c r="C56" s="18"/>
      <c r="D56" s="18"/>
      <c r="E56" s="18"/>
      <c r="F56" s="18"/>
      <c r="G56" s="18"/>
      <c r="H56" s="18"/>
      <c r="I56" s="18"/>
      <c r="J56" s="18"/>
      <c r="K56" s="85"/>
    </row>
    <row r="57" spans="2:15" x14ac:dyDescent="0.25">
      <c r="B57" s="82"/>
      <c r="C57" s="34" t="s">
        <v>607</v>
      </c>
      <c r="D57" s="18"/>
      <c r="E57" s="18"/>
      <c r="F57" s="18"/>
      <c r="G57" s="34" t="s">
        <v>413</v>
      </c>
      <c r="H57" s="34" t="s">
        <v>414</v>
      </c>
      <c r="I57" s="34" t="s">
        <v>606</v>
      </c>
      <c r="J57" s="18"/>
      <c r="K57" s="85"/>
    </row>
    <row r="58" spans="2:15" x14ac:dyDescent="0.25">
      <c r="B58" s="82"/>
      <c r="C58" s="31" t="s">
        <v>533</v>
      </c>
      <c r="D58" s="32"/>
      <c r="E58" s="32"/>
      <c r="F58" s="33"/>
      <c r="G58" s="52">
        <f>I54</f>
        <v>109250</v>
      </c>
      <c r="H58" s="54"/>
      <c r="I58" s="57" t="s">
        <v>732</v>
      </c>
      <c r="J58" s="18"/>
      <c r="K58" s="85"/>
    </row>
    <row r="59" spans="2:15" x14ac:dyDescent="0.25">
      <c r="B59" s="82"/>
      <c r="C59" s="24" t="s">
        <v>731</v>
      </c>
      <c r="D59" s="18"/>
      <c r="E59" s="18"/>
      <c r="F59" s="27"/>
      <c r="G59" s="53"/>
      <c r="H59" s="55">
        <f>G58</f>
        <v>109250</v>
      </c>
      <c r="I59" s="57" t="s">
        <v>611</v>
      </c>
      <c r="J59" s="18"/>
      <c r="K59" s="85"/>
    </row>
    <row r="60" spans="2:15" x14ac:dyDescent="0.25">
      <c r="B60" s="82"/>
      <c r="C60" s="37" t="s">
        <v>416</v>
      </c>
      <c r="D60" s="38"/>
      <c r="E60" s="38"/>
      <c r="F60" s="38"/>
      <c r="G60" s="56">
        <f>SUM(G58:G59)</f>
        <v>109250</v>
      </c>
      <c r="H60" s="39">
        <f>SUM(H58:H59)</f>
        <v>109250</v>
      </c>
      <c r="I60" s="18"/>
      <c r="J60" s="18"/>
      <c r="K60" s="85"/>
    </row>
    <row r="61" spans="2:15" ht="15.75" thickBot="1" x14ac:dyDescent="0.3">
      <c r="B61" s="92"/>
      <c r="C61" s="93"/>
      <c r="D61" s="93"/>
      <c r="E61" s="93"/>
      <c r="F61" s="93"/>
      <c r="G61" s="93"/>
      <c r="H61" s="93"/>
      <c r="I61" s="93"/>
      <c r="J61" s="93"/>
      <c r="K61" s="94"/>
    </row>
    <row r="63" spans="2:15" ht="15.75" thickBot="1" x14ac:dyDescent="0.3"/>
    <row r="64" spans="2:15" x14ac:dyDescent="0.25">
      <c r="B64" s="79" t="s">
        <v>577</v>
      </c>
      <c r="C64" s="80"/>
      <c r="D64" s="80"/>
      <c r="E64" s="80"/>
      <c r="F64" s="80"/>
      <c r="G64" s="80"/>
      <c r="H64" s="80"/>
      <c r="I64" s="80"/>
      <c r="J64" s="80"/>
      <c r="K64" s="80"/>
      <c r="L64" s="80"/>
      <c r="M64" s="80"/>
      <c r="N64" s="80"/>
      <c r="O64" s="81"/>
    </row>
    <row r="65" spans="2:15" x14ac:dyDescent="0.25">
      <c r="B65" s="82"/>
      <c r="C65" s="18"/>
      <c r="D65" s="18"/>
      <c r="E65" s="18"/>
      <c r="F65" s="18"/>
      <c r="G65" s="18"/>
      <c r="H65" s="83" t="s">
        <v>612</v>
      </c>
      <c r="I65" s="84" t="s">
        <v>719</v>
      </c>
      <c r="J65" s="18"/>
      <c r="K65" s="18"/>
      <c r="L65" s="18"/>
      <c r="M65" s="18"/>
      <c r="N65" s="18"/>
      <c r="O65" s="85"/>
    </row>
    <row r="66" spans="2:15" x14ac:dyDescent="0.25">
      <c r="B66" s="82" t="s">
        <v>579</v>
      </c>
      <c r="C66" s="18">
        <v>5</v>
      </c>
      <c r="D66" s="18"/>
      <c r="E66" s="18" t="s">
        <v>578</v>
      </c>
      <c r="F66" s="17" t="s">
        <v>737</v>
      </c>
      <c r="G66" s="18"/>
      <c r="H66" s="18" t="s">
        <v>580</v>
      </c>
      <c r="I66" s="18"/>
      <c r="J66" s="86" t="s">
        <v>609</v>
      </c>
      <c r="K66" s="18"/>
      <c r="L66" s="18"/>
      <c r="M66" s="18"/>
      <c r="N66" s="18"/>
      <c r="O66" s="85"/>
    </row>
    <row r="67" spans="2:15" x14ac:dyDescent="0.25">
      <c r="B67" s="82" t="s">
        <v>581</v>
      </c>
      <c r="C67" s="18"/>
      <c r="D67" s="18">
        <v>7875</v>
      </c>
      <c r="E67" s="18"/>
      <c r="F67" s="18"/>
      <c r="G67" s="18"/>
      <c r="H67" s="101" t="s">
        <v>738</v>
      </c>
      <c r="I67" s="18"/>
      <c r="J67" s="18" t="s">
        <v>739</v>
      </c>
      <c r="K67" s="18"/>
      <c r="L67" s="18"/>
      <c r="M67" s="18"/>
      <c r="N67" s="18"/>
      <c r="O67" s="85"/>
    </row>
    <row r="68" spans="2:15" x14ac:dyDescent="0.25">
      <c r="B68" s="82" t="s">
        <v>556</v>
      </c>
      <c r="C68" s="18"/>
      <c r="D68" s="18" t="s">
        <v>674</v>
      </c>
      <c r="E68" s="18"/>
      <c r="F68" s="18"/>
      <c r="G68" s="18"/>
      <c r="H68" s="18" t="s">
        <v>578</v>
      </c>
      <c r="J68" t="s">
        <v>1438</v>
      </c>
      <c r="K68" s="18"/>
      <c r="L68" s="18"/>
      <c r="M68" s="18"/>
      <c r="N68" s="18"/>
      <c r="O68" s="85"/>
    </row>
    <row r="69" spans="2:15" x14ac:dyDescent="0.25">
      <c r="B69" s="82" t="s">
        <v>721</v>
      </c>
      <c r="C69" s="18"/>
      <c r="D69" s="181" t="s">
        <v>26</v>
      </c>
      <c r="E69" s="95" t="s">
        <v>727</v>
      </c>
      <c r="F69" s="18"/>
      <c r="G69" s="96" t="s">
        <v>728</v>
      </c>
      <c r="H69" s="18"/>
      <c r="I69" s="18"/>
      <c r="J69" s="18"/>
      <c r="K69" s="18"/>
      <c r="L69" s="18"/>
      <c r="M69" s="18"/>
      <c r="N69" s="18"/>
      <c r="O69" s="85"/>
    </row>
    <row r="70" spans="2:15" x14ac:dyDescent="0.25">
      <c r="B70" s="87" t="s">
        <v>730</v>
      </c>
      <c r="C70" s="18"/>
      <c r="D70" s="18"/>
      <c r="E70" s="18"/>
      <c r="F70" s="18"/>
      <c r="G70" s="18"/>
      <c r="H70" s="18"/>
      <c r="I70" s="18"/>
      <c r="J70" s="18"/>
      <c r="K70" s="18"/>
      <c r="L70" s="18"/>
      <c r="M70" s="18"/>
      <c r="N70" s="18"/>
      <c r="O70" s="85"/>
    </row>
    <row r="71" spans="2:15" ht="30" x14ac:dyDescent="0.25">
      <c r="B71" s="88" t="s">
        <v>672</v>
      </c>
      <c r="C71" s="89" t="s">
        <v>733</v>
      </c>
      <c r="D71" s="89" t="s">
        <v>588</v>
      </c>
      <c r="E71" s="89" t="s">
        <v>589</v>
      </c>
      <c r="F71" s="89" t="s">
        <v>590</v>
      </c>
      <c r="G71" s="89" t="s">
        <v>591</v>
      </c>
      <c r="H71" s="89" t="s">
        <v>592</v>
      </c>
      <c r="I71" s="97" t="s">
        <v>593</v>
      </c>
      <c r="J71" s="97" t="s">
        <v>724</v>
      </c>
      <c r="K71" s="97" t="s">
        <v>595</v>
      </c>
      <c r="L71" s="97" t="s">
        <v>594</v>
      </c>
      <c r="M71" s="97" t="s">
        <v>597</v>
      </c>
      <c r="N71" s="89" t="s">
        <v>599</v>
      </c>
      <c r="O71" s="85"/>
    </row>
    <row r="72" spans="2:15" x14ac:dyDescent="0.25">
      <c r="B72" s="82" t="s">
        <v>533</v>
      </c>
      <c r="C72" s="18" t="s">
        <v>734</v>
      </c>
      <c r="D72" s="21">
        <v>100000</v>
      </c>
      <c r="E72" s="18">
        <v>5</v>
      </c>
      <c r="F72" s="21">
        <f>D72-D72*E72%</f>
        <v>95000</v>
      </c>
      <c r="G72" s="18">
        <v>15</v>
      </c>
      <c r="H72" s="21">
        <f>F72*G72%</f>
        <v>14250</v>
      </c>
      <c r="I72" s="21">
        <f>F72+H72</f>
        <v>109250</v>
      </c>
      <c r="J72" s="76">
        <f>H72</f>
        <v>14250</v>
      </c>
      <c r="K72" s="18">
        <v>4</v>
      </c>
      <c r="L72" s="76">
        <f>F72*K72%</f>
        <v>3800</v>
      </c>
      <c r="M72" s="76">
        <f>I72-J72-L72</f>
        <v>91200</v>
      </c>
      <c r="N72" s="18" t="s">
        <v>603</v>
      </c>
      <c r="O72" s="85"/>
    </row>
    <row r="73" spans="2:15" x14ac:dyDescent="0.25">
      <c r="B73" s="82"/>
      <c r="C73" s="18"/>
      <c r="D73" s="18"/>
      <c r="E73" s="18"/>
      <c r="F73" s="18"/>
      <c r="G73" s="18"/>
      <c r="H73" s="18"/>
      <c r="I73" s="18"/>
      <c r="J73" s="18"/>
      <c r="K73" s="18"/>
      <c r="L73" s="18"/>
      <c r="M73" s="18"/>
      <c r="N73" s="18"/>
      <c r="O73" s="85"/>
    </row>
    <row r="74" spans="2:15" x14ac:dyDescent="0.25">
      <c r="B74" s="82"/>
      <c r="C74" s="18"/>
      <c r="D74" s="18"/>
      <c r="E74" s="18"/>
      <c r="F74" s="18"/>
      <c r="G74" s="18"/>
      <c r="H74" s="18"/>
      <c r="I74" s="18"/>
      <c r="J74" s="18"/>
      <c r="K74" s="18"/>
      <c r="L74" s="18"/>
      <c r="M74" s="18"/>
      <c r="N74" s="18"/>
      <c r="O74" s="85"/>
    </row>
    <row r="75" spans="2:15" x14ac:dyDescent="0.25">
      <c r="B75" s="82"/>
      <c r="C75" s="34" t="s">
        <v>607</v>
      </c>
      <c r="D75" s="18"/>
      <c r="E75" s="18"/>
      <c r="F75" s="18"/>
      <c r="G75" s="34" t="s">
        <v>413</v>
      </c>
      <c r="H75" s="34" t="s">
        <v>414</v>
      </c>
      <c r="I75" s="34" t="s">
        <v>606</v>
      </c>
      <c r="J75" s="18"/>
      <c r="K75" s="18"/>
      <c r="L75" s="18"/>
      <c r="M75" s="18"/>
      <c r="N75" s="18"/>
      <c r="O75" s="85"/>
    </row>
    <row r="76" spans="2:15" x14ac:dyDescent="0.25">
      <c r="B76" s="82"/>
      <c r="C76" s="31" t="s">
        <v>533</v>
      </c>
      <c r="D76" s="32"/>
      <c r="E76" s="32"/>
      <c r="F76" s="33"/>
      <c r="G76" s="52">
        <f>I72</f>
        <v>109250</v>
      </c>
      <c r="H76" s="54"/>
      <c r="I76" s="57" t="s">
        <v>732</v>
      </c>
      <c r="J76" s="18"/>
      <c r="K76" s="18"/>
      <c r="L76" s="18"/>
      <c r="M76" s="18"/>
      <c r="N76" s="18"/>
      <c r="O76" s="85"/>
    </row>
    <row r="77" spans="2:15" x14ac:dyDescent="0.25">
      <c r="B77" s="82"/>
      <c r="C77" s="24" t="s">
        <v>708</v>
      </c>
      <c r="D77" s="18"/>
      <c r="E77" s="18"/>
      <c r="F77" s="27"/>
      <c r="G77" s="53"/>
      <c r="H77" s="55">
        <f>G76</f>
        <v>109250</v>
      </c>
      <c r="I77" s="24" t="s">
        <v>729</v>
      </c>
      <c r="J77" s="18"/>
      <c r="K77" s="18"/>
      <c r="L77" s="18"/>
      <c r="M77" s="18"/>
      <c r="N77" s="18"/>
      <c r="O77" s="85"/>
    </row>
    <row r="78" spans="2:15" x14ac:dyDescent="0.25">
      <c r="B78" s="82"/>
      <c r="C78" s="24" t="s">
        <v>604</v>
      </c>
      <c r="D78" s="18"/>
      <c r="E78" s="18"/>
      <c r="F78" s="18"/>
      <c r="G78" s="53"/>
      <c r="H78" s="77">
        <f>J72</f>
        <v>14250</v>
      </c>
      <c r="I78" s="22" t="s">
        <v>735</v>
      </c>
      <c r="J78" s="18"/>
      <c r="K78" s="18"/>
      <c r="L78" s="18"/>
      <c r="M78" s="18"/>
      <c r="N78" s="18"/>
      <c r="O78" s="85"/>
    </row>
    <row r="79" spans="2:15" x14ac:dyDescent="0.25">
      <c r="B79" s="82"/>
      <c r="C79" s="24" t="s">
        <v>605</v>
      </c>
      <c r="D79" s="18"/>
      <c r="E79" s="18"/>
      <c r="F79" s="18"/>
      <c r="G79" s="53"/>
      <c r="H79" s="77">
        <f>L72</f>
        <v>3800</v>
      </c>
      <c r="I79" s="22" t="s">
        <v>736</v>
      </c>
      <c r="J79" s="18"/>
      <c r="K79" s="18"/>
      <c r="L79" s="18"/>
      <c r="M79" s="18"/>
      <c r="N79" s="18"/>
      <c r="O79" s="85"/>
    </row>
    <row r="80" spans="2:15" x14ac:dyDescent="0.25">
      <c r="B80" s="82"/>
      <c r="C80" s="37" t="s">
        <v>416</v>
      </c>
      <c r="D80" s="38"/>
      <c r="E80" s="38"/>
      <c r="F80" s="38"/>
      <c r="G80" s="56">
        <f>SUM(G76:G79)</f>
        <v>109250</v>
      </c>
      <c r="H80" s="56">
        <f>SUM(H76:H79)</f>
        <v>127300</v>
      </c>
      <c r="I80" s="18"/>
      <c r="J80" s="18"/>
      <c r="K80" s="18"/>
      <c r="L80" s="18"/>
      <c r="M80" s="18"/>
      <c r="N80" s="18"/>
      <c r="O80" s="85"/>
    </row>
    <row r="81" spans="2:15" ht="15.75" thickBot="1" x14ac:dyDescent="0.3">
      <c r="B81" s="92"/>
      <c r="C81" s="93"/>
      <c r="D81" s="93"/>
      <c r="E81" s="93"/>
      <c r="F81" s="93"/>
      <c r="G81" s="93"/>
      <c r="H81" s="93"/>
      <c r="I81" s="93"/>
      <c r="J81" s="93"/>
      <c r="K81" s="93"/>
      <c r="L81" s="93"/>
      <c r="M81" s="93"/>
      <c r="N81" s="93"/>
      <c r="O81" s="94"/>
    </row>
  </sheetData>
  <dataValidations count="2">
    <dataValidation type="list" allowBlank="1" showInputMessage="1" showErrorMessage="1" sqref="I3 I24 I47 I65" xr:uid="{00000000-0002-0000-0C00-000000000000}">
      <formula1>$R$2:$R$3</formula1>
    </dataValidation>
    <dataValidation type="list" allowBlank="1" showInputMessage="1" showErrorMessage="1" sqref="D8 D29 D51 D69" xr:uid="{00000000-0002-0000-0C00-000001000000}">
      <formula1>$S$2:$S$3</formula1>
    </dataValidation>
  </dataValidations>
  <pageMargins left="0.7" right="0.7" top="0.75" bottom="0.75" header="0.3" footer="0.3"/>
  <pageSetup orientation="portrait"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B1:R336"/>
  <sheetViews>
    <sheetView workbookViewId="0">
      <selection activeCell="Q25" sqref="Q25"/>
    </sheetView>
  </sheetViews>
  <sheetFormatPr defaultRowHeight="15" x14ac:dyDescent="0.25"/>
  <cols>
    <col min="1" max="1" width="2.7109375" customWidth="1"/>
    <col min="4" max="4" width="22.5703125" bestFit="1" customWidth="1"/>
    <col min="5" max="5" width="13.5703125" bestFit="1" customWidth="1"/>
    <col min="6" max="6" width="13.7109375" bestFit="1" customWidth="1"/>
    <col min="7" max="7" width="10.85546875" customWidth="1"/>
    <col min="9" max="9" width="10.5703125" bestFit="1" customWidth="1"/>
    <col min="15" max="15" width="10.5703125" bestFit="1" customWidth="1"/>
  </cols>
  <sheetData>
    <row r="1" spans="2:18" x14ac:dyDescent="0.25">
      <c r="B1" t="s">
        <v>1220</v>
      </c>
      <c r="D1" t="s">
        <v>1221</v>
      </c>
      <c r="E1" s="2" t="s">
        <v>1439</v>
      </c>
      <c r="R1" s="178" t="s">
        <v>678</v>
      </c>
    </row>
    <row r="2" spans="2:18" ht="15.75" thickBot="1" x14ac:dyDescent="0.3">
      <c r="R2" s="178" t="s">
        <v>598</v>
      </c>
    </row>
    <row r="3" spans="2:18" x14ac:dyDescent="0.25">
      <c r="B3" s="79" t="s">
        <v>661</v>
      </c>
      <c r="C3" s="80"/>
      <c r="D3" s="80"/>
      <c r="E3" s="80"/>
      <c r="F3" s="80"/>
      <c r="G3" s="226" t="s">
        <v>690</v>
      </c>
      <c r="H3" s="226"/>
      <c r="I3" s="80"/>
      <c r="J3" s="80"/>
      <c r="K3" s="80"/>
      <c r="L3" s="80"/>
      <c r="M3" s="80"/>
      <c r="N3" s="80"/>
      <c r="O3" s="80"/>
      <c r="P3" s="81"/>
    </row>
    <row r="4" spans="2:18" x14ac:dyDescent="0.25">
      <c r="B4" s="82"/>
      <c r="C4" s="18"/>
      <c r="D4" s="18"/>
      <c r="E4" s="18"/>
      <c r="F4" s="18"/>
      <c r="G4" s="18"/>
      <c r="H4" s="18"/>
      <c r="I4" s="18"/>
      <c r="J4" s="18"/>
      <c r="K4" s="18"/>
      <c r="L4" s="18"/>
      <c r="M4" s="18"/>
      <c r="N4" s="18"/>
      <c r="O4" s="18"/>
      <c r="P4" s="85"/>
    </row>
    <row r="5" spans="2:18" x14ac:dyDescent="0.25">
      <c r="B5" s="82" t="s">
        <v>563</v>
      </c>
      <c r="C5" s="18"/>
      <c r="D5" s="18"/>
      <c r="E5" s="18"/>
      <c r="F5" s="18"/>
      <c r="G5" s="18"/>
      <c r="H5" s="18" t="s">
        <v>583</v>
      </c>
      <c r="I5" s="18"/>
      <c r="J5" s="18"/>
      <c r="K5" s="18" t="s">
        <v>598</v>
      </c>
      <c r="L5" s="204" t="s">
        <v>1447</v>
      </c>
      <c r="M5" s="18"/>
      <c r="N5" s="18"/>
      <c r="O5" s="18"/>
      <c r="P5" s="85"/>
    </row>
    <row r="6" spans="2:18" x14ac:dyDescent="0.25">
      <c r="B6" s="82" t="s">
        <v>564</v>
      </c>
      <c r="C6" s="18"/>
      <c r="D6" s="18"/>
      <c r="E6" s="18"/>
      <c r="F6" s="18"/>
      <c r="G6" s="18"/>
      <c r="H6" s="101" t="s">
        <v>697</v>
      </c>
      <c r="I6" s="101"/>
      <c r="J6" s="101"/>
      <c r="K6" s="101">
        <v>1545</v>
      </c>
      <c r="L6" s="18"/>
      <c r="M6" s="18"/>
      <c r="N6" s="18"/>
      <c r="O6" s="18"/>
      <c r="P6" s="85"/>
    </row>
    <row r="7" spans="2:18" s="67" customFormat="1" ht="45" x14ac:dyDescent="0.25">
      <c r="B7" s="168" t="s">
        <v>662</v>
      </c>
      <c r="C7" s="169" t="s">
        <v>663</v>
      </c>
      <c r="D7" s="169" t="s">
        <v>1448</v>
      </c>
      <c r="E7" s="169" t="s">
        <v>669</v>
      </c>
      <c r="F7" s="169" t="s">
        <v>670</v>
      </c>
      <c r="G7" s="169" t="s">
        <v>664</v>
      </c>
      <c r="H7" s="169" t="s">
        <v>591</v>
      </c>
      <c r="I7" s="169" t="s">
        <v>286</v>
      </c>
      <c r="J7" s="169" t="s">
        <v>679</v>
      </c>
      <c r="K7" s="169" t="s">
        <v>665</v>
      </c>
      <c r="L7" s="169" t="s">
        <v>683</v>
      </c>
      <c r="M7" s="169" t="s">
        <v>666</v>
      </c>
      <c r="N7" s="169" t="s">
        <v>595</v>
      </c>
      <c r="O7" s="169" t="s">
        <v>667</v>
      </c>
      <c r="P7" s="170" t="s">
        <v>1437</v>
      </c>
    </row>
    <row r="8" spans="2:18" x14ac:dyDescent="0.25">
      <c r="B8" s="227">
        <v>1</v>
      </c>
      <c r="C8" s="18" t="s">
        <v>677</v>
      </c>
      <c r="D8" s="18" t="s">
        <v>1449</v>
      </c>
      <c r="E8" s="163">
        <v>44464</v>
      </c>
      <c r="F8" s="163">
        <v>44467</v>
      </c>
      <c r="G8" s="21">
        <v>10000</v>
      </c>
      <c r="H8" s="171">
        <v>7.4999999999999997E-2</v>
      </c>
      <c r="I8" s="21">
        <f>G8*H8</f>
        <v>750</v>
      </c>
      <c r="J8" s="21">
        <f>G8+I8</f>
        <v>10750</v>
      </c>
      <c r="K8" s="76">
        <f>I8</f>
        <v>750</v>
      </c>
      <c r="L8" s="76"/>
      <c r="M8" s="18" t="s">
        <v>678</v>
      </c>
      <c r="N8" s="172">
        <v>0.03</v>
      </c>
      <c r="O8" s="76">
        <f>G8*N8</f>
        <v>300</v>
      </c>
      <c r="P8" s="173">
        <f>J8-K8-O8</f>
        <v>9700</v>
      </c>
    </row>
    <row r="9" spans="2:18" x14ac:dyDescent="0.25">
      <c r="B9" s="227">
        <v>2</v>
      </c>
      <c r="C9" s="18" t="s">
        <v>682</v>
      </c>
      <c r="D9" s="18" t="s">
        <v>1450</v>
      </c>
      <c r="E9" s="163">
        <v>44469</v>
      </c>
      <c r="F9" s="163">
        <v>44467</v>
      </c>
      <c r="G9" s="21">
        <v>50000</v>
      </c>
      <c r="H9" s="171">
        <v>0.15</v>
      </c>
      <c r="I9" s="21">
        <f>G9*H9</f>
        <v>7500</v>
      </c>
      <c r="J9" s="21">
        <f>G9+I9</f>
        <v>57500</v>
      </c>
      <c r="K9" s="76">
        <v>0</v>
      </c>
      <c r="L9" s="76" t="s">
        <v>684</v>
      </c>
      <c r="M9" s="18" t="s">
        <v>678</v>
      </c>
      <c r="N9" s="172">
        <v>0.04</v>
      </c>
      <c r="O9" s="76">
        <f>G9*N9</f>
        <v>2000</v>
      </c>
      <c r="P9" s="173">
        <f>J9-K9-O9</f>
        <v>55500</v>
      </c>
    </row>
    <row r="10" spans="2:18" x14ac:dyDescent="0.25">
      <c r="B10" s="82"/>
      <c r="C10" s="18"/>
      <c r="D10" s="18"/>
      <c r="E10" s="18"/>
      <c r="F10" s="18"/>
      <c r="G10" s="18"/>
      <c r="H10" s="18"/>
      <c r="I10" s="18"/>
      <c r="J10" s="18"/>
      <c r="K10" s="18"/>
      <c r="L10" s="18"/>
      <c r="M10" s="18"/>
      <c r="N10" s="18"/>
      <c r="O10" s="18"/>
      <c r="P10" s="85"/>
    </row>
    <row r="11" spans="2:18" x14ac:dyDescent="0.25">
      <c r="B11" s="82"/>
      <c r="C11" s="18"/>
      <c r="D11" s="18"/>
      <c r="E11" s="18"/>
      <c r="F11" s="18"/>
      <c r="G11" s="18"/>
      <c r="H11" s="18"/>
      <c r="I11" s="18"/>
      <c r="J11" s="18"/>
      <c r="K11" s="18"/>
      <c r="L11" s="18"/>
      <c r="M11" s="18"/>
      <c r="N11" s="18"/>
      <c r="O11" s="18"/>
      <c r="P11" s="85"/>
    </row>
    <row r="12" spans="2:18" x14ac:dyDescent="0.25">
      <c r="B12" s="161" t="s">
        <v>416</v>
      </c>
      <c r="C12" s="113"/>
      <c r="D12" s="113"/>
      <c r="E12" s="113"/>
      <c r="F12" s="113"/>
      <c r="G12" s="162">
        <f>SUM(G8:G11)</f>
        <v>60000</v>
      </c>
      <c r="H12" s="113"/>
      <c r="I12" s="162">
        <f>SUM(I8:I11)</f>
        <v>8250</v>
      </c>
      <c r="J12" s="162">
        <f>SUM(J8:J11)</f>
        <v>68250</v>
      </c>
      <c r="K12" s="162">
        <f>SUM(K8:K11)</f>
        <v>750</v>
      </c>
      <c r="L12" s="113"/>
      <c r="M12" s="113"/>
      <c r="N12" s="113"/>
      <c r="O12" s="162">
        <f>SUM(O8:O11)</f>
        <v>2300</v>
      </c>
      <c r="P12" s="174">
        <f>SUM(P8:P11)</f>
        <v>65200</v>
      </c>
    </row>
    <row r="13" spans="2:18" x14ac:dyDescent="0.25">
      <c r="B13" s="82" t="s">
        <v>582</v>
      </c>
      <c r="C13" s="18"/>
      <c r="D13" s="18"/>
      <c r="E13" s="18" t="s">
        <v>680</v>
      </c>
      <c r="F13" s="18"/>
      <c r="G13" s="18"/>
      <c r="H13" s="18"/>
      <c r="I13" s="18"/>
      <c r="J13" s="18"/>
      <c r="K13" s="18"/>
      <c r="L13" s="18"/>
      <c r="M13" s="18"/>
      <c r="N13" s="18"/>
      <c r="O13" s="18"/>
      <c r="P13" s="85"/>
    </row>
    <row r="14" spans="2:18" x14ac:dyDescent="0.25">
      <c r="B14" s="82" t="s">
        <v>668</v>
      </c>
      <c r="C14" s="18"/>
      <c r="D14" s="18"/>
      <c r="E14" s="18" t="s">
        <v>681</v>
      </c>
      <c r="F14" s="18"/>
      <c r="G14" s="18"/>
      <c r="H14" s="18"/>
      <c r="I14" s="18"/>
      <c r="J14" s="18"/>
      <c r="K14" s="18"/>
      <c r="L14" s="18"/>
      <c r="M14" s="18"/>
      <c r="N14" s="18"/>
      <c r="O14" s="18"/>
      <c r="P14" s="85"/>
    </row>
    <row r="15" spans="2:18" x14ac:dyDescent="0.25">
      <c r="B15" s="82" t="s">
        <v>685</v>
      </c>
      <c r="C15" s="18"/>
      <c r="D15" s="18"/>
      <c r="E15" s="18"/>
      <c r="F15" s="18"/>
      <c r="G15" s="18"/>
      <c r="H15" s="18"/>
      <c r="I15" s="18"/>
      <c r="J15" s="18"/>
      <c r="K15" s="18"/>
      <c r="L15" s="18"/>
      <c r="M15" s="18"/>
      <c r="N15" s="18"/>
      <c r="O15" s="18"/>
      <c r="P15" s="122">
        <v>65200</v>
      </c>
    </row>
    <row r="16" spans="2:18" x14ac:dyDescent="0.25">
      <c r="B16" s="161" t="s">
        <v>418</v>
      </c>
      <c r="C16" s="113"/>
      <c r="D16" s="113"/>
      <c r="E16" s="113"/>
      <c r="F16" s="113"/>
      <c r="G16" s="113"/>
      <c r="H16" s="113"/>
      <c r="I16" s="113"/>
      <c r="J16" s="113"/>
      <c r="K16" s="113"/>
      <c r="L16" s="113"/>
      <c r="M16" s="113"/>
      <c r="N16" s="113"/>
      <c r="O16" s="113"/>
      <c r="P16" s="125">
        <f>P12-P15</f>
        <v>0</v>
      </c>
    </row>
    <row r="17" spans="2:16" ht="15.75" thickBot="1" x14ac:dyDescent="0.3">
      <c r="B17" s="175" t="s">
        <v>686</v>
      </c>
      <c r="C17" s="176"/>
      <c r="D17" s="176"/>
      <c r="E17" s="176" t="s">
        <v>687</v>
      </c>
      <c r="F17" s="176" t="s">
        <v>688</v>
      </c>
      <c r="G17" s="176" t="s">
        <v>689</v>
      </c>
      <c r="H17" s="176"/>
      <c r="I17" s="176"/>
      <c r="J17" s="176"/>
      <c r="K17" s="176"/>
      <c r="L17" s="176"/>
      <c r="M17" s="176"/>
      <c r="N17" s="176"/>
      <c r="O17" s="176"/>
      <c r="P17" s="177"/>
    </row>
    <row r="18" spans="2:16" ht="15.75" thickBot="1" x14ac:dyDescent="0.3"/>
    <row r="19" spans="2:16" x14ac:dyDescent="0.25">
      <c r="D19" s="525" t="s">
        <v>1010</v>
      </c>
      <c r="E19" s="526"/>
      <c r="F19" s="526"/>
      <c r="G19" s="526"/>
      <c r="H19" s="526"/>
      <c r="I19" s="526"/>
      <c r="J19" s="527"/>
    </row>
    <row r="20" spans="2:16" x14ac:dyDescent="0.25">
      <c r="D20" s="528" t="s">
        <v>1211</v>
      </c>
      <c r="E20" s="472"/>
      <c r="F20" s="472"/>
      <c r="G20" s="472"/>
      <c r="H20" s="472"/>
      <c r="I20" s="472"/>
      <c r="J20" s="529"/>
    </row>
    <row r="21" spans="2:16" x14ac:dyDescent="0.25">
      <c r="D21" s="82"/>
      <c r="E21" s="18"/>
      <c r="F21" s="18"/>
      <c r="G21" s="18"/>
      <c r="H21" s="18"/>
      <c r="I21" s="18" t="s">
        <v>1212</v>
      </c>
      <c r="J21" s="85"/>
    </row>
    <row r="22" spans="2:16" x14ac:dyDescent="0.25">
      <c r="D22" s="82"/>
      <c r="E22" s="18"/>
      <c r="F22" s="18"/>
      <c r="G22" s="18"/>
      <c r="H22" s="18"/>
      <c r="I22" s="18" t="s">
        <v>896</v>
      </c>
      <c r="J22" s="85"/>
    </row>
    <row r="23" spans="2:16" x14ac:dyDescent="0.25">
      <c r="D23" s="82" t="s">
        <v>1213</v>
      </c>
      <c r="E23" s="18"/>
      <c r="F23" s="18"/>
      <c r="G23" s="18"/>
      <c r="H23" s="18"/>
      <c r="I23" s="18" t="s">
        <v>1214</v>
      </c>
      <c r="J23" s="85"/>
    </row>
    <row r="24" spans="2:16" x14ac:dyDescent="0.25">
      <c r="D24" s="82"/>
      <c r="E24" s="18"/>
      <c r="F24" s="18"/>
      <c r="G24" s="18"/>
      <c r="H24" s="18"/>
      <c r="I24" s="18"/>
      <c r="J24" s="85"/>
    </row>
    <row r="25" spans="2:16" x14ac:dyDescent="0.25">
      <c r="D25" s="102" t="s">
        <v>1217</v>
      </c>
      <c r="E25" s="18"/>
      <c r="F25" s="34" t="s">
        <v>1647</v>
      </c>
      <c r="G25" s="34" t="s">
        <v>899</v>
      </c>
      <c r="H25" s="34" t="s">
        <v>413</v>
      </c>
      <c r="I25" s="34" t="s">
        <v>414</v>
      </c>
      <c r="J25" s="159" t="s">
        <v>606</v>
      </c>
    </row>
    <row r="26" spans="2:16" x14ac:dyDescent="0.25">
      <c r="D26" s="164" t="s">
        <v>610</v>
      </c>
      <c r="E26" s="32"/>
      <c r="F26" s="32"/>
      <c r="G26" s="33"/>
      <c r="H26" s="52">
        <f>J12</f>
        <v>68250</v>
      </c>
      <c r="I26" s="54"/>
      <c r="J26" s="165" t="str">
        <f>"Payment for "&amp;D8</f>
        <v>Payment for Material purchased</v>
      </c>
    </row>
    <row r="27" spans="2:16" x14ac:dyDescent="0.25">
      <c r="D27" s="82" t="s">
        <v>680</v>
      </c>
      <c r="E27" s="18"/>
      <c r="F27" s="18"/>
      <c r="G27" s="27"/>
      <c r="H27" s="53"/>
      <c r="I27" s="55">
        <f>P15</f>
        <v>65200</v>
      </c>
      <c r="J27" s="165" t="str">
        <f>E14</f>
        <v>Cheque No: 00055464</v>
      </c>
    </row>
    <row r="28" spans="2:16" x14ac:dyDescent="0.25">
      <c r="D28" s="82" t="s">
        <v>604</v>
      </c>
      <c r="E28" s="18"/>
      <c r="F28" s="18"/>
      <c r="G28" s="27"/>
      <c r="H28" s="53"/>
      <c r="I28" s="55">
        <f>K12</f>
        <v>750</v>
      </c>
      <c r="J28" s="165" t="str">
        <f>"VDS @"&amp;H8</f>
        <v>VDS @0.075</v>
      </c>
    </row>
    <row r="29" spans="2:16" x14ac:dyDescent="0.25">
      <c r="D29" s="166" t="s">
        <v>605</v>
      </c>
      <c r="E29" s="29"/>
      <c r="F29" s="29"/>
      <c r="G29" s="30"/>
      <c r="H29" s="53"/>
      <c r="I29" s="55">
        <f>O12</f>
        <v>2300</v>
      </c>
      <c r="J29" s="165" t="str">
        <f>"TDS @"&amp;N8</f>
        <v>TDS @0.03</v>
      </c>
    </row>
    <row r="30" spans="2:16" x14ac:dyDescent="0.25">
      <c r="D30" s="167" t="s">
        <v>416</v>
      </c>
      <c r="E30" s="38"/>
      <c r="F30" s="38"/>
      <c r="G30" s="38"/>
      <c r="H30" s="56">
        <f>SUM(H26:H29)</f>
        <v>68250</v>
      </c>
      <c r="I30" s="39">
        <f>SUM(I26:I29)</f>
        <v>68250</v>
      </c>
      <c r="J30" s="85"/>
    </row>
    <row r="31" spans="2:16" x14ac:dyDescent="0.25">
      <c r="D31" s="82"/>
      <c r="E31" s="18"/>
      <c r="F31" s="18"/>
      <c r="G31" s="18"/>
      <c r="H31" s="18"/>
      <c r="I31" s="18"/>
      <c r="J31" s="85"/>
    </row>
    <row r="32" spans="2:16" x14ac:dyDescent="0.25">
      <c r="D32" s="82"/>
      <c r="E32" s="18"/>
      <c r="F32" s="18"/>
      <c r="G32" s="18"/>
      <c r="H32" s="18"/>
      <c r="I32" s="18"/>
      <c r="J32" s="85"/>
    </row>
    <row r="33" spans="2:18" x14ac:dyDescent="0.25">
      <c r="D33" s="82" t="s">
        <v>1215</v>
      </c>
      <c r="E33" s="18"/>
      <c r="F33" s="18" t="s">
        <v>958</v>
      </c>
      <c r="G33" s="18"/>
      <c r="H33" s="18"/>
      <c r="I33" s="18" t="s">
        <v>1216</v>
      </c>
      <c r="J33" s="85"/>
    </row>
    <row r="34" spans="2:18" x14ac:dyDescent="0.25">
      <c r="D34" s="82"/>
      <c r="E34" s="18"/>
      <c r="F34" s="18"/>
      <c r="G34" s="18"/>
      <c r="H34" s="18"/>
      <c r="I34" s="18"/>
      <c r="J34" s="85"/>
    </row>
    <row r="35" spans="2:18" ht="15.75" thickBot="1" x14ac:dyDescent="0.3">
      <c r="D35" s="92"/>
      <c r="E35" s="93"/>
      <c r="F35" s="93"/>
      <c r="G35" s="93"/>
      <c r="H35" s="93"/>
      <c r="I35" s="93"/>
      <c r="J35" s="94"/>
    </row>
    <row r="36" spans="2:18" x14ac:dyDescent="0.25">
      <c r="D36" t="s">
        <v>1218</v>
      </c>
    </row>
    <row r="39" spans="2:18" x14ac:dyDescent="0.25">
      <c r="B39" t="s">
        <v>1220</v>
      </c>
      <c r="D39" t="s">
        <v>1485</v>
      </c>
      <c r="E39" s="2"/>
    </row>
    <row r="40" spans="2:18" ht="15.75" thickBot="1" x14ac:dyDescent="0.3"/>
    <row r="41" spans="2:18" x14ac:dyDescent="0.25">
      <c r="B41" s="79" t="s">
        <v>1486</v>
      </c>
      <c r="C41" s="80"/>
      <c r="D41" s="80"/>
      <c r="E41" s="246"/>
      <c r="F41" s="247"/>
      <c r="G41" s="22"/>
      <c r="H41" s="22"/>
      <c r="I41" s="22"/>
      <c r="J41" s="22"/>
      <c r="K41" s="22"/>
      <c r="L41" s="22"/>
      <c r="M41" s="22"/>
      <c r="N41" s="22"/>
      <c r="O41" s="22"/>
      <c r="P41" s="22"/>
      <c r="Q41" s="22"/>
      <c r="R41" s="22"/>
    </row>
    <row r="42" spans="2:18" x14ac:dyDescent="0.25">
      <c r="B42" s="530" t="s">
        <v>1485</v>
      </c>
      <c r="C42" s="531"/>
      <c r="D42" s="531"/>
      <c r="E42" s="531"/>
      <c r="F42" s="532"/>
      <c r="G42" s="22"/>
      <c r="H42" s="22"/>
      <c r="I42" s="22"/>
      <c r="J42" s="22"/>
      <c r="K42" s="22"/>
      <c r="L42" s="22"/>
      <c r="M42" s="22"/>
      <c r="N42" s="22"/>
      <c r="O42" s="22"/>
      <c r="P42" s="22"/>
      <c r="Q42" s="22"/>
      <c r="R42" s="22"/>
    </row>
    <row r="43" spans="2:18" x14ac:dyDescent="0.25">
      <c r="B43" s="82" t="s">
        <v>1440</v>
      </c>
      <c r="C43" s="18"/>
      <c r="D43" s="18"/>
      <c r="E43" s="18"/>
      <c r="F43" s="85"/>
      <c r="G43" s="22"/>
      <c r="H43" s="22"/>
      <c r="I43" s="22"/>
      <c r="J43" s="22"/>
      <c r="K43" s="22"/>
      <c r="L43" s="22"/>
      <c r="M43" s="22"/>
      <c r="N43" s="22"/>
      <c r="O43" s="22"/>
      <c r="P43" s="22"/>
      <c r="Q43" s="22"/>
      <c r="R43" s="22"/>
    </row>
    <row r="44" spans="2:18" x14ac:dyDescent="0.25">
      <c r="B44" s="82" t="s">
        <v>1441</v>
      </c>
      <c r="C44" s="18"/>
      <c r="D44" s="18"/>
      <c r="E44" s="18"/>
      <c r="F44" s="85"/>
      <c r="G44" s="108"/>
      <c r="H44" s="108"/>
      <c r="I44" s="108"/>
      <c r="J44" s="108"/>
      <c r="K44" s="22"/>
      <c r="L44" s="22"/>
      <c r="M44" s="22"/>
      <c r="N44" s="22"/>
      <c r="O44" s="22"/>
      <c r="P44" s="22"/>
      <c r="Q44" s="22"/>
      <c r="R44" s="22"/>
    </row>
    <row r="45" spans="2:18" ht="30" x14ac:dyDescent="0.25">
      <c r="B45" s="168" t="s">
        <v>662</v>
      </c>
      <c r="C45" s="169" t="s">
        <v>1322</v>
      </c>
      <c r="D45" s="169" t="s">
        <v>1442</v>
      </c>
      <c r="E45" s="169" t="s">
        <v>670</v>
      </c>
      <c r="F45" s="170" t="s">
        <v>1443</v>
      </c>
      <c r="G45" s="238"/>
      <c r="H45" s="238"/>
      <c r="I45" s="238"/>
      <c r="J45" s="238"/>
      <c r="K45" s="238"/>
      <c r="L45" s="238"/>
      <c r="M45" s="238"/>
      <c r="N45" s="238"/>
      <c r="O45" s="238"/>
      <c r="P45" s="22"/>
      <c r="Q45" s="22"/>
      <c r="R45" s="22"/>
    </row>
    <row r="46" spans="2:18" x14ac:dyDescent="0.25">
      <c r="B46" s="227">
        <v>1</v>
      </c>
      <c r="C46" s="18" t="s">
        <v>1445</v>
      </c>
      <c r="D46" s="163" t="s">
        <v>1444</v>
      </c>
      <c r="E46" s="163">
        <v>44467</v>
      </c>
      <c r="F46" s="122">
        <v>15000</v>
      </c>
      <c r="G46" s="239"/>
      <c r="H46" s="192"/>
      <c r="I46" s="192"/>
      <c r="J46" s="240"/>
      <c r="K46" s="240"/>
      <c r="L46" s="22"/>
      <c r="M46" s="241"/>
      <c r="N46" s="240"/>
      <c r="O46" s="240"/>
      <c r="P46" s="22"/>
      <c r="Q46" s="22"/>
      <c r="R46" s="22"/>
    </row>
    <row r="47" spans="2:18" x14ac:dyDescent="0.25">
      <c r="B47" s="227"/>
      <c r="C47" s="18"/>
      <c r="D47" s="163"/>
      <c r="E47" s="163"/>
      <c r="F47" s="122"/>
      <c r="G47" s="239"/>
      <c r="H47" s="192"/>
      <c r="I47" s="192"/>
      <c r="J47" s="240"/>
      <c r="K47" s="240"/>
      <c r="L47" s="22"/>
      <c r="M47" s="241"/>
      <c r="N47" s="240"/>
      <c r="O47" s="240"/>
      <c r="P47" s="22"/>
      <c r="Q47" s="22"/>
      <c r="R47" s="22"/>
    </row>
    <row r="48" spans="2:18" x14ac:dyDescent="0.25">
      <c r="B48" s="82"/>
      <c r="C48" s="18"/>
      <c r="D48" s="18"/>
      <c r="E48" s="18"/>
      <c r="F48" s="85"/>
      <c r="G48" s="22"/>
      <c r="H48" s="22"/>
      <c r="I48" s="22"/>
      <c r="J48" s="22"/>
      <c r="K48" s="22"/>
      <c r="L48" s="22"/>
      <c r="M48" s="22"/>
      <c r="N48" s="22"/>
      <c r="O48" s="22"/>
      <c r="P48" s="22"/>
      <c r="Q48" s="22"/>
      <c r="R48" s="22"/>
    </row>
    <row r="49" spans="2:18" x14ac:dyDescent="0.25">
      <c r="B49" s="82"/>
      <c r="C49" s="18"/>
      <c r="D49" s="18"/>
      <c r="E49" s="18"/>
      <c r="F49" s="85"/>
      <c r="G49" s="22"/>
      <c r="H49" s="22"/>
      <c r="I49" s="22"/>
      <c r="J49" s="22"/>
      <c r="K49" s="22"/>
      <c r="L49" s="22"/>
      <c r="M49" s="22"/>
      <c r="N49" s="22"/>
      <c r="O49" s="22"/>
      <c r="P49" s="22"/>
      <c r="Q49" s="22"/>
      <c r="R49" s="22"/>
    </row>
    <row r="50" spans="2:18" x14ac:dyDescent="0.25">
      <c r="B50" s="161" t="s">
        <v>416</v>
      </c>
      <c r="C50" s="113"/>
      <c r="D50" s="113"/>
      <c r="E50" s="113"/>
      <c r="F50" s="174">
        <f>SUM(F46:F49)</f>
        <v>15000</v>
      </c>
      <c r="G50" s="242"/>
      <c r="H50" s="243"/>
      <c r="I50" s="243"/>
      <c r="J50" s="243"/>
      <c r="K50" s="242"/>
      <c r="L50" s="242"/>
      <c r="M50" s="242"/>
      <c r="N50" s="243"/>
      <c r="O50" s="243"/>
      <c r="P50" s="22"/>
      <c r="Q50" s="22"/>
      <c r="R50" s="22"/>
    </row>
    <row r="51" spans="2:18" x14ac:dyDescent="0.25">
      <c r="B51" s="82" t="s">
        <v>582</v>
      </c>
      <c r="C51" s="18"/>
      <c r="D51" s="18" t="s">
        <v>680</v>
      </c>
      <c r="E51" s="18"/>
      <c r="F51" s="85"/>
      <c r="G51" s="22"/>
      <c r="H51" s="22"/>
      <c r="I51" s="22"/>
      <c r="J51" s="22"/>
      <c r="K51" s="22"/>
      <c r="L51" s="22"/>
      <c r="M51" s="22"/>
      <c r="N51" s="22"/>
      <c r="O51" s="22"/>
      <c r="P51" s="22"/>
      <c r="Q51" s="22"/>
      <c r="R51" s="22"/>
    </row>
    <row r="52" spans="2:18" x14ac:dyDescent="0.25">
      <c r="B52" s="82" t="s">
        <v>668</v>
      </c>
      <c r="C52" s="18"/>
      <c r="D52" s="18" t="s">
        <v>681</v>
      </c>
      <c r="E52" s="18"/>
      <c r="F52" s="85"/>
      <c r="G52" s="22"/>
      <c r="H52" s="22"/>
      <c r="I52" s="22"/>
      <c r="J52" s="22"/>
      <c r="K52" s="22"/>
      <c r="L52" s="22"/>
      <c r="M52" s="22"/>
      <c r="N52" s="22"/>
      <c r="O52" s="22"/>
      <c r="P52" s="22"/>
      <c r="Q52" s="22"/>
      <c r="R52" s="22"/>
    </row>
    <row r="53" spans="2:18" ht="15.75" thickBot="1" x14ac:dyDescent="0.3">
      <c r="B53" s="175" t="s">
        <v>686</v>
      </c>
      <c r="C53" s="176"/>
      <c r="D53" s="176" t="s">
        <v>687</v>
      </c>
      <c r="E53" s="176" t="s">
        <v>688</v>
      </c>
      <c r="F53" s="245" t="s">
        <v>689</v>
      </c>
      <c r="G53" s="242"/>
      <c r="H53" s="242"/>
      <c r="I53" s="242"/>
      <c r="J53" s="242"/>
      <c r="K53" s="242"/>
      <c r="L53" s="242"/>
      <c r="M53" s="242"/>
      <c r="N53" s="242"/>
      <c r="O53" s="244"/>
      <c r="P53" s="22"/>
      <c r="Q53" s="22"/>
      <c r="R53" s="22"/>
    </row>
    <row r="54" spans="2:18" ht="15.75" thickBot="1" x14ac:dyDescent="0.3"/>
    <row r="55" spans="2:18" x14ac:dyDescent="0.25">
      <c r="D55" s="525" t="s">
        <v>1010</v>
      </c>
      <c r="E55" s="526"/>
      <c r="F55" s="526"/>
      <c r="G55" s="526"/>
      <c r="H55" s="526"/>
      <c r="I55" s="526"/>
      <c r="J55" s="527"/>
    </row>
    <row r="56" spans="2:18" x14ac:dyDescent="0.25">
      <c r="D56" s="528" t="s">
        <v>1446</v>
      </c>
      <c r="E56" s="472"/>
      <c r="F56" s="472"/>
      <c r="G56" s="472"/>
      <c r="H56" s="472"/>
      <c r="I56" s="472"/>
      <c r="J56" s="529"/>
    </row>
    <row r="57" spans="2:18" x14ac:dyDescent="0.25">
      <c r="D57" s="82"/>
      <c r="E57" s="18"/>
      <c r="F57" s="18"/>
      <c r="G57" s="18"/>
      <c r="H57" s="18"/>
      <c r="I57" s="18" t="s">
        <v>1212</v>
      </c>
      <c r="J57" s="85"/>
    </row>
    <row r="58" spans="2:18" x14ac:dyDescent="0.25">
      <c r="D58" s="82"/>
      <c r="E58" s="18"/>
      <c r="F58" s="18"/>
      <c r="G58" s="18"/>
      <c r="H58" s="18"/>
      <c r="I58" s="18" t="s">
        <v>896</v>
      </c>
      <c r="J58" s="85"/>
    </row>
    <row r="59" spans="2:18" x14ac:dyDescent="0.25">
      <c r="D59" s="82" t="s">
        <v>1213</v>
      </c>
      <c r="E59" s="18"/>
      <c r="F59" s="18"/>
      <c r="G59" s="18"/>
      <c r="H59" s="18"/>
      <c r="I59" s="18" t="s">
        <v>1214</v>
      </c>
      <c r="J59" s="85"/>
    </row>
    <row r="60" spans="2:18" x14ac:dyDescent="0.25">
      <c r="D60" s="82"/>
      <c r="E60" s="18"/>
      <c r="F60" s="18"/>
      <c r="G60" s="18"/>
      <c r="H60" s="18"/>
      <c r="I60" s="18"/>
      <c r="J60" s="85"/>
    </row>
    <row r="61" spans="2:18" x14ac:dyDescent="0.25">
      <c r="D61" s="102" t="s">
        <v>1217</v>
      </c>
      <c r="E61" s="18"/>
      <c r="F61" s="34" t="s">
        <v>1648</v>
      </c>
      <c r="G61" s="34" t="s">
        <v>1426</v>
      </c>
      <c r="H61" s="34" t="s">
        <v>413</v>
      </c>
      <c r="I61" s="34" t="s">
        <v>414</v>
      </c>
      <c r="J61" s="159" t="s">
        <v>606</v>
      </c>
    </row>
    <row r="62" spans="2:18" x14ac:dyDescent="0.25">
      <c r="D62" s="164" t="s">
        <v>1445</v>
      </c>
      <c r="E62" s="32"/>
      <c r="F62" s="32"/>
      <c r="G62" s="33"/>
      <c r="H62" s="52">
        <f>F50</f>
        <v>15000</v>
      </c>
      <c r="I62" s="54"/>
      <c r="J62" s="165" t="str">
        <f>"Amount paid for "&amp;D46</f>
        <v>Amount paid for Advance  for program exp</v>
      </c>
    </row>
    <row r="63" spans="2:18" x14ac:dyDescent="0.25">
      <c r="D63" s="82" t="s">
        <v>680</v>
      </c>
      <c r="E63" s="18"/>
      <c r="F63" s="18"/>
      <c r="G63" s="27"/>
      <c r="H63" s="53"/>
      <c r="I63" s="55">
        <f>H62</f>
        <v>15000</v>
      </c>
      <c r="J63" s="165" t="str">
        <f>D52</f>
        <v>Cheque No: 00055464</v>
      </c>
    </row>
    <row r="64" spans="2:18" x14ac:dyDescent="0.25">
      <c r="D64" s="167" t="s">
        <v>416</v>
      </c>
      <c r="E64" s="38"/>
      <c r="F64" s="38"/>
      <c r="G64" s="38"/>
      <c r="H64" s="56">
        <f>SUM(H62:H63)</f>
        <v>15000</v>
      </c>
      <c r="I64" s="39">
        <f>SUM(I62:I63)</f>
        <v>15000</v>
      </c>
      <c r="J64" s="85"/>
    </row>
    <row r="65" spans="2:11" x14ac:dyDescent="0.25">
      <c r="D65" s="82"/>
      <c r="E65" s="18"/>
      <c r="F65" s="18"/>
      <c r="G65" s="18"/>
      <c r="H65" s="18"/>
      <c r="I65" s="18"/>
      <c r="J65" s="85"/>
    </row>
    <row r="66" spans="2:11" x14ac:dyDescent="0.25">
      <c r="D66" s="82"/>
      <c r="E66" s="18"/>
      <c r="F66" s="18"/>
      <c r="G66" s="18"/>
      <c r="H66" s="18"/>
      <c r="I66" s="18"/>
      <c r="J66" s="85"/>
    </row>
    <row r="67" spans="2:11" x14ac:dyDescent="0.25">
      <c r="D67" s="82" t="s">
        <v>1215</v>
      </c>
      <c r="E67" s="18"/>
      <c r="F67" s="18" t="s">
        <v>958</v>
      </c>
      <c r="G67" s="18"/>
      <c r="H67" s="18"/>
      <c r="I67" s="18" t="s">
        <v>1216</v>
      </c>
      <c r="J67" s="85"/>
    </row>
    <row r="68" spans="2:11" x14ac:dyDescent="0.25">
      <c r="D68" s="82"/>
      <c r="E68" s="18"/>
      <c r="F68" s="18"/>
      <c r="G68" s="18"/>
      <c r="H68" s="18"/>
      <c r="I68" s="18"/>
      <c r="J68" s="85"/>
    </row>
    <row r="69" spans="2:11" ht="15.75" thickBot="1" x14ac:dyDescent="0.3">
      <c r="D69" s="92"/>
      <c r="E69" s="93"/>
      <c r="F69" s="93"/>
      <c r="G69" s="93"/>
      <c r="H69" s="93"/>
      <c r="I69" s="93"/>
      <c r="J69" s="94"/>
    </row>
    <row r="70" spans="2:11" x14ac:dyDescent="0.25">
      <c r="D70" t="s">
        <v>1451</v>
      </c>
    </row>
    <row r="72" spans="2:11" x14ac:dyDescent="0.25">
      <c r="B72" t="s">
        <v>1220</v>
      </c>
      <c r="D72" t="s">
        <v>1487</v>
      </c>
      <c r="E72" s="2"/>
    </row>
    <row r="73" spans="2:11" ht="15.75" thickBot="1" x14ac:dyDescent="0.3"/>
    <row r="74" spans="2:11" x14ac:dyDescent="0.25">
      <c r="B74" s="79" t="s">
        <v>1488</v>
      </c>
      <c r="C74" s="80"/>
      <c r="D74" s="80"/>
      <c r="E74" s="246"/>
      <c r="F74" s="246"/>
      <c r="G74" s="236"/>
      <c r="H74" s="22"/>
      <c r="I74" s="22"/>
      <c r="J74" s="22"/>
      <c r="K74" s="22"/>
    </row>
    <row r="75" spans="2:11" x14ac:dyDescent="0.25">
      <c r="B75" s="530" t="s">
        <v>1487</v>
      </c>
      <c r="C75" s="531"/>
      <c r="D75" s="531"/>
      <c r="E75" s="531"/>
      <c r="F75" s="531"/>
      <c r="G75" s="237"/>
      <c r="H75" s="22"/>
      <c r="I75" s="22"/>
      <c r="J75" s="22"/>
      <c r="K75" s="22"/>
    </row>
    <row r="76" spans="2:11" x14ac:dyDescent="0.25">
      <c r="B76" s="82"/>
      <c r="C76" s="18"/>
      <c r="D76" s="18"/>
      <c r="E76" s="18"/>
      <c r="F76" s="18"/>
      <c r="G76" s="85"/>
      <c r="H76" s="22"/>
      <c r="I76" s="22"/>
      <c r="J76" s="22"/>
      <c r="K76" s="22"/>
    </row>
    <row r="77" spans="2:11" x14ac:dyDescent="0.25">
      <c r="B77" s="82"/>
      <c r="C77" s="18"/>
      <c r="D77" s="18"/>
      <c r="E77" s="18"/>
      <c r="F77" s="18"/>
      <c r="G77" s="85"/>
      <c r="H77" s="108"/>
      <c r="I77" s="108"/>
      <c r="J77" s="108"/>
      <c r="K77" s="22"/>
    </row>
    <row r="78" spans="2:11" ht="45" x14ac:dyDescent="0.25">
      <c r="B78" s="168" t="s">
        <v>662</v>
      </c>
      <c r="C78" s="169" t="s">
        <v>1322</v>
      </c>
      <c r="D78" s="169" t="s">
        <v>1484</v>
      </c>
      <c r="E78" s="169" t="s">
        <v>1442</v>
      </c>
      <c r="F78" s="169" t="s">
        <v>670</v>
      </c>
      <c r="G78" s="170" t="s">
        <v>1443</v>
      </c>
      <c r="H78" s="238"/>
      <c r="I78" s="238"/>
      <c r="J78" s="238"/>
      <c r="K78" s="238"/>
    </row>
    <row r="79" spans="2:11" x14ac:dyDescent="0.25">
      <c r="B79" s="227">
        <v>1</v>
      </c>
      <c r="C79" s="18" t="s">
        <v>1490</v>
      </c>
      <c r="D79" s="18" t="s">
        <v>455</v>
      </c>
      <c r="E79" s="163" t="s">
        <v>1489</v>
      </c>
      <c r="F79" s="163">
        <v>44467</v>
      </c>
      <c r="G79" s="122">
        <v>15000</v>
      </c>
      <c r="H79" s="192"/>
      <c r="I79" s="192"/>
      <c r="J79" s="240"/>
      <c r="K79" s="240"/>
    </row>
    <row r="80" spans="2:11" x14ac:dyDescent="0.25">
      <c r="B80" s="227"/>
      <c r="C80" s="18"/>
      <c r="D80" s="18"/>
      <c r="E80" s="163"/>
      <c r="F80" s="163"/>
      <c r="G80" s="122"/>
      <c r="H80" s="192"/>
      <c r="I80" s="192"/>
      <c r="J80" s="240"/>
      <c r="K80" s="240"/>
    </row>
    <row r="81" spans="2:11" x14ac:dyDescent="0.25">
      <c r="B81" s="82"/>
      <c r="C81" s="18"/>
      <c r="D81" s="18"/>
      <c r="E81" s="18"/>
      <c r="F81" s="18"/>
      <c r="G81" s="85"/>
      <c r="H81" s="22"/>
      <c r="I81" s="22"/>
      <c r="J81" s="22"/>
      <c r="K81" s="22"/>
    </row>
    <row r="82" spans="2:11" x14ac:dyDescent="0.25">
      <c r="B82" s="82"/>
      <c r="C82" s="18"/>
      <c r="D82" s="18"/>
      <c r="E82" s="18"/>
      <c r="F82" s="18"/>
      <c r="G82" s="85"/>
      <c r="H82" s="22"/>
      <c r="I82" s="22"/>
      <c r="J82" s="22"/>
      <c r="K82" s="22"/>
    </row>
    <row r="83" spans="2:11" x14ac:dyDescent="0.25">
      <c r="B83" s="161" t="s">
        <v>416</v>
      </c>
      <c r="C83" s="113"/>
      <c r="D83" s="113"/>
      <c r="E83" s="113"/>
      <c r="F83" s="113"/>
      <c r="G83" s="174">
        <f>SUM(G79:G82)</f>
        <v>15000</v>
      </c>
      <c r="H83" s="243"/>
      <c r="I83" s="243"/>
      <c r="J83" s="243"/>
      <c r="K83" s="242"/>
    </row>
    <row r="84" spans="2:11" x14ac:dyDescent="0.25">
      <c r="B84" s="82" t="s">
        <v>582</v>
      </c>
      <c r="C84" s="18"/>
      <c r="D84" s="18"/>
      <c r="E84" s="18" t="s">
        <v>26</v>
      </c>
      <c r="F84" s="18"/>
      <c r="G84" s="85"/>
      <c r="H84" s="22"/>
      <c r="I84" s="22"/>
      <c r="J84" s="22"/>
      <c r="K84" s="22"/>
    </row>
    <row r="85" spans="2:11" x14ac:dyDescent="0.25">
      <c r="B85" s="82" t="s">
        <v>668</v>
      </c>
      <c r="C85" s="18"/>
      <c r="D85" s="18"/>
      <c r="E85" s="18"/>
      <c r="F85" s="18"/>
      <c r="G85" s="85"/>
      <c r="H85" s="22"/>
      <c r="I85" s="22"/>
      <c r="J85" s="22"/>
      <c r="K85" s="22"/>
    </row>
    <row r="86" spans="2:11" ht="15.75" thickBot="1" x14ac:dyDescent="0.3">
      <c r="B86" s="175" t="s">
        <v>686</v>
      </c>
      <c r="C86" s="176"/>
      <c r="D86" s="176"/>
      <c r="E86" s="176" t="s">
        <v>687</v>
      </c>
      <c r="F86" s="176" t="s">
        <v>688</v>
      </c>
      <c r="G86" s="245" t="s">
        <v>689</v>
      </c>
      <c r="H86" s="242"/>
      <c r="I86" s="242"/>
      <c r="J86" s="242"/>
      <c r="K86" s="242"/>
    </row>
    <row r="87" spans="2:11" ht="15.75" thickBot="1" x14ac:dyDescent="0.3"/>
    <row r="88" spans="2:11" x14ac:dyDescent="0.25">
      <c r="D88" s="525" t="s">
        <v>1010</v>
      </c>
      <c r="E88" s="526"/>
      <c r="F88" s="526"/>
      <c r="G88" s="526"/>
      <c r="H88" s="526"/>
      <c r="I88" s="526"/>
      <c r="J88" s="527"/>
    </row>
    <row r="89" spans="2:11" x14ac:dyDescent="0.25">
      <c r="D89" s="528" t="s">
        <v>1446</v>
      </c>
      <c r="E89" s="472"/>
      <c r="F89" s="472"/>
      <c r="G89" s="472"/>
      <c r="H89" s="472"/>
      <c r="I89" s="472"/>
      <c r="J89" s="529"/>
    </row>
    <row r="90" spans="2:11" x14ac:dyDescent="0.25">
      <c r="D90" s="82"/>
      <c r="E90" s="18"/>
      <c r="F90" s="18"/>
      <c r="G90" s="18"/>
      <c r="H90" s="18"/>
      <c r="I90" s="18" t="s">
        <v>1212</v>
      </c>
      <c r="J90" s="85"/>
    </row>
    <row r="91" spans="2:11" x14ac:dyDescent="0.25">
      <c r="D91" s="82"/>
      <c r="E91" s="18"/>
      <c r="F91" s="18"/>
      <c r="G91" s="18"/>
      <c r="H91" s="18"/>
      <c r="I91" s="18" t="s">
        <v>896</v>
      </c>
      <c r="J91" s="85"/>
    </row>
    <row r="92" spans="2:11" x14ac:dyDescent="0.25">
      <c r="D92" s="82" t="s">
        <v>1213</v>
      </c>
      <c r="E92" s="18"/>
      <c r="F92" s="18"/>
      <c r="G92" s="18"/>
      <c r="H92" s="18"/>
      <c r="I92" s="18" t="s">
        <v>1214</v>
      </c>
      <c r="J92" s="85"/>
    </row>
    <row r="93" spans="2:11" x14ac:dyDescent="0.25">
      <c r="D93" s="82"/>
      <c r="E93" s="18"/>
      <c r="F93" s="18"/>
      <c r="G93" s="18"/>
      <c r="H93" s="18"/>
      <c r="I93" s="18"/>
      <c r="J93" s="85"/>
    </row>
    <row r="94" spans="2:11" x14ac:dyDescent="0.25">
      <c r="D94" s="102" t="s">
        <v>1217</v>
      </c>
      <c r="E94" s="18"/>
      <c r="F94" s="34" t="s">
        <v>1648</v>
      </c>
      <c r="G94" s="34" t="s">
        <v>1426</v>
      </c>
      <c r="H94" s="34" t="s">
        <v>413</v>
      </c>
      <c r="I94" s="34" t="s">
        <v>414</v>
      </c>
      <c r="J94" s="159" t="s">
        <v>606</v>
      </c>
    </row>
    <row r="95" spans="2:11" x14ac:dyDescent="0.25">
      <c r="D95" s="164" t="s">
        <v>1490</v>
      </c>
      <c r="E95" s="32"/>
      <c r="F95" s="32"/>
      <c r="G95" s="33"/>
      <c r="H95" s="52">
        <f>G83</f>
        <v>15000</v>
      </c>
      <c r="I95" s="54"/>
      <c r="J95" s="165" t="str">
        <f>E79&amp;" paid to "&amp;D79</f>
        <v>Conveyance exp for Sep 2021 paid to Mr. Rahim</v>
      </c>
    </row>
    <row r="96" spans="2:11" x14ac:dyDescent="0.25">
      <c r="D96" s="82" t="s">
        <v>26</v>
      </c>
      <c r="E96" s="18"/>
      <c r="F96" s="18"/>
      <c r="G96" s="27"/>
      <c r="H96" s="53"/>
      <c r="I96" s="55">
        <f>H95</f>
        <v>15000</v>
      </c>
      <c r="J96" s="165">
        <f>E85</f>
        <v>0</v>
      </c>
    </row>
    <row r="97" spans="2:10" x14ac:dyDescent="0.25">
      <c r="D97" s="167" t="s">
        <v>416</v>
      </c>
      <c r="E97" s="38"/>
      <c r="F97" s="38"/>
      <c r="G97" s="38"/>
      <c r="H97" s="56">
        <f>SUM(H95:H96)</f>
        <v>15000</v>
      </c>
      <c r="I97" s="39">
        <f>SUM(I95:I96)</f>
        <v>15000</v>
      </c>
      <c r="J97" s="85"/>
    </row>
    <row r="98" spans="2:10" x14ac:dyDescent="0.25">
      <c r="D98" s="82"/>
      <c r="E98" s="18"/>
      <c r="F98" s="18"/>
      <c r="G98" s="18"/>
      <c r="H98" s="18"/>
      <c r="I98" s="18"/>
      <c r="J98" s="85"/>
    </row>
    <row r="99" spans="2:10" x14ac:dyDescent="0.25">
      <c r="D99" s="82"/>
      <c r="E99" s="18"/>
      <c r="F99" s="18"/>
      <c r="G99" s="18"/>
      <c r="H99" s="18"/>
      <c r="I99" s="18"/>
      <c r="J99" s="85"/>
    </row>
    <row r="100" spans="2:10" x14ac:dyDescent="0.25">
      <c r="D100" s="82" t="s">
        <v>1215</v>
      </c>
      <c r="E100" s="18"/>
      <c r="F100" s="18" t="s">
        <v>958</v>
      </c>
      <c r="G100" s="18"/>
      <c r="H100" s="18"/>
      <c r="I100" s="18" t="s">
        <v>1216</v>
      </c>
      <c r="J100" s="85"/>
    </row>
    <row r="101" spans="2:10" x14ac:dyDescent="0.25">
      <c r="D101" s="82"/>
      <c r="E101" s="18"/>
      <c r="F101" s="18"/>
      <c r="G101" s="18"/>
      <c r="H101" s="18"/>
      <c r="I101" s="18"/>
      <c r="J101" s="85"/>
    </row>
    <row r="102" spans="2:10" ht="15.75" thickBot="1" x14ac:dyDescent="0.3">
      <c r="D102" s="92"/>
      <c r="E102" s="93"/>
      <c r="F102" s="93"/>
      <c r="G102" s="93"/>
      <c r="H102" s="93"/>
      <c r="I102" s="93"/>
      <c r="J102" s="94"/>
    </row>
    <row r="103" spans="2:10" x14ac:dyDescent="0.25">
      <c r="D103" t="s">
        <v>1451</v>
      </c>
    </row>
    <row r="112" spans="2:10" x14ac:dyDescent="0.25">
      <c r="B112" t="s">
        <v>1220</v>
      </c>
      <c r="D112" t="s">
        <v>1222</v>
      </c>
      <c r="E112" s="2"/>
    </row>
    <row r="113" spans="2:11" ht="15.75" thickBot="1" x14ac:dyDescent="0.3"/>
    <row r="114" spans="2:11" x14ac:dyDescent="0.25">
      <c r="B114" s="79" t="s">
        <v>1459</v>
      </c>
      <c r="C114" s="80"/>
      <c r="D114" s="80"/>
      <c r="E114" s="246"/>
      <c r="F114" s="247"/>
      <c r="G114" s="22"/>
      <c r="H114" s="22"/>
      <c r="I114" s="22"/>
      <c r="J114" s="22"/>
      <c r="K114" s="22"/>
    </row>
    <row r="115" spans="2:11" x14ac:dyDescent="0.25">
      <c r="B115" s="530" t="s">
        <v>27</v>
      </c>
      <c r="C115" s="531"/>
      <c r="D115" s="531"/>
      <c r="E115" s="531"/>
      <c r="F115" s="532"/>
      <c r="G115" s="22"/>
      <c r="H115" s="22"/>
      <c r="I115" s="22"/>
      <c r="J115" s="22"/>
      <c r="K115" s="22"/>
    </row>
    <row r="116" spans="2:11" x14ac:dyDescent="0.25">
      <c r="B116" s="82"/>
      <c r="C116" s="18"/>
      <c r="D116" s="18"/>
      <c r="E116" s="18"/>
      <c r="F116" s="85"/>
      <c r="G116" s="22"/>
      <c r="H116" s="22"/>
      <c r="I116" s="22"/>
      <c r="J116" s="22"/>
      <c r="K116" s="22"/>
    </row>
    <row r="117" spans="2:11" x14ac:dyDescent="0.25">
      <c r="B117" s="82"/>
      <c r="C117" s="18"/>
      <c r="D117" s="18"/>
      <c r="E117" s="18"/>
      <c r="F117" s="85"/>
      <c r="G117" s="108"/>
      <c r="H117" s="108"/>
      <c r="I117" s="108"/>
      <c r="J117" s="108"/>
      <c r="K117" s="22"/>
    </row>
    <row r="118" spans="2:11" ht="30" x14ac:dyDescent="0.25">
      <c r="B118" s="168" t="s">
        <v>662</v>
      </c>
      <c r="C118" s="169" t="s">
        <v>1322</v>
      </c>
      <c r="D118" s="169" t="s">
        <v>1442</v>
      </c>
      <c r="E118" s="169" t="s">
        <v>670</v>
      </c>
      <c r="F118" s="170" t="s">
        <v>1443</v>
      </c>
      <c r="G118" s="238"/>
      <c r="H118" s="238"/>
      <c r="I118" s="238"/>
      <c r="J118" s="238"/>
      <c r="K118" s="238"/>
    </row>
    <row r="119" spans="2:11" x14ac:dyDescent="0.25">
      <c r="B119" s="227">
        <v>1</v>
      </c>
      <c r="C119" s="18" t="s">
        <v>26</v>
      </c>
      <c r="D119" s="163" t="s">
        <v>1452</v>
      </c>
      <c r="E119" s="163">
        <v>44467</v>
      </c>
      <c r="F119" s="122">
        <v>15000</v>
      </c>
      <c r="G119" s="239"/>
      <c r="H119" s="192"/>
      <c r="I119" s="192"/>
      <c r="J119" s="240"/>
      <c r="K119" s="240"/>
    </row>
    <row r="120" spans="2:11" x14ac:dyDescent="0.25">
      <c r="B120" s="227"/>
      <c r="C120" s="18"/>
      <c r="D120" s="163"/>
      <c r="E120" s="163"/>
      <c r="F120" s="122"/>
      <c r="G120" s="239"/>
      <c r="H120" s="192"/>
      <c r="I120" s="192"/>
      <c r="J120" s="240"/>
      <c r="K120" s="240"/>
    </row>
    <row r="121" spans="2:11" x14ac:dyDescent="0.25">
      <c r="B121" s="82"/>
      <c r="C121" s="18"/>
      <c r="D121" s="18"/>
      <c r="E121" s="18"/>
      <c r="F121" s="85"/>
      <c r="G121" s="22"/>
      <c r="H121" s="22"/>
      <c r="I121" s="22"/>
      <c r="J121" s="22"/>
      <c r="K121" s="22"/>
    </row>
    <row r="122" spans="2:11" x14ac:dyDescent="0.25">
      <c r="B122" s="82"/>
      <c r="C122" s="18"/>
      <c r="D122" s="18"/>
      <c r="E122" s="18"/>
      <c r="F122" s="85"/>
      <c r="G122" s="22"/>
      <c r="H122" s="22"/>
      <c r="I122" s="22"/>
      <c r="J122" s="22"/>
      <c r="K122" s="22"/>
    </row>
    <row r="123" spans="2:11" x14ac:dyDescent="0.25">
      <c r="B123" s="161" t="s">
        <v>416</v>
      </c>
      <c r="C123" s="113"/>
      <c r="D123" s="113"/>
      <c r="E123" s="113"/>
      <c r="F123" s="174">
        <f>SUM(F119:F122)</f>
        <v>15000</v>
      </c>
      <c r="G123" s="242"/>
      <c r="H123" s="243"/>
      <c r="I123" s="243"/>
      <c r="J123" s="243"/>
      <c r="K123" s="242"/>
    </row>
    <row r="124" spans="2:11" x14ac:dyDescent="0.25">
      <c r="B124" s="82" t="s">
        <v>582</v>
      </c>
      <c r="C124" s="18"/>
      <c r="D124" s="18" t="s">
        <v>680</v>
      </c>
      <c r="E124" s="18"/>
      <c r="F124" s="85"/>
      <c r="G124" s="22"/>
      <c r="H124" s="22"/>
      <c r="I124" s="22"/>
      <c r="J124" s="22"/>
      <c r="K124" s="22"/>
    </row>
    <row r="125" spans="2:11" x14ac:dyDescent="0.25">
      <c r="B125" s="82" t="s">
        <v>668</v>
      </c>
      <c r="C125" s="18"/>
      <c r="D125" s="18" t="s">
        <v>681</v>
      </c>
      <c r="E125" s="18"/>
      <c r="F125" s="85"/>
      <c r="G125" s="22"/>
      <c r="H125" s="22"/>
      <c r="I125" s="22"/>
      <c r="J125" s="22"/>
      <c r="K125" s="22"/>
    </row>
    <row r="126" spans="2:11" ht="15.75" thickBot="1" x14ac:dyDescent="0.3">
      <c r="B126" s="175" t="s">
        <v>686</v>
      </c>
      <c r="C126" s="176"/>
      <c r="D126" s="176" t="s">
        <v>687</v>
      </c>
      <c r="E126" s="176" t="s">
        <v>688</v>
      </c>
      <c r="F126" s="245" t="s">
        <v>689</v>
      </c>
      <c r="G126" s="242"/>
      <c r="H126" s="242"/>
      <c r="I126" s="242"/>
      <c r="J126" s="242"/>
      <c r="K126" s="242"/>
    </row>
    <row r="127" spans="2:11" ht="15.75" thickBot="1" x14ac:dyDescent="0.3"/>
    <row r="128" spans="2:11" x14ac:dyDescent="0.25">
      <c r="D128" s="525" t="s">
        <v>1010</v>
      </c>
      <c r="E128" s="526"/>
      <c r="F128" s="526"/>
      <c r="G128" s="526"/>
      <c r="H128" s="526"/>
      <c r="I128" s="526"/>
      <c r="J128" s="527"/>
    </row>
    <row r="129" spans="4:10" x14ac:dyDescent="0.25">
      <c r="D129" s="528" t="s">
        <v>1446</v>
      </c>
      <c r="E129" s="472"/>
      <c r="F129" s="472"/>
      <c r="G129" s="472"/>
      <c r="H129" s="472"/>
      <c r="I129" s="472"/>
      <c r="J129" s="529"/>
    </row>
    <row r="130" spans="4:10" x14ac:dyDescent="0.25">
      <c r="D130" s="82"/>
      <c r="E130" s="18"/>
      <c r="F130" s="18"/>
      <c r="G130" s="18"/>
      <c r="H130" s="18"/>
      <c r="I130" s="18" t="s">
        <v>1212</v>
      </c>
      <c r="J130" s="85"/>
    </row>
    <row r="131" spans="4:10" x14ac:dyDescent="0.25">
      <c r="D131" s="82"/>
      <c r="E131" s="18"/>
      <c r="F131" s="18"/>
      <c r="G131" s="18"/>
      <c r="H131" s="18"/>
      <c r="I131" s="18" t="s">
        <v>896</v>
      </c>
      <c r="J131" s="85"/>
    </row>
    <row r="132" spans="4:10" x14ac:dyDescent="0.25">
      <c r="D132" s="82" t="s">
        <v>1213</v>
      </c>
      <c r="E132" s="18"/>
      <c r="F132" s="18"/>
      <c r="G132" s="18"/>
      <c r="H132" s="18"/>
      <c r="I132" s="18" t="s">
        <v>1214</v>
      </c>
      <c r="J132" s="85"/>
    </row>
    <row r="133" spans="4:10" x14ac:dyDescent="0.25">
      <c r="D133" s="82"/>
      <c r="E133" s="18"/>
      <c r="F133" s="18"/>
      <c r="G133" s="18"/>
      <c r="H133" s="18"/>
      <c r="I133" s="18"/>
      <c r="J133" s="85"/>
    </row>
    <row r="134" spans="4:10" x14ac:dyDescent="0.25">
      <c r="D134" s="102" t="s">
        <v>1217</v>
      </c>
      <c r="E134" s="18"/>
      <c r="F134" s="34"/>
      <c r="G134" s="34" t="s">
        <v>1426</v>
      </c>
      <c r="H134" s="34" t="s">
        <v>413</v>
      </c>
      <c r="I134" s="34" t="s">
        <v>414</v>
      </c>
      <c r="J134" s="159" t="s">
        <v>606</v>
      </c>
    </row>
    <row r="135" spans="4:10" x14ac:dyDescent="0.25">
      <c r="D135" s="164" t="s">
        <v>26</v>
      </c>
      <c r="E135" s="32"/>
      <c r="F135" s="32"/>
      <c r="G135" s="33"/>
      <c r="H135" s="52">
        <f>F123</f>
        <v>15000</v>
      </c>
      <c r="I135" s="54"/>
      <c r="J135" s="248" t="str">
        <f>D119</f>
        <v>Cash withdrawn from petty cash balance</v>
      </c>
    </row>
    <row r="136" spans="4:10" x14ac:dyDescent="0.25">
      <c r="D136" s="82" t="s">
        <v>680</v>
      </c>
      <c r="E136" s="18"/>
      <c r="F136" s="18"/>
      <c r="G136" s="27"/>
      <c r="H136" s="53"/>
      <c r="I136" s="55">
        <f>H135</f>
        <v>15000</v>
      </c>
      <c r="J136" s="165" t="str">
        <f>D125</f>
        <v>Cheque No: 00055464</v>
      </c>
    </row>
    <row r="137" spans="4:10" x14ac:dyDescent="0.25">
      <c r="D137" s="167" t="s">
        <v>416</v>
      </c>
      <c r="E137" s="38"/>
      <c r="F137" s="38"/>
      <c r="G137" s="38"/>
      <c r="H137" s="56">
        <f>SUM(H135:H136)</f>
        <v>15000</v>
      </c>
      <c r="I137" s="39">
        <f>SUM(I135:I136)</f>
        <v>15000</v>
      </c>
      <c r="J137" s="85"/>
    </row>
    <row r="138" spans="4:10" x14ac:dyDescent="0.25">
      <c r="D138" s="82"/>
      <c r="E138" s="18"/>
      <c r="F138" s="18"/>
      <c r="G138" s="18"/>
      <c r="H138" s="18"/>
      <c r="I138" s="18"/>
      <c r="J138" s="85"/>
    </row>
    <row r="139" spans="4:10" x14ac:dyDescent="0.25">
      <c r="D139" s="82"/>
      <c r="E139" s="18"/>
      <c r="F139" s="18"/>
      <c r="G139" s="18"/>
      <c r="H139" s="18"/>
      <c r="I139" s="18"/>
      <c r="J139" s="85"/>
    </row>
    <row r="140" spans="4:10" x14ac:dyDescent="0.25">
      <c r="D140" s="82" t="s">
        <v>1215</v>
      </c>
      <c r="E140" s="18"/>
      <c r="F140" s="18" t="s">
        <v>958</v>
      </c>
      <c r="G140" s="18"/>
      <c r="H140" s="18"/>
      <c r="I140" s="18" t="s">
        <v>1216</v>
      </c>
      <c r="J140" s="85"/>
    </row>
    <row r="141" spans="4:10" x14ac:dyDescent="0.25">
      <c r="D141" s="82"/>
      <c r="E141" s="18"/>
      <c r="F141" s="18"/>
      <c r="G141" s="18"/>
      <c r="H141" s="18"/>
      <c r="I141" s="18"/>
      <c r="J141" s="85"/>
    </row>
    <row r="142" spans="4:10" ht="15.75" thickBot="1" x14ac:dyDescent="0.3">
      <c r="D142" s="92"/>
      <c r="E142" s="93"/>
      <c r="F142" s="93"/>
      <c r="G142" s="93"/>
      <c r="H142" s="93"/>
      <c r="I142" s="93"/>
      <c r="J142" s="94"/>
    </row>
    <row r="145" spans="2:11" x14ac:dyDescent="0.25">
      <c r="B145" t="s">
        <v>1220</v>
      </c>
      <c r="D145" t="s">
        <v>1223</v>
      </c>
      <c r="E145" s="2"/>
    </row>
    <row r="146" spans="2:11" ht="15.75" thickBot="1" x14ac:dyDescent="0.3"/>
    <row r="147" spans="2:11" x14ac:dyDescent="0.25">
      <c r="B147" s="79" t="s">
        <v>1460</v>
      </c>
      <c r="C147" s="80"/>
      <c r="D147" s="80"/>
      <c r="E147" s="246"/>
      <c r="F147" s="247"/>
      <c r="G147" s="22"/>
      <c r="H147" s="22"/>
      <c r="I147" s="22"/>
      <c r="J147" s="22"/>
      <c r="K147" s="22"/>
    </row>
    <row r="148" spans="2:11" x14ac:dyDescent="0.25">
      <c r="B148" s="530" t="s">
        <v>1453</v>
      </c>
      <c r="C148" s="531"/>
      <c r="D148" s="531"/>
      <c r="E148" s="531"/>
      <c r="F148" s="532"/>
      <c r="G148" s="22"/>
      <c r="H148" s="22"/>
      <c r="I148" s="22"/>
      <c r="J148" s="22"/>
      <c r="K148" s="22"/>
    </row>
    <row r="149" spans="2:11" x14ac:dyDescent="0.25">
      <c r="B149" s="82"/>
      <c r="C149" s="18"/>
      <c r="D149" s="18"/>
      <c r="E149" s="18"/>
      <c r="F149" s="85"/>
      <c r="G149" s="22"/>
      <c r="H149" s="22"/>
      <c r="I149" s="22"/>
      <c r="J149" s="22"/>
      <c r="K149" s="22"/>
    </row>
    <row r="150" spans="2:11" x14ac:dyDescent="0.25">
      <c r="B150" s="82"/>
      <c r="C150" s="18"/>
      <c r="D150" s="18"/>
      <c r="E150" s="18"/>
      <c r="F150" s="85"/>
      <c r="G150" s="108"/>
      <c r="H150" s="108"/>
      <c r="I150" s="108"/>
      <c r="J150" s="108"/>
      <c r="K150" s="22"/>
    </row>
    <row r="151" spans="2:11" ht="30" x14ac:dyDescent="0.25">
      <c r="B151" s="168" t="s">
        <v>662</v>
      </c>
      <c r="C151" s="169" t="s">
        <v>1322</v>
      </c>
      <c r="D151" s="169" t="s">
        <v>1442</v>
      </c>
      <c r="E151" s="169" t="s">
        <v>670</v>
      </c>
      <c r="F151" s="170" t="s">
        <v>1443</v>
      </c>
      <c r="G151" s="238"/>
      <c r="H151" s="238"/>
      <c r="I151" s="238"/>
      <c r="J151" s="238"/>
      <c r="K151" s="238"/>
    </row>
    <row r="152" spans="2:11" x14ac:dyDescent="0.25">
      <c r="B152" s="227">
        <v>1</v>
      </c>
      <c r="C152" s="18" t="s">
        <v>1454</v>
      </c>
      <c r="D152" s="163" t="s">
        <v>1455</v>
      </c>
      <c r="E152" s="163">
        <v>44467</v>
      </c>
      <c r="F152" s="122">
        <v>15000</v>
      </c>
      <c r="G152" s="239"/>
      <c r="H152" s="192"/>
      <c r="I152" s="192"/>
      <c r="J152" s="240"/>
      <c r="K152" s="240"/>
    </row>
    <row r="153" spans="2:11" x14ac:dyDescent="0.25">
      <c r="B153" s="227">
        <v>2</v>
      </c>
      <c r="C153" s="18" t="s">
        <v>1456</v>
      </c>
      <c r="D153" s="163" t="s">
        <v>1457</v>
      </c>
      <c r="E153" s="163">
        <v>44467</v>
      </c>
      <c r="F153" s="122">
        <v>58</v>
      </c>
      <c r="G153" s="239"/>
      <c r="H153" s="192"/>
      <c r="I153" s="192"/>
      <c r="J153" s="240"/>
      <c r="K153" s="240"/>
    </row>
    <row r="154" spans="2:11" x14ac:dyDescent="0.25">
      <c r="B154" s="82"/>
      <c r="C154" s="18"/>
      <c r="D154" s="18"/>
      <c r="E154" s="18"/>
      <c r="F154" s="85"/>
      <c r="G154" s="22"/>
      <c r="H154" s="22"/>
      <c r="I154" s="22"/>
      <c r="J154" s="22"/>
      <c r="K154" s="22"/>
    </row>
    <row r="155" spans="2:11" x14ac:dyDescent="0.25">
      <c r="B155" s="82"/>
      <c r="C155" s="18"/>
      <c r="D155" s="18"/>
      <c r="E155" s="18"/>
      <c r="F155" s="85"/>
      <c r="G155" s="22"/>
      <c r="H155" s="22"/>
      <c r="I155" s="22"/>
      <c r="J155" s="22"/>
      <c r="K155" s="22"/>
    </row>
    <row r="156" spans="2:11" x14ac:dyDescent="0.25">
      <c r="B156" s="161" t="s">
        <v>416</v>
      </c>
      <c r="C156" s="113"/>
      <c r="D156" s="113"/>
      <c r="E156" s="113"/>
      <c r="F156" s="174">
        <f>SUM(F152:F155)</f>
        <v>15058</v>
      </c>
      <c r="G156" s="242"/>
      <c r="H156" s="243"/>
      <c r="I156" s="243"/>
      <c r="J156" s="243"/>
      <c r="K156" s="242"/>
    </row>
    <row r="157" spans="2:11" x14ac:dyDescent="0.25">
      <c r="B157" s="82" t="s">
        <v>582</v>
      </c>
      <c r="C157" s="18"/>
      <c r="D157" s="18" t="s">
        <v>680</v>
      </c>
      <c r="E157" s="18"/>
      <c r="F157" s="85"/>
      <c r="G157" s="22"/>
      <c r="H157" s="22"/>
      <c r="I157" s="22"/>
      <c r="J157" s="22"/>
      <c r="K157" s="22"/>
    </row>
    <row r="158" spans="2:11" x14ac:dyDescent="0.25">
      <c r="B158" s="82" t="s">
        <v>668</v>
      </c>
      <c r="C158" s="18"/>
      <c r="D158" s="18" t="s">
        <v>681</v>
      </c>
      <c r="E158" s="18"/>
      <c r="F158" s="85"/>
      <c r="G158" s="22"/>
      <c r="H158" s="22"/>
      <c r="I158" s="22"/>
      <c r="J158" s="22"/>
      <c r="K158" s="22"/>
    </row>
    <row r="159" spans="2:11" ht="15.75" thickBot="1" x14ac:dyDescent="0.3">
      <c r="B159" s="175" t="s">
        <v>686</v>
      </c>
      <c r="C159" s="176"/>
      <c r="D159" s="176" t="s">
        <v>687</v>
      </c>
      <c r="E159" s="176" t="s">
        <v>688</v>
      </c>
      <c r="F159" s="245" t="s">
        <v>689</v>
      </c>
      <c r="G159" s="242"/>
      <c r="H159" s="242"/>
      <c r="I159" s="242"/>
      <c r="J159" s="242"/>
      <c r="K159" s="242"/>
    </row>
    <row r="160" spans="2:11" ht="15.75" thickBot="1" x14ac:dyDescent="0.3"/>
    <row r="161" spans="4:10" x14ac:dyDescent="0.25">
      <c r="D161" s="525" t="s">
        <v>1010</v>
      </c>
      <c r="E161" s="526"/>
      <c r="F161" s="526"/>
      <c r="G161" s="526"/>
      <c r="H161" s="526"/>
      <c r="I161" s="526"/>
      <c r="J161" s="527"/>
    </row>
    <row r="162" spans="4:10" x14ac:dyDescent="0.25">
      <c r="D162" s="528" t="s">
        <v>1458</v>
      </c>
      <c r="E162" s="472"/>
      <c r="F162" s="472"/>
      <c r="G162" s="472"/>
      <c r="H162" s="472"/>
      <c r="I162" s="472"/>
      <c r="J162" s="529"/>
    </row>
    <row r="163" spans="4:10" x14ac:dyDescent="0.25">
      <c r="D163" s="82"/>
      <c r="E163" s="18"/>
      <c r="F163" s="18"/>
      <c r="G163" s="18"/>
      <c r="H163" s="18"/>
      <c r="I163" s="18" t="s">
        <v>1212</v>
      </c>
      <c r="J163" s="85"/>
    </row>
    <row r="164" spans="4:10" x14ac:dyDescent="0.25">
      <c r="D164" s="82"/>
      <c r="E164" s="18"/>
      <c r="F164" s="18"/>
      <c r="G164" s="18"/>
      <c r="H164" s="18"/>
      <c r="I164" s="18" t="s">
        <v>896</v>
      </c>
      <c r="J164" s="85"/>
    </row>
    <row r="165" spans="4:10" x14ac:dyDescent="0.25">
      <c r="D165" s="82" t="s">
        <v>1213</v>
      </c>
      <c r="E165" s="18"/>
      <c r="F165" s="18"/>
      <c r="G165" s="18"/>
      <c r="H165" s="18"/>
      <c r="I165" s="18" t="s">
        <v>1214</v>
      </c>
      <c r="J165" s="85"/>
    </row>
    <row r="166" spans="4:10" x14ac:dyDescent="0.25">
      <c r="D166" s="82"/>
      <c r="E166" s="18"/>
      <c r="F166" s="18"/>
      <c r="G166" s="18"/>
      <c r="H166" s="18"/>
      <c r="I166" s="18"/>
      <c r="J166" s="85"/>
    </row>
    <row r="167" spans="4:10" x14ac:dyDescent="0.25">
      <c r="D167" s="102" t="s">
        <v>1217</v>
      </c>
      <c r="E167" s="18"/>
      <c r="F167" s="18"/>
      <c r="G167" s="34" t="s">
        <v>1426</v>
      </c>
      <c r="H167" s="34" t="s">
        <v>413</v>
      </c>
      <c r="I167" s="34" t="s">
        <v>414</v>
      </c>
      <c r="J167" s="159" t="s">
        <v>606</v>
      </c>
    </row>
    <row r="168" spans="4:10" x14ac:dyDescent="0.25">
      <c r="D168" s="164" t="s">
        <v>1454</v>
      </c>
      <c r="E168" s="32"/>
      <c r="F168" s="32"/>
      <c r="G168" s="33"/>
      <c r="H168" s="52">
        <f>F152</f>
        <v>15000</v>
      </c>
      <c r="I168" s="54"/>
      <c r="J168" s="248" t="str">
        <f>D152</f>
        <v>Salary tax for Sep 2021</v>
      </c>
    </row>
    <row r="169" spans="4:10" x14ac:dyDescent="0.25">
      <c r="D169" s="82" t="s">
        <v>1456</v>
      </c>
      <c r="E169" s="18"/>
      <c r="F169" s="18"/>
      <c r="G169" s="27"/>
      <c r="H169" s="55">
        <f>F153</f>
        <v>58</v>
      </c>
      <c r="I169" s="53"/>
      <c r="J169" s="248" t="str">
        <f>D153</f>
        <v>Pay order making bank charges</v>
      </c>
    </row>
    <row r="170" spans="4:10" x14ac:dyDescent="0.25">
      <c r="D170" s="82" t="s">
        <v>680</v>
      </c>
      <c r="E170" s="18"/>
      <c r="F170" s="18"/>
      <c r="G170" s="27"/>
      <c r="H170" s="53"/>
      <c r="I170" s="55">
        <f>F156</f>
        <v>15058</v>
      </c>
      <c r="J170" s="165" t="str">
        <f>D158</f>
        <v>Cheque No: 00055464</v>
      </c>
    </row>
    <row r="171" spans="4:10" x14ac:dyDescent="0.25">
      <c r="D171" s="167" t="s">
        <v>416</v>
      </c>
      <c r="E171" s="38"/>
      <c r="F171" s="38"/>
      <c r="G171" s="38"/>
      <c r="H171" s="56">
        <f>SUM(H168:H170)</f>
        <v>15058</v>
      </c>
      <c r="I171" s="39">
        <f>SUM(I168:I170)</f>
        <v>15058</v>
      </c>
      <c r="J171" s="85"/>
    </row>
    <row r="172" spans="4:10" x14ac:dyDescent="0.25">
      <c r="D172" s="82"/>
      <c r="E172" s="18"/>
      <c r="F172" s="18"/>
      <c r="G172" s="18"/>
      <c r="H172" s="18"/>
      <c r="I172" s="18"/>
      <c r="J172" s="85"/>
    </row>
    <row r="173" spans="4:10" x14ac:dyDescent="0.25">
      <c r="D173" s="82"/>
      <c r="E173" s="18"/>
      <c r="F173" s="18"/>
      <c r="G173" s="18"/>
      <c r="H173" s="18"/>
      <c r="I173" s="18"/>
      <c r="J173" s="85"/>
    </row>
    <row r="174" spans="4:10" x14ac:dyDescent="0.25">
      <c r="D174" s="82" t="s">
        <v>1215</v>
      </c>
      <c r="E174" s="18"/>
      <c r="F174" s="18" t="s">
        <v>958</v>
      </c>
      <c r="G174" s="18"/>
      <c r="H174" s="18"/>
      <c r="I174" s="18" t="s">
        <v>1216</v>
      </c>
      <c r="J174" s="85"/>
    </row>
    <row r="175" spans="4:10" x14ac:dyDescent="0.25">
      <c r="D175" s="82"/>
      <c r="E175" s="18"/>
      <c r="F175" s="18"/>
      <c r="G175" s="18"/>
      <c r="H175" s="18"/>
      <c r="I175" s="18"/>
      <c r="J175" s="85"/>
    </row>
    <row r="176" spans="4:10" ht="15.75" thickBot="1" x14ac:dyDescent="0.3">
      <c r="D176" s="92"/>
      <c r="E176" s="93"/>
      <c r="F176" s="93"/>
      <c r="G176" s="93"/>
      <c r="H176" s="93"/>
      <c r="I176" s="93"/>
      <c r="J176" s="94"/>
    </row>
    <row r="178" spans="2:11" x14ac:dyDescent="0.25">
      <c r="B178" t="s">
        <v>1220</v>
      </c>
      <c r="D178" t="s">
        <v>1224</v>
      </c>
      <c r="E178" s="2"/>
    </row>
    <row r="179" spans="2:11" ht="15.75" thickBot="1" x14ac:dyDescent="0.3"/>
    <row r="180" spans="2:11" x14ac:dyDescent="0.25">
      <c r="B180" s="79" t="s">
        <v>1461</v>
      </c>
      <c r="C180" s="80"/>
      <c r="D180" s="80"/>
      <c r="E180" s="246"/>
      <c r="F180" s="247"/>
      <c r="G180" s="22"/>
      <c r="H180" s="22"/>
      <c r="I180" s="22"/>
      <c r="J180" s="22"/>
      <c r="K180" s="22"/>
    </row>
    <row r="181" spans="2:11" x14ac:dyDescent="0.25">
      <c r="B181" s="530" t="s">
        <v>1462</v>
      </c>
      <c r="C181" s="531"/>
      <c r="D181" s="531"/>
      <c r="E181" s="531"/>
      <c r="F181" s="532"/>
      <c r="G181" s="22"/>
      <c r="H181" s="22"/>
      <c r="I181" s="22"/>
      <c r="J181" s="22"/>
      <c r="K181" s="22"/>
    </row>
    <row r="182" spans="2:11" x14ac:dyDescent="0.25">
      <c r="B182" s="82"/>
      <c r="C182" s="18"/>
      <c r="D182" s="18"/>
      <c r="E182" s="18"/>
      <c r="F182" s="85"/>
      <c r="G182" s="22"/>
      <c r="H182" s="22"/>
      <c r="I182" s="22"/>
      <c r="J182" s="22"/>
      <c r="K182" s="22"/>
    </row>
    <row r="183" spans="2:11" x14ac:dyDescent="0.25">
      <c r="B183" s="82"/>
      <c r="C183" s="18"/>
      <c r="D183" s="18"/>
      <c r="E183" s="18"/>
      <c r="F183" s="85"/>
      <c r="G183" s="108"/>
      <c r="H183" s="108"/>
      <c r="I183" s="108"/>
      <c r="J183" s="108"/>
      <c r="K183" s="22"/>
    </row>
    <row r="184" spans="2:11" ht="30" x14ac:dyDescent="0.25">
      <c r="B184" s="168" t="s">
        <v>662</v>
      </c>
      <c r="C184" s="169" t="s">
        <v>1322</v>
      </c>
      <c r="D184" s="169" t="s">
        <v>1442</v>
      </c>
      <c r="E184" s="169" t="s">
        <v>670</v>
      </c>
      <c r="F184" s="170" t="s">
        <v>1443</v>
      </c>
      <c r="G184" s="238"/>
      <c r="H184" s="238"/>
      <c r="I184" s="238"/>
      <c r="J184" s="238"/>
      <c r="K184" s="238"/>
    </row>
    <row r="185" spans="2:11" x14ac:dyDescent="0.25">
      <c r="B185" s="227">
        <v>1</v>
      </c>
      <c r="C185" s="18" t="s">
        <v>1463</v>
      </c>
      <c r="D185" s="163" t="s">
        <v>1464</v>
      </c>
      <c r="E185" s="163">
        <v>44467</v>
      </c>
      <c r="F185" s="122">
        <v>15000</v>
      </c>
      <c r="G185" s="239"/>
      <c r="H185" s="192"/>
      <c r="I185" s="192"/>
      <c r="J185" s="240"/>
      <c r="K185" s="240"/>
    </row>
    <row r="186" spans="2:11" x14ac:dyDescent="0.25">
      <c r="B186" s="227"/>
      <c r="C186" s="18"/>
      <c r="D186" s="163"/>
      <c r="E186" s="163"/>
      <c r="F186" s="122"/>
      <c r="G186" s="239"/>
      <c r="H186" s="192"/>
      <c r="I186" s="192"/>
      <c r="J186" s="240"/>
      <c r="K186" s="240"/>
    </row>
    <row r="187" spans="2:11" x14ac:dyDescent="0.25">
      <c r="B187" s="82"/>
      <c r="C187" s="18"/>
      <c r="D187" s="18"/>
      <c r="E187" s="18"/>
      <c r="F187" s="85"/>
      <c r="G187" s="22"/>
      <c r="H187" s="22"/>
      <c r="I187" s="22"/>
      <c r="J187" s="22"/>
      <c r="K187" s="22"/>
    </row>
    <row r="188" spans="2:11" x14ac:dyDescent="0.25">
      <c r="B188" s="82"/>
      <c r="C188" s="18"/>
      <c r="D188" s="18"/>
      <c r="E188" s="18"/>
      <c r="F188" s="85"/>
      <c r="G188" s="22"/>
      <c r="H188" s="22"/>
      <c r="I188" s="22"/>
      <c r="J188" s="22"/>
      <c r="K188" s="22"/>
    </row>
    <row r="189" spans="2:11" x14ac:dyDescent="0.25">
      <c r="B189" s="161" t="s">
        <v>416</v>
      </c>
      <c r="C189" s="113"/>
      <c r="D189" s="113"/>
      <c r="E189" s="113"/>
      <c r="F189" s="174">
        <f>SUM(F185:F188)</f>
        <v>15000</v>
      </c>
      <c r="G189" s="242"/>
      <c r="H189" s="243"/>
      <c r="I189" s="243"/>
      <c r="J189" s="243"/>
      <c r="K189" s="242"/>
    </row>
    <row r="190" spans="2:11" x14ac:dyDescent="0.25">
      <c r="B190" s="82" t="s">
        <v>582</v>
      </c>
      <c r="C190" s="18"/>
      <c r="D190" s="18" t="s">
        <v>680</v>
      </c>
      <c r="E190" s="18"/>
      <c r="F190" s="85"/>
      <c r="G190" s="22"/>
      <c r="H190" s="22"/>
      <c r="I190" s="22"/>
      <c r="J190" s="22"/>
      <c r="K190" s="22"/>
    </row>
    <row r="191" spans="2:11" x14ac:dyDescent="0.25">
      <c r="B191" s="82" t="s">
        <v>668</v>
      </c>
      <c r="C191" s="18"/>
      <c r="D191" s="18" t="s">
        <v>681</v>
      </c>
      <c r="E191" s="18"/>
      <c r="F191" s="85"/>
      <c r="G191" s="22"/>
      <c r="H191" s="22"/>
      <c r="I191" s="22"/>
      <c r="J191" s="22"/>
      <c r="K191" s="22"/>
    </row>
    <row r="192" spans="2:11" ht="15.75" thickBot="1" x14ac:dyDescent="0.3">
      <c r="B192" s="175" t="s">
        <v>686</v>
      </c>
      <c r="C192" s="176"/>
      <c r="D192" s="176" t="s">
        <v>687</v>
      </c>
      <c r="E192" s="176" t="s">
        <v>688</v>
      </c>
      <c r="F192" s="245" t="s">
        <v>689</v>
      </c>
      <c r="G192" s="242"/>
      <c r="H192" s="242"/>
      <c r="I192" s="242"/>
      <c r="J192" s="242"/>
      <c r="K192" s="242"/>
    </row>
    <row r="193" spans="4:10" ht="15.75" thickBot="1" x14ac:dyDescent="0.3"/>
    <row r="194" spans="4:10" x14ac:dyDescent="0.25">
      <c r="D194" s="525" t="s">
        <v>1010</v>
      </c>
      <c r="E194" s="526"/>
      <c r="F194" s="526"/>
      <c r="G194" s="526"/>
      <c r="H194" s="526"/>
      <c r="I194" s="526"/>
      <c r="J194" s="527"/>
    </row>
    <row r="195" spans="4:10" x14ac:dyDescent="0.25">
      <c r="D195" s="528" t="s">
        <v>1468</v>
      </c>
      <c r="E195" s="472"/>
      <c r="F195" s="472"/>
      <c r="G195" s="472"/>
      <c r="H195" s="472"/>
      <c r="I195" s="472"/>
      <c r="J195" s="529"/>
    </row>
    <row r="196" spans="4:10" x14ac:dyDescent="0.25">
      <c r="D196" s="82"/>
      <c r="E196" s="18"/>
      <c r="F196" s="18"/>
      <c r="G196" s="18"/>
      <c r="H196" s="18"/>
      <c r="I196" s="18" t="s">
        <v>1212</v>
      </c>
      <c r="J196" s="85"/>
    </row>
    <row r="197" spans="4:10" x14ac:dyDescent="0.25">
      <c r="D197" s="82"/>
      <c r="E197" s="18"/>
      <c r="F197" s="18"/>
      <c r="G197" s="18"/>
      <c r="H197" s="18"/>
      <c r="I197" s="18" t="s">
        <v>896</v>
      </c>
      <c r="J197" s="85"/>
    </row>
    <row r="198" spans="4:10" x14ac:dyDescent="0.25">
      <c r="D198" s="82" t="s">
        <v>1213</v>
      </c>
      <c r="E198" s="18"/>
      <c r="F198" s="18"/>
      <c r="G198" s="18"/>
      <c r="H198" s="18"/>
      <c r="I198" s="18" t="s">
        <v>1214</v>
      </c>
      <c r="J198" s="85"/>
    </row>
    <row r="199" spans="4:10" x14ac:dyDescent="0.25">
      <c r="D199" s="82"/>
      <c r="E199" s="18"/>
      <c r="F199" s="18"/>
      <c r="G199" s="18"/>
      <c r="H199" s="18"/>
      <c r="I199" s="18"/>
      <c r="J199" s="85"/>
    </row>
    <row r="200" spans="4:10" x14ac:dyDescent="0.25">
      <c r="D200" s="102" t="s">
        <v>1217</v>
      </c>
      <c r="E200" s="18"/>
      <c r="F200" s="18"/>
      <c r="G200" s="34" t="s">
        <v>1426</v>
      </c>
      <c r="H200" s="34" t="s">
        <v>413</v>
      </c>
      <c r="I200" s="34" t="s">
        <v>414</v>
      </c>
      <c r="J200" s="159" t="s">
        <v>606</v>
      </c>
    </row>
    <row r="201" spans="4:10" x14ac:dyDescent="0.25">
      <c r="D201" s="164" t="s">
        <v>1463</v>
      </c>
      <c r="E201" s="32"/>
      <c r="F201" s="32"/>
      <c r="G201" s="33"/>
      <c r="H201" s="52">
        <f>F185</f>
        <v>15000</v>
      </c>
      <c r="I201" s="54"/>
      <c r="J201" s="248" t="str">
        <f>D185</f>
        <v>VDS payment for Sep 2021</v>
      </c>
    </row>
    <row r="202" spans="4:10" x14ac:dyDescent="0.25">
      <c r="D202" s="82" t="s">
        <v>680</v>
      </c>
      <c r="E202" s="18"/>
      <c r="F202" s="18"/>
      <c r="G202" s="27"/>
      <c r="H202" s="53"/>
      <c r="I202" s="55">
        <f>F189</f>
        <v>15000</v>
      </c>
      <c r="J202" s="165" t="str">
        <f>D191</f>
        <v>Cheque No: 00055464</v>
      </c>
    </row>
    <row r="203" spans="4:10" x14ac:dyDescent="0.25">
      <c r="D203" s="167" t="s">
        <v>416</v>
      </c>
      <c r="E203" s="38"/>
      <c r="F203" s="38"/>
      <c r="G203" s="38"/>
      <c r="H203" s="56">
        <f>SUM(H201:H202)</f>
        <v>15000</v>
      </c>
      <c r="I203" s="39">
        <f>SUM(I201:I202)</f>
        <v>15000</v>
      </c>
      <c r="J203" s="85"/>
    </row>
    <row r="204" spans="4:10" x14ac:dyDescent="0.25">
      <c r="D204" s="82"/>
      <c r="E204" s="18"/>
      <c r="F204" s="18"/>
      <c r="G204" s="18"/>
      <c r="H204" s="18"/>
      <c r="I204" s="18"/>
      <c r="J204" s="85"/>
    </row>
    <row r="205" spans="4:10" x14ac:dyDescent="0.25">
      <c r="D205" s="82"/>
      <c r="E205" s="18"/>
      <c r="F205" s="18"/>
      <c r="G205" s="18"/>
      <c r="H205" s="18"/>
      <c r="I205" s="18"/>
      <c r="J205" s="85"/>
    </row>
    <row r="206" spans="4:10" x14ac:dyDescent="0.25">
      <c r="D206" s="82" t="s">
        <v>1215</v>
      </c>
      <c r="E206" s="18"/>
      <c r="F206" s="18" t="s">
        <v>958</v>
      </c>
      <c r="G206" s="18"/>
      <c r="H206" s="18"/>
      <c r="I206" s="18" t="s">
        <v>1216</v>
      </c>
      <c r="J206" s="85"/>
    </row>
    <row r="207" spans="4:10" x14ac:dyDescent="0.25">
      <c r="D207" s="82"/>
      <c r="E207" s="18"/>
      <c r="F207" s="18"/>
      <c r="G207" s="18"/>
      <c r="H207" s="18"/>
      <c r="I207" s="18"/>
      <c r="J207" s="85"/>
    </row>
    <row r="208" spans="4:10" ht="15.75" thickBot="1" x14ac:dyDescent="0.3">
      <c r="D208" s="92"/>
      <c r="E208" s="93"/>
      <c r="F208" s="93"/>
      <c r="G208" s="93"/>
      <c r="H208" s="93"/>
      <c r="I208" s="93"/>
      <c r="J208" s="94"/>
    </row>
    <row r="210" spans="2:11" x14ac:dyDescent="0.25">
      <c r="B210" t="s">
        <v>1220</v>
      </c>
      <c r="D210" t="s">
        <v>1225</v>
      </c>
      <c r="E210" s="2"/>
    </row>
    <row r="211" spans="2:11" ht="15.75" thickBot="1" x14ac:dyDescent="0.3"/>
    <row r="212" spans="2:11" x14ac:dyDescent="0.25">
      <c r="B212" s="79" t="s">
        <v>1465</v>
      </c>
      <c r="C212" s="80"/>
      <c r="D212" s="80"/>
      <c r="E212" s="246"/>
      <c r="F212" s="247"/>
      <c r="G212" s="22"/>
      <c r="H212" s="22"/>
      <c r="I212" s="22"/>
      <c r="J212" s="22"/>
      <c r="K212" s="22"/>
    </row>
    <row r="213" spans="2:11" x14ac:dyDescent="0.25">
      <c r="B213" s="530" t="s">
        <v>1466</v>
      </c>
      <c r="C213" s="531"/>
      <c r="D213" s="531"/>
      <c r="E213" s="531"/>
      <c r="F213" s="532"/>
      <c r="G213" s="22"/>
      <c r="H213" s="22"/>
      <c r="I213" s="22"/>
      <c r="J213" s="22"/>
      <c r="K213" s="22"/>
    </row>
    <row r="214" spans="2:11" x14ac:dyDescent="0.25">
      <c r="B214" s="82"/>
      <c r="C214" s="18"/>
      <c r="D214" s="18"/>
      <c r="E214" s="18"/>
      <c r="F214" s="85"/>
      <c r="G214" s="22"/>
      <c r="H214" s="22"/>
      <c r="I214" s="22"/>
      <c r="J214" s="22"/>
      <c r="K214" s="22"/>
    </row>
    <row r="215" spans="2:11" x14ac:dyDescent="0.25">
      <c r="B215" s="82"/>
      <c r="C215" s="18"/>
      <c r="D215" s="18"/>
      <c r="E215" s="18"/>
      <c r="F215" s="85"/>
      <c r="G215" s="108"/>
      <c r="H215" s="108"/>
      <c r="I215" s="108"/>
      <c r="J215" s="108"/>
      <c r="K215" s="22"/>
    </row>
    <row r="216" spans="2:11" ht="30" x14ac:dyDescent="0.25">
      <c r="B216" s="168" t="s">
        <v>662</v>
      </c>
      <c r="C216" s="169" t="s">
        <v>1322</v>
      </c>
      <c r="D216" s="169" t="s">
        <v>1442</v>
      </c>
      <c r="E216" s="169" t="s">
        <v>670</v>
      </c>
      <c r="F216" s="170" t="s">
        <v>1443</v>
      </c>
      <c r="G216" s="238"/>
      <c r="H216" s="238"/>
      <c r="I216" s="238"/>
      <c r="J216" s="238"/>
      <c r="K216" s="238"/>
    </row>
    <row r="217" spans="2:11" x14ac:dyDescent="0.25">
      <c r="B217" s="227">
        <v>1</v>
      </c>
      <c r="C217" s="18" t="s">
        <v>969</v>
      </c>
      <c r="D217" s="163" t="s">
        <v>1467</v>
      </c>
      <c r="E217" s="163">
        <v>44467</v>
      </c>
      <c r="F217" s="122">
        <v>15000</v>
      </c>
      <c r="G217" s="239"/>
      <c r="H217" s="192"/>
      <c r="I217" s="192"/>
      <c r="J217" s="240"/>
      <c r="K217" s="240"/>
    </row>
    <row r="218" spans="2:11" x14ac:dyDescent="0.25">
      <c r="B218" s="227"/>
      <c r="C218" s="18"/>
      <c r="D218" s="163"/>
      <c r="E218" s="163"/>
      <c r="F218" s="122"/>
      <c r="G218" s="239"/>
      <c r="H218" s="192"/>
      <c r="I218" s="192"/>
      <c r="J218" s="240"/>
      <c r="K218" s="240"/>
    </row>
    <row r="219" spans="2:11" x14ac:dyDescent="0.25">
      <c r="B219" s="82"/>
      <c r="C219" s="18"/>
      <c r="D219" s="18"/>
      <c r="E219" s="18"/>
      <c r="F219" s="85"/>
      <c r="G219" s="22"/>
      <c r="H219" s="22"/>
      <c r="I219" s="22"/>
      <c r="J219" s="22"/>
      <c r="K219" s="22"/>
    </row>
    <row r="220" spans="2:11" x14ac:dyDescent="0.25">
      <c r="B220" s="82"/>
      <c r="C220" s="18"/>
      <c r="D220" s="18"/>
      <c r="E220" s="18"/>
      <c r="F220" s="85"/>
      <c r="G220" s="22"/>
      <c r="H220" s="22"/>
      <c r="I220" s="22"/>
      <c r="J220" s="22"/>
      <c r="K220" s="22"/>
    </row>
    <row r="221" spans="2:11" x14ac:dyDescent="0.25">
      <c r="B221" s="161" t="s">
        <v>416</v>
      </c>
      <c r="C221" s="113"/>
      <c r="D221" s="113"/>
      <c r="E221" s="113"/>
      <c r="F221" s="174">
        <f>SUM(F217:F220)</f>
        <v>15000</v>
      </c>
      <c r="G221" s="242"/>
      <c r="H221" s="243"/>
      <c r="I221" s="243"/>
      <c r="J221" s="243"/>
      <c r="K221" s="242"/>
    </row>
    <row r="222" spans="2:11" x14ac:dyDescent="0.25">
      <c r="B222" s="82" t="s">
        <v>582</v>
      </c>
      <c r="C222" s="18"/>
      <c r="D222" s="18" t="s">
        <v>680</v>
      </c>
      <c r="E222" s="18"/>
      <c r="F222" s="85"/>
      <c r="G222" s="22"/>
      <c r="H222" s="22"/>
      <c r="I222" s="22"/>
      <c r="J222" s="22"/>
      <c r="K222" s="22"/>
    </row>
    <row r="223" spans="2:11" x14ac:dyDescent="0.25">
      <c r="B223" s="82" t="s">
        <v>668</v>
      </c>
      <c r="C223" s="18"/>
      <c r="D223" s="18" t="s">
        <v>681</v>
      </c>
      <c r="E223" s="18"/>
      <c r="F223" s="85"/>
      <c r="G223" s="22"/>
      <c r="H223" s="22"/>
      <c r="I223" s="22"/>
      <c r="J223" s="22"/>
      <c r="K223" s="22"/>
    </row>
    <row r="224" spans="2:11" ht="15.75" thickBot="1" x14ac:dyDescent="0.3">
      <c r="B224" s="175" t="s">
        <v>686</v>
      </c>
      <c r="C224" s="176"/>
      <c r="D224" s="176" t="s">
        <v>687</v>
      </c>
      <c r="E224" s="176" t="s">
        <v>688</v>
      </c>
      <c r="F224" s="245" t="s">
        <v>689</v>
      </c>
      <c r="G224" s="242"/>
      <c r="H224" s="242"/>
      <c r="I224" s="242"/>
      <c r="J224" s="242"/>
      <c r="K224" s="242"/>
    </row>
    <row r="225" spans="4:10" ht="15.75" thickBot="1" x14ac:dyDescent="0.3"/>
    <row r="226" spans="4:10" x14ac:dyDescent="0.25">
      <c r="D226" s="525" t="s">
        <v>1010</v>
      </c>
      <c r="E226" s="526"/>
      <c r="F226" s="526"/>
      <c r="G226" s="526"/>
      <c r="H226" s="526"/>
      <c r="I226" s="526"/>
      <c r="J226" s="527"/>
    </row>
    <row r="227" spans="4:10" x14ac:dyDescent="0.25">
      <c r="D227" s="528" t="s">
        <v>1469</v>
      </c>
      <c r="E227" s="472"/>
      <c r="F227" s="472"/>
      <c r="G227" s="472"/>
      <c r="H227" s="472"/>
      <c r="I227" s="472"/>
      <c r="J227" s="529"/>
    </row>
    <row r="228" spans="4:10" x14ac:dyDescent="0.25">
      <c r="D228" s="82"/>
      <c r="E228" s="18"/>
      <c r="F228" s="18"/>
      <c r="G228" s="18"/>
      <c r="H228" s="18"/>
      <c r="I228" s="18" t="s">
        <v>1212</v>
      </c>
      <c r="J228" s="85"/>
    </row>
    <row r="229" spans="4:10" x14ac:dyDescent="0.25">
      <c r="D229" s="82"/>
      <c r="E229" s="18"/>
      <c r="F229" s="18"/>
      <c r="G229" s="18"/>
      <c r="H229" s="18"/>
      <c r="I229" s="18" t="s">
        <v>896</v>
      </c>
      <c r="J229" s="85"/>
    </row>
    <row r="230" spans="4:10" x14ac:dyDescent="0.25">
      <c r="D230" s="82" t="s">
        <v>1213</v>
      </c>
      <c r="E230" s="18"/>
      <c r="F230" s="18"/>
      <c r="G230" s="18"/>
      <c r="H230" s="18"/>
      <c r="I230" s="18" t="s">
        <v>1214</v>
      </c>
      <c r="J230" s="85"/>
    </row>
    <row r="231" spans="4:10" x14ac:dyDescent="0.25">
      <c r="D231" s="82"/>
      <c r="E231" s="18"/>
      <c r="F231" s="18"/>
      <c r="G231" s="18"/>
      <c r="H231" s="18"/>
      <c r="I231" s="18"/>
      <c r="J231" s="85"/>
    </row>
    <row r="232" spans="4:10" x14ac:dyDescent="0.25">
      <c r="D232" s="102" t="s">
        <v>1217</v>
      </c>
      <c r="E232" s="18"/>
      <c r="F232" s="18"/>
      <c r="G232" s="34" t="s">
        <v>1426</v>
      </c>
      <c r="H232" s="34" t="s">
        <v>413</v>
      </c>
      <c r="I232" s="34" t="s">
        <v>414</v>
      </c>
      <c r="J232" s="159" t="s">
        <v>606</v>
      </c>
    </row>
    <row r="233" spans="4:10" x14ac:dyDescent="0.25">
      <c r="D233" s="164" t="s">
        <v>969</v>
      </c>
      <c r="E233" s="32"/>
      <c r="F233" s="32"/>
      <c r="G233" s="33"/>
      <c r="H233" s="52">
        <f>F217</f>
        <v>15000</v>
      </c>
      <c r="I233" s="54"/>
      <c r="J233" s="248" t="str">
        <f>D217</f>
        <v>Sales VAT payment for Sep 2021</v>
      </c>
    </row>
    <row r="234" spans="4:10" x14ac:dyDescent="0.25">
      <c r="D234" s="82" t="s">
        <v>680</v>
      </c>
      <c r="E234" s="18"/>
      <c r="F234" s="18"/>
      <c r="G234" s="27"/>
      <c r="H234" s="53"/>
      <c r="I234" s="55">
        <f>F221</f>
        <v>15000</v>
      </c>
      <c r="J234" s="165" t="str">
        <f>D223</f>
        <v>Cheque No: 00055464</v>
      </c>
    </row>
    <row r="235" spans="4:10" x14ac:dyDescent="0.25">
      <c r="D235" s="167" t="s">
        <v>416</v>
      </c>
      <c r="E235" s="38"/>
      <c r="F235" s="38"/>
      <c r="G235" s="38"/>
      <c r="H235" s="56">
        <f>SUM(H233:H234)</f>
        <v>15000</v>
      </c>
      <c r="I235" s="39">
        <f>SUM(I233:I234)</f>
        <v>15000</v>
      </c>
      <c r="J235" s="85"/>
    </row>
    <row r="236" spans="4:10" x14ac:dyDescent="0.25">
      <c r="D236" s="82"/>
      <c r="E236" s="18"/>
      <c r="F236" s="18"/>
      <c r="G236" s="18"/>
      <c r="H236" s="18"/>
      <c r="I236" s="18"/>
      <c r="J236" s="85"/>
    </row>
    <row r="237" spans="4:10" x14ac:dyDescent="0.25">
      <c r="D237" s="82"/>
      <c r="E237" s="18"/>
      <c r="F237" s="18"/>
      <c r="G237" s="18"/>
      <c r="H237" s="18"/>
      <c r="I237" s="18"/>
      <c r="J237" s="85"/>
    </row>
    <row r="238" spans="4:10" x14ac:dyDescent="0.25">
      <c r="D238" s="82" t="s">
        <v>1215</v>
      </c>
      <c r="E238" s="18"/>
      <c r="F238" s="18" t="s">
        <v>958</v>
      </c>
      <c r="G238" s="18"/>
      <c r="H238" s="18"/>
      <c r="I238" s="18" t="s">
        <v>1216</v>
      </c>
      <c r="J238" s="85"/>
    </row>
    <row r="239" spans="4:10" x14ac:dyDescent="0.25">
      <c r="D239" s="82"/>
      <c r="E239" s="18"/>
      <c r="F239" s="18"/>
      <c r="G239" s="18"/>
      <c r="H239" s="18"/>
      <c r="I239" s="18"/>
      <c r="J239" s="85"/>
    </row>
    <row r="240" spans="4:10" ht="15.75" thickBot="1" x14ac:dyDescent="0.3">
      <c r="D240" s="92"/>
      <c r="E240" s="93"/>
      <c r="F240" s="93"/>
      <c r="G240" s="93"/>
      <c r="H240" s="93"/>
      <c r="I240" s="93"/>
      <c r="J240" s="94"/>
    </row>
    <row r="242" spans="2:11" x14ac:dyDescent="0.25">
      <c r="B242" t="s">
        <v>1220</v>
      </c>
      <c r="D242" t="s">
        <v>1226</v>
      </c>
      <c r="E242" s="2"/>
    </row>
    <row r="243" spans="2:11" ht="15.75" thickBot="1" x14ac:dyDescent="0.3"/>
    <row r="244" spans="2:11" x14ac:dyDescent="0.25">
      <c r="B244" s="79" t="s">
        <v>1470</v>
      </c>
      <c r="C244" s="80"/>
      <c r="D244" s="80"/>
      <c r="E244" s="246"/>
      <c r="F244" s="247"/>
      <c r="G244" s="22"/>
      <c r="H244" s="22"/>
      <c r="I244" s="22"/>
      <c r="J244" s="22"/>
      <c r="K244" s="22"/>
    </row>
    <row r="245" spans="2:11" x14ac:dyDescent="0.25">
      <c r="B245" s="530" t="s">
        <v>1471</v>
      </c>
      <c r="C245" s="531"/>
      <c r="D245" s="531"/>
      <c r="E245" s="531"/>
      <c r="F245" s="532"/>
      <c r="G245" s="22"/>
      <c r="H245" s="22"/>
      <c r="I245" s="22"/>
      <c r="J245" s="22"/>
      <c r="K245" s="22"/>
    </row>
    <row r="246" spans="2:11" x14ac:dyDescent="0.25">
      <c r="B246" s="82"/>
      <c r="C246" s="18"/>
      <c r="D246" s="18"/>
      <c r="E246" s="18"/>
      <c r="F246" s="85"/>
      <c r="G246" s="22"/>
      <c r="H246" s="22"/>
      <c r="I246" s="22"/>
      <c r="J246" s="22"/>
      <c r="K246" s="22"/>
    </row>
    <row r="247" spans="2:11" x14ac:dyDescent="0.25">
      <c r="B247" s="82"/>
      <c r="C247" s="18"/>
      <c r="D247" s="18"/>
      <c r="E247" s="18"/>
      <c r="F247" s="85"/>
      <c r="G247" s="108"/>
      <c r="H247" s="108"/>
      <c r="I247" s="108"/>
      <c r="J247" s="108"/>
      <c r="K247" s="22"/>
    </row>
    <row r="248" spans="2:11" ht="30" x14ac:dyDescent="0.25">
      <c r="B248" s="168" t="s">
        <v>662</v>
      </c>
      <c r="C248" s="169" t="s">
        <v>1322</v>
      </c>
      <c r="D248" s="169" t="s">
        <v>1442</v>
      </c>
      <c r="E248" s="169" t="s">
        <v>670</v>
      </c>
      <c r="F248" s="170" t="s">
        <v>1443</v>
      </c>
      <c r="G248" s="238"/>
      <c r="H248" s="238"/>
      <c r="I248" s="238"/>
      <c r="J248" s="238"/>
      <c r="K248" s="238"/>
    </row>
    <row r="249" spans="2:11" x14ac:dyDescent="0.25">
      <c r="B249" s="227">
        <v>1</v>
      </c>
      <c r="C249" s="18" t="s">
        <v>1472</v>
      </c>
      <c r="D249" s="163" t="s">
        <v>1473</v>
      </c>
      <c r="E249" s="163">
        <v>44467</v>
      </c>
      <c r="F249" s="122">
        <v>15000</v>
      </c>
      <c r="G249" s="239"/>
      <c r="H249" s="192"/>
      <c r="I249" s="192"/>
      <c r="J249" s="240"/>
      <c r="K249" s="240"/>
    </row>
    <row r="250" spans="2:11" x14ac:dyDescent="0.25">
      <c r="B250" s="227"/>
      <c r="C250" s="18"/>
      <c r="D250" s="163"/>
      <c r="E250" s="163"/>
      <c r="F250" s="122"/>
      <c r="G250" s="239"/>
      <c r="H250" s="192"/>
      <c r="I250" s="192"/>
      <c r="J250" s="240"/>
      <c r="K250" s="240"/>
    </row>
    <row r="251" spans="2:11" x14ac:dyDescent="0.25">
      <c r="B251" s="82"/>
      <c r="C251" s="18"/>
      <c r="D251" s="18"/>
      <c r="E251" s="18"/>
      <c r="F251" s="85"/>
      <c r="G251" s="22"/>
      <c r="H251" s="22"/>
      <c r="I251" s="22"/>
      <c r="J251" s="22"/>
      <c r="K251" s="22"/>
    </row>
    <row r="252" spans="2:11" x14ac:dyDescent="0.25">
      <c r="B252" s="82"/>
      <c r="C252" s="18"/>
      <c r="D252" s="18"/>
      <c r="E252" s="18"/>
      <c r="F252" s="85"/>
      <c r="G252" s="22"/>
      <c r="H252" s="22"/>
      <c r="I252" s="22"/>
      <c r="J252" s="22"/>
      <c r="K252" s="22"/>
    </row>
    <row r="253" spans="2:11" x14ac:dyDescent="0.25">
      <c r="B253" s="161" t="s">
        <v>416</v>
      </c>
      <c r="C253" s="113"/>
      <c r="D253" s="113"/>
      <c r="E253" s="113"/>
      <c r="F253" s="174">
        <f>SUM(F249:F252)</f>
        <v>15000</v>
      </c>
      <c r="G253" s="242"/>
      <c r="H253" s="243"/>
      <c r="I253" s="243"/>
      <c r="J253" s="243"/>
      <c r="K253" s="242"/>
    </row>
    <row r="254" spans="2:11" x14ac:dyDescent="0.25">
      <c r="B254" s="82" t="s">
        <v>582</v>
      </c>
      <c r="C254" s="18"/>
      <c r="D254" s="18" t="s">
        <v>680</v>
      </c>
      <c r="E254" s="18"/>
      <c r="F254" s="85"/>
      <c r="G254" s="22"/>
      <c r="H254" s="22"/>
      <c r="I254" s="22"/>
      <c r="J254" s="22"/>
      <c r="K254" s="22"/>
    </row>
    <row r="255" spans="2:11" x14ac:dyDescent="0.25">
      <c r="B255" s="82" t="s">
        <v>668</v>
      </c>
      <c r="C255" s="18"/>
      <c r="D255" s="18" t="s">
        <v>681</v>
      </c>
      <c r="E255" s="18"/>
      <c r="F255" s="85"/>
      <c r="G255" s="22"/>
      <c r="H255" s="22"/>
      <c r="I255" s="22"/>
      <c r="J255" s="22"/>
      <c r="K255" s="22"/>
    </row>
    <row r="256" spans="2:11" ht="15.75" thickBot="1" x14ac:dyDescent="0.3">
      <c r="B256" s="175" t="s">
        <v>686</v>
      </c>
      <c r="C256" s="176"/>
      <c r="D256" s="176" t="s">
        <v>687</v>
      </c>
      <c r="E256" s="176" t="s">
        <v>688</v>
      </c>
      <c r="F256" s="245" t="s">
        <v>689</v>
      </c>
      <c r="G256" s="242"/>
      <c r="H256" s="242"/>
      <c r="I256" s="242"/>
      <c r="J256" s="242"/>
      <c r="K256" s="242"/>
    </row>
    <row r="257" spans="4:10" ht="15.75" thickBot="1" x14ac:dyDescent="0.3"/>
    <row r="258" spans="4:10" x14ac:dyDescent="0.25">
      <c r="D258" s="525" t="s">
        <v>1010</v>
      </c>
      <c r="E258" s="526"/>
      <c r="F258" s="526"/>
      <c r="G258" s="526"/>
      <c r="H258" s="526"/>
      <c r="I258" s="526"/>
      <c r="J258" s="527"/>
    </row>
    <row r="259" spans="4:10" x14ac:dyDescent="0.25">
      <c r="D259" s="528" t="s">
        <v>1478</v>
      </c>
      <c r="E259" s="472"/>
      <c r="F259" s="472"/>
      <c r="G259" s="472"/>
      <c r="H259" s="472"/>
      <c r="I259" s="472"/>
      <c r="J259" s="529"/>
    </row>
    <row r="260" spans="4:10" x14ac:dyDescent="0.25">
      <c r="D260" s="82"/>
      <c r="E260" s="18"/>
      <c r="F260" s="18"/>
      <c r="G260" s="18"/>
      <c r="H260" s="18"/>
      <c r="I260" s="18" t="s">
        <v>1212</v>
      </c>
      <c r="J260" s="85"/>
    </row>
    <row r="261" spans="4:10" x14ac:dyDescent="0.25">
      <c r="D261" s="82"/>
      <c r="E261" s="18"/>
      <c r="F261" s="18"/>
      <c r="G261" s="18"/>
      <c r="H261" s="18"/>
      <c r="I261" s="18" t="s">
        <v>896</v>
      </c>
      <c r="J261" s="85"/>
    </row>
    <row r="262" spans="4:10" x14ac:dyDescent="0.25">
      <c r="D262" s="82" t="s">
        <v>1213</v>
      </c>
      <c r="E262" s="18"/>
      <c r="F262" s="18"/>
      <c r="G262" s="18"/>
      <c r="H262" s="18"/>
      <c r="I262" s="18" t="s">
        <v>1214</v>
      </c>
      <c r="J262" s="85"/>
    </row>
    <row r="263" spans="4:10" x14ac:dyDescent="0.25">
      <c r="D263" s="82"/>
      <c r="E263" s="18"/>
      <c r="F263" s="18"/>
      <c r="G263" s="18"/>
      <c r="H263" s="18"/>
      <c r="I263" s="18"/>
      <c r="J263" s="85"/>
    </row>
    <row r="264" spans="4:10" x14ac:dyDescent="0.25">
      <c r="D264" s="102" t="s">
        <v>1217</v>
      </c>
      <c r="E264" s="18"/>
      <c r="F264" s="18"/>
      <c r="G264" s="34" t="s">
        <v>1426</v>
      </c>
      <c r="H264" s="34" t="s">
        <v>413</v>
      </c>
      <c r="I264" s="34" t="s">
        <v>414</v>
      </c>
      <c r="J264" s="159" t="s">
        <v>606</v>
      </c>
    </row>
    <row r="265" spans="4:10" x14ac:dyDescent="0.25">
      <c r="D265" s="164" t="s">
        <v>1472</v>
      </c>
      <c r="E265" s="32"/>
      <c r="F265" s="32"/>
      <c r="G265" s="33"/>
      <c r="H265" s="52">
        <f>F249</f>
        <v>15000</v>
      </c>
      <c r="I265" s="54"/>
      <c r="J265" s="248" t="str">
        <f>D249</f>
        <v>Corporate Tax payment for FY 2020-21</v>
      </c>
    </row>
    <row r="266" spans="4:10" x14ac:dyDescent="0.25">
      <c r="D266" s="82" t="s">
        <v>680</v>
      </c>
      <c r="E266" s="18"/>
      <c r="F266" s="18"/>
      <c r="G266" s="27"/>
      <c r="H266" s="53"/>
      <c r="I266" s="55">
        <f>F253</f>
        <v>15000</v>
      </c>
      <c r="J266" s="165" t="str">
        <f>D255</f>
        <v>Cheque No: 00055464</v>
      </c>
    </row>
    <row r="267" spans="4:10" x14ac:dyDescent="0.25">
      <c r="D267" s="167" t="s">
        <v>416</v>
      </c>
      <c r="E267" s="38"/>
      <c r="F267" s="38"/>
      <c r="G267" s="38"/>
      <c r="H267" s="56">
        <f>SUM(H265:H266)</f>
        <v>15000</v>
      </c>
      <c r="I267" s="39">
        <f>SUM(I265:I266)</f>
        <v>15000</v>
      </c>
      <c r="J267" s="85"/>
    </row>
    <row r="268" spans="4:10" x14ac:dyDescent="0.25">
      <c r="D268" s="82"/>
      <c r="E268" s="18"/>
      <c r="F268" s="18"/>
      <c r="G268" s="18"/>
      <c r="H268" s="18"/>
      <c r="I268" s="18"/>
      <c r="J268" s="85"/>
    </row>
    <row r="269" spans="4:10" x14ac:dyDescent="0.25">
      <c r="D269" s="82"/>
      <c r="E269" s="18"/>
      <c r="F269" s="18"/>
      <c r="G269" s="18"/>
      <c r="H269" s="18"/>
      <c r="I269" s="18"/>
      <c r="J269" s="85"/>
    </row>
    <row r="270" spans="4:10" x14ac:dyDescent="0.25">
      <c r="D270" s="82" t="s">
        <v>1215</v>
      </c>
      <c r="E270" s="18"/>
      <c r="F270" s="18" t="s">
        <v>958</v>
      </c>
      <c r="G270" s="18"/>
      <c r="H270" s="18"/>
      <c r="I270" s="18" t="s">
        <v>1216</v>
      </c>
      <c r="J270" s="85"/>
    </row>
    <row r="271" spans="4:10" x14ac:dyDescent="0.25">
      <c r="D271" s="82"/>
      <c r="E271" s="18"/>
      <c r="F271" s="18"/>
      <c r="G271" s="18"/>
      <c r="H271" s="18"/>
      <c r="I271" s="18"/>
      <c r="J271" s="85"/>
    </row>
    <row r="272" spans="4:10" ht="15.75" thickBot="1" x14ac:dyDescent="0.3">
      <c r="D272" s="92"/>
      <c r="E272" s="93"/>
      <c r="F272" s="93"/>
      <c r="G272" s="93"/>
      <c r="H272" s="93"/>
      <c r="I272" s="93"/>
      <c r="J272" s="94"/>
    </row>
    <row r="274" spans="2:11" x14ac:dyDescent="0.25">
      <c r="B274" t="s">
        <v>1220</v>
      </c>
      <c r="D274" t="s">
        <v>1227</v>
      </c>
      <c r="E274" s="2"/>
    </row>
    <row r="275" spans="2:11" ht="15.75" thickBot="1" x14ac:dyDescent="0.3"/>
    <row r="276" spans="2:11" x14ac:dyDescent="0.25">
      <c r="B276" s="79" t="s">
        <v>1474</v>
      </c>
      <c r="C276" s="80"/>
      <c r="D276" s="80"/>
      <c r="E276" s="246"/>
      <c r="F276" s="247"/>
      <c r="G276" s="22"/>
      <c r="H276" s="22"/>
      <c r="I276" s="22"/>
      <c r="J276" s="22"/>
      <c r="K276" s="22"/>
    </row>
    <row r="277" spans="2:11" x14ac:dyDescent="0.25">
      <c r="B277" s="530" t="s">
        <v>1475</v>
      </c>
      <c r="C277" s="531"/>
      <c r="D277" s="531"/>
      <c r="E277" s="531"/>
      <c r="F277" s="532"/>
      <c r="G277" s="22"/>
      <c r="H277" s="22"/>
      <c r="I277" s="22"/>
      <c r="J277" s="22"/>
      <c r="K277" s="22"/>
    </row>
    <row r="278" spans="2:11" x14ac:dyDescent="0.25">
      <c r="B278" s="82"/>
      <c r="C278" s="18"/>
      <c r="D278" s="18"/>
      <c r="E278" s="18"/>
      <c r="F278" s="85"/>
      <c r="G278" s="22"/>
      <c r="H278" s="22"/>
      <c r="I278" s="22"/>
      <c r="J278" s="22"/>
      <c r="K278" s="22"/>
    </row>
    <row r="279" spans="2:11" x14ac:dyDescent="0.25">
      <c r="B279" s="82"/>
      <c r="C279" s="18"/>
      <c r="D279" s="18"/>
      <c r="E279" s="18"/>
      <c r="F279" s="85"/>
      <c r="G279" s="108"/>
      <c r="H279" s="108"/>
      <c r="I279" s="108"/>
      <c r="J279" s="108"/>
      <c r="K279" s="22"/>
    </row>
    <row r="280" spans="2:11" ht="30" x14ac:dyDescent="0.25">
      <c r="B280" s="168" t="s">
        <v>662</v>
      </c>
      <c r="C280" s="169" t="s">
        <v>1322</v>
      </c>
      <c r="D280" s="169" t="s">
        <v>1442</v>
      </c>
      <c r="E280" s="169" t="s">
        <v>670</v>
      </c>
      <c r="F280" s="170" t="s">
        <v>1443</v>
      </c>
      <c r="G280" s="238"/>
      <c r="H280" s="238"/>
      <c r="I280" s="238"/>
      <c r="J280" s="238"/>
      <c r="K280" s="238"/>
    </row>
    <row r="281" spans="2:11" x14ac:dyDescent="0.25">
      <c r="B281" s="227">
        <v>1</v>
      </c>
      <c r="C281" s="18" t="s">
        <v>1476</v>
      </c>
      <c r="D281" s="163" t="s">
        <v>1477</v>
      </c>
      <c r="E281" s="163">
        <v>44467</v>
      </c>
      <c r="F281" s="122">
        <v>15000</v>
      </c>
      <c r="G281" s="239"/>
      <c r="H281" s="192"/>
      <c r="I281" s="192"/>
      <c r="J281" s="240"/>
      <c r="K281" s="240"/>
    </row>
    <row r="282" spans="2:11" x14ac:dyDescent="0.25">
      <c r="B282" s="227"/>
      <c r="C282" s="18"/>
      <c r="D282" s="163"/>
      <c r="E282" s="163"/>
      <c r="F282" s="122"/>
      <c r="G282" s="239"/>
      <c r="H282" s="192"/>
      <c r="I282" s="192"/>
      <c r="J282" s="240"/>
      <c r="K282" s="240"/>
    </row>
    <row r="283" spans="2:11" x14ac:dyDescent="0.25">
      <c r="B283" s="82"/>
      <c r="C283" s="18"/>
      <c r="D283" s="18"/>
      <c r="E283" s="18"/>
      <c r="F283" s="85"/>
      <c r="G283" s="22"/>
      <c r="H283" s="22"/>
      <c r="I283" s="22"/>
      <c r="J283" s="22"/>
      <c r="K283" s="22"/>
    </row>
    <row r="284" spans="2:11" x14ac:dyDescent="0.25">
      <c r="B284" s="82"/>
      <c r="C284" s="18"/>
      <c r="D284" s="18"/>
      <c r="E284" s="18"/>
      <c r="F284" s="85"/>
      <c r="G284" s="22"/>
      <c r="H284" s="22"/>
      <c r="I284" s="22"/>
      <c r="J284" s="22"/>
      <c r="K284" s="22"/>
    </row>
    <row r="285" spans="2:11" x14ac:dyDescent="0.25">
      <c r="B285" s="161" t="s">
        <v>416</v>
      </c>
      <c r="C285" s="113"/>
      <c r="D285" s="113"/>
      <c r="E285" s="113"/>
      <c r="F285" s="174">
        <f>SUM(F281:F284)</f>
        <v>15000</v>
      </c>
      <c r="G285" s="242"/>
      <c r="H285" s="243"/>
      <c r="I285" s="243"/>
      <c r="J285" s="243"/>
      <c r="K285" s="242"/>
    </row>
    <row r="286" spans="2:11" x14ac:dyDescent="0.25">
      <c r="B286" s="82" t="s">
        <v>582</v>
      </c>
      <c r="C286" s="18"/>
      <c r="D286" s="18" t="s">
        <v>680</v>
      </c>
      <c r="E286" s="18"/>
      <c r="F286" s="85"/>
      <c r="G286" s="22"/>
      <c r="H286" s="22"/>
      <c r="I286" s="22"/>
      <c r="J286" s="22"/>
      <c r="K286" s="22"/>
    </row>
    <row r="287" spans="2:11" x14ac:dyDescent="0.25">
      <c r="B287" s="82" t="s">
        <v>668</v>
      </c>
      <c r="C287" s="18"/>
      <c r="D287" s="18" t="s">
        <v>681</v>
      </c>
      <c r="E287" s="18"/>
      <c r="F287" s="85"/>
      <c r="G287" s="22"/>
      <c r="H287" s="22"/>
      <c r="I287" s="22"/>
      <c r="J287" s="22"/>
      <c r="K287" s="22"/>
    </row>
    <row r="288" spans="2:11" ht="15.75" thickBot="1" x14ac:dyDescent="0.3">
      <c r="B288" s="175" t="s">
        <v>686</v>
      </c>
      <c r="C288" s="176"/>
      <c r="D288" s="176" t="s">
        <v>687</v>
      </c>
      <c r="E288" s="176" t="s">
        <v>688</v>
      </c>
      <c r="F288" s="245" t="s">
        <v>689</v>
      </c>
      <c r="G288" s="242"/>
      <c r="H288" s="242"/>
      <c r="I288" s="242"/>
      <c r="J288" s="242"/>
      <c r="K288" s="242"/>
    </row>
    <row r="289" spans="4:10" ht="15.75" thickBot="1" x14ac:dyDescent="0.3"/>
    <row r="290" spans="4:10" x14ac:dyDescent="0.25">
      <c r="D290" s="525" t="s">
        <v>1010</v>
      </c>
      <c r="E290" s="526"/>
      <c r="F290" s="526"/>
      <c r="G290" s="526"/>
      <c r="H290" s="526"/>
      <c r="I290" s="526"/>
      <c r="J290" s="527"/>
    </row>
    <row r="291" spans="4:10" x14ac:dyDescent="0.25">
      <c r="D291" s="528" t="s">
        <v>1469</v>
      </c>
      <c r="E291" s="472"/>
      <c r="F291" s="472"/>
      <c r="G291" s="472"/>
      <c r="H291" s="472"/>
      <c r="I291" s="472"/>
      <c r="J291" s="529"/>
    </row>
    <row r="292" spans="4:10" x14ac:dyDescent="0.25">
      <c r="D292" s="82"/>
      <c r="E292" s="18"/>
      <c r="F292" s="18"/>
      <c r="G292" s="18"/>
      <c r="H292" s="18"/>
      <c r="I292" s="18" t="s">
        <v>1212</v>
      </c>
      <c r="J292" s="85"/>
    </row>
    <row r="293" spans="4:10" x14ac:dyDescent="0.25">
      <c r="D293" s="82"/>
      <c r="E293" s="18"/>
      <c r="F293" s="18"/>
      <c r="G293" s="18"/>
      <c r="H293" s="18"/>
      <c r="I293" s="18" t="s">
        <v>896</v>
      </c>
      <c r="J293" s="85"/>
    </row>
    <row r="294" spans="4:10" x14ac:dyDescent="0.25">
      <c r="D294" s="82" t="s">
        <v>1213</v>
      </c>
      <c r="E294" s="18"/>
      <c r="F294" s="18"/>
      <c r="G294" s="18"/>
      <c r="H294" s="18"/>
      <c r="I294" s="18" t="s">
        <v>1214</v>
      </c>
      <c r="J294" s="85"/>
    </row>
    <row r="295" spans="4:10" x14ac:dyDescent="0.25">
      <c r="D295" s="82"/>
      <c r="E295" s="18"/>
      <c r="F295" s="18"/>
      <c r="G295" s="18"/>
      <c r="H295" s="18"/>
      <c r="I295" s="18"/>
      <c r="J295" s="85"/>
    </row>
    <row r="296" spans="4:10" x14ac:dyDescent="0.25">
      <c r="D296" s="102" t="s">
        <v>1217</v>
      </c>
      <c r="E296" s="18"/>
      <c r="F296" s="18"/>
      <c r="G296" s="34" t="s">
        <v>1426</v>
      </c>
      <c r="H296" s="34" t="s">
        <v>413</v>
      </c>
      <c r="I296" s="34" t="s">
        <v>414</v>
      </c>
      <c r="J296" s="159" t="s">
        <v>606</v>
      </c>
    </row>
    <row r="297" spans="4:10" x14ac:dyDescent="0.25">
      <c r="D297" s="164" t="s">
        <v>1476</v>
      </c>
      <c r="E297" s="32"/>
      <c r="F297" s="32"/>
      <c r="G297" s="33"/>
      <c r="H297" s="52">
        <f>F281</f>
        <v>15000</v>
      </c>
      <c r="I297" s="54"/>
      <c r="J297" s="248" t="str">
        <f>D281</f>
        <v>Advance tax payment for 1st quarter of FY 2021-22</v>
      </c>
    </row>
    <row r="298" spans="4:10" x14ac:dyDescent="0.25">
      <c r="D298" s="82" t="s">
        <v>680</v>
      </c>
      <c r="E298" s="18"/>
      <c r="F298" s="18"/>
      <c r="G298" s="27"/>
      <c r="H298" s="53"/>
      <c r="I298" s="55">
        <f>F285</f>
        <v>15000</v>
      </c>
      <c r="J298" s="165" t="str">
        <f>D287</f>
        <v>Cheque No: 00055464</v>
      </c>
    </row>
    <row r="299" spans="4:10" x14ac:dyDescent="0.25">
      <c r="D299" s="167" t="s">
        <v>416</v>
      </c>
      <c r="E299" s="38"/>
      <c r="F299" s="38"/>
      <c r="G299" s="38"/>
      <c r="H299" s="56">
        <f>SUM(H297:H298)</f>
        <v>15000</v>
      </c>
      <c r="I299" s="39">
        <f>SUM(I297:I298)</f>
        <v>15000</v>
      </c>
      <c r="J299" s="85"/>
    </row>
    <row r="300" spans="4:10" x14ac:dyDescent="0.25">
      <c r="D300" s="82"/>
      <c r="E300" s="18"/>
      <c r="F300" s="18"/>
      <c r="G300" s="18"/>
      <c r="H300" s="18"/>
      <c r="I300" s="18"/>
      <c r="J300" s="85"/>
    </row>
    <row r="301" spans="4:10" x14ac:dyDescent="0.25">
      <c r="D301" s="82"/>
      <c r="E301" s="18"/>
      <c r="F301" s="18"/>
      <c r="G301" s="18"/>
      <c r="H301" s="18"/>
      <c r="I301" s="18"/>
      <c r="J301" s="85"/>
    </row>
    <row r="302" spans="4:10" x14ac:dyDescent="0.25">
      <c r="D302" s="82" t="s">
        <v>1215</v>
      </c>
      <c r="E302" s="18"/>
      <c r="F302" s="18" t="s">
        <v>958</v>
      </c>
      <c r="G302" s="18"/>
      <c r="H302" s="18"/>
      <c r="I302" s="18" t="s">
        <v>1216</v>
      </c>
      <c r="J302" s="85"/>
    </row>
    <row r="303" spans="4:10" x14ac:dyDescent="0.25">
      <c r="D303" s="82"/>
      <c r="E303" s="18"/>
      <c r="F303" s="18"/>
      <c r="G303" s="18"/>
      <c r="H303" s="18"/>
      <c r="I303" s="18"/>
      <c r="J303" s="85"/>
    </row>
    <row r="304" spans="4:10" ht="15.75" thickBot="1" x14ac:dyDescent="0.3">
      <c r="D304" s="92"/>
      <c r="E304" s="93"/>
      <c r="F304" s="93"/>
      <c r="G304" s="93"/>
      <c r="H304" s="93"/>
      <c r="I304" s="93"/>
      <c r="J304" s="94"/>
    </row>
    <row r="306" spans="2:11" x14ac:dyDescent="0.25">
      <c r="B306" t="s">
        <v>1220</v>
      </c>
      <c r="D306" t="s">
        <v>1228</v>
      </c>
      <c r="E306" s="2"/>
    </row>
    <row r="307" spans="2:11" ht="15.75" thickBot="1" x14ac:dyDescent="0.3"/>
    <row r="308" spans="2:11" x14ac:dyDescent="0.25">
      <c r="B308" s="79" t="s">
        <v>1480</v>
      </c>
      <c r="C308" s="80"/>
      <c r="D308" s="80"/>
      <c r="E308" s="246"/>
      <c r="F308" s="247"/>
      <c r="G308" s="22"/>
      <c r="H308" s="22"/>
      <c r="I308" s="22"/>
      <c r="J308" s="22"/>
      <c r="K308" s="22"/>
    </row>
    <row r="309" spans="2:11" x14ac:dyDescent="0.25">
      <c r="B309" s="530" t="s">
        <v>1481</v>
      </c>
      <c r="C309" s="531"/>
      <c r="D309" s="531"/>
      <c r="E309" s="531"/>
      <c r="F309" s="532"/>
      <c r="G309" s="22"/>
      <c r="H309" s="22"/>
      <c r="I309" s="22"/>
      <c r="J309" s="22"/>
      <c r="K309" s="22"/>
    </row>
    <row r="310" spans="2:11" x14ac:dyDescent="0.25">
      <c r="B310" s="82"/>
      <c r="C310" s="18"/>
      <c r="D310" s="18"/>
      <c r="E310" s="18"/>
      <c r="F310" s="85"/>
      <c r="G310" s="22"/>
      <c r="H310" s="22"/>
      <c r="I310" s="22"/>
      <c r="J310" s="22"/>
      <c r="K310" s="22"/>
    </row>
    <row r="311" spans="2:11" x14ac:dyDescent="0.25">
      <c r="B311" s="82"/>
      <c r="C311" s="18"/>
      <c r="D311" s="18"/>
      <c r="E311" s="18"/>
      <c r="F311" s="85"/>
      <c r="G311" s="108"/>
      <c r="H311" s="108"/>
      <c r="I311" s="108"/>
      <c r="J311" s="108"/>
      <c r="K311" s="22"/>
    </row>
    <row r="312" spans="2:11" ht="30" x14ac:dyDescent="0.25">
      <c r="B312" s="168" t="s">
        <v>662</v>
      </c>
      <c r="C312" s="169" t="s">
        <v>1322</v>
      </c>
      <c r="D312" s="169" t="s">
        <v>1442</v>
      </c>
      <c r="E312" s="169" t="s">
        <v>670</v>
      </c>
      <c r="F312" s="170" t="s">
        <v>1443</v>
      </c>
      <c r="G312" s="238"/>
      <c r="H312" s="238"/>
      <c r="I312" s="238"/>
      <c r="J312" s="238"/>
      <c r="K312" s="238"/>
    </row>
    <row r="313" spans="2:11" x14ac:dyDescent="0.25">
      <c r="B313" s="227">
        <v>1</v>
      </c>
      <c r="C313" s="18" t="s">
        <v>1482</v>
      </c>
      <c r="D313" s="163" t="s">
        <v>1479</v>
      </c>
      <c r="E313" s="163">
        <v>44467</v>
      </c>
      <c r="F313" s="122">
        <v>15000</v>
      </c>
      <c r="G313" s="239"/>
      <c r="H313" s="192"/>
      <c r="I313" s="192"/>
      <c r="J313" s="240"/>
      <c r="K313" s="240"/>
    </row>
    <row r="314" spans="2:11" x14ac:dyDescent="0.25">
      <c r="B314" s="227"/>
      <c r="C314" s="18"/>
      <c r="D314" s="163"/>
      <c r="E314" s="163"/>
      <c r="F314" s="122"/>
      <c r="G314" s="239"/>
      <c r="H314" s="192"/>
      <c r="I314" s="192"/>
      <c r="J314" s="240"/>
      <c r="K314" s="240"/>
    </row>
    <row r="315" spans="2:11" x14ac:dyDescent="0.25">
      <c r="B315" s="82"/>
      <c r="C315" s="18"/>
      <c r="D315" s="18"/>
      <c r="E315" s="18"/>
      <c r="F315" s="85"/>
      <c r="G315" s="22"/>
      <c r="H315" s="22"/>
      <c r="I315" s="22"/>
      <c r="J315" s="22"/>
      <c r="K315" s="22"/>
    </row>
    <row r="316" spans="2:11" x14ac:dyDescent="0.25">
      <c r="B316" s="82"/>
      <c r="C316" s="18"/>
      <c r="D316" s="18"/>
      <c r="E316" s="18"/>
      <c r="F316" s="85"/>
      <c r="G316" s="22"/>
      <c r="H316" s="22"/>
      <c r="I316" s="22"/>
      <c r="J316" s="22"/>
      <c r="K316" s="22"/>
    </row>
    <row r="317" spans="2:11" x14ac:dyDescent="0.25">
      <c r="B317" s="161" t="s">
        <v>416</v>
      </c>
      <c r="C317" s="113"/>
      <c r="D317" s="113"/>
      <c r="E317" s="113"/>
      <c r="F317" s="174">
        <f>SUM(F313:F316)</f>
        <v>15000</v>
      </c>
      <c r="G317" s="242"/>
      <c r="H317" s="243"/>
      <c r="I317" s="243"/>
      <c r="J317" s="243"/>
      <c r="K317" s="242"/>
    </row>
    <row r="318" spans="2:11" x14ac:dyDescent="0.25">
      <c r="B318" s="82" t="s">
        <v>582</v>
      </c>
      <c r="C318" s="18"/>
      <c r="D318" s="18" t="s">
        <v>680</v>
      </c>
      <c r="E318" s="18"/>
      <c r="F318" s="85"/>
      <c r="G318" s="22"/>
      <c r="H318" s="22"/>
      <c r="I318" s="22"/>
      <c r="J318" s="22"/>
      <c r="K318" s="22"/>
    </row>
    <row r="319" spans="2:11" x14ac:dyDescent="0.25">
      <c r="B319" s="82" t="s">
        <v>668</v>
      </c>
      <c r="C319" s="18"/>
      <c r="D319" s="18" t="s">
        <v>681</v>
      </c>
      <c r="E319" s="18"/>
      <c r="F319" s="85"/>
      <c r="G319" s="22"/>
      <c r="H319" s="22"/>
      <c r="I319" s="22"/>
      <c r="J319" s="22"/>
      <c r="K319" s="22"/>
    </row>
    <row r="320" spans="2:11" ht="15.75" thickBot="1" x14ac:dyDescent="0.3">
      <c r="B320" s="175" t="s">
        <v>686</v>
      </c>
      <c r="C320" s="176"/>
      <c r="D320" s="176" t="s">
        <v>687</v>
      </c>
      <c r="E320" s="176" t="s">
        <v>688</v>
      </c>
      <c r="F320" s="245" t="s">
        <v>689</v>
      </c>
      <c r="G320" s="242"/>
      <c r="H320" s="242"/>
      <c r="I320" s="242"/>
      <c r="J320" s="242"/>
      <c r="K320" s="242"/>
    </row>
    <row r="321" spans="4:10" ht="15.75" thickBot="1" x14ac:dyDescent="0.3"/>
    <row r="322" spans="4:10" x14ac:dyDescent="0.25">
      <c r="D322" s="525" t="s">
        <v>1010</v>
      </c>
      <c r="E322" s="526"/>
      <c r="F322" s="526"/>
      <c r="G322" s="526"/>
      <c r="H322" s="526"/>
      <c r="I322" s="526"/>
      <c r="J322" s="527"/>
    </row>
    <row r="323" spans="4:10" x14ac:dyDescent="0.25">
      <c r="D323" s="528" t="s">
        <v>1469</v>
      </c>
      <c r="E323" s="472"/>
      <c r="F323" s="472"/>
      <c r="G323" s="472"/>
      <c r="H323" s="472"/>
      <c r="I323" s="472"/>
      <c r="J323" s="529"/>
    </row>
    <row r="324" spans="4:10" x14ac:dyDescent="0.25">
      <c r="D324" s="82"/>
      <c r="E324" s="18"/>
      <c r="F324" s="18"/>
      <c r="G324" s="18"/>
      <c r="H324" s="18"/>
      <c r="I324" s="18" t="s">
        <v>1212</v>
      </c>
      <c r="J324" s="85"/>
    </row>
    <row r="325" spans="4:10" x14ac:dyDescent="0.25">
      <c r="D325" s="82"/>
      <c r="E325" s="18"/>
      <c r="F325" s="18"/>
      <c r="G325" s="18"/>
      <c r="H325" s="18"/>
      <c r="I325" s="18" t="s">
        <v>896</v>
      </c>
      <c r="J325" s="85"/>
    </row>
    <row r="326" spans="4:10" x14ac:dyDescent="0.25">
      <c r="D326" s="82" t="s">
        <v>1213</v>
      </c>
      <c r="E326" s="18"/>
      <c r="F326" s="18"/>
      <c r="G326" s="18"/>
      <c r="H326" s="18"/>
      <c r="I326" s="18" t="s">
        <v>1214</v>
      </c>
      <c r="J326" s="85"/>
    </row>
    <row r="327" spans="4:10" x14ac:dyDescent="0.25">
      <c r="D327" s="82"/>
      <c r="E327" s="18"/>
      <c r="F327" s="18"/>
      <c r="G327" s="18"/>
      <c r="H327" s="18"/>
      <c r="I327" s="18"/>
      <c r="J327" s="85"/>
    </row>
    <row r="328" spans="4:10" x14ac:dyDescent="0.25">
      <c r="D328" s="102" t="s">
        <v>1217</v>
      </c>
      <c r="E328" s="18"/>
      <c r="F328" s="34" t="s">
        <v>1647</v>
      </c>
      <c r="G328" s="34" t="s">
        <v>1426</v>
      </c>
      <c r="H328" s="34" t="s">
        <v>413</v>
      </c>
      <c r="I328" s="34" t="s">
        <v>414</v>
      </c>
      <c r="J328" s="159" t="s">
        <v>606</v>
      </c>
    </row>
    <row r="329" spans="4:10" x14ac:dyDescent="0.25">
      <c r="D329" s="164" t="s">
        <v>1482</v>
      </c>
      <c r="E329" s="32"/>
      <c r="F329" s="32"/>
      <c r="G329" s="33"/>
      <c r="H329" s="52">
        <f>F313</f>
        <v>15000</v>
      </c>
      <c r="I329" s="54"/>
      <c r="J329" s="248" t="str">
        <f>D313</f>
        <v>Misc. payment</v>
      </c>
    </row>
    <row r="330" spans="4:10" x14ac:dyDescent="0.25">
      <c r="D330" s="82" t="s">
        <v>680</v>
      </c>
      <c r="E330" s="18"/>
      <c r="F330" s="18"/>
      <c r="G330" s="27"/>
      <c r="H330" s="53"/>
      <c r="I330" s="55">
        <f>F317</f>
        <v>15000</v>
      </c>
      <c r="J330" s="165" t="str">
        <f>D319</f>
        <v>Cheque No: 00055464</v>
      </c>
    </row>
    <row r="331" spans="4:10" x14ac:dyDescent="0.25">
      <c r="D331" s="167" t="s">
        <v>416</v>
      </c>
      <c r="E331" s="38"/>
      <c r="F331" s="38"/>
      <c r="G331" s="38"/>
      <c r="H331" s="56">
        <f>SUM(H329:H330)</f>
        <v>15000</v>
      </c>
      <c r="I331" s="39">
        <f>SUM(I329:I330)</f>
        <v>15000</v>
      </c>
      <c r="J331" s="85"/>
    </row>
    <row r="332" spans="4:10" x14ac:dyDescent="0.25">
      <c r="D332" s="82"/>
      <c r="E332" s="18"/>
      <c r="F332" s="18"/>
      <c r="G332" s="18"/>
      <c r="H332" s="18"/>
      <c r="I332" s="18"/>
      <c r="J332" s="85"/>
    </row>
    <row r="333" spans="4:10" x14ac:dyDescent="0.25">
      <c r="D333" s="82"/>
      <c r="E333" s="18"/>
      <c r="F333" s="18"/>
      <c r="G333" s="18"/>
      <c r="H333" s="18"/>
      <c r="I333" s="18"/>
      <c r="J333" s="85"/>
    </row>
    <row r="334" spans="4:10" x14ac:dyDescent="0.25">
      <c r="D334" s="82" t="s">
        <v>1215</v>
      </c>
      <c r="E334" s="18"/>
      <c r="F334" s="18" t="s">
        <v>958</v>
      </c>
      <c r="G334" s="18"/>
      <c r="H334" s="18"/>
      <c r="I334" s="18" t="s">
        <v>1216</v>
      </c>
      <c r="J334" s="85"/>
    </row>
    <row r="335" spans="4:10" x14ac:dyDescent="0.25">
      <c r="D335" s="82"/>
      <c r="E335" s="18"/>
      <c r="F335" s="18"/>
      <c r="G335" s="18"/>
      <c r="H335" s="18"/>
      <c r="I335" s="18"/>
      <c r="J335" s="85"/>
    </row>
    <row r="336" spans="4:10" ht="15.75" thickBot="1" x14ac:dyDescent="0.3">
      <c r="D336" s="92"/>
      <c r="E336" s="93"/>
      <c r="F336" s="93"/>
      <c r="G336" s="93"/>
      <c r="H336" s="93"/>
      <c r="I336" s="93"/>
      <c r="J336" s="94"/>
    </row>
  </sheetData>
  <mergeCells count="29">
    <mergeCell ref="D323:J323"/>
    <mergeCell ref="B75:F75"/>
    <mergeCell ref="D88:J88"/>
    <mergeCell ref="D89:J89"/>
    <mergeCell ref="B277:F277"/>
    <mergeCell ref="D290:J290"/>
    <mergeCell ref="D291:J291"/>
    <mergeCell ref="B309:F309"/>
    <mergeCell ref="D322:J322"/>
    <mergeCell ref="D226:J226"/>
    <mergeCell ref="D227:J227"/>
    <mergeCell ref="B245:F245"/>
    <mergeCell ref="D258:J258"/>
    <mergeCell ref="D259:J259"/>
    <mergeCell ref="B181:F181"/>
    <mergeCell ref="D194:J194"/>
    <mergeCell ref="B115:F115"/>
    <mergeCell ref="D128:J128"/>
    <mergeCell ref="D129:J129"/>
    <mergeCell ref="D195:J195"/>
    <mergeCell ref="B213:F213"/>
    <mergeCell ref="B148:F148"/>
    <mergeCell ref="D161:J161"/>
    <mergeCell ref="D162:J162"/>
    <mergeCell ref="D19:J19"/>
    <mergeCell ref="D20:J20"/>
    <mergeCell ref="D55:J55"/>
    <mergeCell ref="D56:J56"/>
    <mergeCell ref="B42:F42"/>
  </mergeCells>
  <dataValidations count="1">
    <dataValidation type="list" allowBlank="1" showInputMessage="1" showErrorMessage="1" sqref="K5 J43 J116 J149 J182 J214 J246 J278 J310 J76" xr:uid="{00000000-0002-0000-0D00-000000000000}">
      <formula1>$R$1:$R$2</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1000000}">
          <x14:formula1>
            <xm:f>'Set-up'!$D$104:$D$113</xm:f>
          </x14:formula1>
          <xm:sqref>D1 D72 D306 D274 D242 D210 D178 D145 D112 D39</xm:sqref>
        </x14:dataValidation>
      </x14:dataValidations>
    </ext>
  </extLs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D1:S19"/>
  <sheetViews>
    <sheetView zoomScale="85" zoomScaleNormal="85" workbookViewId="0">
      <selection activeCell="D20" sqref="D20"/>
    </sheetView>
  </sheetViews>
  <sheetFormatPr defaultRowHeight="15" x14ac:dyDescent="0.25"/>
  <cols>
    <col min="1" max="1" width="2.7109375" customWidth="1"/>
    <col min="4" max="4" width="22.5703125" bestFit="1" customWidth="1"/>
    <col min="5" max="5" width="20.85546875" bestFit="1" customWidth="1"/>
    <col min="6" max="6" width="18.42578125" bestFit="1" customWidth="1"/>
    <col min="7" max="7" width="20.85546875" bestFit="1" customWidth="1"/>
    <col min="8" max="8" width="39.140625" customWidth="1"/>
    <col min="9" max="9" width="10.5703125" bestFit="1" customWidth="1"/>
    <col min="10" max="10" width="10.7109375" bestFit="1" customWidth="1"/>
    <col min="16" max="16" width="10.5703125" bestFit="1" customWidth="1"/>
  </cols>
  <sheetData>
    <row r="1" spans="4:19" x14ac:dyDescent="0.25">
      <c r="D1" s="13" t="s">
        <v>1656</v>
      </c>
      <c r="S1" s="178" t="s">
        <v>598</v>
      </c>
    </row>
    <row r="2" spans="4:19" ht="15.75" thickBot="1" x14ac:dyDescent="0.3"/>
    <row r="3" spans="4:19" x14ac:dyDescent="0.25">
      <c r="D3" s="407"/>
      <c r="E3" s="80"/>
      <c r="F3" s="80"/>
      <c r="G3" s="80"/>
      <c r="H3" s="80"/>
      <c r="I3" s="80"/>
      <c r="J3" s="80"/>
      <c r="K3" s="81"/>
    </row>
    <row r="4" spans="4:19" x14ac:dyDescent="0.25">
      <c r="D4" s="82" t="s">
        <v>1653</v>
      </c>
      <c r="E4" s="19">
        <v>44387</v>
      </c>
      <c r="F4" s="18"/>
      <c r="G4" s="18"/>
      <c r="H4" s="18"/>
      <c r="I4" s="18"/>
      <c r="J4" s="18"/>
      <c r="K4" s="85"/>
    </row>
    <row r="5" spans="4:19" x14ac:dyDescent="0.25">
      <c r="D5" s="82"/>
      <c r="E5" s="18"/>
      <c r="F5" s="18"/>
      <c r="G5" s="18"/>
      <c r="H5" s="18"/>
      <c r="I5" s="18"/>
      <c r="J5" s="18"/>
      <c r="K5" s="85"/>
    </row>
    <row r="6" spans="4:19" x14ac:dyDescent="0.25">
      <c r="D6" s="102" t="s">
        <v>1322</v>
      </c>
      <c r="E6" s="18" t="s">
        <v>1483</v>
      </c>
      <c r="F6" s="18" t="s">
        <v>1484</v>
      </c>
      <c r="G6" s="22" t="s">
        <v>1650</v>
      </c>
      <c r="H6" s="18" t="s">
        <v>606</v>
      </c>
      <c r="I6" s="34" t="s">
        <v>413</v>
      </c>
      <c r="J6" s="34" t="s">
        <v>414</v>
      </c>
      <c r="K6" s="159"/>
    </row>
    <row r="7" spans="4:19" x14ac:dyDescent="0.25">
      <c r="D7" s="164" t="s">
        <v>1651</v>
      </c>
      <c r="E7" s="32" t="s">
        <v>674</v>
      </c>
      <c r="F7" s="32"/>
      <c r="G7" s="32"/>
      <c r="H7" s="33" t="s">
        <v>1652</v>
      </c>
      <c r="I7" s="404">
        <v>57500</v>
      </c>
      <c r="J7" s="404"/>
      <c r="K7" s="165" t="s">
        <v>1649</v>
      </c>
    </row>
    <row r="8" spans="4:19" x14ac:dyDescent="0.25">
      <c r="D8" s="82" t="s">
        <v>1654</v>
      </c>
      <c r="E8" s="18" t="s">
        <v>674</v>
      </c>
      <c r="F8" s="18"/>
      <c r="G8" s="18">
        <v>43154113</v>
      </c>
      <c r="H8" s="27"/>
      <c r="I8" s="405"/>
      <c r="J8" s="405">
        <v>48000</v>
      </c>
      <c r="K8" s="165" t="s">
        <v>1649</v>
      </c>
    </row>
    <row r="9" spans="4:19" x14ac:dyDescent="0.25">
      <c r="D9" s="82" t="s">
        <v>1454</v>
      </c>
      <c r="E9" s="18" t="s">
        <v>674</v>
      </c>
      <c r="F9" s="18"/>
      <c r="G9" s="18"/>
      <c r="H9" s="27" t="s">
        <v>736</v>
      </c>
      <c r="I9" s="405"/>
      <c r="J9" s="405">
        <v>2000</v>
      </c>
      <c r="K9" s="165" t="s">
        <v>1649</v>
      </c>
    </row>
    <row r="10" spans="4:19" x14ac:dyDescent="0.25">
      <c r="D10" s="82" t="s">
        <v>1463</v>
      </c>
      <c r="E10" s="18" t="s">
        <v>674</v>
      </c>
      <c r="F10" s="18"/>
      <c r="G10" s="18"/>
      <c r="H10" s="27" t="s">
        <v>735</v>
      </c>
      <c r="I10" s="405"/>
      <c r="J10" s="405">
        <v>7500</v>
      </c>
      <c r="K10" s="165" t="s">
        <v>1649</v>
      </c>
    </row>
    <row r="11" spans="4:19" x14ac:dyDescent="0.25">
      <c r="D11" s="167" t="s">
        <v>416</v>
      </c>
      <c r="E11" s="38" t="s">
        <v>1655</v>
      </c>
      <c r="F11" s="38"/>
      <c r="G11" s="38"/>
      <c r="H11" s="38"/>
      <c r="I11" s="197">
        <f>SUM(I7:I10)</f>
        <v>57500</v>
      </c>
      <c r="J11" s="406">
        <f>SUM(J7:J10)</f>
        <v>57500</v>
      </c>
      <c r="K11" s="85"/>
    </row>
    <row r="12" spans="4:19" x14ac:dyDescent="0.25">
      <c r="D12" s="82"/>
      <c r="E12" s="18"/>
      <c r="F12" s="18"/>
      <c r="G12" s="18"/>
      <c r="H12" s="18"/>
      <c r="I12" s="18"/>
      <c r="J12" s="18"/>
      <c r="K12" s="85"/>
    </row>
    <row r="13" spans="4:19" x14ac:dyDescent="0.25">
      <c r="D13" s="403" t="s">
        <v>686</v>
      </c>
      <c r="E13" s="18"/>
      <c r="F13" s="18"/>
      <c r="G13" s="18"/>
      <c r="H13" s="18"/>
      <c r="I13" s="18"/>
      <c r="J13" s="18"/>
      <c r="K13" s="85"/>
    </row>
    <row r="14" spans="4:19" x14ac:dyDescent="0.25">
      <c r="D14" s="82"/>
      <c r="E14" s="18"/>
      <c r="F14" s="18"/>
      <c r="G14" s="18"/>
      <c r="H14" s="18"/>
      <c r="I14" s="18"/>
      <c r="J14" s="18"/>
      <c r="K14" s="85"/>
    </row>
    <row r="15" spans="4:19" x14ac:dyDescent="0.25">
      <c r="D15" s="82"/>
      <c r="E15" s="18"/>
      <c r="F15" s="18"/>
      <c r="G15" s="18"/>
      <c r="H15" s="18"/>
      <c r="I15" s="18"/>
      <c r="J15" s="18"/>
      <c r="K15" s="85"/>
    </row>
    <row r="16" spans="4:19" ht="15.75" thickBot="1" x14ac:dyDescent="0.3">
      <c r="D16" s="92"/>
      <c r="E16" s="93"/>
      <c r="F16" s="93"/>
      <c r="G16" s="93"/>
      <c r="H16" s="93"/>
      <c r="I16" s="93"/>
      <c r="J16" s="93"/>
      <c r="K16" s="94"/>
    </row>
    <row r="19" spans="4:4" x14ac:dyDescent="0.25">
      <c r="D19" t="s">
        <v>1657</v>
      </c>
    </row>
  </sheetData>
  <pageMargins left="0.7" right="0.7" top="0.75" bottom="0.75" header="0.3" footer="0.3"/>
  <drawing r:id="rId1"/>
  <legacyDrawing r:id="rId2"/>
  <oleObjects>
    <mc:AlternateContent xmlns:mc="http://schemas.openxmlformats.org/markup-compatibility/2006">
      <mc:Choice Requires="x14">
        <oleObject progId="Paint.Picture" shapeId="35842" r:id="rId3">
          <objectPr defaultSize="0" autoPict="0" r:id="rId4">
            <anchor moveWithCells="1">
              <from>
                <xdr:col>2</xdr:col>
                <xdr:colOff>590550</xdr:colOff>
                <xdr:row>19</xdr:row>
                <xdr:rowOff>76200</xdr:rowOff>
              </from>
              <to>
                <xdr:col>17</xdr:col>
                <xdr:colOff>190500</xdr:colOff>
                <xdr:row>41</xdr:row>
                <xdr:rowOff>47625</xdr:rowOff>
              </to>
            </anchor>
          </objectPr>
        </oleObject>
      </mc:Choice>
      <mc:Fallback>
        <oleObject progId="Paint.Picture" shapeId="35842" r:id="rId3"/>
      </mc:Fallback>
    </mc:AlternateContent>
  </oleObjec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A1:U13"/>
  <sheetViews>
    <sheetView topLeftCell="I1" workbookViewId="0">
      <selection activeCell="U4" sqref="U4"/>
    </sheetView>
  </sheetViews>
  <sheetFormatPr defaultRowHeight="15" x14ac:dyDescent="0.25"/>
  <cols>
    <col min="2" max="2" width="16.28515625" bestFit="1" customWidth="1"/>
    <col min="3" max="3" width="15.140625" bestFit="1" customWidth="1"/>
    <col min="4" max="4" width="12.42578125" bestFit="1" customWidth="1"/>
    <col min="5" max="5" width="11.85546875" customWidth="1"/>
    <col min="6" max="6" width="15.42578125" bestFit="1" customWidth="1"/>
    <col min="7" max="7" width="14.85546875" bestFit="1" customWidth="1"/>
    <col min="8" max="8" width="9.42578125" bestFit="1" customWidth="1"/>
    <col min="9" max="9" width="19.5703125" customWidth="1"/>
    <col min="10" max="10" width="19.28515625" customWidth="1"/>
    <col min="11" max="11" width="10" customWidth="1"/>
    <col min="12" max="12" width="15.42578125" bestFit="1" customWidth="1"/>
    <col min="14" max="14" width="19.5703125" bestFit="1" customWidth="1"/>
    <col min="15" max="15" width="9.7109375" bestFit="1" customWidth="1"/>
    <col min="16" max="16" width="15.5703125" bestFit="1" customWidth="1"/>
    <col min="17" max="17" width="20.140625" bestFit="1" customWidth="1"/>
    <col min="18" max="18" width="25.28515625" bestFit="1" customWidth="1"/>
    <col min="19" max="19" width="19" bestFit="1" customWidth="1"/>
    <col min="20" max="20" width="23" bestFit="1" customWidth="1"/>
    <col min="21" max="21" width="14.42578125" bestFit="1" customWidth="1"/>
  </cols>
  <sheetData>
    <row r="1" spans="1:21" x14ac:dyDescent="0.25">
      <c r="A1" s="1" t="s">
        <v>521</v>
      </c>
      <c r="B1" s="1"/>
    </row>
    <row r="2" spans="1:21" s="1" customFormat="1" x14ac:dyDescent="0.25">
      <c r="A2" s="63" t="s">
        <v>629</v>
      </c>
      <c r="B2" s="63"/>
      <c r="C2" t="s">
        <v>634</v>
      </c>
      <c r="D2"/>
      <c r="E2"/>
      <c r="F2"/>
      <c r="G2"/>
      <c r="H2"/>
      <c r="I2"/>
      <c r="J2" t="s">
        <v>875</v>
      </c>
      <c r="K2" t="s">
        <v>876</v>
      </c>
      <c r="L2" t="s">
        <v>875</v>
      </c>
      <c r="M2" t="s">
        <v>876</v>
      </c>
    </row>
    <row r="3" spans="1:21" x14ac:dyDescent="0.25">
      <c r="A3" s="1" t="s">
        <v>522</v>
      </c>
      <c r="B3" s="1" t="s">
        <v>653</v>
      </c>
      <c r="C3" s="1" t="s">
        <v>633</v>
      </c>
      <c r="D3" s="1" t="s">
        <v>632</v>
      </c>
      <c r="E3" s="1" t="s">
        <v>631</v>
      </c>
      <c r="F3" s="1" t="s">
        <v>630</v>
      </c>
      <c r="G3" s="1" t="s">
        <v>647</v>
      </c>
      <c r="H3" s="1" t="s">
        <v>646</v>
      </c>
      <c r="I3" s="1" t="s">
        <v>639</v>
      </c>
      <c r="J3" s="12" t="s">
        <v>874</v>
      </c>
      <c r="K3" s="1" t="s">
        <v>640</v>
      </c>
      <c r="L3" s="12" t="s">
        <v>877</v>
      </c>
      <c r="M3" s="1" t="s">
        <v>595</v>
      </c>
      <c r="N3" s="1" t="s">
        <v>673</v>
      </c>
      <c r="P3" s="12" t="s">
        <v>810</v>
      </c>
      <c r="Q3" s="12" t="s">
        <v>1271</v>
      </c>
      <c r="R3" s="12" t="s">
        <v>1272</v>
      </c>
      <c r="S3" s="12" t="s">
        <v>1230</v>
      </c>
      <c r="T3" s="12" t="s">
        <v>1231</v>
      </c>
      <c r="U3" s="12" t="s">
        <v>1232</v>
      </c>
    </row>
    <row r="4" spans="1:21" x14ac:dyDescent="0.25">
      <c r="A4" s="35">
        <v>1</v>
      </c>
      <c r="B4" s="58" t="s">
        <v>565</v>
      </c>
      <c r="C4" t="s">
        <v>635</v>
      </c>
      <c r="D4" t="s">
        <v>524</v>
      </c>
      <c r="E4" t="s">
        <v>636</v>
      </c>
      <c r="F4" t="s">
        <v>512</v>
      </c>
      <c r="G4">
        <v>70</v>
      </c>
      <c r="H4">
        <v>63</v>
      </c>
      <c r="I4" s="64">
        <v>44440</v>
      </c>
      <c r="J4" s="115" t="s">
        <v>841</v>
      </c>
      <c r="K4" s="65">
        <v>7.4999999999999997E-2</v>
      </c>
      <c r="L4" s="116" t="s">
        <v>841</v>
      </c>
      <c r="M4" s="51">
        <v>0.03</v>
      </c>
      <c r="N4" s="36">
        <v>44197</v>
      </c>
      <c r="O4" s="36">
        <v>44561</v>
      </c>
      <c r="P4" t="s">
        <v>888</v>
      </c>
      <c r="R4">
        <v>15000</v>
      </c>
    </row>
    <row r="5" spans="1:21" x14ac:dyDescent="0.25">
      <c r="A5" s="35">
        <v>2</v>
      </c>
      <c r="B5" s="58" t="s">
        <v>660</v>
      </c>
      <c r="C5" t="s">
        <v>637</v>
      </c>
      <c r="D5" t="s">
        <v>524</v>
      </c>
      <c r="E5" t="s">
        <v>638</v>
      </c>
      <c r="F5" t="s">
        <v>512</v>
      </c>
      <c r="G5">
        <v>50</v>
      </c>
      <c r="H5">
        <v>50</v>
      </c>
      <c r="I5" s="64">
        <v>44409</v>
      </c>
      <c r="J5" s="115" t="s">
        <v>841</v>
      </c>
      <c r="K5" s="65">
        <v>7.4999999999999997E-2</v>
      </c>
      <c r="L5" s="116" t="s">
        <v>654</v>
      </c>
      <c r="M5" s="51">
        <v>0.03</v>
      </c>
    </row>
    <row r="9" spans="1:21" x14ac:dyDescent="0.25">
      <c r="A9" s="63" t="s">
        <v>671</v>
      </c>
      <c r="B9" s="63"/>
      <c r="E9" t="s">
        <v>875</v>
      </c>
      <c r="F9" t="s">
        <v>876</v>
      </c>
      <c r="G9" t="s">
        <v>875</v>
      </c>
      <c r="H9" t="s">
        <v>876</v>
      </c>
    </row>
    <row r="10" spans="1:21" x14ac:dyDescent="0.25">
      <c r="A10" s="1" t="s">
        <v>522</v>
      </c>
      <c r="B10" s="1" t="s">
        <v>653</v>
      </c>
      <c r="C10" s="1" t="s">
        <v>889</v>
      </c>
      <c r="D10" s="12" t="s">
        <v>810</v>
      </c>
      <c r="E10" s="12" t="s">
        <v>874</v>
      </c>
      <c r="F10" s="1" t="s">
        <v>640</v>
      </c>
      <c r="G10" s="12" t="s">
        <v>877</v>
      </c>
      <c r="H10" s="1" t="s">
        <v>595</v>
      </c>
      <c r="I10" s="1" t="s">
        <v>673</v>
      </c>
      <c r="K10" s="12"/>
    </row>
    <row r="11" spans="1:21" x14ac:dyDescent="0.25">
      <c r="A11">
        <v>1</v>
      </c>
      <c r="B11" t="s">
        <v>674</v>
      </c>
      <c r="C11" t="s">
        <v>890</v>
      </c>
      <c r="D11" t="s">
        <v>891</v>
      </c>
      <c r="E11" s="3" t="s">
        <v>533</v>
      </c>
      <c r="F11" s="65">
        <v>0.15</v>
      </c>
      <c r="G11" s="3" t="s">
        <v>533</v>
      </c>
      <c r="H11" s="51">
        <v>0.04</v>
      </c>
      <c r="I11" s="36">
        <v>44197</v>
      </c>
      <c r="J11" s="36">
        <v>44561</v>
      </c>
    </row>
    <row r="12" spans="1:21" x14ac:dyDescent="0.25">
      <c r="A12">
        <v>2</v>
      </c>
      <c r="B12" t="s">
        <v>675</v>
      </c>
      <c r="C12" t="s">
        <v>676</v>
      </c>
      <c r="D12" t="s">
        <v>891</v>
      </c>
      <c r="E12" s="115" t="s">
        <v>878</v>
      </c>
      <c r="F12" s="65">
        <v>0.15</v>
      </c>
      <c r="G12" s="116" t="s">
        <v>878</v>
      </c>
      <c r="H12" s="51">
        <v>0.1</v>
      </c>
    </row>
    <row r="13" spans="1:21" x14ac:dyDescent="0.25">
      <c r="D13" s="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0000000}">
          <x14:formula1>
            <xm:f>ChartOfAccounts!$G$183:$G$184</xm:f>
          </x14:formula1>
          <xm:sqref>P4:Q4</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sheetPr>
  <dimension ref="A1:A7"/>
  <sheetViews>
    <sheetView workbookViewId="0">
      <selection activeCell="P31" sqref="P31"/>
    </sheetView>
  </sheetViews>
  <sheetFormatPr defaultRowHeight="15" x14ac:dyDescent="0.25"/>
  <cols>
    <col min="1" max="1" width="21.28515625" customWidth="1"/>
  </cols>
  <sheetData>
    <row r="1" spans="1:1" x14ac:dyDescent="0.25">
      <c r="A1" s="50" t="s">
        <v>650</v>
      </c>
    </row>
    <row r="3" spans="1:1" x14ac:dyDescent="0.25">
      <c r="A3" t="s">
        <v>651</v>
      </c>
    </row>
    <row r="4" spans="1:1" x14ac:dyDescent="0.25">
      <c r="A4" t="s">
        <v>491</v>
      </c>
    </row>
    <row r="5" spans="1:1" x14ac:dyDescent="0.25">
      <c r="A5" t="s">
        <v>451</v>
      </c>
    </row>
    <row r="6" spans="1:1" x14ac:dyDescent="0.25">
      <c r="A6" t="s">
        <v>652</v>
      </c>
    </row>
    <row r="7" spans="1:1" x14ac:dyDescent="0.25">
      <c r="A7" t="s">
        <v>493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E13"/>
  <sheetViews>
    <sheetView workbookViewId="0">
      <selection activeCell="G17" sqref="G17"/>
    </sheetView>
  </sheetViews>
  <sheetFormatPr defaultRowHeight="15" x14ac:dyDescent="0.25"/>
  <cols>
    <col min="2" max="2" width="24.28515625" style="18" customWidth="1"/>
  </cols>
  <sheetData>
    <row r="2" spans="2:5" x14ac:dyDescent="0.25">
      <c r="B2" s="34" t="s">
        <v>554</v>
      </c>
    </row>
    <row r="3" spans="2:5" x14ac:dyDescent="0.25">
      <c r="B3" s="31" t="s">
        <v>555</v>
      </c>
      <c r="C3" s="32"/>
      <c r="D3" s="32"/>
      <c r="E3" s="33"/>
    </row>
    <row r="4" spans="2:5" x14ac:dyDescent="0.25">
      <c r="B4" s="24" t="s">
        <v>440</v>
      </c>
      <c r="C4" s="18"/>
      <c r="D4" s="18"/>
      <c r="E4" s="27"/>
    </row>
    <row r="5" spans="2:5" x14ac:dyDescent="0.25">
      <c r="B5" s="24" t="s">
        <v>491</v>
      </c>
      <c r="C5" s="18"/>
      <c r="D5" s="18"/>
      <c r="E5" s="27"/>
    </row>
    <row r="6" spans="2:5" x14ac:dyDescent="0.25">
      <c r="B6" s="24" t="s">
        <v>492</v>
      </c>
      <c r="C6" s="18"/>
      <c r="D6" s="18"/>
      <c r="E6" s="27"/>
    </row>
    <row r="7" spans="2:5" x14ac:dyDescent="0.25">
      <c r="B7" s="24" t="s">
        <v>493</v>
      </c>
      <c r="C7" s="18"/>
      <c r="D7" s="18"/>
      <c r="E7" s="27"/>
    </row>
    <row r="8" spans="2:5" x14ac:dyDescent="0.25">
      <c r="B8" s="24" t="s">
        <v>451</v>
      </c>
      <c r="C8" s="18"/>
      <c r="D8" s="18"/>
      <c r="E8" s="27"/>
    </row>
    <row r="9" spans="2:5" x14ac:dyDescent="0.25">
      <c r="B9" s="24" t="s">
        <v>494</v>
      </c>
      <c r="C9" s="18"/>
      <c r="D9" s="18"/>
      <c r="E9" s="27"/>
    </row>
    <row r="10" spans="2:5" x14ac:dyDescent="0.25">
      <c r="B10" s="24" t="s">
        <v>495</v>
      </c>
      <c r="C10" s="18" t="s">
        <v>470</v>
      </c>
      <c r="D10" s="18"/>
      <c r="E10" s="27"/>
    </row>
    <row r="11" spans="2:5" x14ac:dyDescent="0.25">
      <c r="B11" s="24"/>
      <c r="C11" s="18"/>
      <c r="D11" s="18"/>
      <c r="E11" s="27"/>
    </row>
    <row r="12" spans="2:5" x14ac:dyDescent="0.25">
      <c r="B12" s="24"/>
      <c r="C12" s="18"/>
      <c r="D12" s="18"/>
      <c r="E12" s="27"/>
    </row>
    <row r="13" spans="2:5" x14ac:dyDescent="0.25">
      <c r="B13" s="28"/>
      <c r="C13" s="29"/>
      <c r="D13" s="29"/>
      <c r="E13" s="30"/>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C00000"/>
  </sheetPr>
  <dimension ref="B1:AG89"/>
  <sheetViews>
    <sheetView topLeftCell="A31" workbookViewId="0">
      <selection activeCell="M36" sqref="M36:P56"/>
    </sheetView>
  </sheetViews>
  <sheetFormatPr defaultRowHeight="15" x14ac:dyDescent="0.25"/>
  <cols>
    <col min="1" max="1" width="6.140625" customWidth="1"/>
    <col min="2" max="2" width="17.7109375" customWidth="1"/>
    <col min="3" max="3" width="13" customWidth="1"/>
    <col min="4" max="4" width="12.5703125" bestFit="1" customWidth="1"/>
    <col min="11" max="11" width="9.140625" style="71"/>
    <col min="13" max="13" width="24" customWidth="1"/>
    <col min="14" max="14" width="21.5703125" customWidth="1"/>
    <col min="15" max="15" width="21.42578125" bestFit="1" customWidth="1"/>
    <col min="16" max="17" width="21.140625" bestFit="1" customWidth="1"/>
    <col min="25" max="25" width="13.28515625" customWidth="1"/>
    <col min="26" max="26" width="21.42578125" bestFit="1" customWidth="1"/>
    <col min="27" max="27" width="17.7109375" bestFit="1" customWidth="1"/>
    <col min="28" max="28" width="13.85546875" bestFit="1" customWidth="1"/>
    <col min="29" max="30" width="10.5703125" bestFit="1" customWidth="1"/>
  </cols>
  <sheetData>
    <row r="1" spans="2:33" ht="15.75" thickBot="1" x14ac:dyDescent="0.3">
      <c r="B1" s="15" t="s">
        <v>693</v>
      </c>
      <c r="C1" s="16"/>
      <c r="D1" s="16"/>
      <c r="M1" s="70" t="s">
        <v>970</v>
      </c>
      <c r="N1" s="71"/>
      <c r="O1" s="71"/>
      <c r="P1" s="71"/>
    </row>
    <row r="2" spans="2:33" s="1" customFormat="1" x14ac:dyDescent="0.25">
      <c r="B2" s="1" t="s">
        <v>438</v>
      </c>
      <c r="D2" s="1" t="s">
        <v>1172</v>
      </c>
      <c r="F2" s="15" t="s">
        <v>1173</v>
      </c>
      <c r="K2" s="70"/>
      <c r="M2" s="1" t="s">
        <v>438</v>
      </c>
      <c r="P2" s="1" t="s">
        <v>1177</v>
      </c>
      <c r="Y2" s="103" t="s">
        <v>1178</v>
      </c>
      <c r="Z2" s="104"/>
      <c r="AA2" s="104"/>
      <c r="AB2" s="157"/>
      <c r="AC2" s="157"/>
      <c r="AD2" s="157"/>
      <c r="AE2" s="157"/>
      <c r="AF2" s="157"/>
      <c r="AG2" s="158"/>
    </row>
    <row r="3" spans="2:33" s="1" customFormat="1" x14ac:dyDescent="0.25">
      <c r="B3" s="1" t="s">
        <v>439</v>
      </c>
      <c r="D3" s="1" t="s">
        <v>1174</v>
      </c>
      <c r="F3" s="1" t="s">
        <v>1177</v>
      </c>
      <c r="K3" s="70"/>
      <c r="M3" s="1" t="s">
        <v>439</v>
      </c>
      <c r="Y3" s="102"/>
      <c r="Z3" s="34"/>
      <c r="AA3" s="34"/>
      <c r="AB3" s="34"/>
      <c r="AC3" s="34"/>
      <c r="AD3" s="34"/>
      <c r="AE3" s="34"/>
      <c r="AF3" s="34"/>
      <c r="AG3" s="159"/>
    </row>
    <row r="4" spans="2:33" s="1" customFormat="1" x14ac:dyDescent="0.25">
      <c r="B4" s="1" t="s">
        <v>702</v>
      </c>
      <c r="C4" s="1" t="s">
        <v>703</v>
      </c>
      <c r="D4" s="1" t="s">
        <v>1175</v>
      </c>
      <c r="K4" s="70"/>
      <c r="M4" s="1" t="s">
        <v>702</v>
      </c>
      <c r="N4" s="1" t="s">
        <v>705</v>
      </c>
      <c r="Y4" s="102" t="s">
        <v>495</v>
      </c>
      <c r="Z4" s="160" t="s">
        <v>1180</v>
      </c>
      <c r="AA4" s="34" t="s">
        <v>1181</v>
      </c>
      <c r="AB4" s="34"/>
      <c r="AC4" s="34"/>
      <c r="AD4" s="34"/>
      <c r="AE4" s="34"/>
      <c r="AF4" s="34"/>
      <c r="AG4" s="159"/>
    </row>
    <row r="5" spans="2:33" s="1" customFormat="1" x14ac:dyDescent="0.25">
      <c r="B5" s="1" t="s">
        <v>740</v>
      </c>
      <c r="D5" s="1" t="s">
        <v>1176</v>
      </c>
      <c r="K5" s="70"/>
      <c r="L5" s="34"/>
      <c r="M5" s="22" t="s">
        <v>582</v>
      </c>
      <c r="N5" t="s">
        <v>709</v>
      </c>
      <c r="O5" s="72" t="s">
        <v>710</v>
      </c>
      <c r="P5" s="1" t="s">
        <v>1160</v>
      </c>
      <c r="Y5" s="102"/>
      <c r="Z5" s="34"/>
      <c r="AA5" s="34"/>
      <c r="AB5" s="34"/>
      <c r="AC5" s="34"/>
      <c r="AD5" s="34"/>
      <c r="AE5" s="34"/>
      <c r="AF5" s="34"/>
      <c r="AG5" s="159"/>
    </row>
    <row r="6" spans="2:33" s="1" customFormat="1" x14ac:dyDescent="0.25">
      <c r="K6" s="70"/>
      <c r="L6" s="34"/>
      <c r="M6" s="146" t="s">
        <v>697</v>
      </c>
      <c r="N6" s="147" t="s">
        <v>972</v>
      </c>
      <c r="O6" s="14"/>
      <c r="Y6" s="102"/>
      <c r="Z6" s="34"/>
      <c r="AA6" s="34"/>
      <c r="AB6" s="34"/>
      <c r="AC6" s="34"/>
      <c r="AD6" s="34"/>
      <c r="AE6" s="34"/>
      <c r="AF6" s="34"/>
      <c r="AG6" s="159"/>
    </row>
    <row r="7" spans="2:33" x14ac:dyDescent="0.25">
      <c r="B7" s="46" t="s">
        <v>526</v>
      </c>
      <c r="C7" s="46" t="s">
        <v>527</v>
      </c>
      <c r="D7" s="46" t="s">
        <v>552</v>
      </c>
      <c r="L7" t="s">
        <v>1380</v>
      </c>
      <c r="M7" s="46" t="s">
        <v>704</v>
      </c>
      <c r="N7" s="46" t="s">
        <v>527</v>
      </c>
      <c r="O7" s="46" t="s">
        <v>1305</v>
      </c>
      <c r="P7" s="46" t="s">
        <v>706</v>
      </c>
      <c r="Q7" s="46" t="s">
        <v>707</v>
      </c>
      <c r="Y7" s="102" t="s">
        <v>1188</v>
      </c>
      <c r="Z7" s="18"/>
      <c r="AA7" s="18"/>
      <c r="AB7" s="18"/>
      <c r="AC7" s="18"/>
      <c r="AD7" s="18"/>
      <c r="AE7" s="18"/>
      <c r="AF7" s="18"/>
      <c r="AG7" s="85"/>
    </row>
    <row r="8" spans="2:33" x14ac:dyDescent="0.25">
      <c r="B8" s="40" t="s">
        <v>528</v>
      </c>
      <c r="C8" s="41" t="s">
        <v>551</v>
      </c>
      <c r="D8" s="42">
        <v>50000</v>
      </c>
      <c r="M8" s="40" t="s">
        <v>528</v>
      </c>
      <c r="N8" s="41" t="s">
        <v>551</v>
      </c>
      <c r="O8" s="42">
        <v>50000</v>
      </c>
      <c r="P8" s="42">
        <v>50000</v>
      </c>
      <c r="Q8" s="42">
        <v>50000</v>
      </c>
      <c r="Y8" s="161" t="s">
        <v>1182</v>
      </c>
      <c r="Z8" s="113" t="s">
        <v>1183</v>
      </c>
      <c r="AA8" s="113" t="s">
        <v>1184</v>
      </c>
      <c r="AB8" s="113" t="s">
        <v>1185</v>
      </c>
      <c r="AC8" s="113" t="s">
        <v>1191</v>
      </c>
      <c r="AD8" s="34" t="s">
        <v>1186</v>
      </c>
      <c r="AE8" s="18"/>
      <c r="AF8" s="18"/>
      <c r="AG8" s="85"/>
    </row>
    <row r="9" spans="2:33" x14ac:dyDescent="0.25">
      <c r="B9" s="43" t="s">
        <v>529</v>
      </c>
      <c r="C9" s="44" t="s">
        <v>551</v>
      </c>
      <c r="D9" s="45">
        <v>5000</v>
      </c>
      <c r="M9" s="43" t="s">
        <v>529</v>
      </c>
      <c r="N9" s="44" t="s">
        <v>551</v>
      </c>
      <c r="O9" s="45">
        <v>5000</v>
      </c>
      <c r="P9" s="45">
        <v>5000</v>
      </c>
      <c r="Q9" s="45"/>
      <c r="Y9" s="82">
        <v>1</v>
      </c>
      <c r="Z9" s="18" t="s">
        <v>565</v>
      </c>
      <c r="AA9" s="21">
        <v>50000</v>
      </c>
      <c r="AB9" s="21">
        <v>20000</v>
      </c>
      <c r="AC9" s="18" t="s">
        <v>1192</v>
      </c>
      <c r="AD9" s="18" t="s">
        <v>1187</v>
      </c>
      <c r="AE9" s="18"/>
      <c r="AF9" s="18"/>
      <c r="AG9" s="85"/>
    </row>
    <row r="10" spans="2:33" x14ac:dyDescent="0.25">
      <c r="B10" s="43" t="s">
        <v>530</v>
      </c>
      <c r="C10" s="44" t="s">
        <v>550</v>
      </c>
      <c r="D10" s="45">
        <v>2000</v>
      </c>
      <c r="M10" s="43" t="s">
        <v>530</v>
      </c>
      <c r="N10" s="44" t="s">
        <v>550</v>
      </c>
      <c r="O10" s="45">
        <v>2000</v>
      </c>
      <c r="P10" s="45">
        <v>2000</v>
      </c>
      <c r="Q10" s="45">
        <v>2000</v>
      </c>
      <c r="Y10" s="82">
        <v>2</v>
      </c>
      <c r="Z10" s="18" t="s">
        <v>905</v>
      </c>
      <c r="AA10" s="21">
        <v>175000</v>
      </c>
      <c r="AB10" s="21">
        <v>0</v>
      </c>
      <c r="AC10" s="18" t="s">
        <v>1192</v>
      </c>
      <c r="AD10" s="18" t="s">
        <v>1187</v>
      </c>
      <c r="AE10" s="18"/>
      <c r="AF10" s="18"/>
      <c r="AG10" s="85"/>
    </row>
    <row r="11" spans="2:33" x14ac:dyDescent="0.25">
      <c r="B11" s="43" t="s">
        <v>531</v>
      </c>
      <c r="C11" s="44" t="s">
        <v>551</v>
      </c>
      <c r="D11" s="45">
        <v>1000</v>
      </c>
      <c r="M11" s="43" t="s">
        <v>531</v>
      </c>
      <c r="N11" s="44" t="s">
        <v>551</v>
      </c>
      <c r="O11" s="45">
        <v>1000</v>
      </c>
      <c r="P11" s="45">
        <v>1000</v>
      </c>
      <c r="Q11" s="45">
        <v>500</v>
      </c>
      <c r="Y11" s="161" t="s">
        <v>416</v>
      </c>
      <c r="Z11" s="95"/>
      <c r="AA11" s="124">
        <f>SUM(AA9:AA10)</f>
        <v>225000</v>
      </c>
      <c r="AB11" s="124">
        <f>SUM(AB9:AB10)</f>
        <v>20000</v>
      </c>
      <c r="AC11" s="18"/>
      <c r="AD11" s="18"/>
      <c r="AE11" s="18"/>
      <c r="AF11" s="18"/>
      <c r="AG11" s="85"/>
    </row>
    <row r="12" spans="2:33" x14ac:dyDescent="0.25">
      <c r="B12" s="43" t="s">
        <v>532</v>
      </c>
      <c r="C12" s="44" t="s">
        <v>551</v>
      </c>
      <c r="D12" s="45">
        <v>5000</v>
      </c>
      <c r="M12" s="43" t="s">
        <v>532</v>
      </c>
      <c r="N12" s="44" t="s">
        <v>551</v>
      </c>
      <c r="O12" s="45">
        <v>5000</v>
      </c>
      <c r="P12" s="45">
        <v>5000</v>
      </c>
      <c r="Q12" s="45">
        <v>5000</v>
      </c>
      <c r="Y12" s="82"/>
      <c r="Z12" s="18"/>
      <c r="AA12" s="21"/>
      <c r="AB12" s="21"/>
      <c r="AC12" s="18"/>
      <c r="AD12" s="18"/>
      <c r="AE12" s="18"/>
      <c r="AF12" s="18"/>
      <c r="AG12" s="85"/>
    </row>
    <row r="13" spans="2:33" x14ac:dyDescent="0.25">
      <c r="B13" s="43" t="s">
        <v>533</v>
      </c>
      <c r="C13" s="44" t="s">
        <v>551</v>
      </c>
      <c r="D13" s="45">
        <v>500</v>
      </c>
      <c r="M13" s="43" t="s">
        <v>533</v>
      </c>
      <c r="N13" s="44" t="s">
        <v>551</v>
      </c>
      <c r="O13" s="45">
        <v>500</v>
      </c>
      <c r="P13" s="45">
        <v>500</v>
      </c>
      <c r="Q13" s="45"/>
      <c r="Y13" s="102" t="s">
        <v>1189</v>
      </c>
      <c r="Z13" s="18"/>
      <c r="AA13" s="18"/>
      <c r="AB13" s="18"/>
      <c r="AC13" s="18"/>
      <c r="AD13" s="18"/>
      <c r="AE13" s="18"/>
      <c r="AF13" s="18"/>
      <c r="AG13" s="85"/>
    </row>
    <row r="14" spans="2:33" x14ac:dyDescent="0.25">
      <c r="B14" s="43" t="s">
        <v>525</v>
      </c>
      <c r="C14" s="44" t="s">
        <v>550</v>
      </c>
      <c r="D14" s="45">
        <v>3500</v>
      </c>
      <c r="M14" s="43" t="s">
        <v>525</v>
      </c>
      <c r="N14" s="44" t="s">
        <v>550</v>
      </c>
      <c r="O14" s="45">
        <v>3500</v>
      </c>
      <c r="P14" s="45">
        <v>3500</v>
      </c>
      <c r="Q14" s="45"/>
      <c r="Y14" s="161" t="s">
        <v>1182</v>
      </c>
      <c r="Z14" s="113" t="s">
        <v>1183</v>
      </c>
      <c r="AA14" s="113" t="s">
        <v>1190</v>
      </c>
      <c r="AB14" s="113" t="s">
        <v>1191</v>
      </c>
      <c r="AC14" s="18"/>
      <c r="AD14" s="18"/>
      <c r="AE14" s="18"/>
      <c r="AF14" s="18"/>
      <c r="AG14" s="85"/>
    </row>
    <row r="15" spans="2:33" x14ac:dyDescent="0.25">
      <c r="B15" s="43" t="s">
        <v>701</v>
      </c>
      <c r="C15" s="44" t="s">
        <v>550</v>
      </c>
      <c r="D15" s="45">
        <v>700</v>
      </c>
      <c r="M15" s="43" t="s">
        <v>701</v>
      </c>
      <c r="N15" s="44" t="s">
        <v>550</v>
      </c>
      <c r="O15" s="45">
        <v>700</v>
      </c>
      <c r="P15" s="45">
        <v>700</v>
      </c>
      <c r="Q15" s="45"/>
      <c r="Y15" s="82">
        <v>1</v>
      </c>
      <c r="Z15" s="18" t="s">
        <v>565</v>
      </c>
      <c r="AA15" s="21">
        <v>150000</v>
      </c>
      <c r="AB15" s="18" t="s">
        <v>1192</v>
      </c>
      <c r="AC15" s="18"/>
      <c r="AD15" s="18"/>
      <c r="AE15" s="18"/>
      <c r="AF15" s="18"/>
      <c r="AG15" s="85"/>
    </row>
    <row r="16" spans="2:33" x14ac:dyDescent="0.25">
      <c r="B16" s="37" t="s">
        <v>416</v>
      </c>
      <c r="C16" s="38"/>
      <c r="D16" s="56">
        <f>SUM(D8:D15)</f>
        <v>67700</v>
      </c>
      <c r="M16" s="43" t="s">
        <v>867</v>
      </c>
      <c r="N16" s="44"/>
      <c r="O16" s="45"/>
      <c r="P16" s="45"/>
      <c r="Q16" s="45"/>
      <c r="Y16" s="82">
        <v>2</v>
      </c>
      <c r="Z16" s="18" t="s">
        <v>905</v>
      </c>
      <c r="AA16" s="21">
        <v>20000</v>
      </c>
      <c r="AB16" s="18" t="s">
        <v>1192</v>
      </c>
      <c r="AC16" s="18"/>
      <c r="AD16" s="18"/>
      <c r="AE16" s="18"/>
      <c r="AF16" s="18"/>
      <c r="AG16" s="85"/>
    </row>
    <row r="17" spans="2:33" x14ac:dyDescent="0.25">
      <c r="B17" s="114" t="s">
        <v>886</v>
      </c>
      <c r="C17" s="68">
        <v>0.15</v>
      </c>
      <c r="D17" s="55">
        <f>D16*15%</f>
        <v>10155</v>
      </c>
      <c r="M17" s="37" t="s">
        <v>416</v>
      </c>
      <c r="N17" s="38"/>
      <c r="O17" s="39">
        <f>SUM(O8:O15)</f>
        <v>67700</v>
      </c>
      <c r="P17" s="39">
        <f>SUM(P8:P15)</f>
        <v>67700</v>
      </c>
      <c r="Q17" s="39">
        <f>SUM(Q8:Q15)</f>
        <v>57500</v>
      </c>
      <c r="Y17" s="161" t="s">
        <v>416</v>
      </c>
      <c r="Z17" s="113"/>
      <c r="AA17" s="162">
        <f>SUM(AA15:AA16)</f>
        <v>170000</v>
      </c>
      <c r="AB17" s="18"/>
      <c r="AC17" s="18"/>
      <c r="AD17" s="18"/>
      <c r="AE17" s="18"/>
      <c r="AF17" s="18"/>
      <c r="AG17" s="85"/>
    </row>
    <row r="18" spans="2:33" x14ac:dyDescent="0.25">
      <c r="B18" s="148" t="s">
        <v>416</v>
      </c>
      <c r="C18" s="38"/>
      <c r="D18" s="56">
        <f>SUM(D16:D17)</f>
        <v>77855</v>
      </c>
      <c r="M18" s="114"/>
      <c r="N18" s="22"/>
      <c r="Q18" s="52"/>
      <c r="Y18" s="82"/>
      <c r="Z18" s="18"/>
      <c r="AA18" s="18"/>
      <c r="AB18" s="18"/>
      <c r="AC18" s="18"/>
      <c r="AD18" s="18"/>
      <c r="AE18" s="18"/>
      <c r="AF18" s="18"/>
      <c r="AG18" s="85"/>
    </row>
    <row r="19" spans="2:33" x14ac:dyDescent="0.25">
      <c r="B19" s="149" t="s">
        <v>971</v>
      </c>
      <c r="C19" s="150"/>
      <c r="D19" s="151"/>
      <c r="M19" s="153"/>
      <c r="N19" s="119"/>
      <c r="O19" s="119"/>
      <c r="P19" s="119"/>
      <c r="Q19" s="154"/>
      <c r="Y19" s="82"/>
      <c r="Z19" s="18"/>
      <c r="AA19" s="18"/>
      <c r="AB19" s="18"/>
      <c r="AC19" s="18"/>
      <c r="AD19" s="18"/>
      <c r="AE19" s="18"/>
      <c r="AF19" s="18"/>
      <c r="AG19" s="85"/>
    </row>
    <row r="20" spans="2:33" x14ac:dyDescent="0.25">
      <c r="M20" s="149" t="s">
        <v>971</v>
      </c>
      <c r="N20" s="150"/>
      <c r="O20" s="150"/>
      <c r="P20" s="150"/>
      <c r="Q20" s="152"/>
      <c r="Y20" s="82" t="s">
        <v>1193</v>
      </c>
      <c r="Z20" s="18"/>
      <c r="AA20" s="18"/>
      <c r="AB20" s="18"/>
      <c r="AC20" s="18"/>
      <c r="AD20" s="18"/>
      <c r="AE20" s="18"/>
      <c r="AF20" s="18"/>
      <c r="AG20" s="85"/>
    </row>
    <row r="21" spans="2:33" x14ac:dyDescent="0.25">
      <c r="B21" s="1" t="s">
        <v>686</v>
      </c>
      <c r="C21" s="1" t="s">
        <v>714</v>
      </c>
      <c r="D21" s="1" t="s">
        <v>688</v>
      </c>
      <c r="E21" s="1" t="s">
        <v>689</v>
      </c>
      <c r="M21" s="1" t="s">
        <v>686</v>
      </c>
      <c r="N21" s="1" t="s">
        <v>714</v>
      </c>
      <c r="O21" s="1" t="s">
        <v>688</v>
      </c>
      <c r="P21" s="1" t="s">
        <v>689</v>
      </c>
      <c r="Y21" s="82"/>
      <c r="Z21" s="18"/>
      <c r="AA21" s="18"/>
      <c r="AB21" s="18"/>
      <c r="AC21" s="18"/>
      <c r="AD21" s="18"/>
      <c r="AE21" s="18"/>
      <c r="AF21" s="18"/>
      <c r="AG21" s="85"/>
    </row>
    <row r="22" spans="2:33" x14ac:dyDescent="0.25">
      <c r="M22" s="3" t="s">
        <v>712</v>
      </c>
      <c r="Y22" s="82" t="s">
        <v>1183</v>
      </c>
      <c r="Z22" s="18"/>
      <c r="AA22" s="18"/>
      <c r="AB22" s="18"/>
      <c r="AC22" s="18"/>
      <c r="AD22" s="18"/>
      <c r="AE22" s="18"/>
      <c r="AF22" s="18"/>
      <c r="AG22" s="85"/>
    </row>
    <row r="23" spans="2:33" x14ac:dyDescent="0.25">
      <c r="B23" t="s">
        <v>715</v>
      </c>
      <c r="M23" t="s">
        <v>713</v>
      </c>
      <c r="Y23" s="82" t="s">
        <v>491</v>
      </c>
      <c r="Z23" s="18"/>
      <c r="AA23" s="18"/>
      <c r="AB23" s="18" t="s">
        <v>1169</v>
      </c>
      <c r="AC23" s="21">
        <v>50000</v>
      </c>
      <c r="AD23" s="18"/>
      <c r="AE23" s="18"/>
      <c r="AF23" s="18"/>
      <c r="AG23" s="85"/>
    </row>
    <row r="24" spans="2:33" x14ac:dyDescent="0.25">
      <c r="Y24" s="82" t="s">
        <v>1194</v>
      </c>
      <c r="Z24" s="18"/>
      <c r="AA24" s="18"/>
      <c r="AB24" s="18" t="s">
        <v>1202</v>
      </c>
      <c r="AC24" s="76">
        <f>AC23-AC30</f>
        <v>-5000</v>
      </c>
      <c r="AD24" s="18"/>
      <c r="AE24" s="18"/>
      <c r="AF24" s="18"/>
      <c r="AG24" s="85"/>
    </row>
    <row r="25" spans="2:33" x14ac:dyDescent="0.25">
      <c r="B25" s="73" t="s">
        <v>717</v>
      </c>
      <c r="C25" s="74"/>
      <c r="D25" s="78" t="s">
        <v>413</v>
      </c>
      <c r="E25" s="75" t="s">
        <v>414</v>
      </c>
      <c r="M25" t="s">
        <v>715</v>
      </c>
      <c r="Y25" s="82" t="s">
        <v>1195</v>
      </c>
      <c r="Z25" s="18"/>
      <c r="AA25" s="18"/>
      <c r="AB25" s="18"/>
      <c r="AC25" s="18"/>
      <c r="AD25" s="18"/>
      <c r="AE25" s="18"/>
      <c r="AF25" s="18"/>
      <c r="AG25" s="85"/>
    </row>
    <row r="26" spans="2:33" x14ac:dyDescent="0.25">
      <c r="B26" s="24" t="s">
        <v>716</v>
      </c>
      <c r="C26" s="18"/>
      <c r="D26" s="55">
        <f>SUM(E28:E36)</f>
        <v>77855</v>
      </c>
      <c r="E26" s="27"/>
      <c r="Y26" s="82" t="s">
        <v>450</v>
      </c>
      <c r="Z26" s="18"/>
      <c r="AA26" s="18"/>
      <c r="AB26" s="18"/>
      <c r="AC26" s="18"/>
      <c r="AD26" s="18"/>
      <c r="AE26" s="18"/>
      <c r="AF26" s="18"/>
      <c r="AG26" s="85"/>
    </row>
    <row r="27" spans="2:33" x14ac:dyDescent="0.25">
      <c r="B27" s="24"/>
      <c r="C27" s="18"/>
      <c r="D27" s="55"/>
      <c r="E27" s="27"/>
      <c r="Y27" s="161" t="s">
        <v>662</v>
      </c>
      <c r="Z27" s="113" t="s">
        <v>1196</v>
      </c>
      <c r="AA27" s="113" t="s">
        <v>1199</v>
      </c>
      <c r="AB27" s="113" t="s">
        <v>1197</v>
      </c>
      <c r="AC27" s="113" t="s">
        <v>1180</v>
      </c>
      <c r="AD27" s="113" t="s">
        <v>1198</v>
      </c>
      <c r="AE27" s="18"/>
      <c r="AF27" s="18"/>
      <c r="AG27" s="85"/>
    </row>
    <row r="28" spans="2:33" x14ac:dyDescent="0.25">
      <c r="B28" s="24" t="s">
        <v>528</v>
      </c>
      <c r="C28" s="18"/>
      <c r="D28" s="53"/>
      <c r="E28" s="77">
        <f t="shared" ref="E28:E35" si="0">D8</f>
        <v>50000</v>
      </c>
      <c r="M28" s="73" t="s">
        <v>717</v>
      </c>
      <c r="N28" s="74"/>
      <c r="O28" s="78" t="s">
        <v>413</v>
      </c>
      <c r="P28" s="75" t="s">
        <v>414</v>
      </c>
      <c r="Y28" s="82">
        <v>1</v>
      </c>
      <c r="Z28" s="18" t="s">
        <v>1200</v>
      </c>
      <c r="AA28" s="163">
        <v>44392</v>
      </c>
      <c r="AB28" s="163">
        <f>AA28+30</f>
        <v>44422</v>
      </c>
      <c r="AC28" s="21">
        <v>30000</v>
      </c>
      <c r="AD28" s="21">
        <v>30000</v>
      </c>
      <c r="AE28" s="18"/>
      <c r="AF28" s="18"/>
      <c r="AG28" s="85"/>
    </row>
    <row r="29" spans="2:33" x14ac:dyDescent="0.25">
      <c r="B29" s="24" t="s">
        <v>529</v>
      </c>
      <c r="C29" s="18"/>
      <c r="D29" s="53"/>
      <c r="E29" s="77">
        <f t="shared" si="0"/>
        <v>5000</v>
      </c>
      <c r="M29" s="24" t="str">
        <f>N5</f>
        <v>Standard Bank A/C-008</v>
      </c>
      <c r="N29" s="18"/>
      <c r="O29" s="55">
        <f>Q17</f>
        <v>57500</v>
      </c>
      <c r="P29" s="27"/>
      <c r="Y29" s="82">
        <v>2</v>
      </c>
      <c r="Z29" s="18" t="s">
        <v>1201</v>
      </c>
      <c r="AA29" s="163">
        <v>44466</v>
      </c>
      <c r="AB29" s="163">
        <f>AA29+30</f>
        <v>44496</v>
      </c>
      <c r="AC29" s="21">
        <v>25000</v>
      </c>
      <c r="AD29" s="21"/>
      <c r="AE29" s="18"/>
      <c r="AF29" s="18"/>
      <c r="AG29" s="85"/>
    </row>
    <row r="30" spans="2:33" x14ac:dyDescent="0.25">
      <c r="B30" s="24" t="s">
        <v>530</v>
      </c>
      <c r="C30" s="18"/>
      <c r="D30" s="53"/>
      <c r="E30" s="77">
        <f t="shared" si="0"/>
        <v>2000</v>
      </c>
      <c r="M30" s="24" t="s">
        <v>716</v>
      </c>
      <c r="N30" s="18"/>
      <c r="O30" s="53"/>
      <c r="P30" s="77">
        <f>O29</f>
        <v>57500</v>
      </c>
      <c r="Y30" s="161" t="s">
        <v>416</v>
      </c>
      <c r="Z30" s="113"/>
      <c r="AA30" s="113"/>
      <c r="AB30" s="113"/>
      <c r="AC30" s="162">
        <f>SUM(AC28:AC29)</f>
        <v>55000</v>
      </c>
      <c r="AD30" s="162">
        <f>SUM(AD28:AD29)</f>
        <v>30000</v>
      </c>
      <c r="AE30" s="18"/>
      <c r="AF30" s="18"/>
      <c r="AG30" s="85"/>
    </row>
    <row r="31" spans="2:33" x14ac:dyDescent="0.25">
      <c r="B31" s="24" t="s">
        <v>531</v>
      </c>
      <c r="C31" s="18"/>
      <c r="D31" s="53"/>
      <c r="E31" s="77">
        <f t="shared" si="0"/>
        <v>1000</v>
      </c>
      <c r="M31" s="24"/>
      <c r="N31" s="18"/>
      <c r="O31" s="53"/>
      <c r="P31" s="77"/>
      <c r="Y31" s="82"/>
      <c r="Z31" s="18"/>
      <c r="AA31" s="18"/>
      <c r="AB31" s="18"/>
      <c r="AC31" s="18"/>
      <c r="AD31" s="18"/>
      <c r="AE31" s="18"/>
      <c r="AF31" s="18"/>
      <c r="AG31" s="85"/>
    </row>
    <row r="32" spans="2:33" ht="15.75" thickBot="1" x14ac:dyDescent="0.3">
      <c r="B32" s="24" t="s">
        <v>532</v>
      </c>
      <c r="C32" s="18"/>
      <c r="D32" s="53"/>
      <c r="E32" s="77">
        <f t="shared" si="0"/>
        <v>5000</v>
      </c>
      <c r="M32" s="24"/>
      <c r="N32" s="18"/>
      <c r="O32" s="53"/>
      <c r="P32" s="77"/>
      <c r="Y32" s="92" t="s">
        <v>1203</v>
      </c>
      <c r="Z32" s="93"/>
      <c r="AA32" s="93"/>
      <c r="AB32" s="93"/>
      <c r="AC32" s="93"/>
      <c r="AD32" s="93"/>
      <c r="AE32" s="93"/>
      <c r="AF32" s="93"/>
      <c r="AG32" s="94"/>
    </row>
    <row r="33" spans="2:16" x14ac:dyDescent="0.25">
      <c r="B33" s="24" t="s">
        <v>533</v>
      </c>
      <c r="C33" s="18"/>
      <c r="D33" s="53"/>
      <c r="E33" s="77">
        <f t="shared" si="0"/>
        <v>500</v>
      </c>
      <c r="M33" s="37" t="s">
        <v>416</v>
      </c>
      <c r="N33" s="38"/>
      <c r="O33" s="56">
        <f>SUM(O29:O32)</f>
        <v>57500</v>
      </c>
      <c r="P33" s="56">
        <f>SUM(P29:P32)</f>
        <v>57500</v>
      </c>
    </row>
    <row r="34" spans="2:16" x14ac:dyDescent="0.25">
      <c r="B34" s="24" t="s">
        <v>525</v>
      </c>
      <c r="C34" s="18"/>
      <c r="D34" s="53"/>
      <c r="E34" s="77">
        <f t="shared" si="0"/>
        <v>3500</v>
      </c>
    </row>
    <row r="35" spans="2:16" x14ac:dyDescent="0.25">
      <c r="B35" s="24" t="s">
        <v>701</v>
      </c>
      <c r="C35" s="18"/>
      <c r="D35" s="53"/>
      <c r="E35" s="77">
        <f t="shared" si="0"/>
        <v>700</v>
      </c>
    </row>
    <row r="36" spans="2:16" x14ac:dyDescent="0.25">
      <c r="B36" s="24" t="s">
        <v>969</v>
      </c>
      <c r="C36" s="18"/>
      <c r="D36" s="53"/>
      <c r="E36" s="77">
        <f>D17</f>
        <v>10155</v>
      </c>
      <c r="M36" s="15" t="s">
        <v>1375</v>
      </c>
      <c r="N36" s="16"/>
    </row>
    <row r="37" spans="2:16" x14ac:dyDescent="0.25">
      <c r="B37" s="37" t="s">
        <v>416</v>
      </c>
      <c r="C37" s="38"/>
      <c r="D37" s="56">
        <f>SUM(D26:D35)</f>
        <v>77855</v>
      </c>
      <c r="E37" s="39">
        <f>SUM(E26:E36)</f>
        <v>77855</v>
      </c>
      <c r="M37" s="31" t="s">
        <v>1376</v>
      </c>
      <c r="N37" s="209" t="s">
        <v>1053</v>
      </c>
      <c r="O37" s="32" t="s">
        <v>1379</v>
      </c>
      <c r="P37" s="210">
        <v>44471</v>
      </c>
    </row>
    <row r="38" spans="2:16" x14ac:dyDescent="0.25">
      <c r="M38" s="24" t="s">
        <v>1406</v>
      </c>
      <c r="N38" s="204" t="s">
        <v>1378</v>
      </c>
      <c r="O38" s="18"/>
      <c r="P38" s="211"/>
    </row>
    <row r="39" spans="2:16" x14ac:dyDescent="0.25">
      <c r="M39" s="24" t="s">
        <v>1407</v>
      </c>
      <c r="N39" s="18" t="s">
        <v>1408</v>
      </c>
      <c r="O39" s="18" t="s">
        <v>1207</v>
      </c>
      <c r="P39" s="212">
        <v>464633131</v>
      </c>
    </row>
    <row r="40" spans="2:16" x14ac:dyDescent="0.25">
      <c r="M40" s="28" t="s">
        <v>1208</v>
      </c>
      <c r="N40" s="213">
        <v>44471</v>
      </c>
      <c r="O40" s="29" t="s">
        <v>1381</v>
      </c>
      <c r="P40" s="214">
        <v>55000</v>
      </c>
    </row>
    <row r="41" spans="2:16" x14ac:dyDescent="0.25">
      <c r="B41" s="1" t="s">
        <v>534</v>
      </c>
    </row>
    <row r="42" spans="2:16" x14ac:dyDescent="0.25">
      <c r="B42" t="s">
        <v>528</v>
      </c>
      <c r="M42" s="15" t="s">
        <v>1377</v>
      </c>
      <c r="N42" s="16"/>
    </row>
    <row r="43" spans="2:16" x14ac:dyDescent="0.25">
      <c r="B43" t="s">
        <v>529</v>
      </c>
      <c r="M43" s="31" t="s">
        <v>1376</v>
      </c>
      <c r="N43" s="209" t="s">
        <v>26</v>
      </c>
      <c r="O43" s="32" t="s">
        <v>1379</v>
      </c>
      <c r="P43" s="210">
        <v>44471</v>
      </c>
    </row>
    <row r="44" spans="2:16" x14ac:dyDescent="0.25">
      <c r="B44" t="s">
        <v>530</v>
      </c>
      <c r="M44" s="28"/>
      <c r="N44" s="215"/>
      <c r="O44" s="29" t="s">
        <v>1381</v>
      </c>
      <c r="P44" s="214">
        <v>55000</v>
      </c>
    </row>
    <row r="45" spans="2:16" x14ac:dyDescent="0.25">
      <c r="B45" t="s">
        <v>531</v>
      </c>
    </row>
    <row r="46" spans="2:16" x14ac:dyDescent="0.25">
      <c r="B46" t="s">
        <v>532</v>
      </c>
      <c r="M46" s="15" t="s">
        <v>1382</v>
      </c>
      <c r="N46" s="16"/>
    </row>
    <row r="47" spans="2:16" x14ac:dyDescent="0.25">
      <c r="B47" t="s">
        <v>533</v>
      </c>
      <c r="M47" s="31" t="s">
        <v>1376</v>
      </c>
      <c r="N47" s="209" t="s">
        <v>1383</v>
      </c>
      <c r="O47" s="32" t="s">
        <v>1379</v>
      </c>
      <c r="P47" s="210">
        <v>44471</v>
      </c>
    </row>
    <row r="48" spans="2:16" x14ac:dyDescent="0.25">
      <c r="B48" t="s">
        <v>525</v>
      </c>
      <c r="M48" s="24" t="s">
        <v>1384</v>
      </c>
      <c r="N48" s="204" t="s">
        <v>1388</v>
      </c>
      <c r="O48" s="18" t="s">
        <v>1385</v>
      </c>
      <c r="P48" s="216" t="s">
        <v>1388</v>
      </c>
    </row>
    <row r="49" spans="2:16" x14ac:dyDescent="0.25">
      <c r="B49" t="s">
        <v>701</v>
      </c>
      <c r="M49" s="24" t="s">
        <v>1386</v>
      </c>
      <c r="N49" s="204" t="s">
        <v>1388</v>
      </c>
      <c r="O49" s="18" t="s">
        <v>1387</v>
      </c>
      <c r="P49" s="216" t="s">
        <v>1388</v>
      </c>
    </row>
    <row r="50" spans="2:16" x14ac:dyDescent="0.25">
      <c r="M50" s="28" t="s">
        <v>1409</v>
      </c>
      <c r="N50" s="215" t="s">
        <v>1410</v>
      </c>
      <c r="O50" s="29" t="s">
        <v>1381</v>
      </c>
      <c r="P50" s="214">
        <v>55000</v>
      </c>
    </row>
    <row r="52" spans="2:16" x14ac:dyDescent="0.25">
      <c r="B52" s="1" t="s">
        <v>535</v>
      </c>
      <c r="C52" s="1" t="s">
        <v>548</v>
      </c>
      <c r="D52" s="1" t="s">
        <v>549</v>
      </c>
      <c r="M52" s="15" t="s">
        <v>1389</v>
      </c>
      <c r="N52" s="16"/>
    </row>
    <row r="53" spans="2:16" x14ac:dyDescent="0.25">
      <c r="B53" s="14" t="s">
        <v>536</v>
      </c>
      <c r="C53">
        <v>2021</v>
      </c>
      <c r="D53" t="str">
        <f>B53&amp; " "&amp;C53</f>
        <v>Jan 2021</v>
      </c>
      <c r="M53" s="31" t="s">
        <v>1376</v>
      </c>
      <c r="N53" s="209" t="s">
        <v>1390</v>
      </c>
      <c r="O53" s="32" t="s">
        <v>1379</v>
      </c>
      <c r="P53" s="210">
        <v>44471</v>
      </c>
    </row>
    <row r="54" spans="2:16" x14ac:dyDescent="0.25">
      <c r="B54" t="s">
        <v>537</v>
      </c>
      <c r="C54">
        <v>2021</v>
      </c>
      <c r="D54" t="str">
        <f t="shared" ref="D54:D64" si="1">B54&amp; " "&amp;C54</f>
        <v>Feb 2021</v>
      </c>
      <c r="M54" s="24" t="s">
        <v>1391</v>
      </c>
      <c r="N54" s="204" t="s">
        <v>1388</v>
      </c>
      <c r="O54" s="18" t="s">
        <v>1385</v>
      </c>
      <c r="P54" s="216" t="s">
        <v>1388</v>
      </c>
    </row>
    <row r="55" spans="2:16" x14ac:dyDescent="0.25">
      <c r="B55" s="14" t="s">
        <v>538</v>
      </c>
      <c r="C55">
        <v>2021</v>
      </c>
      <c r="D55" t="str">
        <f t="shared" si="1"/>
        <v>Mar 2021</v>
      </c>
      <c r="M55" s="24" t="s">
        <v>1386</v>
      </c>
      <c r="N55" s="204" t="s">
        <v>1388</v>
      </c>
      <c r="O55" s="18" t="s">
        <v>1387</v>
      </c>
      <c r="P55" s="216" t="s">
        <v>1388</v>
      </c>
    </row>
    <row r="56" spans="2:16" x14ac:dyDescent="0.25">
      <c r="B56" t="s">
        <v>539</v>
      </c>
      <c r="C56">
        <v>2021</v>
      </c>
      <c r="D56" t="str">
        <f t="shared" si="1"/>
        <v>Apr 2021</v>
      </c>
      <c r="M56" s="28" t="s">
        <v>1409</v>
      </c>
      <c r="N56" s="215" t="s">
        <v>1410</v>
      </c>
      <c r="O56" s="29" t="s">
        <v>1381</v>
      </c>
      <c r="P56" s="214">
        <v>55000</v>
      </c>
    </row>
    <row r="57" spans="2:16" x14ac:dyDescent="0.25">
      <c r="B57" s="14" t="s">
        <v>540</v>
      </c>
      <c r="C57">
        <v>2021</v>
      </c>
      <c r="D57" t="str">
        <f t="shared" si="1"/>
        <v>May 2021</v>
      </c>
    </row>
    <row r="58" spans="2:16" x14ac:dyDescent="0.25">
      <c r="B58" t="s">
        <v>541</v>
      </c>
      <c r="C58">
        <v>2021</v>
      </c>
      <c r="D58" t="str">
        <f t="shared" si="1"/>
        <v>Jun 2021</v>
      </c>
    </row>
    <row r="59" spans="2:16" x14ac:dyDescent="0.25">
      <c r="B59" s="14" t="s">
        <v>542</v>
      </c>
      <c r="C59">
        <v>2021</v>
      </c>
      <c r="D59" t="str">
        <f t="shared" si="1"/>
        <v>Jul 2021</v>
      </c>
    </row>
    <row r="60" spans="2:16" x14ac:dyDescent="0.25">
      <c r="B60" t="s">
        <v>543</v>
      </c>
      <c r="C60">
        <v>2021</v>
      </c>
      <c r="D60" t="str">
        <f t="shared" si="1"/>
        <v>Aug 2021</v>
      </c>
    </row>
    <row r="61" spans="2:16" x14ac:dyDescent="0.25">
      <c r="B61" s="14" t="s">
        <v>544</v>
      </c>
      <c r="C61">
        <v>2021</v>
      </c>
      <c r="D61" t="str">
        <f t="shared" si="1"/>
        <v>Sep 2021</v>
      </c>
    </row>
    <row r="62" spans="2:16" x14ac:dyDescent="0.25">
      <c r="B62" t="s">
        <v>545</v>
      </c>
      <c r="C62">
        <v>2021</v>
      </c>
      <c r="D62" t="str">
        <f t="shared" si="1"/>
        <v>Oct 2021</v>
      </c>
    </row>
    <row r="63" spans="2:16" x14ac:dyDescent="0.25">
      <c r="B63" s="14" t="s">
        <v>546</v>
      </c>
      <c r="C63">
        <v>2021</v>
      </c>
      <c r="D63" t="str">
        <f t="shared" si="1"/>
        <v>Nov 2021</v>
      </c>
    </row>
    <row r="64" spans="2:16" x14ac:dyDescent="0.25">
      <c r="B64" t="s">
        <v>547</v>
      </c>
      <c r="C64">
        <v>2021</v>
      </c>
      <c r="D64" t="str">
        <f t="shared" si="1"/>
        <v>Dec 2021</v>
      </c>
    </row>
    <row r="71" spans="25:25" x14ac:dyDescent="0.25">
      <c r="Y71" t="s">
        <v>1179</v>
      </c>
    </row>
    <row r="72" spans="25:25" x14ac:dyDescent="0.25">
      <c r="Y72" t="s">
        <v>1180</v>
      </c>
    </row>
    <row r="86" spans="13:13" x14ac:dyDescent="0.25">
      <c r="M86" s="1" t="s">
        <v>711</v>
      </c>
    </row>
    <row r="87" spans="13:13" x14ac:dyDescent="0.25">
      <c r="M87" t="s">
        <v>26</v>
      </c>
    </row>
    <row r="88" spans="13:13" x14ac:dyDescent="0.25">
      <c r="M88" t="s">
        <v>709</v>
      </c>
    </row>
    <row r="89" spans="13:13" x14ac:dyDescent="0.25">
      <c r="M89" t="s">
        <v>708</v>
      </c>
    </row>
  </sheetData>
  <dataValidations count="4">
    <dataValidation type="list" allowBlank="1" showInputMessage="1" showErrorMessage="1" sqref="C8:C15 N8:N15" xr:uid="{00000000-0002-0000-1100-000000000000}">
      <formula1>$D$53:$D$64</formula1>
    </dataValidation>
    <dataValidation type="list" allowBlank="1" showInputMessage="1" showErrorMessage="1" sqref="B8:B15 M8:M15" xr:uid="{00000000-0002-0000-1100-000001000000}">
      <formula1>$B$42:$B$51</formula1>
    </dataValidation>
    <dataValidation type="list" allowBlank="1" showInputMessage="1" showErrorMessage="1" sqref="Z4" xr:uid="{00000000-0002-0000-1100-000002000000}">
      <formula1>$Y$71:$Y$72</formula1>
    </dataValidation>
    <dataValidation type="list" allowBlank="1" showInputMessage="1" showErrorMessage="1" sqref="N5" xr:uid="{00000000-0002-0000-1100-000003000000}">
      <formula1>$M$87:$M$89</formula1>
    </dataValidation>
  </dataValidations>
  <pageMargins left="0.7" right="0.7" top="0.75" bottom="0.75" header="0.3" footer="0.3"/>
  <pageSetup orientation="portrait" r:id="rId1"/>
  <drawing r:id="rId2"/>
  <legacyDrawing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00000"/>
  </sheetPr>
  <dimension ref="B1:J33"/>
  <sheetViews>
    <sheetView workbookViewId="0">
      <selection activeCell="J22" sqref="J22"/>
    </sheetView>
  </sheetViews>
  <sheetFormatPr defaultRowHeight="15" x14ac:dyDescent="0.25"/>
  <cols>
    <col min="3" max="3" width="25.85546875" customWidth="1"/>
    <col min="4" max="4" width="26.5703125" bestFit="1" customWidth="1"/>
    <col min="5" max="5" width="11.5703125" customWidth="1"/>
    <col min="6" max="6" width="10" customWidth="1"/>
    <col min="7" max="7" width="16.7109375" bestFit="1" customWidth="1"/>
    <col min="8" max="8" width="12" customWidth="1"/>
  </cols>
  <sheetData>
    <row r="1" spans="2:8" ht="15.75" thickBot="1" x14ac:dyDescent="0.3"/>
    <row r="2" spans="2:8" x14ac:dyDescent="0.25">
      <c r="B2" s="533" t="s">
        <v>1286</v>
      </c>
      <c r="C2" s="534"/>
      <c r="D2" s="534"/>
      <c r="E2" s="534"/>
      <c r="F2" s="534"/>
      <c r="G2" s="534"/>
      <c r="H2" s="535"/>
    </row>
    <row r="3" spans="2:8" ht="18.75" x14ac:dyDescent="0.3">
      <c r="B3" s="536" t="s">
        <v>893</v>
      </c>
      <c r="C3" s="537"/>
      <c r="D3" s="537"/>
      <c r="E3" s="537"/>
      <c r="F3" s="537"/>
      <c r="G3" s="537"/>
      <c r="H3" s="538"/>
    </row>
    <row r="4" spans="2:8" x14ac:dyDescent="0.25">
      <c r="B4" s="82"/>
      <c r="C4" s="18"/>
      <c r="D4" s="18"/>
      <c r="E4" s="18"/>
      <c r="F4" s="18"/>
      <c r="G4" s="18"/>
      <c r="H4" s="85"/>
    </row>
    <row r="5" spans="2:8" ht="15.75" x14ac:dyDescent="0.25">
      <c r="B5" s="539" t="s">
        <v>1275</v>
      </c>
      <c r="C5" s="540"/>
      <c r="D5" s="540"/>
      <c r="E5" s="540"/>
      <c r="F5" s="540"/>
      <c r="G5" s="540"/>
      <c r="H5" s="541"/>
    </row>
    <row r="6" spans="2:8" x14ac:dyDescent="0.25">
      <c r="B6" s="82"/>
      <c r="C6" s="18"/>
      <c r="D6" s="18"/>
      <c r="E6" s="18"/>
      <c r="F6" s="18"/>
      <c r="G6" s="18"/>
      <c r="H6" s="85"/>
    </row>
    <row r="7" spans="2:8" x14ac:dyDescent="0.25">
      <c r="B7" s="82"/>
      <c r="C7" s="18"/>
      <c r="D7" s="18"/>
      <c r="E7" s="18"/>
      <c r="F7" s="18"/>
      <c r="G7" s="18"/>
      <c r="H7" s="85"/>
    </row>
    <row r="8" spans="2:8" x14ac:dyDescent="0.25">
      <c r="B8" s="82" t="s">
        <v>438</v>
      </c>
      <c r="C8" s="18"/>
      <c r="D8" s="18"/>
      <c r="E8" s="18" t="s">
        <v>1277</v>
      </c>
      <c r="F8" s="18"/>
      <c r="G8" s="18"/>
      <c r="H8" s="85"/>
    </row>
    <row r="9" spans="2:8" x14ac:dyDescent="0.25">
      <c r="B9" s="82" t="s">
        <v>439</v>
      </c>
      <c r="C9" s="18"/>
      <c r="D9" s="18"/>
      <c r="E9" s="18" t="s">
        <v>1278</v>
      </c>
      <c r="F9" s="18"/>
      <c r="G9" s="18"/>
      <c r="H9" s="85"/>
    </row>
    <row r="10" spans="2:8" x14ac:dyDescent="0.25">
      <c r="B10" s="82" t="s">
        <v>702</v>
      </c>
      <c r="C10" s="18"/>
      <c r="D10" s="18"/>
      <c r="E10" s="18"/>
      <c r="F10" s="18"/>
      <c r="G10" s="18"/>
      <c r="H10" s="85"/>
    </row>
    <row r="11" spans="2:8" x14ac:dyDescent="0.25">
      <c r="B11" s="82"/>
      <c r="C11" s="18"/>
      <c r="D11" s="18"/>
      <c r="E11" s="18"/>
      <c r="F11" s="18"/>
      <c r="G11" s="18"/>
      <c r="H11" s="85"/>
    </row>
    <row r="12" spans="2:8" x14ac:dyDescent="0.25">
      <c r="B12" s="82" t="s">
        <v>1276</v>
      </c>
      <c r="C12" s="18" t="s">
        <v>455</v>
      </c>
      <c r="D12" s="18"/>
      <c r="E12" s="18"/>
      <c r="F12" s="18"/>
      <c r="G12" s="18"/>
      <c r="H12" s="85"/>
    </row>
    <row r="13" spans="2:8" x14ac:dyDescent="0.25">
      <c r="B13" s="82" t="s">
        <v>760</v>
      </c>
      <c r="C13" s="18"/>
      <c r="D13" s="18"/>
      <c r="E13" s="18"/>
      <c r="F13" s="18"/>
      <c r="G13" s="18"/>
      <c r="H13" s="85"/>
    </row>
    <row r="14" spans="2:8" x14ac:dyDescent="0.25">
      <c r="B14" s="82"/>
      <c r="C14" s="18"/>
      <c r="D14" s="18"/>
      <c r="E14" s="18"/>
      <c r="F14" s="18"/>
      <c r="G14" s="18"/>
      <c r="H14" s="85"/>
    </row>
    <row r="15" spans="2:8" x14ac:dyDescent="0.25">
      <c r="B15" s="82" t="s">
        <v>1279</v>
      </c>
      <c r="C15" s="18"/>
      <c r="D15" s="18"/>
      <c r="E15" s="18"/>
      <c r="F15" s="18"/>
      <c r="G15" s="18"/>
      <c r="H15" s="85"/>
    </row>
    <row r="16" spans="2:8" x14ac:dyDescent="0.25">
      <c r="B16" s="82" t="s">
        <v>1280</v>
      </c>
      <c r="C16" s="18"/>
      <c r="D16" s="18"/>
      <c r="E16" s="18"/>
      <c r="F16" s="18"/>
      <c r="G16" s="18"/>
      <c r="H16" s="85"/>
    </row>
    <row r="17" spans="2:10" x14ac:dyDescent="0.25">
      <c r="B17" s="144" t="s">
        <v>1281</v>
      </c>
      <c r="C17" s="138" t="s">
        <v>585</v>
      </c>
      <c r="D17" s="138" t="s">
        <v>1078</v>
      </c>
      <c r="E17" s="138" t="s">
        <v>1282</v>
      </c>
      <c r="F17" s="138" t="s">
        <v>591</v>
      </c>
      <c r="G17" s="138" t="s">
        <v>1283</v>
      </c>
      <c r="H17" s="145" t="s">
        <v>1284</v>
      </c>
    </row>
    <row r="18" spans="2:10" x14ac:dyDescent="0.25">
      <c r="B18" s="184">
        <v>1</v>
      </c>
      <c r="C18" s="44" t="s">
        <v>208</v>
      </c>
      <c r="D18" s="133" t="s">
        <v>1325</v>
      </c>
      <c r="E18" s="133">
        <v>80000</v>
      </c>
      <c r="F18" s="185">
        <v>0.15</v>
      </c>
      <c r="G18" s="133">
        <f>E18*F18</f>
        <v>12000</v>
      </c>
      <c r="H18" s="141">
        <f>E18+G18</f>
        <v>92000</v>
      </c>
    </row>
    <row r="19" spans="2:10" x14ac:dyDescent="0.25">
      <c r="B19" s="184">
        <v>2</v>
      </c>
      <c r="C19" s="44" t="s">
        <v>529</v>
      </c>
      <c r="D19" s="133" t="s">
        <v>1326</v>
      </c>
      <c r="E19" s="133">
        <v>10000</v>
      </c>
      <c r="F19" s="185">
        <v>0.15</v>
      </c>
      <c r="G19" s="133">
        <f t="shared" ref="G19:G20" si="0">E19*F19</f>
        <v>1500</v>
      </c>
      <c r="H19" s="141">
        <f t="shared" ref="H19:H20" si="1">E19+G19</f>
        <v>11500</v>
      </c>
    </row>
    <row r="20" spans="2:10" x14ac:dyDescent="0.25">
      <c r="B20" s="184">
        <v>3</v>
      </c>
      <c r="C20" s="44" t="s">
        <v>530</v>
      </c>
      <c r="D20" s="133" t="s">
        <v>1327</v>
      </c>
      <c r="E20" s="133">
        <v>5000</v>
      </c>
      <c r="F20" s="185">
        <v>0</v>
      </c>
      <c r="G20" s="133">
        <f t="shared" si="0"/>
        <v>0</v>
      </c>
      <c r="H20" s="141">
        <f t="shared" si="1"/>
        <v>5000</v>
      </c>
    </row>
    <row r="21" spans="2:10" x14ac:dyDescent="0.25">
      <c r="B21" s="142" t="s">
        <v>1420</v>
      </c>
      <c r="C21" s="137"/>
      <c r="D21" s="134"/>
      <c r="E21" s="134">
        <f>SUM(E18:E20)</f>
        <v>95000</v>
      </c>
      <c r="F21" s="137"/>
      <c r="G21" s="134">
        <f>SUM(G18:G20)</f>
        <v>13500</v>
      </c>
      <c r="H21" s="143">
        <f>SUM(H18:H20)</f>
        <v>108500</v>
      </c>
    </row>
    <row r="22" spans="2:10" x14ac:dyDescent="0.25">
      <c r="B22" s="218" t="s">
        <v>1422</v>
      </c>
      <c r="C22" s="219"/>
      <c r="D22" s="220"/>
      <c r="E22" s="220"/>
      <c r="F22" s="219"/>
      <c r="G22" s="220"/>
      <c r="H22" s="221">
        <v>50000</v>
      </c>
      <c r="J22" s="3" t="s">
        <v>1424</v>
      </c>
    </row>
    <row r="23" spans="2:10" x14ac:dyDescent="0.25">
      <c r="B23" s="120" t="s">
        <v>1421</v>
      </c>
      <c r="C23" s="119"/>
      <c r="D23" s="217"/>
      <c r="E23" s="217"/>
      <c r="F23" s="119"/>
      <c r="G23" s="217"/>
      <c r="H23" s="222">
        <f>SUM(H21:H22)</f>
        <v>158500</v>
      </c>
    </row>
    <row r="24" spans="2:10" x14ac:dyDescent="0.25">
      <c r="B24" s="82" t="s">
        <v>1423</v>
      </c>
      <c r="C24" s="18"/>
      <c r="D24" s="18"/>
      <c r="E24" s="18"/>
      <c r="F24" s="18"/>
      <c r="G24" s="21"/>
      <c r="H24" s="122"/>
    </row>
    <row r="25" spans="2:10" x14ac:dyDescent="0.25">
      <c r="B25" s="82"/>
      <c r="C25" s="18"/>
      <c r="D25" s="18"/>
      <c r="E25" s="18"/>
      <c r="F25" s="18"/>
      <c r="G25" s="18"/>
      <c r="H25" s="85"/>
    </row>
    <row r="26" spans="2:10" x14ac:dyDescent="0.25">
      <c r="B26" s="82"/>
      <c r="C26" s="18"/>
      <c r="D26" s="18"/>
      <c r="E26" s="18"/>
      <c r="F26" s="18"/>
      <c r="G26" s="18"/>
      <c r="H26" s="85"/>
    </row>
    <row r="27" spans="2:10" x14ac:dyDescent="0.25">
      <c r="B27" s="82" t="s">
        <v>1285</v>
      </c>
      <c r="C27" s="18"/>
      <c r="D27" s="18"/>
      <c r="E27" s="18"/>
      <c r="F27" s="18"/>
      <c r="G27" s="18"/>
      <c r="H27" s="85"/>
    </row>
    <row r="28" spans="2:10" x14ac:dyDescent="0.25">
      <c r="B28" s="82"/>
      <c r="C28" s="18"/>
      <c r="D28" s="18"/>
      <c r="E28" s="18"/>
      <c r="F28" s="18"/>
      <c r="G28" s="18"/>
      <c r="H28" s="85"/>
    </row>
    <row r="29" spans="2:10" x14ac:dyDescent="0.25">
      <c r="B29" s="82" t="s">
        <v>1287</v>
      </c>
      <c r="C29" s="18"/>
      <c r="D29" s="18"/>
      <c r="E29" s="18"/>
      <c r="F29" s="18"/>
      <c r="G29" s="18"/>
      <c r="H29" s="85"/>
    </row>
    <row r="30" spans="2:10" x14ac:dyDescent="0.25">
      <c r="B30" s="82"/>
      <c r="C30" s="18"/>
      <c r="D30" s="18"/>
      <c r="E30" s="18"/>
      <c r="F30" s="18"/>
      <c r="G30" s="18"/>
      <c r="H30" s="85"/>
    </row>
    <row r="31" spans="2:10" x14ac:dyDescent="0.25">
      <c r="B31" s="82"/>
      <c r="C31" s="18"/>
      <c r="D31" s="18"/>
      <c r="E31" s="18"/>
      <c r="F31" s="18"/>
      <c r="G31" s="18"/>
      <c r="H31" s="85"/>
    </row>
    <row r="32" spans="2:10" x14ac:dyDescent="0.25">
      <c r="B32" s="82"/>
      <c r="C32" s="18"/>
      <c r="D32" s="18"/>
      <c r="E32" s="18"/>
      <c r="F32" s="18"/>
      <c r="G32" s="18"/>
      <c r="H32" s="85"/>
    </row>
    <row r="33" spans="2:8" ht="15.75" thickBot="1" x14ac:dyDescent="0.3">
      <c r="B33" s="92" t="s">
        <v>957</v>
      </c>
      <c r="C33" s="93"/>
      <c r="D33" s="93"/>
      <c r="E33" s="93"/>
      <c r="F33" s="93" t="s">
        <v>958</v>
      </c>
      <c r="G33" s="93"/>
      <c r="H33" s="94"/>
    </row>
  </sheetData>
  <mergeCells count="3">
    <mergeCell ref="B2:H2"/>
    <mergeCell ref="B3:H3"/>
    <mergeCell ref="B5:H5"/>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X41"/>
  <sheetViews>
    <sheetView workbookViewId="0">
      <selection activeCell="U32" sqref="U32"/>
    </sheetView>
  </sheetViews>
  <sheetFormatPr defaultRowHeight="15" x14ac:dyDescent="0.25"/>
  <cols>
    <col min="2" max="2" width="15.28515625" bestFit="1" customWidth="1"/>
    <col min="4" max="4" width="15.140625" customWidth="1"/>
    <col min="5" max="5" width="13.42578125" customWidth="1"/>
    <col min="6" max="6" width="10.42578125" bestFit="1" customWidth="1"/>
    <col min="7" max="7" width="10.42578125" customWidth="1"/>
    <col min="8" max="8" width="10.140625" bestFit="1" customWidth="1"/>
    <col min="9" max="9" width="9.140625" bestFit="1" customWidth="1"/>
    <col min="10" max="10" width="9.140625" customWidth="1"/>
    <col min="11" max="13" width="11" customWidth="1"/>
    <col min="19" max="20" width="10.5703125" customWidth="1"/>
    <col min="22" max="22" width="14" customWidth="1"/>
    <col min="23" max="23" width="9.85546875" bestFit="1" customWidth="1"/>
  </cols>
  <sheetData>
    <row r="1" spans="1:24" x14ac:dyDescent="0.25">
      <c r="A1" s="491" t="s">
        <v>1299</v>
      </c>
      <c r="B1" s="491"/>
      <c r="C1" s="491"/>
      <c r="D1" s="491"/>
      <c r="E1" s="491"/>
      <c r="F1" s="491"/>
      <c r="G1" s="491"/>
      <c r="H1" s="491"/>
      <c r="I1" s="491"/>
      <c r="J1" s="491"/>
      <c r="K1" s="491"/>
      <c r="L1" s="491"/>
      <c r="M1" s="491"/>
      <c r="N1" s="491"/>
      <c r="O1" s="491"/>
      <c r="P1" s="491"/>
      <c r="Q1" s="491"/>
      <c r="R1" s="491"/>
      <c r="S1" s="491"/>
      <c r="T1" s="491"/>
      <c r="U1" s="491"/>
      <c r="V1" s="491"/>
      <c r="W1" s="491"/>
      <c r="X1" s="491"/>
    </row>
    <row r="2" spans="1:24" x14ac:dyDescent="0.25">
      <c r="A2" s="491" t="s">
        <v>1368</v>
      </c>
      <c r="B2" s="491"/>
      <c r="C2" s="491"/>
      <c r="D2" s="491"/>
      <c r="E2" s="491"/>
      <c r="F2" s="491"/>
      <c r="G2" s="491"/>
      <c r="H2" s="491"/>
      <c r="I2" s="491"/>
      <c r="J2" s="491"/>
      <c r="K2" s="491"/>
      <c r="L2" s="491"/>
      <c r="M2" s="491"/>
      <c r="N2" s="491"/>
      <c r="O2" s="491"/>
      <c r="P2" s="491"/>
      <c r="Q2" s="491"/>
      <c r="R2" s="491"/>
      <c r="S2" s="491"/>
      <c r="T2" s="491"/>
      <c r="U2" s="491"/>
      <c r="V2" s="491"/>
      <c r="W2" s="491"/>
      <c r="X2" s="491"/>
    </row>
    <row r="4" spans="1:24" x14ac:dyDescent="0.25">
      <c r="A4" t="s">
        <v>1303</v>
      </c>
    </row>
    <row r="6" spans="1:24" x14ac:dyDescent="0.25">
      <c r="A6" s="1" t="s">
        <v>1288</v>
      </c>
      <c r="B6" s="3" t="s">
        <v>1289</v>
      </c>
      <c r="C6" t="s">
        <v>1300</v>
      </c>
      <c r="E6" s="186" t="s">
        <v>1291</v>
      </c>
      <c r="F6" s="3" t="s">
        <v>1301</v>
      </c>
      <c r="G6" s="3"/>
    </row>
    <row r="7" spans="1:24" x14ac:dyDescent="0.25">
      <c r="A7" s="1"/>
      <c r="E7" s="186"/>
    </row>
    <row r="8" spans="1:24" ht="15" customHeight="1" x14ac:dyDescent="0.25">
      <c r="A8" s="507" t="s">
        <v>1292</v>
      </c>
      <c r="B8" s="507" t="s">
        <v>1293</v>
      </c>
      <c r="C8" s="507" t="s">
        <v>1294</v>
      </c>
      <c r="D8" s="507" t="s">
        <v>1295</v>
      </c>
      <c r="E8" s="507" t="s">
        <v>72</v>
      </c>
      <c r="F8" s="507" t="s">
        <v>1196</v>
      </c>
      <c r="G8" s="543" t="s">
        <v>1304</v>
      </c>
      <c r="H8" s="507" t="s">
        <v>1277</v>
      </c>
      <c r="I8" s="507" t="s">
        <v>1176</v>
      </c>
      <c r="J8" s="543" t="s">
        <v>1296</v>
      </c>
      <c r="K8" s="543" t="s">
        <v>528</v>
      </c>
      <c r="L8" s="543" t="s">
        <v>1427</v>
      </c>
      <c r="M8" s="545" t="s">
        <v>529</v>
      </c>
      <c r="N8" s="546"/>
      <c r="O8" s="545" t="s">
        <v>1298</v>
      </c>
      <c r="P8" s="546"/>
      <c r="Q8" s="543" t="s">
        <v>531</v>
      </c>
      <c r="R8" s="543" t="s">
        <v>532</v>
      </c>
      <c r="S8" s="543" t="s">
        <v>533</v>
      </c>
      <c r="T8" s="543" t="s">
        <v>286</v>
      </c>
      <c r="U8" s="545" t="s">
        <v>416</v>
      </c>
      <c r="V8" s="546"/>
    </row>
    <row r="9" spans="1:24" s="1" customFormat="1" x14ac:dyDescent="0.25">
      <c r="A9" s="507"/>
      <c r="B9" s="507"/>
      <c r="C9" s="507"/>
      <c r="D9" s="507"/>
      <c r="E9" s="507"/>
      <c r="F9" s="507"/>
      <c r="G9" s="544"/>
      <c r="H9" s="507"/>
      <c r="I9" s="507"/>
      <c r="J9" s="544"/>
      <c r="K9" s="544"/>
      <c r="L9" s="544"/>
      <c r="M9" s="187" t="s">
        <v>1297</v>
      </c>
      <c r="N9" s="187" t="s">
        <v>701</v>
      </c>
      <c r="O9" s="187" t="s">
        <v>1297</v>
      </c>
      <c r="P9" s="187" t="s">
        <v>701</v>
      </c>
      <c r="Q9" s="544"/>
      <c r="R9" s="544"/>
      <c r="S9" s="544"/>
      <c r="T9" s="544"/>
      <c r="U9" s="223" t="s">
        <v>1297</v>
      </c>
      <c r="V9" s="223" t="s">
        <v>701</v>
      </c>
    </row>
    <row r="10" spans="1:24" x14ac:dyDescent="0.25">
      <c r="A10" s="57"/>
      <c r="B10" s="57"/>
      <c r="C10" s="57"/>
      <c r="D10" s="188"/>
      <c r="E10" s="188"/>
      <c r="F10" s="188"/>
      <c r="G10" s="188"/>
      <c r="H10" s="188"/>
      <c r="I10" s="188"/>
      <c r="J10" s="188"/>
      <c r="K10" s="188"/>
      <c r="L10" s="188"/>
      <c r="M10" s="188"/>
      <c r="N10" s="188"/>
      <c r="O10" s="188"/>
      <c r="P10" s="188"/>
      <c r="Q10" s="188"/>
      <c r="R10" s="188"/>
      <c r="S10" s="188"/>
      <c r="T10" s="188"/>
      <c r="U10" s="188">
        <f>SUM(K10,M10,O10,Q10,R10,S10)</f>
        <v>0</v>
      </c>
      <c r="V10" s="188">
        <f>SUM(N10,P10,L10,T10)</f>
        <v>0</v>
      </c>
    </row>
    <row r="11" spans="1:24" x14ac:dyDescent="0.25">
      <c r="A11" s="57"/>
      <c r="B11" s="57"/>
      <c r="C11" s="57"/>
      <c r="D11" s="188"/>
      <c r="E11" s="188"/>
      <c r="F11" s="188"/>
      <c r="G11" s="188"/>
      <c r="H11" s="188"/>
      <c r="I11" s="188"/>
      <c r="J11" s="188"/>
      <c r="K11" s="188"/>
      <c r="L11" s="188"/>
      <c r="M11" s="188"/>
      <c r="N11" s="188"/>
      <c r="O11" s="188"/>
      <c r="P11" s="188"/>
      <c r="Q11" s="188"/>
      <c r="R11" s="188"/>
      <c r="S11" s="188"/>
      <c r="T11" s="188"/>
      <c r="U11" s="188">
        <f t="shared" ref="U11:U13" si="0">SUM(K11,M11,O11,Q11,R11,S11)</f>
        <v>0</v>
      </c>
      <c r="V11" s="188">
        <f t="shared" ref="V11:V13" si="1">SUM(N11,P11,L11,T11)</f>
        <v>0</v>
      </c>
    </row>
    <row r="12" spans="1:24" x14ac:dyDescent="0.25">
      <c r="A12" s="57"/>
      <c r="B12" s="57"/>
      <c r="C12" s="57"/>
      <c r="D12" s="188"/>
      <c r="E12" s="188"/>
      <c r="F12" s="188"/>
      <c r="G12" s="188"/>
      <c r="H12" s="188"/>
      <c r="I12" s="188"/>
      <c r="J12" s="188"/>
      <c r="K12" s="188"/>
      <c r="L12" s="188"/>
      <c r="M12" s="188"/>
      <c r="N12" s="188"/>
      <c r="O12" s="188"/>
      <c r="P12" s="188"/>
      <c r="Q12" s="188"/>
      <c r="R12" s="188"/>
      <c r="S12" s="188"/>
      <c r="T12" s="188"/>
      <c r="U12" s="188">
        <f t="shared" si="0"/>
        <v>0</v>
      </c>
      <c r="V12" s="188">
        <f t="shared" si="1"/>
        <v>0</v>
      </c>
    </row>
    <row r="13" spans="1:24" x14ac:dyDescent="0.25">
      <c r="A13" s="57"/>
      <c r="B13" s="57"/>
      <c r="C13" s="57"/>
      <c r="D13" s="188"/>
      <c r="E13" s="188"/>
      <c r="F13" s="188"/>
      <c r="G13" s="188"/>
      <c r="H13" s="188"/>
      <c r="I13" s="188"/>
      <c r="J13" s="188"/>
      <c r="K13" s="188"/>
      <c r="L13" s="188"/>
      <c r="M13" s="188"/>
      <c r="N13" s="188"/>
      <c r="O13" s="188"/>
      <c r="P13" s="188"/>
      <c r="Q13" s="188"/>
      <c r="R13" s="188"/>
      <c r="S13" s="188"/>
      <c r="T13" s="188"/>
      <c r="U13" s="188">
        <f t="shared" si="0"/>
        <v>0</v>
      </c>
      <c r="V13" s="188">
        <f t="shared" si="1"/>
        <v>0</v>
      </c>
    </row>
    <row r="14" spans="1:24" s="1" customFormat="1" x14ac:dyDescent="0.25">
      <c r="A14" s="46" t="s">
        <v>416</v>
      </c>
      <c r="B14" s="46"/>
      <c r="C14" s="46"/>
      <c r="D14" s="189">
        <f>SUM(D10:D13)</f>
        <v>0</v>
      </c>
      <c r="E14" s="189">
        <f>SUM(E10:E13)</f>
        <v>0</v>
      </c>
      <c r="F14" s="189"/>
      <c r="G14" s="189"/>
      <c r="H14" s="189"/>
      <c r="I14" s="189"/>
      <c r="J14" s="189"/>
      <c r="K14" s="189">
        <f t="shared" ref="K14:V14" si="2">SUM(K10:K13)</f>
        <v>0</v>
      </c>
      <c r="L14" s="189"/>
      <c r="M14" s="189">
        <f t="shared" si="2"/>
        <v>0</v>
      </c>
      <c r="N14" s="189">
        <f t="shared" si="2"/>
        <v>0</v>
      </c>
      <c r="O14" s="189">
        <f t="shared" si="2"/>
        <v>0</v>
      </c>
      <c r="P14" s="189">
        <f t="shared" si="2"/>
        <v>0</v>
      </c>
      <c r="Q14" s="189">
        <f t="shared" si="2"/>
        <v>0</v>
      </c>
      <c r="R14" s="189">
        <f t="shared" si="2"/>
        <v>0</v>
      </c>
      <c r="S14" s="189">
        <f t="shared" si="2"/>
        <v>0</v>
      </c>
      <c r="T14" s="189"/>
      <c r="U14" s="189">
        <f t="shared" si="2"/>
        <v>0</v>
      </c>
      <c r="V14" s="189">
        <f t="shared" si="2"/>
        <v>0</v>
      </c>
    </row>
    <row r="17" spans="1:24" x14ac:dyDescent="0.25">
      <c r="A17" s="1" t="s">
        <v>1288</v>
      </c>
      <c r="B17" s="3" t="s">
        <v>1290</v>
      </c>
      <c r="C17" t="s">
        <v>1300</v>
      </c>
      <c r="E17" s="186" t="s">
        <v>1291</v>
      </c>
      <c r="F17" s="3" t="s">
        <v>1301</v>
      </c>
      <c r="G17" s="3"/>
    </row>
    <row r="18" spans="1:24" x14ac:dyDescent="0.25">
      <c r="A18" s="1"/>
      <c r="E18" s="186"/>
    </row>
    <row r="19" spans="1:24" ht="15" customHeight="1" x14ac:dyDescent="0.25">
      <c r="A19" s="507" t="s">
        <v>1292</v>
      </c>
      <c r="B19" s="507" t="s">
        <v>1293</v>
      </c>
      <c r="C19" s="507" t="s">
        <v>1294</v>
      </c>
      <c r="D19" s="507" t="s">
        <v>1295</v>
      </c>
      <c r="E19" s="507" t="s">
        <v>72</v>
      </c>
      <c r="F19" s="507" t="s">
        <v>1196</v>
      </c>
      <c r="G19" s="543" t="s">
        <v>1304</v>
      </c>
      <c r="H19" s="507" t="s">
        <v>1277</v>
      </c>
      <c r="I19" s="507" t="s">
        <v>1176</v>
      </c>
      <c r="J19" s="507" t="s">
        <v>670</v>
      </c>
      <c r="K19" s="507" t="s">
        <v>1426</v>
      </c>
      <c r="L19" s="224" t="s">
        <v>567</v>
      </c>
      <c r="M19" s="507" t="s">
        <v>528</v>
      </c>
      <c r="N19" s="543" t="s">
        <v>1427</v>
      </c>
      <c r="O19" s="542" t="s">
        <v>529</v>
      </c>
      <c r="P19" s="542"/>
      <c r="Q19" s="542" t="s">
        <v>1298</v>
      </c>
      <c r="R19" s="542"/>
      <c r="S19" s="507" t="s">
        <v>531</v>
      </c>
      <c r="T19" s="543" t="s">
        <v>532</v>
      </c>
      <c r="U19" s="507" t="s">
        <v>533</v>
      </c>
      <c r="V19" s="543" t="s">
        <v>286</v>
      </c>
      <c r="W19" s="542" t="s">
        <v>416</v>
      </c>
      <c r="X19" s="542"/>
    </row>
    <row r="20" spans="1:24" x14ac:dyDescent="0.25">
      <c r="A20" s="507"/>
      <c r="B20" s="507"/>
      <c r="C20" s="507"/>
      <c r="D20" s="507"/>
      <c r="E20" s="507"/>
      <c r="F20" s="507"/>
      <c r="G20" s="544"/>
      <c r="H20" s="507"/>
      <c r="I20" s="507"/>
      <c r="J20" s="507"/>
      <c r="K20" s="507"/>
      <c r="L20" s="225"/>
      <c r="M20" s="507"/>
      <c r="N20" s="544"/>
      <c r="O20" s="187" t="s">
        <v>1297</v>
      </c>
      <c r="P20" s="187" t="s">
        <v>701</v>
      </c>
      <c r="Q20" s="187" t="s">
        <v>1297</v>
      </c>
      <c r="R20" s="187" t="s">
        <v>701</v>
      </c>
      <c r="S20" s="507"/>
      <c r="T20" s="544"/>
      <c r="U20" s="507"/>
      <c r="V20" s="544"/>
      <c r="W20" s="187" t="s">
        <v>1297</v>
      </c>
      <c r="X20" s="187" t="s">
        <v>701</v>
      </c>
    </row>
    <row r="21" spans="1:24" x14ac:dyDescent="0.25">
      <c r="A21" s="57"/>
      <c r="B21" s="57"/>
      <c r="C21" s="57"/>
      <c r="D21" s="188"/>
      <c r="E21" s="188"/>
      <c r="F21" s="188"/>
      <c r="G21" s="188"/>
      <c r="H21" s="188"/>
      <c r="I21" s="188"/>
      <c r="J21" s="188"/>
      <c r="K21" s="188"/>
      <c r="L21" s="188"/>
      <c r="M21" s="188"/>
      <c r="N21" s="188"/>
      <c r="O21" s="188"/>
      <c r="P21" s="188"/>
      <c r="Q21" s="188"/>
      <c r="R21" s="188"/>
      <c r="S21" s="188"/>
      <c r="T21" s="188"/>
      <c r="U21" s="188"/>
      <c r="V21" s="188"/>
      <c r="W21" s="188">
        <f>SUM(M21,O21,Q21,S21,T21,U21)</f>
        <v>0</v>
      </c>
      <c r="X21" s="188">
        <f>SUM(P21,R21,N21,V21)</f>
        <v>0</v>
      </c>
    </row>
    <row r="22" spans="1:24" x14ac:dyDescent="0.25">
      <c r="A22" s="57"/>
      <c r="B22" s="57"/>
      <c r="C22" s="57"/>
      <c r="D22" s="188"/>
      <c r="E22" s="188"/>
      <c r="F22" s="188"/>
      <c r="G22" s="188"/>
      <c r="H22" s="188"/>
      <c r="I22" s="188"/>
      <c r="J22" s="188"/>
      <c r="K22" s="188"/>
      <c r="L22" s="188"/>
      <c r="M22" s="188"/>
      <c r="N22" s="188"/>
      <c r="O22" s="188"/>
      <c r="P22" s="188"/>
      <c r="Q22" s="188"/>
      <c r="R22" s="188"/>
      <c r="S22" s="188"/>
      <c r="T22" s="188"/>
      <c r="U22" s="188"/>
      <c r="V22" s="188"/>
      <c r="W22" s="188"/>
      <c r="X22" s="188"/>
    </row>
    <row r="23" spans="1:24" x14ac:dyDescent="0.25">
      <c r="A23" s="57"/>
      <c r="B23" s="57"/>
      <c r="C23" s="57"/>
      <c r="D23" s="188"/>
      <c r="E23" s="188"/>
      <c r="F23" s="188"/>
      <c r="G23" s="188"/>
      <c r="H23" s="188"/>
      <c r="I23" s="188"/>
      <c r="J23" s="188"/>
      <c r="K23" s="188"/>
      <c r="L23" s="188"/>
      <c r="M23" s="188"/>
      <c r="N23" s="188"/>
      <c r="O23" s="188"/>
      <c r="P23" s="188"/>
      <c r="Q23" s="188"/>
      <c r="R23" s="188"/>
      <c r="S23" s="188"/>
      <c r="T23" s="188"/>
      <c r="U23" s="188"/>
      <c r="V23" s="188"/>
      <c r="W23" s="188"/>
      <c r="X23" s="188"/>
    </row>
    <row r="24" spans="1:24" x14ac:dyDescent="0.25">
      <c r="A24" s="57"/>
      <c r="B24" s="57"/>
      <c r="C24" s="57"/>
      <c r="D24" s="188"/>
      <c r="E24" s="188"/>
      <c r="F24" s="188"/>
      <c r="G24" s="188"/>
      <c r="H24" s="188"/>
      <c r="I24" s="188"/>
      <c r="J24" s="188"/>
      <c r="K24" s="188"/>
      <c r="L24" s="188"/>
      <c r="M24" s="188"/>
      <c r="N24" s="188"/>
      <c r="O24" s="188"/>
      <c r="P24" s="188"/>
      <c r="Q24" s="188"/>
      <c r="R24" s="188"/>
      <c r="S24" s="188"/>
      <c r="T24" s="188"/>
      <c r="U24" s="188"/>
      <c r="V24" s="188"/>
      <c r="W24" s="188"/>
      <c r="X24" s="188"/>
    </row>
    <row r="25" spans="1:24" x14ac:dyDescent="0.25">
      <c r="A25" s="46" t="s">
        <v>416</v>
      </c>
      <c r="B25" s="46"/>
      <c r="C25" s="46"/>
      <c r="D25" s="189">
        <f>SUM(D21:D24)</f>
        <v>0</v>
      </c>
      <c r="E25" s="189">
        <f>SUM(E21:E24)</f>
        <v>0</v>
      </c>
      <c r="F25" s="189"/>
      <c r="G25" s="189"/>
      <c r="H25" s="189"/>
      <c r="I25" s="189"/>
      <c r="J25" s="189"/>
      <c r="K25" s="189"/>
      <c r="L25" s="189"/>
      <c r="M25" s="189">
        <f t="shared" ref="M25:V25" si="3">SUM(M21:M24)</f>
        <v>0</v>
      </c>
      <c r="N25" s="189">
        <f t="shared" si="3"/>
        <v>0</v>
      </c>
      <c r="O25" s="189">
        <f t="shared" si="3"/>
        <v>0</v>
      </c>
      <c r="P25" s="189">
        <f t="shared" si="3"/>
        <v>0</v>
      </c>
      <c r="Q25" s="189">
        <f t="shared" si="3"/>
        <v>0</v>
      </c>
      <c r="R25" s="189">
        <f t="shared" si="3"/>
        <v>0</v>
      </c>
      <c r="S25" s="189">
        <f t="shared" si="3"/>
        <v>0</v>
      </c>
      <c r="T25" s="189">
        <f t="shared" si="3"/>
        <v>0</v>
      </c>
      <c r="U25" s="189">
        <f t="shared" si="3"/>
        <v>0</v>
      </c>
      <c r="V25" s="189">
        <f t="shared" si="3"/>
        <v>0</v>
      </c>
      <c r="W25" s="189">
        <f t="shared" ref="W25" si="4">SUM(W21:W24)</f>
        <v>0</v>
      </c>
      <c r="X25" s="189">
        <f t="shared" ref="X25" si="5">SUM(X21:X24)</f>
        <v>0</v>
      </c>
    </row>
    <row r="37" spans="1:1" x14ac:dyDescent="0.25">
      <c r="A37" t="s">
        <v>1289</v>
      </c>
    </row>
    <row r="38" spans="1:1" x14ac:dyDescent="0.25">
      <c r="A38" t="s">
        <v>1290</v>
      </c>
    </row>
    <row r="40" spans="1:1" x14ac:dyDescent="0.25">
      <c r="A40" t="s">
        <v>1302</v>
      </c>
    </row>
    <row r="41" spans="1:1" x14ac:dyDescent="0.25">
      <c r="A41" t="s">
        <v>1301</v>
      </c>
    </row>
  </sheetData>
  <mergeCells count="41">
    <mergeCell ref="A1:X1"/>
    <mergeCell ref="A2:X2"/>
    <mergeCell ref="A8:A9"/>
    <mergeCell ref="B8:B9"/>
    <mergeCell ref="C8:C9"/>
    <mergeCell ref="D8:D9"/>
    <mergeCell ref="E8:E9"/>
    <mergeCell ref="K8:K9"/>
    <mergeCell ref="J8:J9"/>
    <mergeCell ref="M8:N8"/>
    <mergeCell ref="O8:P8"/>
    <mergeCell ref="U8:V8"/>
    <mergeCell ref="Q8:Q9"/>
    <mergeCell ref="T8:T9"/>
    <mergeCell ref="S8:S9"/>
    <mergeCell ref="R8:R9"/>
    <mergeCell ref="A19:A20"/>
    <mergeCell ref="B19:B20"/>
    <mergeCell ref="C19:C20"/>
    <mergeCell ref="D19:D20"/>
    <mergeCell ref="E19:E20"/>
    <mergeCell ref="F19:F20"/>
    <mergeCell ref="H19:H20"/>
    <mergeCell ref="I19:I20"/>
    <mergeCell ref="F8:F9"/>
    <mergeCell ref="H8:H9"/>
    <mergeCell ref="I8:I9"/>
    <mergeCell ref="G8:G9"/>
    <mergeCell ref="G19:G20"/>
    <mergeCell ref="W19:X19"/>
    <mergeCell ref="J19:J20"/>
    <mergeCell ref="L8:L9"/>
    <mergeCell ref="N19:N20"/>
    <mergeCell ref="V19:V20"/>
    <mergeCell ref="T19:T20"/>
    <mergeCell ref="U19:U20"/>
    <mergeCell ref="K19:K20"/>
    <mergeCell ref="M19:M20"/>
    <mergeCell ref="O19:P19"/>
    <mergeCell ref="Q19:R19"/>
    <mergeCell ref="S19:S20"/>
  </mergeCells>
  <dataValidations count="2">
    <dataValidation type="list" allowBlank="1" showInputMessage="1" showErrorMessage="1" sqref="B6:B7 B17:B18" xr:uid="{00000000-0002-0000-1300-000000000000}">
      <formula1>$A$37:$A$38</formula1>
    </dataValidation>
    <dataValidation type="list" allowBlank="1" showInputMessage="1" showErrorMessage="1" sqref="F6:G7 F17:G18" xr:uid="{00000000-0002-0000-1300-000001000000}">
      <formula1>$A$40:$A$41</formula1>
    </dataValidation>
  </dataValidations>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00000"/>
  </sheetPr>
  <dimension ref="B1:L61"/>
  <sheetViews>
    <sheetView workbookViewId="0">
      <selection activeCell="B19" sqref="B19"/>
    </sheetView>
  </sheetViews>
  <sheetFormatPr defaultRowHeight="15" x14ac:dyDescent="0.25"/>
  <cols>
    <col min="1" max="1" width="4.5703125" customWidth="1"/>
    <col min="2" max="2" width="20.85546875" customWidth="1"/>
    <col min="3" max="3" width="17.5703125" bestFit="1" customWidth="1"/>
    <col min="4" max="4" width="22.5703125" bestFit="1" customWidth="1"/>
    <col min="5" max="5" width="34.5703125" bestFit="1" customWidth="1"/>
    <col min="6" max="6" width="29.42578125" customWidth="1"/>
    <col min="7" max="7" width="28.42578125" bestFit="1" customWidth="1"/>
    <col min="10" max="10" width="18.85546875" customWidth="1"/>
  </cols>
  <sheetData>
    <row r="1" spans="2:12" x14ac:dyDescent="0.25">
      <c r="B1" s="1" t="s">
        <v>741</v>
      </c>
    </row>
    <row r="2" spans="2:12" ht="15.75" thickBot="1" x14ac:dyDescent="0.3"/>
    <row r="3" spans="2:12" x14ac:dyDescent="0.25">
      <c r="B3" s="103" t="s">
        <v>613</v>
      </c>
      <c r="C3" s="104" t="s">
        <v>749</v>
      </c>
      <c r="D3" s="105"/>
      <c r="E3" s="104" t="s">
        <v>614</v>
      </c>
      <c r="F3" s="104" t="s">
        <v>791</v>
      </c>
      <c r="G3" s="106" t="s">
        <v>818</v>
      </c>
      <c r="J3" s="113" t="s">
        <v>883</v>
      </c>
    </row>
    <row r="4" spans="2:12" x14ac:dyDescent="0.25">
      <c r="B4" s="102" t="s">
        <v>793</v>
      </c>
      <c r="C4" s="18" t="s">
        <v>760</v>
      </c>
      <c r="D4" s="18" t="s">
        <v>808</v>
      </c>
      <c r="E4" s="18" t="s">
        <v>787</v>
      </c>
      <c r="F4" s="18" t="s">
        <v>799</v>
      </c>
      <c r="G4" s="85" t="s">
        <v>820</v>
      </c>
    </row>
    <row r="5" spans="2:12" x14ac:dyDescent="0.25">
      <c r="B5" s="102" t="s">
        <v>742</v>
      </c>
      <c r="C5" s="18" t="s">
        <v>761</v>
      </c>
      <c r="D5" s="18" t="s">
        <v>769</v>
      </c>
      <c r="E5" s="18" t="s">
        <v>786</v>
      </c>
      <c r="F5" s="18" t="s">
        <v>797</v>
      </c>
      <c r="G5" s="85" t="s">
        <v>819</v>
      </c>
    </row>
    <row r="6" spans="2:12" x14ac:dyDescent="0.25">
      <c r="B6" s="82" t="s">
        <v>745</v>
      </c>
      <c r="C6" s="18" t="s">
        <v>750</v>
      </c>
      <c r="D6" s="18" t="s">
        <v>778</v>
      </c>
      <c r="E6" s="18" t="s">
        <v>619</v>
      </c>
      <c r="F6" s="18" t="s">
        <v>798</v>
      </c>
      <c r="G6" s="85" t="s">
        <v>821</v>
      </c>
    </row>
    <row r="7" spans="2:12" x14ac:dyDescent="0.25">
      <c r="B7" s="82" t="s">
        <v>746</v>
      </c>
      <c r="C7" s="22" t="s">
        <v>620</v>
      </c>
      <c r="D7" s="18" t="s">
        <v>882</v>
      </c>
      <c r="E7" s="18" t="s">
        <v>620</v>
      </c>
      <c r="F7" s="18" t="s">
        <v>800</v>
      </c>
      <c r="G7" s="85" t="s">
        <v>825</v>
      </c>
    </row>
    <row r="8" spans="2:12" x14ac:dyDescent="0.25">
      <c r="B8" s="82" t="s">
        <v>747</v>
      </c>
      <c r="C8" s="18" t="s">
        <v>794</v>
      </c>
      <c r="D8" s="18" t="s">
        <v>809</v>
      </c>
      <c r="E8" s="18" t="s">
        <v>788</v>
      </c>
      <c r="F8" s="18" t="s">
        <v>801</v>
      </c>
      <c r="G8" s="85" t="s">
        <v>824</v>
      </c>
      <c r="J8" t="s">
        <v>883</v>
      </c>
      <c r="L8" t="s">
        <v>413</v>
      </c>
    </row>
    <row r="9" spans="2:12" x14ac:dyDescent="0.25">
      <c r="B9" s="82" t="s">
        <v>743</v>
      </c>
      <c r="C9" s="18" t="s">
        <v>753</v>
      </c>
      <c r="D9" s="18" t="s">
        <v>755</v>
      </c>
      <c r="E9" s="18" t="s">
        <v>789</v>
      </c>
      <c r="F9" s="18" t="s">
        <v>802</v>
      </c>
      <c r="G9" s="85" t="s">
        <v>823</v>
      </c>
      <c r="J9" t="s">
        <v>884</v>
      </c>
      <c r="L9" t="s">
        <v>414</v>
      </c>
    </row>
    <row r="10" spans="2:12" x14ac:dyDescent="0.25">
      <c r="B10" s="82" t="s">
        <v>744</v>
      </c>
      <c r="C10" s="18" t="s">
        <v>751</v>
      </c>
      <c r="D10" s="107">
        <v>44197</v>
      </c>
      <c r="E10" s="18" t="s">
        <v>790</v>
      </c>
      <c r="F10" s="18" t="s">
        <v>803</v>
      </c>
      <c r="G10" s="85" t="s">
        <v>822</v>
      </c>
    </row>
    <row r="11" spans="2:12" x14ac:dyDescent="0.25">
      <c r="B11" s="82" t="s">
        <v>792</v>
      </c>
      <c r="C11" s="18" t="s">
        <v>752</v>
      </c>
      <c r="D11" s="107">
        <v>44378</v>
      </c>
      <c r="E11" s="18" t="s">
        <v>806</v>
      </c>
      <c r="F11" s="18" t="s">
        <v>804</v>
      </c>
      <c r="G11" s="85" t="s">
        <v>443</v>
      </c>
    </row>
    <row r="12" spans="2:12" x14ac:dyDescent="0.25">
      <c r="B12" s="82" t="s">
        <v>493</v>
      </c>
      <c r="C12" s="18" t="s">
        <v>758</v>
      </c>
      <c r="D12" s="107"/>
      <c r="E12" s="108" t="s">
        <v>827</v>
      </c>
      <c r="F12" s="18" t="s">
        <v>805</v>
      </c>
      <c r="G12" s="85" t="s">
        <v>826</v>
      </c>
    </row>
    <row r="13" spans="2:12" x14ac:dyDescent="0.25">
      <c r="B13" s="82" t="s">
        <v>748</v>
      </c>
      <c r="C13" s="18" t="s">
        <v>796</v>
      </c>
      <c r="D13" s="18" t="s">
        <v>470</v>
      </c>
      <c r="E13" s="18"/>
      <c r="F13" s="18" t="s">
        <v>807</v>
      </c>
      <c r="G13" s="85"/>
    </row>
    <row r="14" spans="2:12" x14ac:dyDescent="0.25">
      <c r="B14" s="82" t="s">
        <v>759</v>
      </c>
      <c r="C14" s="18" t="s">
        <v>495</v>
      </c>
      <c r="D14" s="18" t="s">
        <v>470</v>
      </c>
      <c r="E14" s="18"/>
      <c r="F14" s="18"/>
      <c r="G14" s="85"/>
    </row>
    <row r="15" spans="2:12" x14ac:dyDescent="0.25">
      <c r="B15" s="82" t="s">
        <v>785</v>
      </c>
      <c r="C15" s="22"/>
      <c r="D15" s="18"/>
      <c r="E15" s="18"/>
      <c r="F15" s="18"/>
      <c r="G15" s="85"/>
    </row>
    <row r="16" spans="2:12" ht="15.75" thickBot="1" x14ac:dyDescent="0.3">
      <c r="B16" s="92" t="s">
        <v>795</v>
      </c>
      <c r="C16" s="93"/>
      <c r="D16" s="93"/>
      <c r="E16" s="93"/>
      <c r="F16" s="93"/>
      <c r="G16" s="94"/>
    </row>
    <row r="19" spans="2:7" x14ac:dyDescent="0.25">
      <c r="B19" t="s">
        <v>885</v>
      </c>
    </row>
    <row r="22" spans="2:7" x14ac:dyDescent="0.25">
      <c r="D22" s="1" t="s">
        <v>762</v>
      </c>
      <c r="G22" s="1" t="s">
        <v>819</v>
      </c>
    </row>
    <row r="23" spans="2:7" x14ac:dyDescent="0.25">
      <c r="D23" t="s">
        <v>754</v>
      </c>
      <c r="G23" t="s">
        <v>828</v>
      </c>
    </row>
    <row r="24" spans="2:7" x14ac:dyDescent="0.25">
      <c r="D24" t="s">
        <v>755</v>
      </c>
      <c r="G24" t="s">
        <v>829</v>
      </c>
    </row>
    <row r="25" spans="2:7" x14ac:dyDescent="0.25">
      <c r="D25" t="s">
        <v>756</v>
      </c>
      <c r="G25" t="s">
        <v>830</v>
      </c>
    </row>
    <row r="26" spans="2:7" x14ac:dyDescent="0.25">
      <c r="D26" t="s">
        <v>757</v>
      </c>
      <c r="G26" t="s">
        <v>831</v>
      </c>
    </row>
    <row r="28" spans="2:7" x14ac:dyDescent="0.25">
      <c r="D28" s="1" t="s">
        <v>760</v>
      </c>
    </row>
    <row r="29" spans="2:7" x14ac:dyDescent="0.25">
      <c r="D29" t="s">
        <v>763</v>
      </c>
    </row>
    <row r="30" spans="2:7" x14ac:dyDescent="0.25">
      <c r="D30" t="s">
        <v>764</v>
      </c>
    </row>
    <row r="31" spans="2:7" x14ac:dyDescent="0.25">
      <c r="D31" t="s">
        <v>765</v>
      </c>
    </row>
    <row r="32" spans="2:7" x14ac:dyDescent="0.25">
      <c r="D32" t="s">
        <v>766</v>
      </c>
    </row>
    <row r="33" spans="4:4" x14ac:dyDescent="0.25">
      <c r="D33" t="s">
        <v>767</v>
      </c>
    </row>
    <row r="34" spans="4:4" x14ac:dyDescent="0.25">
      <c r="D34" t="s">
        <v>768</v>
      </c>
    </row>
    <row r="35" spans="4:4" x14ac:dyDescent="0.25">
      <c r="D35" t="s">
        <v>769</v>
      </c>
    </row>
    <row r="36" spans="4:4" x14ac:dyDescent="0.25">
      <c r="D36" t="s">
        <v>770</v>
      </c>
    </row>
    <row r="37" spans="4:4" x14ac:dyDescent="0.25">
      <c r="D37" t="s">
        <v>771</v>
      </c>
    </row>
    <row r="38" spans="4:4" x14ac:dyDescent="0.25">
      <c r="D38" t="s">
        <v>772</v>
      </c>
    </row>
    <row r="39" spans="4:4" x14ac:dyDescent="0.25">
      <c r="D39" t="s">
        <v>773</v>
      </c>
    </row>
    <row r="40" spans="4:4" x14ac:dyDescent="0.25">
      <c r="D40" t="s">
        <v>774</v>
      </c>
    </row>
    <row r="41" spans="4:4" x14ac:dyDescent="0.25">
      <c r="D41" t="s">
        <v>775</v>
      </c>
    </row>
    <row r="43" spans="4:4" x14ac:dyDescent="0.25">
      <c r="D43" s="1" t="s">
        <v>750</v>
      </c>
    </row>
    <row r="44" spans="4:4" x14ac:dyDescent="0.25">
      <c r="D44" t="s">
        <v>776</v>
      </c>
    </row>
    <row r="45" spans="4:4" x14ac:dyDescent="0.25">
      <c r="D45" t="s">
        <v>777</v>
      </c>
    </row>
    <row r="46" spans="4:4" x14ac:dyDescent="0.25">
      <c r="D46" t="s">
        <v>778</v>
      </c>
    </row>
    <row r="47" spans="4:4" x14ac:dyDescent="0.25">
      <c r="D47" t="s">
        <v>779</v>
      </c>
    </row>
    <row r="48" spans="4:4" x14ac:dyDescent="0.25">
      <c r="D48" t="s">
        <v>780</v>
      </c>
    </row>
    <row r="49" spans="4:4" x14ac:dyDescent="0.25">
      <c r="D49" t="s">
        <v>781</v>
      </c>
    </row>
    <row r="50" spans="4:4" x14ac:dyDescent="0.25">
      <c r="D50" t="s">
        <v>782</v>
      </c>
    </row>
    <row r="51" spans="4:4" x14ac:dyDescent="0.25">
      <c r="D51" t="s">
        <v>783</v>
      </c>
    </row>
    <row r="52" spans="4:4" x14ac:dyDescent="0.25">
      <c r="D52" t="s">
        <v>784</v>
      </c>
    </row>
    <row r="55" spans="4:4" x14ac:dyDescent="0.25">
      <c r="D55" s="1" t="s">
        <v>468</v>
      </c>
    </row>
    <row r="56" spans="4:4" x14ac:dyDescent="0.25">
      <c r="D56" t="s">
        <v>470</v>
      </c>
    </row>
    <row r="57" spans="4:4" x14ac:dyDescent="0.25">
      <c r="D57" t="s">
        <v>471</v>
      </c>
    </row>
    <row r="59" spans="4:4" x14ac:dyDescent="0.25">
      <c r="D59" s="1" t="s">
        <v>881</v>
      </c>
    </row>
    <row r="60" spans="4:4" x14ac:dyDescent="0.25">
      <c r="D60" t="s">
        <v>517</v>
      </c>
    </row>
    <row r="61" spans="4:4" x14ac:dyDescent="0.25">
      <c r="D61" t="s">
        <v>882</v>
      </c>
    </row>
  </sheetData>
  <dataValidations count="5">
    <dataValidation type="list" allowBlank="1" showInputMessage="1" showErrorMessage="1" sqref="D9" xr:uid="{00000000-0002-0000-1400-000000000000}">
      <formula1>$D$23:$D$26</formula1>
    </dataValidation>
    <dataValidation type="list" allowBlank="1" showInputMessage="1" showErrorMessage="1" sqref="D5" xr:uid="{00000000-0002-0000-1400-000001000000}">
      <formula1>$D$29:$D$41</formula1>
    </dataValidation>
    <dataValidation type="list" allowBlank="1" showInputMessage="1" showErrorMessage="1" sqref="D6" xr:uid="{00000000-0002-0000-1400-000002000000}">
      <formula1>$D$44:$D$52</formula1>
    </dataValidation>
    <dataValidation type="list" allowBlank="1" showInputMessage="1" showErrorMessage="1" sqref="D13:D15" xr:uid="{00000000-0002-0000-1400-000003000000}">
      <formula1>$D$56:$D$57</formula1>
    </dataValidation>
    <dataValidation type="list" allowBlank="1" showInputMessage="1" showErrorMessage="1" sqref="D7" xr:uid="{00000000-0002-0000-1400-000004000000}">
      <formula1>$D$60:$D$61</formula1>
    </dataValidation>
  </dataValidations>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C00000"/>
  </sheetPr>
  <dimension ref="A1:O34"/>
  <sheetViews>
    <sheetView workbookViewId="0">
      <selection activeCell="D23" sqref="D23"/>
    </sheetView>
  </sheetViews>
  <sheetFormatPr defaultRowHeight="15" x14ac:dyDescent="0.25"/>
  <cols>
    <col min="1" max="1" width="63.85546875" bestFit="1" customWidth="1"/>
    <col min="2" max="2" width="12.42578125" bestFit="1" customWidth="1"/>
    <col min="3" max="4" width="11.5703125" bestFit="1" customWidth="1"/>
    <col min="5" max="5" width="13.42578125" bestFit="1" customWidth="1"/>
    <col min="7" max="7" width="3.7109375" customWidth="1"/>
    <col min="8" max="8" width="25.7109375" bestFit="1" customWidth="1"/>
    <col min="9" max="9" width="12.42578125" customWidth="1"/>
    <col min="11" max="11" width="17.85546875" customWidth="1"/>
    <col min="12" max="12" width="4" customWidth="1"/>
    <col min="13" max="13" width="25.7109375" bestFit="1" customWidth="1"/>
  </cols>
  <sheetData>
    <row r="1" spans="1:15" x14ac:dyDescent="0.25">
      <c r="A1" s="110" t="s">
        <v>832</v>
      </c>
      <c r="B1" s="111"/>
      <c r="C1" s="111"/>
    </row>
    <row r="3" spans="1:15" x14ac:dyDescent="0.25">
      <c r="A3" s="1" t="s">
        <v>833</v>
      </c>
      <c r="B3" s="13" t="s">
        <v>594</v>
      </c>
      <c r="H3" s="1" t="s">
        <v>833</v>
      </c>
      <c r="I3" s="13" t="s">
        <v>834</v>
      </c>
      <c r="M3" s="1" t="s">
        <v>833</v>
      </c>
      <c r="N3" s="4" t="s">
        <v>867</v>
      </c>
    </row>
    <row r="4" spans="1:15" x14ac:dyDescent="0.25">
      <c r="A4" t="s">
        <v>548</v>
      </c>
      <c r="B4" t="s">
        <v>839</v>
      </c>
      <c r="H4" t="s">
        <v>548</v>
      </c>
      <c r="I4" t="s">
        <v>839</v>
      </c>
      <c r="M4" t="s">
        <v>548</v>
      </c>
      <c r="N4" t="s">
        <v>839</v>
      </c>
    </row>
    <row r="5" spans="1:15" x14ac:dyDescent="0.25">
      <c r="A5" s="15" t="s">
        <v>836</v>
      </c>
      <c r="B5" s="15" t="s">
        <v>837</v>
      </c>
      <c r="C5" s="15" t="s">
        <v>842</v>
      </c>
      <c r="D5" s="15" t="s">
        <v>843</v>
      </c>
      <c r="E5" s="15" t="s">
        <v>849</v>
      </c>
      <c r="F5" s="15" t="s">
        <v>595</v>
      </c>
      <c r="H5" s="15" t="s">
        <v>836</v>
      </c>
      <c r="I5" s="15" t="s">
        <v>837</v>
      </c>
      <c r="J5" s="15" t="s">
        <v>591</v>
      </c>
      <c r="K5" s="15" t="s">
        <v>861</v>
      </c>
      <c r="M5" s="15" t="s">
        <v>836</v>
      </c>
      <c r="N5" s="15" t="s">
        <v>837</v>
      </c>
      <c r="O5" s="15" t="s">
        <v>591</v>
      </c>
    </row>
    <row r="6" spans="1:15" x14ac:dyDescent="0.25">
      <c r="A6" t="s">
        <v>841</v>
      </c>
      <c r="B6" s="58">
        <v>52</v>
      </c>
      <c r="C6" s="9">
        <v>0</v>
      </c>
      <c r="D6" s="9">
        <v>5000000</v>
      </c>
      <c r="E6" s="9" t="s">
        <v>850</v>
      </c>
      <c r="F6" s="109">
        <v>3</v>
      </c>
      <c r="H6" t="s">
        <v>857</v>
      </c>
      <c r="I6" t="s">
        <v>859</v>
      </c>
      <c r="J6" s="109">
        <v>15</v>
      </c>
      <c r="K6" t="s">
        <v>598</v>
      </c>
      <c r="M6" t="s">
        <v>868</v>
      </c>
      <c r="N6" t="s">
        <v>869</v>
      </c>
      <c r="O6" s="109">
        <v>15</v>
      </c>
    </row>
    <row r="7" spans="1:15" x14ac:dyDescent="0.25">
      <c r="A7" t="s">
        <v>841</v>
      </c>
      <c r="B7" s="58">
        <v>52</v>
      </c>
      <c r="C7" s="9">
        <v>5000001</v>
      </c>
      <c r="D7" s="9">
        <v>20000000</v>
      </c>
      <c r="E7" s="9" t="s">
        <v>850</v>
      </c>
      <c r="F7" s="109">
        <v>5</v>
      </c>
      <c r="H7" t="s">
        <v>858</v>
      </c>
      <c r="I7" t="s">
        <v>860</v>
      </c>
      <c r="J7" s="109">
        <v>7.5</v>
      </c>
      <c r="K7" t="s">
        <v>598</v>
      </c>
      <c r="M7" t="s">
        <v>870</v>
      </c>
      <c r="N7" t="s">
        <v>871</v>
      </c>
      <c r="O7" s="109">
        <v>15</v>
      </c>
    </row>
    <row r="8" spans="1:15" x14ac:dyDescent="0.25">
      <c r="A8" t="s">
        <v>841</v>
      </c>
      <c r="B8" s="58">
        <v>52</v>
      </c>
      <c r="C8" s="9">
        <v>20000001</v>
      </c>
      <c r="D8" s="9" t="s">
        <v>844</v>
      </c>
      <c r="E8" s="9" t="s">
        <v>850</v>
      </c>
      <c r="F8" s="109">
        <v>7</v>
      </c>
      <c r="H8" t="s">
        <v>533</v>
      </c>
      <c r="I8" t="s">
        <v>862</v>
      </c>
      <c r="J8" s="109">
        <v>15</v>
      </c>
      <c r="K8" t="s">
        <v>598</v>
      </c>
      <c r="M8" t="s">
        <v>841</v>
      </c>
      <c r="N8" t="s">
        <v>601</v>
      </c>
      <c r="O8" s="109">
        <v>7.5</v>
      </c>
    </row>
    <row r="9" spans="1:15" x14ac:dyDescent="0.25">
      <c r="A9" t="s">
        <v>845</v>
      </c>
      <c r="B9" s="58" t="s">
        <v>853</v>
      </c>
      <c r="C9" s="9"/>
      <c r="D9" s="9"/>
      <c r="E9" s="9" t="s">
        <v>850</v>
      </c>
      <c r="F9" s="109">
        <v>3</v>
      </c>
      <c r="H9" t="s">
        <v>863</v>
      </c>
      <c r="I9" t="s">
        <v>864</v>
      </c>
      <c r="J9" s="109">
        <v>15</v>
      </c>
      <c r="K9" t="s">
        <v>678</v>
      </c>
      <c r="M9" t="s">
        <v>533</v>
      </c>
      <c r="N9" t="s">
        <v>862</v>
      </c>
      <c r="O9" s="109">
        <v>15</v>
      </c>
    </row>
    <row r="10" spans="1:15" x14ac:dyDescent="0.25">
      <c r="A10" t="s">
        <v>846</v>
      </c>
      <c r="B10" s="58" t="s">
        <v>854</v>
      </c>
      <c r="C10" s="9">
        <v>0</v>
      </c>
      <c r="D10" s="9">
        <v>2500000</v>
      </c>
      <c r="E10" s="9" t="s">
        <v>850</v>
      </c>
      <c r="F10" s="109">
        <v>10</v>
      </c>
      <c r="H10" t="s">
        <v>865</v>
      </c>
      <c r="I10" t="s">
        <v>866</v>
      </c>
      <c r="J10" s="109">
        <v>10</v>
      </c>
      <c r="K10" t="s">
        <v>678</v>
      </c>
      <c r="O10" s="109"/>
    </row>
    <row r="11" spans="1:15" x14ac:dyDescent="0.25">
      <c r="A11" t="s">
        <v>846</v>
      </c>
      <c r="B11" s="58" t="s">
        <v>854</v>
      </c>
      <c r="C11" s="9">
        <v>2500001</v>
      </c>
      <c r="D11" s="9" t="s">
        <v>844</v>
      </c>
      <c r="E11" s="9" t="s">
        <v>850</v>
      </c>
      <c r="F11" s="109">
        <v>12</v>
      </c>
      <c r="H11" t="s">
        <v>841</v>
      </c>
      <c r="I11" t="s">
        <v>601</v>
      </c>
      <c r="J11" s="109">
        <v>7.5</v>
      </c>
      <c r="K11" t="s">
        <v>678</v>
      </c>
    </row>
    <row r="12" spans="1:15" x14ac:dyDescent="0.25">
      <c r="A12" t="s">
        <v>847</v>
      </c>
      <c r="B12" s="58" t="s">
        <v>854</v>
      </c>
      <c r="C12" s="9">
        <v>0</v>
      </c>
      <c r="D12" s="9">
        <v>2500000</v>
      </c>
      <c r="E12" s="9" t="s">
        <v>850</v>
      </c>
      <c r="F12" s="109">
        <v>10</v>
      </c>
      <c r="J12" s="109"/>
    </row>
    <row r="13" spans="1:15" x14ac:dyDescent="0.25">
      <c r="A13" t="s">
        <v>847</v>
      </c>
      <c r="B13" s="58" t="s">
        <v>854</v>
      </c>
      <c r="C13" s="9">
        <v>2500001</v>
      </c>
      <c r="D13" s="9" t="s">
        <v>844</v>
      </c>
      <c r="E13" s="9" t="s">
        <v>850</v>
      </c>
      <c r="F13" s="109">
        <v>12</v>
      </c>
      <c r="J13" s="109"/>
    </row>
    <row r="14" spans="1:15" x14ac:dyDescent="0.25">
      <c r="A14" t="s">
        <v>848</v>
      </c>
      <c r="B14" s="58" t="s">
        <v>854</v>
      </c>
      <c r="C14" s="9"/>
      <c r="D14" s="9"/>
      <c r="E14" s="9" t="s">
        <v>850</v>
      </c>
      <c r="F14" s="109">
        <v>1.5</v>
      </c>
      <c r="J14" s="109"/>
    </row>
    <row r="15" spans="1:15" x14ac:dyDescent="0.25">
      <c r="A15" t="s">
        <v>848</v>
      </c>
      <c r="B15" s="58" t="s">
        <v>854</v>
      </c>
      <c r="C15" s="9"/>
      <c r="D15" s="9"/>
      <c r="E15" s="9" t="s">
        <v>851</v>
      </c>
      <c r="F15" s="109">
        <v>10</v>
      </c>
      <c r="J15" s="109"/>
    </row>
    <row r="16" spans="1:15" x14ac:dyDescent="0.25">
      <c r="A16" t="s">
        <v>271</v>
      </c>
      <c r="B16" s="58" t="s">
        <v>854</v>
      </c>
      <c r="C16" s="9"/>
      <c r="D16" s="9"/>
      <c r="E16" s="9" t="s">
        <v>850</v>
      </c>
      <c r="F16" s="109">
        <v>1.5</v>
      </c>
      <c r="J16" s="109"/>
    </row>
    <row r="17" spans="1:10" x14ac:dyDescent="0.25">
      <c r="A17" t="s">
        <v>271</v>
      </c>
      <c r="B17" s="58" t="s">
        <v>854</v>
      </c>
      <c r="C17" s="9"/>
      <c r="D17" s="9"/>
      <c r="E17" s="9" t="s">
        <v>851</v>
      </c>
      <c r="F17" s="109">
        <v>10</v>
      </c>
      <c r="J17" s="109"/>
    </row>
    <row r="18" spans="1:10" x14ac:dyDescent="0.25">
      <c r="A18" t="s">
        <v>852</v>
      </c>
      <c r="B18" s="58" t="s">
        <v>855</v>
      </c>
      <c r="C18" s="9"/>
      <c r="D18" s="9"/>
      <c r="E18" s="9" t="s">
        <v>850</v>
      </c>
      <c r="F18" s="109">
        <v>5</v>
      </c>
      <c r="J18" s="109"/>
    </row>
    <row r="19" spans="1:10" x14ac:dyDescent="0.25">
      <c r="A19" t="s">
        <v>533</v>
      </c>
      <c r="B19" s="58" t="s">
        <v>856</v>
      </c>
      <c r="C19" s="9"/>
      <c r="D19" s="9"/>
      <c r="E19" s="9" t="s">
        <v>850</v>
      </c>
      <c r="F19" s="109">
        <v>4</v>
      </c>
      <c r="J19" s="109"/>
    </row>
    <row r="20" spans="1:10" x14ac:dyDescent="0.25">
      <c r="C20" s="9"/>
      <c r="D20" s="9"/>
      <c r="E20" s="9"/>
      <c r="F20" s="109"/>
      <c r="J20" s="109"/>
    </row>
    <row r="21" spans="1:10" x14ac:dyDescent="0.25">
      <c r="F21" s="109"/>
    </row>
    <row r="22" spans="1:10" x14ac:dyDescent="0.25">
      <c r="F22" s="109"/>
    </row>
    <row r="23" spans="1:10" x14ac:dyDescent="0.25">
      <c r="F23" s="109"/>
    </row>
    <row r="24" spans="1:10" x14ac:dyDescent="0.25">
      <c r="F24" s="109"/>
    </row>
    <row r="25" spans="1:10" x14ac:dyDescent="0.25">
      <c r="A25" s="1" t="s">
        <v>833</v>
      </c>
    </row>
    <row r="26" spans="1:10" x14ac:dyDescent="0.25">
      <c r="A26" t="s">
        <v>594</v>
      </c>
    </row>
    <row r="27" spans="1:10" x14ac:dyDescent="0.25">
      <c r="A27" t="s">
        <v>834</v>
      </c>
    </row>
    <row r="28" spans="1:10" x14ac:dyDescent="0.25">
      <c r="A28" t="s">
        <v>835</v>
      </c>
    </row>
    <row r="29" spans="1:10" x14ac:dyDescent="0.25">
      <c r="A29" t="s">
        <v>867</v>
      </c>
    </row>
    <row r="31" spans="1:10" x14ac:dyDescent="0.25">
      <c r="A31" s="1" t="s">
        <v>548</v>
      </c>
    </row>
    <row r="32" spans="1:10" x14ac:dyDescent="0.25">
      <c r="A32" t="s">
        <v>838</v>
      </c>
    </row>
    <row r="33" spans="1:1" x14ac:dyDescent="0.25">
      <c r="A33" t="s">
        <v>839</v>
      </c>
    </row>
    <row r="34" spans="1:1" x14ac:dyDescent="0.25">
      <c r="A34" t="s">
        <v>840</v>
      </c>
    </row>
  </sheetData>
  <dataValidations count="3">
    <dataValidation type="list" allowBlank="1" showInputMessage="1" showErrorMessage="1" sqref="C3:E3" xr:uid="{00000000-0002-0000-1500-000000000000}">
      <formula1>$A$26:$A$28</formula1>
    </dataValidation>
    <dataValidation type="list" allowBlank="1" showInputMessage="1" showErrorMessage="1" sqref="B4:E4 N4 I4" xr:uid="{00000000-0002-0000-1500-000001000000}">
      <formula1>$A$32:$A$34</formula1>
    </dataValidation>
    <dataValidation type="list" allowBlank="1" showInputMessage="1" showErrorMessage="1" sqref="B3 I3 N3" xr:uid="{00000000-0002-0000-1500-000002000000}">
      <formula1>$A$26:$A$29</formula1>
    </dataValidation>
  </dataValidation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2:K40"/>
  <sheetViews>
    <sheetView topLeftCell="A16" zoomScaleNormal="100" workbookViewId="0">
      <selection activeCell="G5" sqref="G5"/>
    </sheetView>
  </sheetViews>
  <sheetFormatPr defaultRowHeight="15" x14ac:dyDescent="0.25"/>
  <cols>
    <col min="2" max="2" width="21.140625" customWidth="1"/>
    <col min="3" max="3" width="26.5703125" customWidth="1"/>
    <col min="4" max="4" width="15" bestFit="1" customWidth="1"/>
    <col min="5" max="6" width="18.5703125" bestFit="1" customWidth="1"/>
    <col min="9" max="9" width="31.140625" bestFit="1" customWidth="1"/>
    <col min="10" max="10" width="16.5703125" bestFit="1" customWidth="1"/>
    <col min="11" max="11" width="9.5703125" style="9" bestFit="1" customWidth="1"/>
  </cols>
  <sheetData>
    <row r="2" spans="2:11" x14ac:dyDescent="0.25">
      <c r="B2" s="6" t="s">
        <v>398</v>
      </c>
    </row>
    <row r="4" spans="2:11" s="1" customFormat="1" x14ac:dyDescent="0.25">
      <c r="B4" s="1" t="s">
        <v>399</v>
      </c>
      <c r="C4" s="1" t="s">
        <v>400</v>
      </c>
      <c r="D4" s="1" t="s">
        <v>401</v>
      </c>
      <c r="E4" s="1" t="s">
        <v>402</v>
      </c>
      <c r="F4" s="1" t="s">
        <v>403</v>
      </c>
      <c r="G4" s="12" t="s">
        <v>424</v>
      </c>
      <c r="K4" s="10"/>
    </row>
    <row r="5" spans="2:11" x14ac:dyDescent="0.25">
      <c r="B5" t="s">
        <v>410</v>
      </c>
      <c r="C5" t="s">
        <v>391</v>
      </c>
      <c r="D5" t="s">
        <v>397</v>
      </c>
      <c r="E5" t="s">
        <v>5</v>
      </c>
      <c r="F5" t="s">
        <v>404</v>
      </c>
      <c r="G5" s="3" t="s">
        <v>425</v>
      </c>
    </row>
    <row r="7" spans="2:11" x14ac:dyDescent="0.25">
      <c r="B7" s="8" t="s">
        <v>405</v>
      </c>
      <c r="C7" s="8"/>
      <c r="D7" s="8"/>
      <c r="E7" s="8"/>
      <c r="F7" s="8"/>
    </row>
    <row r="8" spans="2:11" ht="50.25" customHeight="1" x14ac:dyDescent="0.25">
      <c r="B8" s="547" t="s">
        <v>406</v>
      </c>
      <c r="C8" s="547"/>
      <c r="D8" s="547"/>
      <c r="E8" s="547"/>
      <c r="F8" s="547"/>
      <c r="I8" s="11" t="s">
        <v>408</v>
      </c>
    </row>
    <row r="9" spans="2:11" x14ac:dyDescent="0.25">
      <c r="I9" s="2" t="s">
        <v>409</v>
      </c>
      <c r="J9" t="s">
        <v>407</v>
      </c>
      <c r="K9" s="9">
        <v>500</v>
      </c>
    </row>
    <row r="10" spans="2:11" x14ac:dyDescent="0.25">
      <c r="B10" t="s">
        <v>388</v>
      </c>
      <c r="C10" t="s">
        <v>411</v>
      </c>
      <c r="D10" s="9">
        <v>60000</v>
      </c>
      <c r="J10" t="s">
        <v>391</v>
      </c>
      <c r="K10" s="9">
        <v>1500</v>
      </c>
    </row>
    <row r="11" spans="2:11" x14ac:dyDescent="0.25">
      <c r="C11" t="s">
        <v>391</v>
      </c>
      <c r="D11" s="9">
        <v>10000</v>
      </c>
      <c r="J11" t="s">
        <v>392</v>
      </c>
      <c r="K11" s="9">
        <v>1000</v>
      </c>
    </row>
    <row r="12" spans="2:11" x14ac:dyDescent="0.25">
      <c r="C12" t="s">
        <v>392</v>
      </c>
      <c r="D12" s="9">
        <v>15000</v>
      </c>
      <c r="J12" t="s">
        <v>393</v>
      </c>
      <c r="K12" s="9">
        <v>1200</v>
      </c>
    </row>
    <row r="13" spans="2:11" x14ac:dyDescent="0.25">
      <c r="C13" t="s">
        <v>393</v>
      </c>
      <c r="D13" s="9">
        <v>5000</v>
      </c>
      <c r="J13" t="s">
        <v>394</v>
      </c>
      <c r="K13" s="9">
        <v>2000</v>
      </c>
    </row>
    <row r="14" spans="2:11" x14ac:dyDescent="0.25">
      <c r="C14" t="s">
        <v>394</v>
      </c>
      <c r="D14" s="9">
        <v>15000</v>
      </c>
      <c r="J14" t="s">
        <v>395</v>
      </c>
      <c r="K14" s="9">
        <v>800</v>
      </c>
    </row>
    <row r="15" spans="2:11" x14ac:dyDescent="0.25">
      <c r="C15" t="s">
        <v>395</v>
      </c>
      <c r="D15" s="9">
        <v>5000</v>
      </c>
      <c r="J15" t="s">
        <v>396</v>
      </c>
      <c r="K15" s="9">
        <v>600</v>
      </c>
    </row>
    <row r="16" spans="2:11" x14ac:dyDescent="0.25">
      <c r="C16" t="s">
        <v>396</v>
      </c>
      <c r="D16" s="9">
        <v>10000</v>
      </c>
    </row>
    <row r="18" spans="3:3" x14ac:dyDescent="0.25">
      <c r="C18" t="s">
        <v>388</v>
      </c>
    </row>
    <row r="19" spans="3:3" x14ac:dyDescent="0.25">
      <c r="C19" t="s">
        <v>407</v>
      </c>
    </row>
    <row r="20" spans="3:3" x14ac:dyDescent="0.25">
      <c r="C20" t="s">
        <v>391</v>
      </c>
    </row>
    <row r="21" spans="3:3" x14ac:dyDescent="0.25">
      <c r="C21" t="s">
        <v>392</v>
      </c>
    </row>
    <row r="22" spans="3:3" x14ac:dyDescent="0.25">
      <c r="C22" t="s">
        <v>393</v>
      </c>
    </row>
    <row r="23" spans="3:3" x14ac:dyDescent="0.25">
      <c r="C23" t="s">
        <v>394</v>
      </c>
    </row>
    <row r="24" spans="3:3" x14ac:dyDescent="0.25">
      <c r="C24" t="s">
        <v>395</v>
      </c>
    </row>
    <row r="25" spans="3:3" x14ac:dyDescent="0.25">
      <c r="C25" t="s">
        <v>396</v>
      </c>
    </row>
    <row r="27" spans="3:3" x14ac:dyDescent="0.25">
      <c r="C27" t="s">
        <v>397</v>
      </c>
    </row>
    <row r="28" spans="3:3" x14ac:dyDescent="0.25">
      <c r="C28" t="s">
        <v>0</v>
      </c>
    </row>
    <row r="29" spans="3:3" x14ac:dyDescent="0.25">
      <c r="C29" t="s">
        <v>52</v>
      </c>
    </row>
    <row r="30" spans="3:3" x14ac:dyDescent="0.25">
      <c r="C30" t="s">
        <v>56</v>
      </c>
    </row>
    <row r="32" spans="3:3" x14ac:dyDescent="0.25">
      <c r="C32" t="s">
        <v>4</v>
      </c>
    </row>
    <row r="33" spans="3:3" x14ac:dyDescent="0.25">
      <c r="C33" t="s">
        <v>5</v>
      </c>
    </row>
    <row r="35" spans="3:3" x14ac:dyDescent="0.25">
      <c r="C35" t="s">
        <v>33</v>
      </c>
    </row>
    <row r="36" spans="3:3" x14ac:dyDescent="0.25">
      <c r="C36" t="s">
        <v>38</v>
      </c>
    </row>
    <row r="37" spans="3:3" x14ac:dyDescent="0.25">
      <c r="C37" t="s">
        <v>43</v>
      </c>
    </row>
    <row r="39" spans="3:3" x14ac:dyDescent="0.25">
      <c r="C39" t="s">
        <v>401</v>
      </c>
    </row>
    <row r="40" spans="3:3" x14ac:dyDescent="0.25">
      <c r="C40" t="s">
        <v>404</v>
      </c>
    </row>
  </sheetData>
  <mergeCells count="1">
    <mergeCell ref="B8:F8"/>
  </mergeCells>
  <dataValidations count="4">
    <dataValidation type="list" allowBlank="1" showInputMessage="1" showErrorMessage="1" sqref="F5" xr:uid="{00000000-0002-0000-1600-000000000000}">
      <formula1>$C$39:$C$40</formula1>
    </dataValidation>
    <dataValidation type="list" allowBlank="1" showInputMessage="1" showErrorMessage="1" sqref="E5" xr:uid="{00000000-0002-0000-1600-000001000000}">
      <formula1>$C$32:$C$33</formula1>
    </dataValidation>
    <dataValidation type="list" allowBlank="1" showInputMessage="1" showErrorMessage="1" sqref="D5" xr:uid="{00000000-0002-0000-1600-000002000000}">
      <formula1>$C$27:$C$30</formula1>
    </dataValidation>
    <dataValidation type="list" allowBlank="1" showInputMessage="1" showErrorMessage="1" sqref="C5" xr:uid="{00000000-0002-0000-1600-000003000000}">
      <formula1>$C$18:$C$25</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55"/>
  <sheetViews>
    <sheetView workbookViewId="0">
      <selection activeCell="F5" sqref="F5"/>
    </sheetView>
  </sheetViews>
  <sheetFormatPr defaultRowHeight="15" x14ac:dyDescent="0.25"/>
  <cols>
    <col min="2" max="2" width="15.42578125" bestFit="1" customWidth="1"/>
    <col min="3" max="3" width="12.140625" bestFit="1" customWidth="1"/>
    <col min="5" max="5" width="19.140625" bestFit="1" customWidth="1"/>
  </cols>
  <sheetData>
    <row r="1" spans="1:8" x14ac:dyDescent="0.25">
      <c r="B1" s="491" t="s">
        <v>1010</v>
      </c>
      <c r="C1" s="491"/>
      <c r="D1" s="491"/>
      <c r="E1" s="491"/>
      <c r="F1" s="491"/>
      <c r="G1" s="491"/>
      <c r="H1" s="491"/>
    </row>
    <row r="2" spans="1:8" x14ac:dyDescent="0.25">
      <c r="B2" t="s">
        <v>1235</v>
      </c>
    </row>
    <row r="3" spans="1:8" x14ac:dyDescent="0.25">
      <c r="B3" t="s">
        <v>1239</v>
      </c>
      <c r="C3" t="s">
        <v>1234</v>
      </c>
    </row>
    <row r="5" spans="1:8" x14ac:dyDescent="0.25">
      <c r="B5" t="s">
        <v>1236</v>
      </c>
      <c r="C5" t="s">
        <v>416</v>
      </c>
      <c r="E5" t="s">
        <v>1237</v>
      </c>
      <c r="F5" t="s">
        <v>1238</v>
      </c>
    </row>
    <row r="7" spans="1:8" x14ac:dyDescent="0.25">
      <c r="B7" s="1" t="s">
        <v>1241</v>
      </c>
    </row>
    <row r="11" spans="1:8" x14ac:dyDescent="0.25">
      <c r="A11" t="s">
        <v>416</v>
      </c>
    </row>
    <row r="12" spans="1:8" x14ac:dyDescent="0.25">
      <c r="A12" t="s">
        <v>558</v>
      </c>
    </row>
    <row r="14" spans="1:8" x14ac:dyDescent="0.25">
      <c r="A14" t="s">
        <v>26</v>
      </c>
    </row>
    <row r="15" spans="1:8" x14ac:dyDescent="0.25">
      <c r="A15" t="s">
        <v>1238</v>
      </c>
    </row>
    <row r="17" spans="1:2" x14ac:dyDescent="0.25">
      <c r="A17" t="s">
        <v>1234</v>
      </c>
    </row>
    <row r="18" spans="1:2" x14ac:dyDescent="0.25">
      <c r="A18" t="s">
        <v>1240</v>
      </c>
    </row>
    <row r="21" spans="1:2" x14ac:dyDescent="0.25">
      <c r="B21" t="s">
        <v>1242</v>
      </c>
    </row>
    <row r="36" spans="2:2" x14ac:dyDescent="0.25">
      <c r="B36" s="1" t="s">
        <v>1243</v>
      </c>
    </row>
    <row r="55" spans="2:2" x14ac:dyDescent="0.25">
      <c r="B55" s="1" t="s">
        <v>1244</v>
      </c>
    </row>
  </sheetData>
  <mergeCells count="1">
    <mergeCell ref="B1:H1"/>
  </mergeCells>
  <dataValidations count="3">
    <dataValidation type="list" allowBlank="1" showInputMessage="1" showErrorMessage="1" sqref="C5" xr:uid="{00000000-0002-0000-1700-000000000000}">
      <formula1>$A$11:$A$12</formula1>
    </dataValidation>
    <dataValidation type="list" allowBlank="1" showInputMessage="1" showErrorMessage="1" sqref="F5" xr:uid="{00000000-0002-0000-1700-000001000000}">
      <formula1>$A$14:$A$15</formula1>
    </dataValidation>
    <dataValidation type="list" allowBlank="1" showInputMessage="1" showErrorMessage="1" sqref="C3" xr:uid="{00000000-0002-0000-1700-000002000000}">
      <formula1>$A$17:$A$18</formula1>
    </dataValidation>
  </dataValidations>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2:C66"/>
  <sheetViews>
    <sheetView workbookViewId="0">
      <selection activeCell="C66" sqref="C66"/>
    </sheetView>
  </sheetViews>
  <sheetFormatPr defaultRowHeight="15" x14ac:dyDescent="0.25"/>
  <sheetData>
    <row r="2" spans="2:2" x14ac:dyDescent="0.25">
      <c r="B2" s="1" t="s">
        <v>1245</v>
      </c>
    </row>
    <row r="34" spans="3:3" x14ac:dyDescent="0.25">
      <c r="C34" s="1" t="s">
        <v>1247</v>
      </c>
    </row>
    <row r="66" spans="3:3" x14ac:dyDescent="0.25">
      <c r="C66" s="1" t="s">
        <v>1246</v>
      </c>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2:B97"/>
  <sheetViews>
    <sheetView topLeftCell="A67" workbookViewId="0">
      <selection activeCell="B97" sqref="B97"/>
    </sheetView>
  </sheetViews>
  <sheetFormatPr defaultRowHeight="15" x14ac:dyDescent="0.25"/>
  <sheetData>
    <row r="2" spans="2:2" x14ac:dyDescent="0.25">
      <c r="B2" s="1" t="s">
        <v>1249</v>
      </c>
    </row>
    <row r="34" spans="2:2" x14ac:dyDescent="0.25">
      <c r="B34" s="1" t="s">
        <v>1248</v>
      </c>
    </row>
    <row r="65" spans="2:2" x14ac:dyDescent="0.25">
      <c r="B65" s="1" t="s">
        <v>1250</v>
      </c>
    </row>
    <row r="97" spans="2:2" x14ac:dyDescent="0.25">
      <c r="B97" s="1" t="s">
        <v>1251</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2:B59"/>
  <sheetViews>
    <sheetView workbookViewId="0">
      <selection activeCell="G58" sqref="G58"/>
    </sheetView>
  </sheetViews>
  <sheetFormatPr defaultRowHeight="15" x14ac:dyDescent="0.25"/>
  <sheetData>
    <row r="2" spans="2:2" x14ac:dyDescent="0.25">
      <c r="B2" t="s">
        <v>1252</v>
      </c>
    </row>
    <row r="28" spans="2:2" x14ac:dyDescent="0.25">
      <c r="B28" t="s">
        <v>1253</v>
      </c>
    </row>
    <row r="59" spans="2:2" x14ac:dyDescent="0.25">
      <c r="B59" t="s">
        <v>1254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B2:E13"/>
  <sheetViews>
    <sheetView workbookViewId="0">
      <selection activeCell="E24" sqref="E24"/>
    </sheetView>
  </sheetViews>
  <sheetFormatPr defaultRowHeight="15" x14ac:dyDescent="0.25"/>
  <cols>
    <col min="2" max="2" width="24.28515625" style="18" customWidth="1"/>
  </cols>
  <sheetData>
    <row r="2" spans="2:5" x14ac:dyDescent="0.25">
      <c r="B2" s="34" t="s">
        <v>488</v>
      </c>
    </row>
    <row r="3" spans="2:5" x14ac:dyDescent="0.25">
      <c r="B3" s="31" t="s">
        <v>489</v>
      </c>
      <c r="C3" s="32"/>
      <c r="D3" s="32"/>
      <c r="E3" s="33"/>
    </row>
    <row r="4" spans="2:5" x14ac:dyDescent="0.25">
      <c r="B4" s="24" t="s">
        <v>490</v>
      </c>
      <c r="C4" s="18"/>
      <c r="D4" s="18"/>
      <c r="E4" s="27"/>
    </row>
    <row r="5" spans="2:5" x14ac:dyDescent="0.25">
      <c r="B5" s="24" t="s">
        <v>491</v>
      </c>
      <c r="C5" s="18"/>
      <c r="D5" s="18"/>
      <c r="E5" s="27"/>
    </row>
    <row r="6" spans="2:5" x14ac:dyDescent="0.25">
      <c r="B6" s="24" t="s">
        <v>492</v>
      </c>
      <c r="C6" s="18"/>
      <c r="D6" s="18"/>
      <c r="E6" s="27"/>
    </row>
    <row r="7" spans="2:5" x14ac:dyDescent="0.25">
      <c r="B7" s="24" t="s">
        <v>493</v>
      </c>
      <c r="C7" s="18"/>
      <c r="D7" s="18"/>
      <c r="E7" s="27"/>
    </row>
    <row r="8" spans="2:5" x14ac:dyDescent="0.25">
      <c r="B8" s="24" t="s">
        <v>451</v>
      </c>
      <c r="C8" s="18"/>
      <c r="D8" s="18"/>
      <c r="E8" s="27"/>
    </row>
    <row r="9" spans="2:5" x14ac:dyDescent="0.25">
      <c r="B9" s="24" t="s">
        <v>494</v>
      </c>
      <c r="C9" s="18"/>
      <c r="D9" s="18"/>
      <c r="E9" s="27"/>
    </row>
    <row r="10" spans="2:5" x14ac:dyDescent="0.25">
      <c r="B10" s="24" t="s">
        <v>495</v>
      </c>
      <c r="C10" s="18" t="s">
        <v>470</v>
      </c>
      <c r="D10" s="18"/>
      <c r="E10" s="27"/>
    </row>
    <row r="11" spans="2:5" x14ac:dyDescent="0.25">
      <c r="B11" s="24"/>
      <c r="C11" s="18"/>
      <c r="D11" s="18"/>
      <c r="E11" s="27"/>
    </row>
    <row r="12" spans="2:5" x14ac:dyDescent="0.25">
      <c r="B12" s="24"/>
      <c r="C12" s="18"/>
      <c r="D12" s="18"/>
      <c r="E12" s="27"/>
    </row>
    <row r="13" spans="2:5" x14ac:dyDescent="0.25">
      <c r="B13" s="28"/>
      <c r="C13" s="29"/>
      <c r="D13" s="29"/>
      <c r="E13" s="30"/>
    </row>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H21"/>
  <sheetViews>
    <sheetView topLeftCell="A7" workbookViewId="0">
      <selection activeCell="B1" sqref="B1:H24"/>
    </sheetView>
  </sheetViews>
  <sheetFormatPr defaultRowHeight="15" x14ac:dyDescent="0.25"/>
  <cols>
    <col min="2" max="3" width="15.42578125" customWidth="1"/>
    <col min="4" max="4" width="17" customWidth="1"/>
    <col min="5" max="5" width="12.85546875" bestFit="1" customWidth="1"/>
    <col min="6" max="6" width="15.85546875" customWidth="1"/>
    <col min="7" max="7" width="13.5703125" bestFit="1" customWidth="1"/>
    <col min="8" max="8" width="14.140625" bestFit="1" customWidth="1"/>
  </cols>
  <sheetData>
    <row r="1" spans="2:8" x14ac:dyDescent="0.25">
      <c r="B1" s="489" t="s">
        <v>1368</v>
      </c>
      <c r="C1" s="489"/>
      <c r="D1" s="489"/>
      <c r="E1" s="489"/>
      <c r="F1" s="489"/>
      <c r="G1" s="489"/>
      <c r="H1" s="489"/>
    </row>
    <row r="2" spans="2:8" x14ac:dyDescent="0.25">
      <c r="B2" s="489" t="s">
        <v>894</v>
      </c>
      <c r="C2" s="489"/>
      <c r="D2" s="489"/>
      <c r="E2" s="489"/>
      <c r="F2" s="489"/>
      <c r="G2" s="489"/>
      <c r="H2" s="489"/>
    </row>
    <row r="5" spans="2:8" x14ac:dyDescent="0.25">
      <c r="B5" s="548" t="s">
        <v>1363</v>
      </c>
      <c r="C5" s="548"/>
      <c r="D5" s="491"/>
      <c r="E5" s="491"/>
      <c r="F5" s="491"/>
      <c r="G5" s="491"/>
      <c r="H5" s="491"/>
    </row>
    <row r="7" spans="2:8" x14ac:dyDescent="0.25">
      <c r="B7" t="s">
        <v>1204</v>
      </c>
      <c r="E7" t="s">
        <v>1365</v>
      </c>
      <c r="G7" t="s">
        <v>1364</v>
      </c>
    </row>
    <row r="8" spans="2:8" ht="6.75" customHeight="1" x14ac:dyDescent="0.25"/>
    <row r="9" spans="2:8" x14ac:dyDescent="0.25">
      <c r="B9" s="117" t="s">
        <v>1322</v>
      </c>
      <c r="C9" s="117" t="s">
        <v>1259</v>
      </c>
      <c r="D9" s="117" t="s">
        <v>903</v>
      </c>
      <c r="E9" s="117" t="s">
        <v>899</v>
      </c>
      <c r="F9" s="117" t="s">
        <v>1078</v>
      </c>
      <c r="G9" s="117" t="s">
        <v>901</v>
      </c>
      <c r="H9" s="117" t="s">
        <v>900</v>
      </c>
    </row>
    <row r="10" spans="2:8" x14ac:dyDescent="0.25">
      <c r="B10" s="57"/>
      <c r="C10" s="57"/>
      <c r="D10" s="57"/>
      <c r="E10" s="57"/>
      <c r="F10" s="57"/>
      <c r="G10" s="188"/>
      <c r="H10" s="188"/>
    </row>
    <row r="11" spans="2:8" x14ac:dyDescent="0.25">
      <c r="B11" s="57"/>
      <c r="C11" s="57"/>
      <c r="D11" s="57"/>
      <c r="E11" s="57"/>
      <c r="F11" s="57"/>
      <c r="G11" s="188"/>
      <c r="H11" s="188"/>
    </row>
    <row r="12" spans="2:8" x14ac:dyDescent="0.25">
      <c r="B12" s="57"/>
      <c r="C12" s="57"/>
      <c r="D12" s="57"/>
      <c r="E12" s="57"/>
      <c r="F12" s="57"/>
      <c r="G12" s="188"/>
      <c r="H12" s="188"/>
    </row>
    <row r="13" spans="2:8" x14ac:dyDescent="0.25">
      <c r="B13" s="57"/>
      <c r="C13" s="57"/>
      <c r="D13" s="57"/>
      <c r="E13" s="57"/>
      <c r="F13" s="57"/>
      <c r="G13" s="188"/>
      <c r="H13" s="188"/>
    </row>
    <row r="14" spans="2:8" x14ac:dyDescent="0.25">
      <c r="B14" s="57"/>
      <c r="C14" s="57"/>
      <c r="D14" s="57"/>
      <c r="E14" s="57"/>
      <c r="F14" s="57"/>
      <c r="G14" s="188"/>
      <c r="H14" s="188"/>
    </row>
    <row r="15" spans="2:8" x14ac:dyDescent="0.25">
      <c r="B15" s="57" t="s">
        <v>1366</v>
      </c>
      <c r="C15" s="57"/>
      <c r="D15" s="57"/>
      <c r="E15" s="57"/>
      <c r="F15" s="57"/>
      <c r="G15" s="188">
        <f>SUM(G10:G14)</f>
        <v>0</v>
      </c>
      <c r="H15" s="188">
        <f>SUM(H10:H14)</f>
        <v>0</v>
      </c>
    </row>
    <row r="19" spans="2:7" x14ac:dyDescent="0.25">
      <c r="B19" t="s">
        <v>957</v>
      </c>
      <c r="G19" t="s">
        <v>1367</v>
      </c>
    </row>
    <row r="21" spans="2:7" x14ac:dyDescent="0.25">
      <c r="B21" t="s">
        <v>941</v>
      </c>
    </row>
  </sheetData>
  <mergeCells count="3">
    <mergeCell ref="B5:H5"/>
    <mergeCell ref="B1:H1"/>
    <mergeCell ref="B2:H2"/>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Y19"/>
  <sheetViews>
    <sheetView workbookViewId="0">
      <selection activeCell="K30" sqref="K30"/>
    </sheetView>
  </sheetViews>
  <sheetFormatPr defaultRowHeight="15" x14ac:dyDescent="0.25"/>
  <cols>
    <col min="4" max="4" width="11.28515625" customWidth="1"/>
    <col min="11" max="11" width="10.7109375" customWidth="1"/>
    <col min="14" max="14" width="11.5703125" customWidth="1"/>
  </cols>
  <sheetData>
    <row r="1" spans="1:25" x14ac:dyDescent="0.25">
      <c r="A1" t="s">
        <v>912</v>
      </c>
    </row>
    <row r="2" spans="1:25" x14ac:dyDescent="0.25">
      <c r="A2" t="s">
        <v>913</v>
      </c>
    </row>
    <row r="3" spans="1:25" x14ac:dyDescent="0.25">
      <c r="A3" t="s">
        <v>914</v>
      </c>
    </row>
    <row r="4" spans="1:25" x14ac:dyDescent="0.25">
      <c r="A4" t="s">
        <v>915</v>
      </c>
    </row>
    <row r="5" spans="1:25" x14ac:dyDescent="0.25">
      <c r="A5" t="s">
        <v>916</v>
      </c>
    </row>
    <row r="6" spans="1:25" x14ac:dyDescent="0.25">
      <c r="A6" s="549" t="s">
        <v>662</v>
      </c>
      <c r="B6" s="551" t="s">
        <v>917</v>
      </c>
      <c r="C6" s="551" t="s">
        <v>918</v>
      </c>
      <c r="D6" s="551" t="s">
        <v>919</v>
      </c>
      <c r="E6" s="551" t="s">
        <v>920</v>
      </c>
      <c r="F6" s="551" t="s">
        <v>937</v>
      </c>
      <c r="G6" s="551"/>
      <c r="H6" s="551"/>
      <c r="I6" s="551"/>
      <c r="J6" s="551"/>
      <c r="K6" s="551"/>
      <c r="L6" s="551"/>
      <c r="M6" s="551"/>
      <c r="N6" s="551"/>
      <c r="O6" s="551"/>
      <c r="P6" s="551" t="s">
        <v>938</v>
      </c>
      <c r="Q6" s="551"/>
      <c r="R6" s="551"/>
      <c r="S6" s="551"/>
      <c r="T6" s="551"/>
      <c r="U6" s="551"/>
      <c r="V6" s="551"/>
      <c r="W6" s="551" t="s">
        <v>934</v>
      </c>
      <c r="X6" s="551" t="s">
        <v>935</v>
      </c>
      <c r="Y6" s="553" t="s">
        <v>936</v>
      </c>
    </row>
    <row r="7" spans="1:25" s="130" customFormat="1" ht="30" x14ac:dyDescent="0.25">
      <c r="A7" s="550"/>
      <c r="B7" s="552"/>
      <c r="C7" s="552"/>
      <c r="D7" s="552"/>
      <c r="E7" s="552"/>
      <c r="F7" s="132" t="s">
        <v>921</v>
      </c>
      <c r="G7" s="132" t="s">
        <v>922</v>
      </c>
      <c r="H7" s="132" t="s">
        <v>923</v>
      </c>
      <c r="I7" s="132" t="s">
        <v>384</v>
      </c>
      <c r="J7" s="132" t="s">
        <v>924</v>
      </c>
      <c r="K7" s="132" t="s">
        <v>925</v>
      </c>
      <c r="L7" s="132" t="s">
        <v>926</v>
      </c>
      <c r="M7" s="132" t="s">
        <v>927</v>
      </c>
      <c r="N7" s="132" t="s">
        <v>928</v>
      </c>
      <c r="O7" s="132" t="s">
        <v>416</v>
      </c>
      <c r="P7" s="132" t="s">
        <v>929</v>
      </c>
      <c r="Q7" s="132" t="s">
        <v>61</v>
      </c>
      <c r="R7" s="132" t="s">
        <v>930</v>
      </c>
      <c r="S7" s="132" t="s">
        <v>931</v>
      </c>
      <c r="T7" s="132" t="s">
        <v>932</v>
      </c>
      <c r="U7" s="132" t="s">
        <v>933</v>
      </c>
      <c r="V7" s="132" t="s">
        <v>416</v>
      </c>
      <c r="W7" s="552"/>
      <c r="X7" s="552"/>
      <c r="Y7" s="554"/>
    </row>
    <row r="8" spans="1:25" x14ac:dyDescent="0.25">
      <c r="A8" s="43"/>
      <c r="B8" s="44"/>
      <c r="C8" s="44"/>
      <c r="D8" s="44"/>
      <c r="E8" s="44"/>
      <c r="F8" s="133"/>
      <c r="G8" s="133"/>
      <c r="H8" s="133"/>
      <c r="I8" s="133"/>
      <c r="J8" s="133"/>
      <c r="K8" s="133"/>
      <c r="L8" s="133"/>
      <c r="M8" s="133"/>
      <c r="N8" s="133"/>
      <c r="O8" s="133"/>
      <c r="P8" s="133"/>
      <c r="Q8" s="133"/>
      <c r="R8" s="133"/>
      <c r="S8" s="133"/>
      <c r="T8" s="133"/>
      <c r="U8" s="133"/>
      <c r="V8" s="133"/>
      <c r="W8" s="133"/>
      <c r="X8" s="133"/>
      <c r="Y8" s="45"/>
    </row>
    <row r="9" spans="1:25" x14ac:dyDescent="0.25">
      <c r="A9" s="43"/>
      <c r="B9" s="44"/>
      <c r="C9" s="44"/>
      <c r="D9" s="44"/>
      <c r="E9" s="44"/>
      <c r="F9" s="133"/>
      <c r="G9" s="133"/>
      <c r="H9" s="133"/>
      <c r="I9" s="133"/>
      <c r="J9" s="133"/>
      <c r="K9" s="133"/>
      <c r="L9" s="133"/>
      <c r="M9" s="133"/>
      <c r="N9" s="133"/>
      <c r="O9" s="133"/>
      <c r="P9" s="133"/>
      <c r="Q9" s="133"/>
      <c r="R9" s="133"/>
      <c r="S9" s="133"/>
      <c r="T9" s="133"/>
      <c r="U9" s="133"/>
      <c r="V9" s="133"/>
      <c r="W9" s="133"/>
      <c r="X9" s="133"/>
      <c r="Y9" s="45"/>
    </row>
    <row r="10" spans="1:25" x14ac:dyDescent="0.25">
      <c r="A10" s="43"/>
      <c r="B10" s="44"/>
      <c r="C10" s="44"/>
      <c r="D10" s="44"/>
      <c r="E10" s="44"/>
      <c r="F10" s="133"/>
      <c r="G10" s="133"/>
      <c r="H10" s="133"/>
      <c r="I10" s="133"/>
      <c r="J10" s="133"/>
      <c r="K10" s="133"/>
      <c r="L10" s="133"/>
      <c r="M10" s="133"/>
      <c r="N10" s="133"/>
      <c r="O10" s="133"/>
      <c r="P10" s="133"/>
      <c r="Q10" s="133"/>
      <c r="R10" s="133"/>
      <c r="S10" s="133"/>
      <c r="T10" s="133"/>
      <c r="U10" s="133"/>
      <c r="V10" s="133"/>
      <c r="W10" s="133"/>
      <c r="X10" s="133"/>
      <c r="Y10" s="45"/>
    </row>
    <row r="11" spans="1:25" x14ac:dyDescent="0.25">
      <c r="A11" s="43"/>
      <c r="B11" s="44"/>
      <c r="C11" s="44"/>
      <c r="D11" s="44"/>
      <c r="E11" s="44"/>
      <c r="F11" s="133"/>
      <c r="G11" s="133"/>
      <c r="H11" s="133"/>
      <c r="I11" s="133"/>
      <c r="J11" s="133"/>
      <c r="K11" s="133"/>
      <c r="L11" s="133"/>
      <c r="M11" s="133"/>
      <c r="N11" s="133"/>
      <c r="O11" s="133"/>
      <c r="P11" s="133"/>
      <c r="Q11" s="133"/>
      <c r="R11" s="133"/>
      <c r="S11" s="133"/>
      <c r="T11" s="133"/>
      <c r="U11" s="133"/>
      <c r="V11" s="133"/>
      <c r="W11" s="133"/>
      <c r="X11" s="133"/>
      <c r="Y11" s="45"/>
    </row>
    <row r="12" spans="1:25" x14ac:dyDescent="0.25">
      <c r="A12" s="43"/>
      <c r="B12" s="44"/>
      <c r="C12" s="44"/>
      <c r="D12" s="44"/>
      <c r="E12" s="44"/>
      <c r="F12" s="133"/>
      <c r="G12" s="133"/>
      <c r="H12" s="133"/>
      <c r="I12" s="133"/>
      <c r="J12" s="133"/>
      <c r="K12" s="133"/>
      <c r="L12" s="133"/>
      <c r="M12" s="133"/>
      <c r="N12" s="133"/>
      <c r="O12" s="133"/>
      <c r="P12" s="133"/>
      <c r="Q12" s="133"/>
      <c r="R12" s="133"/>
      <c r="S12" s="133"/>
      <c r="T12" s="133"/>
      <c r="U12" s="133"/>
      <c r="V12" s="133"/>
      <c r="W12" s="133"/>
      <c r="X12" s="133"/>
      <c r="Y12" s="45"/>
    </row>
    <row r="13" spans="1:25" x14ac:dyDescent="0.25">
      <c r="A13" s="43"/>
      <c r="B13" s="44"/>
      <c r="C13" s="44"/>
      <c r="D13" s="44"/>
      <c r="E13" s="44"/>
      <c r="F13" s="133"/>
      <c r="G13" s="133"/>
      <c r="H13" s="133"/>
      <c r="I13" s="133"/>
      <c r="J13" s="133"/>
      <c r="K13" s="133"/>
      <c r="L13" s="133"/>
      <c r="M13" s="133"/>
      <c r="N13" s="133"/>
      <c r="O13" s="133"/>
      <c r="P13" s="133"/>
      <c r="Q13" s="133"/>
      <c r="R13" s="133"/>
      <c r="S13" s="133"/>
      <c r="T13" s="133"/>
      <c r="U13" s="133"/>
      <c r="V13" s="133"/>
      <c r="W13" s="133"/>
      <c r="X13" s="133"/>
      <c r="Y13" s="45"/>
    </row>
    <row r="14" spans="1:25" x14ac:dyDescent="0.25">
      <c r="A14" s="43"/>
      <c r="B14" s="44"/>
      <c r="C14" s="44"/>
      <c r="D14" s="44"/>
      <c r="E14" s="44"/>
      <c r="F14" s="133"/>
      <c r="G14" s="133"/>
      <c r="H14" s="133"/>
      <c r="I14" s="133"/>
      <c r="J14" s="133"/>
      <c r="K14" s="133"/>
      <c r="L14" s="133"/>
      <c r="M14" s="133"/>
      <c r="N14" s="133"/>
      <c r="O14" s="133"/>
      <c r="P14" s="133"/>
      <c r="Q14" s="133"/>
      <c r="R14" s="133"/>
      <c r="S14" s="133"/>
      <c r="T14" s="133"/>
      <c r="U14" s="133"/>
      <c r="V14" s="133"/>
      <c r="W14" s="133"/>
      <c r="X14" s="133"/>
      <c r="Y14" s="45"/>
    </row>
    <row r="15" spans="1:25" x14ac:dyDescent="0.25">
      <c r="A15" s="43"/>
      <c r="B15" s="44"/>
      <c r="C15" s="44"/>
      <c r="D15" s="44"/>
      <c r="E15" s="44"/>
      <c r="F15" s="133"/>
      <c r="G15" s="133"/>
      <c r="H15" s="133"/>
      <c r="I15" s="133"/>
      <c r="J15" s="133"/>
      <c r="K15" s="133"/>
      <c r="L15" s="133"/>
      <c r="M15" s="133"/>
      <c r="N15" s="133"/>
      <c r="O15" s="133"/>
      <c r="P15" s="133"/>
      <c r="Q15" s="133"/>
      <c r="R15" s="133"/>
      <c r="S15" s="133"/>
      <c r="T15" s="133"/>
      <c r="U15" s="133"/>
      <c r="V15" s="133"/>
      <c r="W15" s="133"/>
      <c r="X15" s="133"/>
      <c r="Y15" s="45"/>
    </row>
    <row r="16" spans="1:25" x14ac:dyDescent="0.25">
      <c r="A16" s="43"/>
      <c r="B16" s="44"/>
      <c r="C16" s="44"/>
      <c r="D16" s="44"/>
      <c r="E16" s="44"/>
      <c r="F16" s="133"/>
      <c r="G16" s="133"/>
      <c r="H16" s="133"/>
      <c r="I16" s="133"/>
      <c r="J16" s="133"/>
      <c r="K16" s="133"/>
      <c r="L16" s="133"/>
      <c r="M16" s="133"/>
      <c r="N16" s="133"/>
      <c r="O16" s="133"/>
      <c r="P16" s="133"/>
      <c r="Q16" s="133"/>
      <c r="R16" s="133"/>
      <c r="S16" s="133"/>
      <c r="T16" s="133"/>
      <c r="U16" s="133"/>
      <c r="V16" s="133"/>
      <c r="W16" s="133"/>
      <c r="X16" s="133"/>
      <c r="Y16" s="45"/>
    </row>
    <row r="17" spans="1:25" x14ac:dyDescent="0.25">
      <c r="A17" s="43"/>
      <c r="B17" s="44"/>
      <c r="C17" s="44"/>
      <c r="D17" s="44"/>
      <c r="E17" s="44"/>
      <c r="F17" s="133"/>
      <c r="G17" s="133"/>
      <c r="H17" s="133"/>
      <c r="I17" s="133"/>
      <c r="J17" s="133"/>
      <c r="K17" s="133"/>
      <c r="L17" s="133"/>
      <c r="M17" s="133"/>
      <c r="N17" s="133"/>
      <c r="O17" s="133"/>
      <c r="P17" s="133"/>
      <c r="Q17" s="133"/>
      <c r="R17" s="133"/>
      <c r="S17" s="133"/>
      <c r="T17" s="133"/>
      <c r="U17" s="133"/>
      <c r="V17" s="133"/>
      <c r="W17" s="133"/>
      <c r="X17" s="133"/>
      <c r="Y17" s="45"/>
    </row>
    <row r="18" spans="1:25" x14ac:dyDescent="0.25">
      <c r="A18" s="43"/>
      <c r="B18" s="44"/>
      <c r="C18" s="44"/>
      <c r="D18" s="44"/>
      <c r="E18" s="44"/>
      <c r="F18" s="133"/>
      <c r="G18" s="133"/>
      <c r="H18" s="133"/>
      <c r="I18" s="133"/>
      <c r="J18" s="133"/>
      <c r="K18" s="133"/>
      <c r="L18" s="133"/>
      <c r="M18" s="133"/>
      <c r="N18" s="133"/>
      <c r="O18" s="133"/>
      <c r="P18" s="133"/>
      <c r="Q18" s="133"/>
      <c r="R18" s="133"/>
      <c r="S18" s="133"/>
      <c r="T18" s="133"/>
      <c r="U18" s="133"/>
      <c r="V18" s="133"/>
      <c r="W18" s="133"/>
      <c r="X18" s="133"/>
      <c r="Y18" s="45"/>
    </row>
    <row r="19" spans="1:25" s="1" customFormat="1" x14ac:dyDescent="0.25">
      <c r="A19" s="136" t="s">
        <v>416</v>
      </c>
      <c r="B19" s="137"/>
      <c r="C19" s="137"/>
      <c r="D19" s="137"/>
      <c r="E19" s="137"/>
      <c r="F19" s="134">
        <f>SUM(F8:F18)</f>
        <v>0</v>
      </c>
      <c r="G19" s="134">
        <f t="shared" ref="G19:Y19" si="0">SUM(G8:G18)</f>
        <v>0</v>
      </c>
      <c r="H19" s="134">
        <f t="shared" si="0"/>
        <v>0</v>
      </c>
      <c r="I19" s="134">
        <f t="shared" si="0"/>
        <v>0</v>
      </c>
      <c r="J19" s="134">
        <f t="shared" si="0"/>
        <v>0</v>
      </c>
      <c r="K19" s="134">
        <f t="shared" si="0"/>
        <v>0</v>
      </c>
      <c r="L19" s="134">
        <f t="shared" si="0"/>
        <v>0</v>
      </c>
      <c r="M19" s="134">
        <f t="shared" si="0"/>
        <v>0</v>
      </c>
      <c r="N19" s="134">
        <f t="shared" si="0"/>
        <v>0</v>
      </c>
      <c r="O19" s="134">
        <f t="shared" si="0"/>
        <v>0</v>
      </c>
      <c r="P19" s="134">
        <f t="shared" si="0"/>
        <v>0</v>
      </c>
      <c r="Q19" s="134">
        <f t="shared" si="0"/>
        <v>0</v>
      </c>
      <c r="R19" s="134">
        <f t="shared" si="0"/>
        <v>0</v>
      </c>
      <c r="S19" s="134">
        <f t="shared" si="0"/>
        <v>0</v>
      </c>
      <c r="T19" s="134">
        <f t="shared" si="0"/>
        <v>0</v>
      </c>
      <c r="U19" s="134">
        <f t="shared" si="0"/>
        <v>0</v>
      </c>
      <c r="V19" s="134">
        <f t="shared" si="0"/>
        <v>0</v>
      </c>
      <c r="W19" s="134">
        <f t="shared" si="0"/>
        <v>0</v>
      </c>
      <c r="X19" s="134">
        <f t="shared" si="0"/>
        <v>0</v>
      </c>
      <c r="Y19" s="135">
        <f t="shared" si="0"/>
        <v>0</v>
      </c>
    </row>
  </sheetData>
  <mergeCells count="10">
    <mergeCell ref="F6:O6"/>
    <mergeCell ref="P6:V6"/>
    <mergeCell ref="W6:W7"/>
    <mergeCell ref="X6:X7"/>
    <mergeCell ref="Y6:Y7"/>
    <mergeCell ref="A6:A7"/>
    <mergeCell ref="B6:B7"/>
    <mergeCell ref="C6:C7"/>
    <mergeCell ref="D6:D7"/>
    <mergeCell ref="E6:E7"/>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L36"/>
  <sheetViews>
    <sheetView topLeftCell="A4" workbookViewId="0">
      <selection activeCell="I31" sqref="I31"/>
    </sheetView>
  </sheetViews>
  <sheetFormatPr defaultRowHeight="15" x14ac:dyDescent="0.25"/>
  <cols>
    <col min="1" max="1" width="3.42578125" customWidth="1"/>
    <col min="3" max="3" width="12.140625" bestFit="1" customWidth="1"/>
    <col min="4" max="4" width="16.7109375" bestFit="1" customWidth="1"/>
    <col min="5" max="5" width="12.28515625" bestFit="1" customWidth="1"/>
    <col min="6" max="6" width="16" bestFit="1" customWidth="1"/>
    <col min="7" max="7" width="11.42578125" bestFit="1" customWidth="1"/>
    <col min="8" max="8" width="11.42578125" customWidth="1"/>
    <col min="9" max="9" width="16" bestFit="1" customWidth="1"/>
    <col min="10" max="10" width="14.85546875" bestFit="1" customWidth="1"/>
    <col min="11" max="11" width="11.42578125" bestFit="1" customWidth="1"/>
    <col min="12" max="12" width="14.85546875" bestFit="1" customWidth="1"/>
  </cols>
  <sheetData>
    <row r="1" spans="2:12" ht="15.75" thickBot="1" x14ac:dyDescent="0.3">
      <c r="B1" s="12" t="s">
        <v>956</v>
      </c>
    </row>
    <row r="2" spans="2:12" x14ac:dyDescent="0.25">
      <c r="B2" s="533" t="s">
        <v>912</v>
      </c>
      <c r="C2" s="534"/>
      <c r="D2" s="534"/>
      <c r="E2" s="534"/>
      <c r="F2" s="534"/>
      <c r="G2" s="534"/>
      <c r="H2" s="534"/>
      <c r="I2" s="534"/>
      <c r="J2" s="535"/>
      <c r="K2" s="131"/>
      <c r="L2" s="131"/>
    </row>
    <row r="3" spans="2:12" x14ac:dyDescent="0.25">
      <c r="B3" s="528" t="s">
        <v>913</v>
      </c>
      <c r="C3" s="472"/>
      <c r="D3" s="472"/>
      <c r="E3" s="472"/>
      <c r="F3" s="472"/>
      <c r="G3" s="472"/>
      <c r="H3" s="472"/>
      <c r="I3" s="472"/>
      <c r="J3" s="529"/>
      <c r="K3" s="131"/>
      <c r="L3" s="131"/>
    </row>
    <row r="4" spans="2:12" x14ac:dyDescent="0.25">
      <c r="B4" s="528" t="s">
        <v>894</v>
      </c>
      <c r="C4" s="472"/>
      <c r="D4" s="472"/>
      <c r="E4" s="472"/>
      <c r="F4" s="472"/>
      <c r="G4" s="472"/>
      <c r="H4" s="472"/>
      <c r="I4" s="472"/>
      <c r="J4" s="529"/>
      <c r="K4" s="131"/>
      <c r="L4" s="131"/>
    </row>
    <row r="5" spans="2:12" x14ac:dyDescent="0.25">
      <c r="B5" s="528" t="s">
        <v>960</v>
      </c>
      <c r="C5" s="472"/>
      <c r="D5" s="472"/>
      <c r="E5" s="472"/>
      <c r="F5" s="472"/>
      <c r="G5" s="472"/>
      <c r="H5" s="472"/>
      <c r="I5" s="472"/>
      <c r="J5" s="529"/>
      <c r="K5" s="131"/>
      <c r="L5" s="131"/>
    </row>
    <row r="6" spans="2:12" x14ac:dyDescent="0.25">
      <c r="B6" s="82" t="s">
        <v>951</v>
      </c>
      <c r="C6" s="18"/>
      <c r="D6" s="18"/>
      <c r="E6" s="18"/>
      <c r="F6" s="18"/>
      <c r="G6" s="18"/>
      <c r="H6" s="18"/>
      <c r="I6" s="18"/>
      <c r="J6" s="85"/>
    </row>
    <row r="7" spans="2:12" x14ac:dyDescent="0.25">
      <c r="B7" s="82" t="s">
        <v>952</v>
      </c>
      <c r="C7" s="18"/>
      <c r="D7" s="18"/>
      <c r="E7" s="18"/>
      <c r="F7" s="18"/>
      <c r="G7" s="18"/>
      <c r="H7" s="18"/>
      <c r="I7" s="18"/>
      <c r="J7" s="85"/>
    </row>
    <row r="8" spans="2:12" x14ac:dyDescent="0.25">
      <c r="B8" s="82" t="s">
        <v>760</v>
      </c>
      <c r="C8" s="18"/>
      <c r="D8" s="18"/>
      <c r="E8" s="18"/>
      <c r="F8" s="18"/>
      <c r="G8" s="18"/>
      <c r="H8" s="18"/>
      <c r="I8" s="18"/>
      <c r="J8" s="85"/>
    </row>
    <row r="9" spans="2:12" x14ac:dyDescent="0.25">
      <c r="B9" s="82" t="s">
        <v>953</v>
      </c>
      <c r="C9" s="18"/>
      <c r="D9" s="18"/>
      <c r="E9" s="18"/>
      <c r="F9" s="18"/>
      <c r="G9" s="18"/>
      <c r="H9" s="18"/>
      <c r="I9" s="18"/>
      <c r="J9" s="85"/>
    </row>
    <row r="10" spans="2:12" x14ac:dyDescent="0.25">
      <c r="B10" s="82" t="s">
        <v>940</v>
      </c>
      <c r="C10" s="18"/>
      <c r="D10" s="18"/>
      <c r="E10" s="18"/>
      <c r="F10" s="18"/>
      <c r="G10" s="18"/>
      <c r="H10" s="18"/>
      <c r="I10" s="18"/>
      <c r="J10" s="85"/>
    </row>
    <row r="11" spans="2:12" x14ac:dyDescent="0.25">
      <c r="B11" s="144" t="s">
        <v>896</v>
      </c>
      <c r="C11" s="138" t="s">
        <v>954</v>
      </c>
      <c r="D11" s="138" t="s">
        <v>955</v>
      </c>
      <c r="E11" s="138" t="s">
        <v>961</v>
      </c>
      <c r="F11" s="138" t="s">
        <v>897</v>
      </c>
      <c r="G11" s="138" t="s">
        <v>811</v>
      </c>
      <c r="H11" s="138" t="s">
        <v>943</v>
      </c>
      <c r="I11" s="138" t="s">
        <v>944</v>
      </c>
      <c r="J11" s="145" t="s">
        <v>945</v>
      </c>
    </row>
    <row r="12" spans="2:12" x14ac:dyDescent="0.25">
      <c r="B12" s="140"/>
      <c r="C12" s="44"/>
      <c r="D12" s="44"/>
      <c r="E12" s="44"/>
      <c r="F12" s="44"/>
      <c r="G12" s="133"/>
      <c r="H12" s="133"/>
      <c r="I12" s="133"/>
      <c r="J12" s="141">
        <f>G12+H12-I12</f>
        <v>0</v>
      </c>
    </row>
    <row r="13" spans="2:12" x14ac:dyDescent="0.25">
      <c r="B13" s="140"/>
      <c r="C13" s="44"/>
      <c r="D13" s="44"/>
      <c r="E13" s="44"/>
      <c r="F13" s="44"/>
      <c r="G13" s="133"/>
      <c r="H13" s="133"/>
      <c r="I13" s="133"/>
      <c r="J13" s="141">
        <f>J12+G13+H13-I13</f>
        <v>0</v>
      </c>
    </row>
    <row r="14" spans="2:12" x14ac:dyDescent="0.25">
      <c r="B14" s="140"/>
      <c r="C14" s="44"/>
      <c r="D14" s="44"/>
      <c r="E14" s="44"/>
      <c r="F14" s="44"/>
      <c r="G14" s="133"/>
      <c r="H14" s="133"/>
      <c r="I14" s="133"/>
      <c r="J14" s="141">
        <f>J13+G14+H14-I14</f>
        <v>0</v>
      </c>
    </row>
    <row r="15" spans="2:12" x14ac:dyDescent="0.25">
      <c r="B15" s="142" t="s">
        <v>416</v>
      </c>
      <c r="C15" s="137"/>
      <c r="D15" s="137"/>
      <c r="E15" s="137"/>
      <c r="F15" s="137"/>
      <c r="G15" s="134">
        <f>SUM(G12:G14)</f>
        <v>0</v>
      </c>
      <c r="H15" s="134">
        <f>SUM(H12:H14)</f>
        <v>0</v>
      </c>
      <c r="I15" s="134">
        <f>SUM(I12:I14)</f>
        <v>0</v>
      </c>
      <c r="J15" s="143">
        <f>J14</f>
        <v>0</v>
      </c>
    </row>
    <row r="16" spans="2:12" x14ac:dyDescent="0.25">
      <c r="B16" s="82"/>
      <c r="C16" s="18"/>
      <c r="D16" s="18"/>
      <c r="E16" s="18"/>
      <c r="F16" s="18"/>
      <c r="G16" s="18"/>
      <c r="H16" s="18"/>
      <c r="I16" s="18"/>
      <c r="J16" s="85"/>
    </row>
    <row r="17" spans="2:12" x14ac:dyDescent="0.25">
      <c r="B17" s="82"/>
      <c r="C17" s="18"/>
      <c r="D17" s="18"/>
      <c r="E17" s="18"/>
      <c r="F17" s="18"/>
      <c r="G17" s="18"/>
      <c r="H17" s="18"/>
      <c r="I17" s="18"/>
      <c r="J17" s="85"/>
    </row>
    <row r="18" spans="2:12" ht="15.75" thickBot="1" x14ac:dyDescent="0.3">
      <c r="B18" s="92" t="s">
        <v>957</v>
      </c>
      <c r="C18" s="93"/>
      <c r="D18" s="93"/>
      <c r="E18" s="93" t="s">
        <v>958</v>
      </c>
      <c r="F18" s="93"/>
      <c r="G18" s="93"/>
      <c r="H18" s="93"/>
      <c r="I18" s="93" t="s">
        <v>959</v>
      </c>
      <c r="J18" s="94"/>
    </row>
    <row r="20" spans="2:12" ht="15.75" thickBot="1" x14ac:dyDescent="0.3">
      <c r="B20" s="3" t="s">
        <v>950</v>
      </c>
    </row>
    <row r="21" spans="2:12" x14ac:dyDescent="0.25">
      <c r="B21" s="533" t="s">
        <v>912</v>
      </c>
      <c r="C21" s="534"/>
      <c r="D21" s="534"/>
      <c r="E21" s="534"/>
      <c r="F21" s="534"/>
      <c r="G21" s="534"/>
      <c r="H21" s="534"/>
      <c r="I21" s="534"/>
      <c r="J21" s="534"/>
      <c r="K21" s="534"/>
      <c r="L21" s="535"/>
    </row>
    <row r="22" spans="2:12" x14ac:dyDescent="0.25">
      <c r="B22" s="528" t="s">
        <v>913</v>
      </c>
      <c r="C22" s="472"/>
      <c r="D22" s="472"/>
      <c r="E22" s="472"/>
      <c r="F22" s="472"/>
      <c r="G22" s="472"/>
      <c r="H22" s="472"/>
      <c r="I22" s="472"/>
      <c r="J22" s="472"/>
      <c r="K22" s="472"/>
      <c r="L22" s="529"/>
    </row>
    <row r="23" spans="2:12" x14ac:dyDescent="0.25">
      <c r="B23" s="528" t="s">
        <v>894</v>
      </c>
      <c r="C23" s="472"/>
      <c r="D23" s="472"/>
      <c r="E23" s="472"/>
      <c r="F23" s="472"/>
      <c r="G23" s="472"/>
      <c r="H23" s="472"/>
      <c r="I23" s="472"/>
      <c r="J23" s="472"/>
      <c r="K23" s="472"/>
      <c r="L23" s="529"/>
    </row>
    <row r="24" spans="2:12" x14ac:dyDescent="0.25">
      <c r="B24" s="528" t="s">
        <v>939</v>
      </c>
      <c r="C24" s="472"/>
      <c r="D24" s="472"/>
      <c r="E24" s="472"/>
      <c r="F24" s="472"/>
      <c r="G24" s="472"/>
      <c r="H24" s="472"/>
      <c r="I24" s="472"/>
      <c r="J24" s="472"/>
      <c r="K24" s="472"/>
      <c r="L24" s="529"/>
    </row>
    <row r="25" spans="2:12" x14ac:dyDescent="0.25">
      <c r="B25" s="82"/>
      <c r="C25" s="18"/>
      <c r="D25" s="18"/>
      <c r="E25" s="18"/>
      <c r="F25" s="18"/>
      <c r="G25" s="18"/>
      <c r="H25" s="18"/>
      <c r="I25" s="18"/>
      <c r="J25" s="18"/>
      <c r="K25" s="18"/>
      <c r="L25" s="85"/>
    </row>
    <row r="26" spans="2:12" x14ac:dyDescent="0.25">
      <c r="B26" s="82" t="s">
        <v>940</v>
      </c>
      <c r="C26" s="18"/>
      <c r="D26" s="18"/>
      <c r="E26" s="18"/>
      <c r="F26" s="18"/>
      <c r="G26" s="18"/>
      <c r="H26" s="18"/>
      <c r="I26" s="18"/>
      <c r="J26" s="18"/>
      <c r="K26" s="18"/>
      <c r="L26" s="85" t="s">
        <v>941</v>
      </c>
    </row>
    <row r="27" spans="2:12" x14ac:dyDescent="0.25">
      <c r="B27" s="144" t="s">
        <v>662</v>
      </c>
      <c r="C27" s="138" t="s">
        <v>946</v>
      </c>
      <c r="D27" s="138" t="s">
        <v>942</v>
      </c>
      <c r="E27" s="138" t="s">
        <v>919</v>
      </c>
      <c r="F27" s="138" t="s">
        <v>750</v>
      </c>
      <c r="G27" s="138" t="s">
        <v>881</v>
      </c>
      <c r="H27" s="138" t="s">
        <v>961</v>
      </c>
      <c r="I27" s="138" t="s">
        <v>811</v>
      </c>
      <c r="J27" s="138" t="s">
        <v>943</v>
      </c>
      <c r="K27" s="138" t="s">
        <v>944</v>
      </c>
      <c r="L27" s="145" t="s">
        <v>945</v>
      </c>
    </row>
    <row r="28" spans="2:12" x14ac:dyDescent="0.25">
      <c r="B28" s="140">
        <v>1</v>
      </c>
      <c r="C28" s="139" t="s">
        <v>947</v>
      </c>
      <c r="D28" s="44" t="s">
        <v>885</v>
      </c>
      <c r="E28" s="44" t="s">
        <v>948</v>
      </c>
      <c r="F28" s="44" t="s">
        <v>949</v>
      </c>
      <c r="G28" s="44" t="s">
        <v>407</v>
      </c>
      <c r="H28" s="44"/>
      <c r="I28" s="133">
        <v>15000</v>
      </c>
      <c r="J28" s="133"/>
      <c r="K28" s="133"/>
      <c r="L28" s="141">
        <f>I28+J28-K28</f>
        <v>15000</v>
      </c>
    </row>
    <row r="29" spans="2:12" x14ac:dyDescent="0.25">
      <c r="B29" s="140"/>
      <c r="C29" s="44"/>
      <c r="D29" s="44"/>
      <c r="E29" s="44"/>
      <c r="F29" s="44"/>
      <c r="G29" s="44"/>
      <c r="H29" s="44"/>
      <c r="I29" s="133"/>
      <c r="J29" s="133"/>
      <c r="K29" s="133"/>
      <c r="L29" s="141">
        <f t="shared" ref="L29:L32" si="0">I29+J29-K29</f>
        <v>0</v>
      </c>
    </row>
    <row r="30" spans="2:12" x14ac:dyDescent="0.25">
      <c r="B30" s="140"/>
      <c r="C30" s="44"/>
      <c r="D30" s="44"/>
      <c r="E30" s="44"/>
      <c r="F30" s="44"/>
      <c r="G30" s="44"/>
      <c r="H30" s="44"/>
      <c r="I30" s="133"/>
      <c r="J30" s="133"/>
      <c r="K30" s="133"/>
      <c r="L30" s="141">
        <f t="shared" si="0"/>
        <v>0</v>
      </c>
    </row>
    <row r="31" spans="2:12" x14ac:dyDescent="0.25">
      <c r="B31" s="140"/>
      <c r="C31" s="44"/>
      <c r="D31" s="44"/>
      <c r="E31" s="44"/>
      <c r="F31" s="44"/>
      <c r="G31" s="44"/>
      <c r="H31" s="44"/>
      <c r="I31" s="133"/>
      <c r="J31" s="133"/>
      <c r="K31" s="133"/>
      <c r="L31" s="141">
        <f t="shared" si="0"/>
        <v>0</v>
      </c>
    </row>
    <row r="32" spans="2:12" x14ac:dyDescent="0.25">
      <c r="B32" s="140"/>
      <c r="C32" s="44"/>
      <c r="D32" s="44"/>
      <c r="E32" s="44"/>
      <c r="F32" s="44"/>
      <c r="G32" s="44"/>
      <c r="H32" s="44"/>
      <c r="I32" s="133"/>
      <c r="J32" s="133"/>
      <c r="K32" s="133"/>
      <c r="L32" s="141">
        <f t="shared" si="0"/>
        <v>0</v>
      </c>
    </row>
    <row r="33" spans="2:12" x14ac:dyDescent="0.25">
      <c r="B33" s="142" t="s">
        <v>416</v>
      </c>
      <c r="C33" s="137"/>
      <c r="D33" s="137"/>
      <c r="E33" s="137"/>
      <c r="F33" s="137"/>
      <c r="G33" s="137"/>
      <c r="H33" s="137"/>
      <c r="I33" s="134">
        <f>SUM(I28:I32)</f>
        <v>15000</v>
      </c>
      <c r="J33" s="134">
        <f t="shared" ref="J33:L33" si="1">SUM(J28:J32)</f>
        <v>0</v>
      </c>
      <c r="K33" s="134">
        <f t="shared" si="1"/>
        <v>0</v>
      </c>
      <c r="L33" s="143">
        <f t="shared" si="1"/>
        <v>15000</v>
      </c>
    </row>
    <row r="34" spans="2:12" x14ac:dyDescent="0.25">
      <c r="B34" s="82"/>
      <c r="C34" s="18"/>
      <c r="D34" s="18"/>
      <c r="E34" s="18"/>
      <c r="F34" s="18"/>
      <c r="G34" s="18"/>
      <c r="H34" s="18"/>
      <c r="I34" s="18"/>
      <c r="J34" s="18"/>
      <c r="K34" s="18"/>
      <c r="L34" s="85"/>
    </row>
    <row r="35" spans="2:12" x14ac:dyDescent="0.25">
      <c r="B35" s="82"/>
      <c r="C35" s="18"/>
      <c r="D35" s="18"/>
      <c r="E35" s="18"/>
      <c r="F35" s="18"/>
      <c r="G35" s="18"/>
      <c r="H35" s="18"/>
      <c r="I35" s="18"/>
      <c r="J35" s="18"/>
      <c r="K35" s="18"/>
      <c r="L35" s="85"/>
    </row>
    <row r="36" spans="2:12" ht="15.75" thickBot="1" x14ac:dyDescent="0.3">
      <c r="B36" s="92" t="s">
        <v>957</v>
      </c>
      <c r="C36" s="93"/>
      <c r="D36" s="93"/>
      <c r="E36" s="93"/>
      <c r="F36" s="93" t="s">
        <v>958</v>
      </c>
      <c r="G36" s="93"/>
      <c r="H36" s="93"/>
      <c r="I36" s="93"/>
      <c r="J36" s="93"/>
      <c r="K36" s="93" t="s">
        <v>959</v>
      </c>
      <c r="L36" s="94"/>
    </row>
  </sheetData>
  <mergeCells count="8">
    <mergeCell ref="B24:L24"/>
    <mergeCell ref="B2:J2"/>
    <mergeCell ref="B3:J3"/>
    <mergeCell ref="B4:J4"/>
    <mergeCell ref="B5:J5"/>
    <mergeCell ref="B21:L21"/>
    <mergeCell ref="B22:L22"/>
    <mergeCell ref="B23:L23"/>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L18"/>
  <sheetViews>
    <sheetView workbookViewId="0">
      <selection activeCell="D3" sqref="D3"/>
    </sheetView>
  </sheetViews>
  <sheetFormatPr defaultRowHeight="15" x14ac:dyDescent="0.25"/>
  <cols>
    <col min="6" max="6" width="17.5703125" bestFit="1" customWidth="1"/>
    <col min="7" max="7" width="11.28515625" bestFit="1" customWidth="1"/>
    <col min="8" max="8" width="13.85546875" customWidth="1"/>
    <col min="9" max="9" width="12.5703125" bestFit="1" customWidth="1"/>
  </cols>
  <sheetData>
    <row r="1" spans="1:12" x14ac:dyDescent="0.25">
      <c r="A1" s="1" t="s">
        <v>419</v>
      </c>
      <c r="F1" s="491" t="s">
        <v>1010</v>
      </c>
      <c r="G1" s="491"/>
      <c r="H1" s="491"/>
      <c r="I1" s="491"/>
      <c r="J1" s="491"/>
      <c r="K1" s="491"/>
      <c r="L1" s="491"/>
    </row>
    <row r="2" spans="1:12" x14ac:dyDescent="0.25">
      <c r="A2" t="s">
        <v>420</v>
      </c>
      <c r="D2" t="s">
        <v>1317</v>
      </c>
      <c r="J2" t="s">
        <v>1204</v>
      </c>
    </row>
    <row r="3" spans="1:12" x14ac:dyDescent="0.25">
      <c r="A3" t="s">
        <v>421</v>
      </c>
      <c r="D3" t="s">
        <v>1306</v>
      </c>
      <c r="F3" t="s">
        <v>1205</v>
      </c>
      <c r="J3" t="s">
        <v>580</v>
      </c>
    </row>
    <row r="4" spans="1:12" x14ac:dyDescent="0.25">
      <c r="A4" t="s">
        <v>422</v>
      </c>
      <c r="D4" t="s">
        <v>1307</v>
      </c>
      <c r="F4" t="s">
        <v>582</v>
      </c>
      <c r="J4" t="s">
        <v>1207</v>
      </c>
    </row>
    <row r="5" spans="1:12" x14ac:dyDescent="0.25">
      <c r="A5" t="s">
        <v>423</v>
      </c>
      <c r="D5" t="s">
        <v>1308</v>
      </c>
      <c r="F5" t="s">
        <v>685</v>
      </c>
      <c r="J5" t="s">
        <v>1208</v>
      </c>
    </row>
    <row r="6" spans="1:12" x14ac:dyDescent="0.25">
      <c r="A6" t="s">
        <v>426</v>
      </c>
      <c r="D6" t="s">
        <v>1309</v>
      </c>
    </row>
    <row r="7" spans="1:12" x14ac:dyDescent="0.25">
      <c r="A7" t="s">
        <v>429</v>
      </c>
      <c r="D7" t="s">
        <v>1310</v>
      </c>
      <c r="G7" s="491" t="s">
        <v>1206</v>
      </c>
      <c r="H7" s="491"/>
      <c r="I7" s="491"/>
      <c r="J7" s="491"/>
    </row>
    <row r="8" spans="1:12" x14ac:dyDescent="0.25">
      <c r="F8" s="1" t="s">
        <v>1209</v>
      </c>
      <c r="G8" s="1" t="s">
        <v>903</v>
      </c>
      <c r="H8" s="1" t="s">
        <v>961</v>
      </c>
      <c r="I8" s="1" t="s">
        <v>552</v>
      </c>
    </row>
    <row r="9" spans="1:12" x14ac:dyDescent="0.25">
      <c r="A9" t="s">
        <v>427</v>
      </c>
      <c r="D9" t="s">
        <v>1312</v>
      </c>
    </row>
    <row r="10" spans="1:12" x14ac:dyDescent="0.25">
      <c r="A10" t="s">
        <v>428</v>
      </c>
      <c r="D10" t="s">
        <v>1311</v>
      </c>
    </row>
    <row r="12" spans="1:12" x14ac:dyDescent="0.25">
      <c r="A12" t="s">
        <v>430</v>
      </c>
      <c r="D12" t="s">
        <v>1314</v>
      </c>
      <c r="F12" t="s">
        <v>1210</v>
      </c>
      <c r="G12" t="s">
        <v>588</v>
      </c>
      <c r="H12" t="s">
        <v>837</v>
      </c>
    </row>
    <row r="13" spans="1:12" x14ac:dyDescent="0.25">
      <c r="A13" t="s">
        <v>431</v>
      </c>
      <c r="D13" t="s">
        <v>1313</v>
      </c>
    </row>
    <row r="15" spans="1:12" x14ac:dyDescent="0.25">
      <c r="A15" t="s">
        <v>433</v>
      </c>
      <c r="D15" t="s">
        <v>1315</v>
      </c>
    </row>
    <row r="16" spans="1:12" x14ac:dyDescent="0.25">
      <c r="A16" t="s">
        <v>434</v>
      </c>
      <c r="D16" t="s">
        <v>1316</v>
      </c>
    </row>
    <row r="18" spans="1:1" x14ac:dyDescent="0.25">
      <c r="A18" t="s">
        <v>432</v>
      </c>
    </row>
  </sheetData>
  <mergeCells count="2">
    <mergeCell ref="F1:L1"/>
    <mergeCell ref="G7:J7"/>
  </mergeCell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10"/>
  <sheetViews>
    <sheetView workbookViewId="0">
      <selection sqref="A1:XFD1"/>
    </sheetView>
  </sheetViews>
  <sheetFormatPr defaultRowHeight="15" x14ac:dyDescent="0.25"/>
  <sheetData>
    <row r="1" spans="1:1" x14ac:dyDescent="0.25">
      <c r="A1" s="1" t="s">
        <v>436</v>
      </c>
    </row>
    <row r="2" spans="1:1" x14ac:dyDescent="0.25">
      <c r="A2" t="s">
        <v>435</v>
      </c>
    </row>
    <row r="10" spans="1:1" x14ac:dyDescent="0.25">
      <c r="A10" t="s">
        <v>437</v>
      </c>
    </row>
  </sheetData>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J391"/>
  <sheetViews>
    <sheetView topLeftCell="A84" workbookViewId="0">
      <selection activeCell="C104" sqref="C104:C113"/>
    </sheetView>
  </sheetViews>
  <sheetFormatPr defaultRowHeight="15" x14ac:dyDescent="0.25"/>
  <cols>
    <col min="2" max="2" width="21.85546875" bestFit="1" customWidth="1"/>
    <col min="3" max="4" width="30.5703125" bestFit="1" customWidth="1"/>
    <col min="5" max="5" width="23.28515625" customWidth="1"/>
  </cols>
  <sheetData>
    <row r="1" spans="1:10" x14ac:dyDescent="0.25">
      <c r="A1" s="1" t="s">
        <v>973</v>
      </c>
      <c r="B1" s="1" t="s">
        <v>974</v>
      </c>
      <c r="C1" s="1" t="s">
        <v>976</v>
      </c>
    </row>
    <row r="2" spans="1:10" x14ac:dyDescent="0.25">
      <c r="A2" s="1"/>
      <c r="B2" s="1"/>
      <c r="C2" s="1"/>
    </row>
    <row r="3" spans="1:10" x14ac:dyDescent="0.25">
      <c r="A3">
        <v>1</v>
      </c>
      <c r="B3" t="s">
        <v>975</v>
      </c>
      <c r="C3" s="1" t="s">
        <v>522</v>
      </c>
      <c r="D3" s="1" t="s">
        <v>1007</v>
      </c>
      <c r="E3" s="1" t="s">
        <v>1008</v>
      </c>
    </row>
    <row r="4" spans="1:10" x14ac:dyDescent="0.25">
      <c r="C4" s="155">
        <v>1</v>
      </c>
      <c r="D4" s="155" t="s">
        <v>977</v>
      </c>
      <c r="E4" s="155"/>
    </row>
    <row r="5" spans="1:10" x14ac:dyDescent="0.25">
      <c r="C5" s="155"/>
      <c r="D5" s="155"/>
      <c r="E5" s="155"/>
    </row>
    <row r="6" spans="1:10" x14ac:dyDescent="0.25">
      <c r="A6">
        <v>2</v>
      </c>
      <c r="B6" t="s">
        <v>978</v>
      </c>
      <c r="C6" s="1" t="s">
        <v>1022</v>
      </c>
      <c r="D6" s="1" t="s">
        <v>1010</v>
      </c>
      <c r="E6" s="1" t="s">
        <v>1023</v>
      </c>
      <c r="F6" s="1" t="s">
        <v>1011</v>
      </c>
      <c r="G6" s="1" t="s">
        <v>1012</v>
      </c>
      <c r="H6" s="1" t="s">
        <v>1013</v>
      </c>
      <c r="I6" s="1" t="s">
        <v>1014</v>
      </c>
      <c r="J6" s="1" t="s">
        <v>1015</v>
      </c>
    </row>
    <row r="7" spans="1:10" x14ac:dyDescent="0.25">
      <c r="C7" s="156" t="s">
        <v>1016</v>
      </c>
      <c r="D7" s="155" t="s">
        <v>977</v>
      </c>
      <c r="E7" t="s">
        <v>980</v>
      </c>
    </row>
    <row r="8" spans="1:10" x14ac:dyDescent="0.25">
      <c r="C8" s="156" t="s">
        <v>1017</v>
      </c>
      <c r="D8" s="155" t="s">
        <v>977</v>
      </c>
      <c r="E8" t="s">
        <v>981</v>
      </c>
    </row>
    <row r="9" spans="1:10" x14ac:dyDescent="0.25">
      <c r="C9" s="156" t="s">
        <v>1018</v>
      </c>
      <c r="D9" s="155" t="s">
        <v>977</v>
      </c>
      <c r="E9" t="s">
        <v>982</v>
      </c>
    </row>
    <row r="10" spans="1:10" x14ac:dyDescent="0.25">
      <c r="C10" s="156" t="s">
        <v>1019</v>
      </c>
      <c r="D10" s="155" t="s">
        <v>977</v>
      </c>
      <c r="E10" t="s">
        <v>983</v>
      </c>
    </row>
    <row r="11" spans="1:10" x14ac:dyDescent="0.25">
      <c r="C11" s="156" t="s">
        <v>1020</v>
      </c>
      <c r="D11" s="155" t="s">
        <v>977</v>
      </c>
      <c r="E11" t="s">
        <v>984</v>
      </c>
    </row>
    <row r="12" spans="1:10" x14ac:dyDescent="0.25">
      <c r="C12" s="156" t="s">
        <v>1021</v>
      </c>
      <c r="D12" s="155" t="s">
        <v>977</v>
      </c>
      <c r="E12" t="s">
        <v>985</v>
      </c>
    </row>
    <row r="13" spans="1:10" x14ac:dyDescent="0.25">
      <c r="C13" s="156"/>
      <c r="D13" s="155"/>
    </row>
    <row r="14" spans="1:10" x14ac:dyDescent="0.25">
      <c r="A14">
        <v>3</v>
      </c>
      <c r="B14" t="s">
        <v>979</v>
      </c>
      <c r="C14" s="1" t="s">
        <v>1009</v>
      </c>
      <c r="D14" s="1" t="s">
        <v>1010</v>
      </c>
      <c r="E14" s="1" t="s">
        <v>571</v>
      </c>
      <c r="F14" s="1" t="s">
        <v>1011</v>
      </c>
      <c r="G14" s="1" t="s">
        <v>1012</v>
      </c>
      <c r="H14" s="1" t="s">
        <v>1013</v>
      </c>
      <c r="I14" s="1" t="s">
        <v>1014</v>
      </c>
      <c r="J14" s="1" t="s">
        <v>1015</v>
      </c>
    </row>
    <row r="15" spans="1:10" x14ac:dyDescent="0.25">
      <c r="C15" s="156" t="s">
        <v>1024</v>
      </c>
      <c r="D15" t="s">
        <v>985</v>
      </c>
      <c r="E15" t="s">
        <v>517</v>
      </c>
    </row>
    <row r="16" spans="1:10" x14ac:dyDescent="0.25">
      <c r="C16" s="156" t="s">
        <v>1025</v>
      </c>
      <c r="D16" t="s">
        <v>985</v>
      </c>
      <c r="E16" t="s">
        <v>882</v>
      </c>
    </row>
    <row r="17" spans="1:5" x14ac:dyDescent="0.25">
      <c r="C17" s="156" t="s">
        <v>1026</v>
      </c>
      <c r="D17" t="s">
        <v>985</v>
      </c>
      <c r="E17" t="s">
        <v>520</v>
      </c>
    </row>
    <row r="18" spans="1:5" x14ac:dyDescent="0.25">
      <c r="A18">
        <v>4</v>
      </c>
      <c r="B18" t="s">
        <v>986</v>
      </c>
      <c r="C18" s="1" t="s">
        <v>1027</v>
      </c>
      <c r="D18" s="1" t="s">
        <v>1028</v>
      </c>
    </row>
    <row r="22" spans="1:5" x14ac:dyDescent="0.25">
      <c r="A22">
        <v>5</v>
      </c>
      <c r="B22" t="s">
        <v>987</v>
      </c>
      <c r="C22" s="1" t="s">
        <v>988</v>
      </c>
      <c r="D22" s="1" t="s">
        <v>989</v>
      </c>
      <c r="E22" s="1" t="s">
        <v>990</v>
      </c>
    </row>
    <row r="23" spans="1:5" x14ac:dyDescent="0.25">
      <c r="C23">
        <v>1</v>
      </c>
      <c r="D23" t="s">
        <v>991</v>
      </c>
      <c r="E23" t="s">
        <v>999</v>
      </c>
    </row>
    <row r="24" spans="1:5" x14ac:dyDescent="0.25">
      <c r="C24">
        <v>2</v>
      </c>
      <c r="D24" t="s">
        <v>992</v>
      </c>
      <c r="E24" t="s">
        <v>1000</v>
      </c>
    </row>
    <row r="25" spans="1:5" x14ac:dyDescent="0.25">
      <c r="D25" t="s">
        <v>993</v>
      </c>
      <c r="E25" t="s">
        <v>1001</v>
      </c>
    </row>
    <row r="26" spans="1:5" x14ac:dyDescent="0.25">
      <c r="D26" t="s">
        <v>994</v>
      </c>
      <c r="E26" t="s">
        <v>1002</v>
      </c>
    </row>
    <row r="27" spans="1:5" x14ac:dyDescent="0.25">
      <c r="D27" t="s">
        <v>995</v>
      </c>
      <c r="E27" t="s">
        <v>1003</v>
      </c>
    </row>
    <row r="28" spans="1:5" x14ac:dyDescent="0.25">
      <c r="D28" t="s">
        <v>996</v>
      </c>
      <c r="E28" t="s">
        <v>1004</v>
      </c>
    </row>
    <row r="29" spans="1:5" x14ac:dyDescent="0.25">
      <c r="D29" t="s">
        <v>997</v>
      </c>
      <c r="E29" t="s">
        <v>1005</v>
      </c>
    </row>
    <row r="30" spans="1:5" x14ac:dyDescent="0.25">
      <c r="D30" t="s">
        <v>998</v>
      </c>
      <c r="E30" t="s">
        <v>1006</v>
      </c>
    </row>
    <row r="32" spans="1:5" x14ac:dyDescent="0.25">
      <c r="A32">
        <v>6</v>
      </c>
      <c r="B32" t="s">
        <v>1029</v>
      </c>
      <c r="C32" s="1" t="s">
        <v>1030</v>
      </c>
      <c r="D32" s="1" t="s">
        <v>1031</v>
      </c>
      <c r="E32" s="1" t="s">
        <v>1032</v>
      </c>
    </row>
    <row r="33" spans="1:5" x14ac:dyDescent="0.25">
      <c r="C33">
        <v>1</v>
      </c>
      <c r="D33" t="s">
        <v>1033</v>
      </c>
      <c r="E33" t="s">
        <v>1036</v>
      </c>
    </row>
    <row r="34" spans="1:5" x14ac:dyDescent="0.25">
      <c r="C34">
        <v>2</v>
      </c>
      <c r="D34" t="s">
        <v>1034</v>
      </c>
      <c r="E34" t="s">
        <v>1037</v>
      </c>
    </row>
    <row r="35" spans="1:5" x14ac:dyDescent="0.25">
      <c r="C35">
        <v>3</v>
      </c>
      <c r="D35" t="s">
        <v>1035</v>
      </c>
      <c r="E35" t="s">
        <v>1038</v>
      </c>
    </row>
    <row r="37" spans="1:5" x14ac:dyDescent="0.25">
      <c r="A37">
        <v>7</v>
      </c>
      <c r="B37" t="s">
        <v>1039</v>
      </c>
      <c r="C37" s="1" t="s">
        <v>1040</v>
      </c>
      <c r="D37" s="1" t="s">
        <v>1041</v>
      </c>
      <c r="E37" s="1" t="s">
        <v>1042</v>
      </c>
    </row>
    <row r="38" spans="1:5" x14ac:dyDescent="0.25">
      <c r="C38">
        <v>1</v>
      </c>
      <c r="D38" t="s">
        <v>765</v>
      </c>
      <c r="E38">
        <v>1</v>
      </c>
    </row>
    <row r="39" spans="1:5" x14ac:dyDescent="0.25">
      <c r="C39">
        <v>2</v>
      </c>
      <c r="D39" t="s">
        <v>1043</v>
      </c>
      <c r="E39">
        <v>2</v>
      </c>
    </row>
    <row r="40" spans="1:5" x14ac:dyDescent="0.25">
      <c r="C40">
        <v>3</v>
      </c>
      <c r="D40" t="s">
        <v>767</v>
      </c>
      <c r="E40">
        <v>3</v>
      </c>
    </row>
    <row r="41" spans="1:5" x14ac:dyDescent="0.25">
      <c r="C41">
        <v>4</v>
      </c>
      <c r="D41" t="s">
        <v>769</v>
      </c>
      <c r="E41">
        <v>4</v>
      </c>
    </row>
    <row r="42" spans="1:5" x14ac:dyDescent="0.25">
      <c r="C42">
        <v>5</v>
      </c>
      <c r="D42" t="s">
        <v>1044</v>
      </c>
      <c r="E42">
        <v>5</v>
      </c>
    </row>
    <row r="43" spans="1:5" x14ac:dyDescent="0.25">
      <c r="C43">
        <v>6</v>
      </c>
      <c r="D43" t="s">
        <v>948</v>
      </c>
      <c r="E43">
        <v>6</v>
      </c>
    </row>
    <row r="44" spans="1:5" x14ac:dyDescent="0.25">
      <c r="C44">
        <v>7</v>
      </c>
      <c r="D44" t="s">
        <v>772</v>
      </c>
      <c r="E44">
        <v>7</v>
      </c>
    </row>
    <row r="45" spans="1:5" x14ac:dyDescent="0.25">
      <c r="C45">
        <v>8</v>
      </c>
      <c r="D45" t="s">
        <v>1045</v>
      </c>
      <c r="E45">
        <v>8</v>
      </c>
    </row>
    <row r="46" spans="1:5" x14ac:dyDescent="0.25">
      <c r="C46">
        <v>9</v>
      </c>
      <c r="D46" t="s">
        <v>1046</v>
      </c>
      <c r="E46">
        <v>9</v>
      </c>
    </row>
    <row r="47" spans="1:5" x14ac:dyDescent="0.25">
      <c r="C47">
        <v>10</v>
      </c>
      <c r="D47" t="s">
        <v>1047</v>
      </c>
      <c r="E47">
        <v>10</v>
      </c>
    </row>
    <row r="48" spans="1:5" x14ac:dyDescent="0.25">
      <c r="C48">
        <v>11</v>
      </c>
      <c r="D48" t="s">
        <v>1048</v>
      </c>
      <c r="E48">
        <v>11</v>
      </c>
    </row>
    <row r="49" spans="1:5" x14ac:dyDescent="0.25">
      <c r="C49">
        <v>12</v>
      </c>
      <c r="D49" t="s">
        <v>1049</v>
      </c>
      <c r="E49">
        <v>12</v>
      </c>
    </row>
    <row r="51" spans="1:5" x14ac:dyDescent="0.25">
      <c r="A51">
        <v>8</v>
      </c>
      <c r="B51" t="s">
        <v>1050</v>
      </c>
      <c r="C51" s="1" t="s">
        <v>1051</v>
      </c>
      <c r="D51" s="1" t="s">
        <v>1052</v>
      </c>
    </row>
    <row r="52" spans="1:5" x14ac:dyDescent="0.25">
      <c r="C52">
        <v>1</v>
      </c>
      <c r="D52" t="s">
        <v>26</v>
      </c>
    </row>
    <row r="53" spans="1:5" x14ac:dyDescent="0.25">
      <c r="C53">
        <v>2</v>
      </c>
      <c r="D53" t="s">
        <v>414</v>
      </c>
    </row>
    <row r="54" spans="1:5" x14ac:dyDescent="0.25">
      <c r="C54">
        <v>3</v>
      </c>
      <c r="D54" t="s">
        <v>1053</v>
      </c>
    </row>
    <row r="55" spans="1:5" x14ac:dyDescent="0.25">
      <c r="C55">
        <v>4</v>
      </c>
      <c r="D55" t="s">
        <v>1054</v>
      </c>
    </row>
    <row r="56" spans="1:5" x14ac:dyDescent="0.25">
      <c r="C56">
        <v>5</v>
      </c>
      <c r="D56" t="s">
        <v>1055</v>
      </c>
    </row>
    <row r="57" spans="1:5" x14ac:dyDescent="0.25">
      <c r="C57">
        <v>6</v>
      </c>
      <c r="D57" t="s">
        <v>1056</v>
      </c>
    </row>
    <row r="58" spans="1:5" x14ac:dyDescent="0.25">
      <c r="C58">
        <v>7</v>
      </c>
      <c r="D58" t="s">
        <v>1057</v>
      </c>
    </row>
    <row r="60" spans="1:5" x14ac:dyDescent="0.25">
      <c r="A60">
        <v>9</v>
      </c>
      <c r="B60" t="s">
        <v>1058</v>
      </c>
      <c r="C60" s="1" t="s">
        <v>1059</v>
      </c>
      <c r="D60" s="1" t="s">
        <v>1058</v>
      </c>
    </row>
    <row r="61" spans="1:5" x14ac:dyDescent="0.25">
      <c r="C61">
        <v>1</v>
      </c>
      <c r="D61" t="s">
        <v>1060</v>
      </c>
    </row>
    <row r="62" spans="1:5" x14ac:dyDescent="0.25">
      <c r="C62">
        <v>2</v>
      </c>
      <c r="D62" t="s">
        <v>755</v>
      </c>
    </row>
    <row r="64" spans="1:5" x14ac:dyDescent="0.25">
      <c r="A64">
        <v>10</v>
      </c>
      <c r="B64" t="s">
        <v>1061</v>
      </c>
      <c r="C64" s="1" t="s">
        <v>1062</v>
      </c>
      <c r="D64" s="1" t="s">
        <v>1063</v>
      </c>
      <c r="E64" s="1" t="s">
        <v>1064</v>
      </c>
    </row>
    <row r="65" spans="1:5" x14ac:dyDescent="0.25">
      <c r="C65">
        <v>1</v>
      </c>
      <c r="D65" t="s">
        <v>1065</v>
      </c>
    </row>
    <row r="66" spans="1:5" x14ac:dyDescent="0.25">
      <c r="C66">
        <v>2</v>
      </c>
      <c r="D66" t="s">
        <v>1066</v>
      </c>
    </row>
    <row r="67" spans="1:5" x14ac:dyDescent="0.25">
      <c r="C67">
        <v>3</v>
      </c>
      <c r="D67" t="s">
        <v>1067</v>
      </c>
    </row>
    <row r="69" spans="1:5" x14ac:dyDescent="0.25">
      <c r="A69">
        <v>11</v>
      </c>
      <c r="B69" t="s">
        <v>1070</v>
      </c>
      <c r="C69" s="1" t="s">
        <v>1076</v>
      </c>
      <c r="D69" s="1" t="s">
        <v>1077</v>
      </c>
      <c r="E69" s="1" t="s">
        <v>1078</v>
      </c>
    </row>
    <row r="70" spans="1:5" x14ac:dyDescent="0.25">
      <c r="C70">
        <v>5</v>
      </c>
      <c r="D70" t="s">
        <v>1072</v>
      </c>
    </row>
    <row r="71" spans="1:5" x14ac:dyDescent="0.25">
      <c r="C71">
        <v>6</v>
      </c>
      <c r="D71" t="s">
        <v>1079</v>
      </c>
    </row>
    <row r="72" spans="1:5" x14ac:dyDescent="0.25">
      <c r="C72">
        <v>7</v>
      </c>
      <c r="D72" t="s">
        <v>1080</v>
      </c>
    </row>
    <row r="73" spans="1:5" x14ac:dyDescent="0.25">
      <c r="C73">
        <v>8</v>
      </c>
      <c r="D73" t="s">
        <v>156</v>
      </c>
    </row>
    <row r="74" spans="1:5" x14ac:dyDescent="0.25">
      <c r="C74">
        <v>9</v>
      </c>
      <c r="D74" t="s">
        <v>1081</v>
      </c>
    </row>
    <row r="75" spans="1:5" x14ac:dyDescent="0.25">
      <c r="C75">
        <v>10</v>
      </c>
      <c r="D75" t="s">
        <v>1082</v>
      </c>
    </row>
    <row r="77" spans="1:5" x14ac:dyDescent="0.25">
      <c r="A77">
        <v>12</v>
      </c>
      <c r="B77" t="s">
        <v>1083</v>
      </c>
      <c r="C77" s="1" t="s">
        <v>1084</v>
      </c>
      <c r="D77" s="1" t="s">
        <v>1085</v>
      </c>
      <c r="E77" s="1" t="s">
        <v>1078</v>
      </c>
    </row>
    <row r="78" spans="1:5" x14ac:dyDescent="0.25">
      <c r="C78">
        <v>24</v>
      </c>
      <c r="D78" t="s">
        <v>1065</v>
      </c>
    </row>
    <row r="79" spans="1:5" x14ac:dyDescent="0.25">
      <c r="C79">
        <v>25</v>
      </c>
      <c r="D79" t="s">
        <v>1086</v>
      </c>
    </row>
    <row r="80" spans="1:5" x14ac:dyDescent="0.25">
      <c r="D80" t="s">
        <v>1087</v>
      </c>
    </row>
    <row r="81" spans="1:5" x14ac:dyDescent="0.25">
      <c r="D81" t="s">
        <v>1088</v>
      </c>
    </row>
    <row r="82" spans="1:5" x14ac:dyDescent="0.25">
      <c r="D82" t="s">
        <v>1089</v>
      </c>
    </row>
    <row r="83" spans="1:5" x14ac:dyDescent="0.25">
      <c r="D83" t="s">
        <v>1090</v>
      </c>
    </row>
    <row r="84" spans="1:5" x14ac:dyDescent="0.25">
      <c r="D84" t="s">
        <v>1006</v>
      </c>
    </row>
    <row r="85" spans="1:5" x14ac:dyDescent="0.25">
      <c r="D85" t="s">
        <v>1091</v>
      </c>
    </row>
    <row r="86" spans="1:5" x14ac:dyDescent="0.25">
      <c r="D86" t="s">
        <v>1092</v>
      </c>
    </row>
    <row r="87" spans="1:5" x14ac:dyDescent="0.25">
      <c r="D87" t="s">
        <v>1093</v>
      </c>
    </row>
    <row r="88" spans="1:5" x14ac:dyDescent="0.25">
      <c r="D88" t="s">
        <v>1094</v>
      </c>
    </row>
    <row r="89" spans="1:5" x14ac:dyDescent="0.25">
      <c r="D89" t="s">
        <v>1095</v>
      </c>
    </row>
    <row r="90" spans="1:5" x14ac:dyDescent="0.25">
      <c r="D90" t="s">
        <v>1096</v>
      </c>
    </row>
    <row r="92" spans="1:5" x14ac:dyDescent="0.25">
      <c r="A92">
        <v>13</v>
      </c>
      <c r="B92" t="s">
        <v>1068</v>
      </c>
      <c r="C92" s="1" t="s">
        <v>1062</v>
      </c>
      <c r="D92" s="1" t="s">
        <v>1069</v>
      </c>
      <c r="E92" s="1" t="s">
        <v>1070</v>
      </c>
    </row>
    <row r="93" spans="1:5" x14ac:dyDescent="0.25">
      <c r="C93">
        <v>55</v>
      </c>
      <c r="D93" t="s">
        <v>1071</v>
      </c>
      <c r="E93" t="s">
        <v>1072</v>
      </c>
    </row>
    <row r="94" spans="1:5" x14ac:dyDescent="0.25">
      <c r="C94">
        <v>56</v>
      </c>
      <c r="D94" t="s">
        <v>1073</v>
      </c>
      <c r="E94" t="s">
        <v>1072</v>
      </c>
    </row>
    <row r="95" spans="1:5" x14ac:dyDescent="0.25">
      <c r="C95">
        <v>57</v>
      </c>
      <c r="D95" t="s">
        <v>1074</v>
      </c>
      <c r="E95" t="s">
        <v>1072</v>
      </c>
    </row>
    <row r="96" spans="1:5" x14ac:dyDescent="0.25">
      <c r="C96">
        <v>58</v>
      </c>
      <c r="D96" t="s">
        <v>1075</v>
      </c>
      <c r="E96" t="s">
        <v>1072</v>
      </c>
    </row>
    <row r="98" spans="1:4" x14ac:dyDescent="0.25">
      <c r="A98">
        <v>14</v>
      </c>
      <c r="B98" t="s">
        <v>1097</v>
      </c>
      <c r="C98" s="1" t="s">
        <v>1098</v>
      </c>
      <c r="D98" s="1" t="s">
        <v>1078</v>
      </c>
    </row>
    <row r="99" spans="1:4" x14ac:dyDescent="0.25">
      <c r="C99">
        <v>1</v>
      </c>
      <c r="D99" t="s">
        <v>1099</v>
      </c>
    </row>
    <row r="100" spans="1:4" x14ac:dyDescent="0.25">
      <c r="C100">
        <v>2</v>
      </c>
      <c r="D100" t="s">
        <v>1100</v>
      </c>
    </row>
    <row r="101" spans="1:4" x14ac:dyDescent="0.25">
      <c r="C101">
        <v>3</v>
      </c>
      <c r="D101" t="s">
        <v>1101</v>
      </c>
    </row>
    <row r="103" spans="1:4" x14ac:dyDescent="0.25">
      <c r="A103">
        <v>14</v>
      </c>
      <c r="B103" t="s">
        <v>1219</v>
      </c>
      <c r="C103" s="1" t="s">
        <v>1229</v>
      </c>
      <c r="D103" s="1" t="s">
        <v>585</v>
      </c>
    </row>
    <row r="104" spans="1:4" x14ac:dyDescent="0.25">
      <c r="C104">
        <v>1</v>
      </c>
      <c r="D104" t="s">
        <v>1221</v>
      </c>
    </row>
    <row r="105" spans="1:4" x14ac:dyDescent="0.25">
      <c r="C105">
        <v>2</v>
      </c>
      <c r="D105" t="s">
        <v>1485</v>
      </c>
    </row>
    <row r="106" spans="1:4" x14ac:dyDescent="0.25">
      <c r="C106">
        <v>3</v>
      </c>
      <c r="D106" t="s">
        <v>1487</v>
      </c>
    </row>
    <row r="107" spans="1:4" x14ac:dyDescent="0.25">
      <c r="C107">
        <v>4</v>
      </c>
      <c r="D107" t="s">
        <v>1222</v>
      </c>
    </row>
    <row r="108" spans="1:4" x14ac:dyDescent="0.25">
      <c r="C108">
        <v>5</v>
      </c>
      <c r="D108" t="s">
        <v>1223</v>
      </c>
    </row>
    <row r="109" spans="1:4" x14ac:dyDescent="0.25">
      <c r="C109">
        <v>6</v>
      </c>
      <c r="D109" t="s">
        <v>1224</v>
      </c>
    </row>
    <row r="110" spans="1:4" x14ac:dyDescent="0.25">
      <c r="C110">
        <v>7</v>
      </c>
      <c r="D110" t="s">
        <v>1225</v>
      </c>
    </row>
    <row r="111" spans="1:4" x14ac:dyDescent="0.25">
      <c r="C111">
        <v>8</v>
      </c>
      <c r="D111" t="s">
        <v>1226</v>
      </c>
    </row>
    <row r="112" spans="1:4" x14ac:dyDescent="0.25">
      <c r="C112">
        <v>9</v>
      </c>
      <c r="D112" t="s">
        <v>1227</v>
      </c>
    </row>
    <row r="113" spans="1:5" x14ac:dyDescent="0.25">
      <c r="C113">
        <v>10</v>
      </c>
      <c r="D113" t="s">
        <v>1228</v>
      </c>
    </row>
    <row r="115" spans="1:5" x14ac:dyDescent="0.25">
      <c r="A115">
        <v>15</v>
      </c>
      <c r="B115" t="s">
        <v>1102</v>
      </c>
      <c r="C115" s="1" t="s">
        <v>1076</v>
      </c>
      <c r="D115" s="1" t="s">
        <v>1077</v>
      </c>
    </row>
    <row r="116" spans="1:5" x14ac:dyDescent="0.25">
      <c r="C116">
        <v>1</v>
      </c>
      <c r="D116" t="s">
        <v>1103</v>
      </c>
    </row>
    <row r="117" spans="1:5" x14ac:dyDescent="0.25">
      <c r="C117">
        <v>2</v>
      </c>
      <c r="D117" t="s">
        <v>1104</v>
      </c>
    </row>
    <row r="118" spans="1:5" x14ac:dyDescent="0.25">
      <c r="C118">
        <v>3</v>
      </c>
      <c r="D118" t="s">
        <v>1105</v>
      </c>
    </row>
    <row r="120" spans="1:5" x14ac:dyDescent="0.25">
      <c r="A120">
        <v>16</v>
      </c>
      <c r="B120" t="s">
        <v>1106</v>
      </c>
      <c r="C120" s="1" t="s">
        <v>1051</v>
      </c>
      <c r="D120" s="1" t="s">
        <v>1052</v>
      </c>
    </row>
    <row r="121" spans="1:5" x14ac:dyDescent="0.25">
      <c r="C121">
        <v>1</v>
      </c>
      <c r="D121" t="s">
        <v>1107</v>
      </c>
    </row>
    <row r="122" spans="1:5" x14ac:dyDescent="0.25">
      <c r="C122">
        <v>2</v>
      </c>
      <c r="D122" t="s">
        <v>1108</v>
      </c>
    </row>
    <row r="123" spans="1:5" x14ac:dyDescent="0.25">
      <c r="C123">
        <v>3</v>
      </c>
      <c r="D123" t="s">
        <v>1109</v>
      </c>
    </row>
    <row r="124" spans="1:5" x14ac:dyDescent="0.25">
      <c r="C124">
        <v>4</v>
      </c>
      <c r="D124" t="s">
        <v>1110</v>
      </c>
    </row>
    <row r="125" spans="1:5" x14ac:dyDescent="0.25">
      <c r="C125">
        <v>5</v>
      </c>
      <c r="D125" t="s">
        <v>1111</v>
      </c>
    </row>
    <row r="126" spans="1:5" x14ac:dyDescent="0.25">
      <c r="C126">
        <v>6</v>
      </c>
      <c r="D126" t="s">
        <v>1065</v>
      </c>
    </row>
    <row r="128" spans="1:5" x14ac:dyDescent="0.25">
      <c r="A128">
        <v>17</v>
      </c>
      <c r="B128" t="s">
        <v>1112</v>
      </c>
      <c r="C128" s="1" t="s">
        <v>1113</v>
      </c>
      <c r="D128" s="1" t="s">
        <v>1078</v>
      </c>
      <c r="E128" s="1" t="s">
        <v>1114</v>
      </c>
    </row>
    <row r="129" spans="1:5" x14ac:dyDescent="0.25">
      <c r="C129">
        <v>1</v>
      </c>
      <c r="D129" t="s">
        <v>1115</v>
      </c>
      <c r="E129" t="s">
        <v>678</v>
      </c>
    </row>
    <row r="130" spans="1:5" x14ac:dyDescent="0.25">
      <c r="C130">
        <v>2</v>
      </c>
      <c r="D130" t="s">
        <v>1116</v>
      </c>
      <c r="E130" t="s">
        <v>678</v>
      </c>
    </row>
    <row r="132" spans="1:5" x14ac:dyDescent="0.25">
      <c r="A132">
        <v>18</v>
      </c>
      <c r="B132" t="s">
        <v>1117</v>
      </c>
      <c r="C132" s="1" t="s">
        <v>497</v>
      </c>
      <c r="D132" s="1" t="s">
        <v>1118</v>
      </c>
      <c r="E132" s="1" t="s">
        <v>507</v>
      </c>
    </row>
    <row r="133" spans="1:5" x14ac:dyDescent="0.25">
      <c r="C133">
        <v>1</v>
      </c>
      <c r="D133" t="s">
        <v>1119</v>
      </c>
      <c r="E133" t="s">
        <v>499</v>
      </c>
    </row>
    <row r="134" spans="1:5" x14ac:dyDescent="0.25">
      <c r="C134">
        <v>2</v>
      </c>
      <c r="D134" t="s">
        <v>501</v>
      </c>
      <c r="E134" t="s">
        <v>508</v>
      </c>
    </row>
    <row r="135" spans="1:5" x14ac:dyDescent="0.25">
      <c r="C135">
        <v>3</v>
      </c>
      <c r="D135" t="s">
        <v>502</v>
      </c>
      <c r="E135" t="s">
        <v>502</v>
      </c>
    </row>
    <row r="136" spans="1:5" x14ac:dyDescent="0.25">
      <c r="C136">
        <v>4</v>
      </c>
      <c r="D136" t="s">
        <v>503</v>
      </c>
      <c r="E136" t="s">
        <v>509</v>
      </c>
    </row>
    <row r="137" spans="1:5" x14ac:dyDescent="0.25">
      <c r="C137">
        <v>5</v>
      </c>
      <c r="D137" t="s">
        <v>505</v>
      </c>
      <c r="E137" t="s">
        <v>511</v>
      </c>
    </row>
    <row r="139" spans="1:5" x14ac:dyDescent="0.25">
      <c r="A139">
        <v>19</v>
      </c>
      <c r="B139" t="s">
        <v>1120</v>
      </c>
      <c r="C139" s="1" t="s">
        <v>1121</v>
      </c>
      <c r="D139" s="1" t="s">
        <v>1122</v>
      </c>
    </row>
    <row r="140" spans="1:5" x14ac:dyDescent="0.25">
      <c r="C140">
        <v>1</v>
      </c>
      <c r="D140" t="s">
        <v>1065</v>
      </c>
    </row>
    <row r="141" spans="1:5" x14ac:dyDescent="0.25">
      <c r="C141">
        <v>2</v>
      </c>
      <c r="D141" t="s">
        <v>1123</v>
      </c>
    </row>
    <row r="142" spans="1:5" x14ac:dyDescent="0.25">
      <c r="C142">
        <v>3</v>
      </c>
      <c r="D142" t="s">
        <v>882</v>
      </c>
    </row>
    <row r="143" spans="1:5" x14ac:dyDescent="0.25">
      <c r="C143">
        <v>4</v>
      </c>
      <c r="D143" t="s">
        <v>518</v>
      </c>
    </row>
    <row r="144" spans="1:5" x14ac:dyDescent="0.25">
      <c r="C144">
        <v>5</v>
      </c>
      <c r="D144" t="s">
        <v>1124</v>
      </c>
    </row>
    <row r="145" spans="1:6" x14ac:dyDescent="0.25">
      <c r="C145">
        <v>6</v>
      </c>
      <c r="D145" t="s">
        <v>1125</v>
      </c>
    </row>
    <row r="146" spans="1:6" x14ac:dyDescent="0.25">
      <c r="C146">
        <v>7</v>
      </c>
      <c r="D146" t="s">
        <v>517</v>
      </c>
    </row>
    <row r="147" spans="1:6" x14ac:dyDescent="0.25">
      <c r="C147">
        <v>8</v>
      </c>
      <c r="D147" t="s">
        <v>1126</v>
      </c>
    </row>
    <row r="149" spans="1:6" x14ac:dyDescent="0.25">
      <c r="A149">
        <v>20</v>
      </c>
      <c r="B149" t="s">
        <v>1127</v>
      </c>
      <c r="C149" s="1" t="s">
        <v>514</v>
      </c>
      <c r="D149" s="1" t="s">
        <v>515</v>
      </c>
      <c r="E149" s="1" t="s">
        <v>1122</v>
      </c>
    </row>
    <row r="150" spans="1:6" x14ac:dyDescent="0.25">
      <c r="C150">
        <v>1</v>
      </c>
      <c r="D150" t="s">
        <v>1065</v>
      </c>
      <c r="E150" t="s">
        <v>1065</v>
      </c>
    </row>
    <row r="151" spans="1:6" x14ac:dyDescent="0.25">
      <c r="C151">
        <v>2</v>
      </c>
      <c r="D151" t="s">
        <v>519</v>
      </c>
      <c r="E151" t="s">
        <v>517</v>
      </c>
    </row>
    <row r="152" spans="1:6" x14ac:dyDescent="0.25">
      <c r="C152">
        <v>3</v>
      </c>
      <c r="D152" t="s">
        <v>1128</v>
      </c>
      <c r="E152" t="s">
        <v>882</v>
      </c>
    </row>
    <row r="153" spans="1:6" x14ac:dyDescent="0.25">
      <c r="C153">
        <v>4</v>
      </c>
      <c r="D153" t="s">
        <v>1129</v>
      </c>
      <c r="E153" t="s">
        <v>1126</v>
      </c>
    </row>
    <row r="154" spans="1:6" x14ac:dyDescent="0.25">
      <c r="C154">
        <v>5</v>
      </c>
      <c r="D154" t="s">
        <v>520</v>
      </c>
      <c r="E154" t="s">
        <v>518</v>
      </c>
    </row>
    <row r="155" spans="1:6" x14ac:dyDescent="0.25">
      <c r="C155">
        <v>6</v>
      </c>
      <c r="D155" t="s">
        <v>1140</v>
      </c>
      <c r="E155" t="s">
        <v>517</v>
      </c>
    </row>
    <row r="157" spans="1:6" x14ac:dyDescent="0.25">
      <c r="A157">
        <v>21</v>
      </c>
      <c r="B157" t="s">
        <v>1137</v>
      </c>
      <c r="C157" s="1" t="s">
        <v>1138</v>
      </c>
      <c r="D157" s="1" t="s">
        <v>1139</v>
      </c>
      <c r="E157" s="1" t="s">
        <v>515</v>
      </c>
      <c r="F157" s="1" t="s">
        <v>1122</v>
      </c>
    </row>
    <row r="158" spans="1:6" x14ac:dyDescent="0.25">
      <c r="C158">
        <v>1</v>
      </c>
      <c r="D158" t="s">
        <v>1141</v>
      </c>
      <c r="E158" t="s">
        <v>1140</v>
      </c>
      <c r="F158" t="s">
        <v>517</v>
      </c>
    </row>
    <row r="159" spans="1:6" x14ac:dyDescent="0.25">
      <c r="C159">
        <v>2</v>
      </c>
    </row>
    <row r="160" spans="1:6" x14ac:dyDescent="0.25">
      <c r="C160">
        <v>3</v>
      </c>
    </row>
    <row r="162" spans="1:4" x14ac:dyDescent="0.25">
      <c r="A162">
        <v>22</v>
      </c>
      <c r="B162" t="s">
        <v>1130</v>
      </c>
      <c r="C162" t="s">
        <v>1131</v>
      </c>
    </row>
    <row r="163" spans="1:4" x14ac:dyDescent="0.25">
      <c r="C163" t="s">
        <v>1132</v>
      </c>
    </row>
    <row r="164" spans="1:4" x14ac:dyDescent="0.25">
      <c r="C164" t="s">
        <v>946</v>
      </c>
    </row>
    <row r="165" spans="1:4" x14ac:dyDescent="0.25">
      <c r="C165" t="s">
        <v>918</v>
      </c>
    </row>
    <row r="166" spans="1:4" x14ac:dyDescent="0.25">
      <c r="C166" t="s">
        <v>1014</v>
      </c>
    </row>
    <row r="167" spans="1:4" x14ac:dyDescent="0.25">
      <c r="C167" t="s">
        <v>1133</v>
      </c>
    </row>
    <row r="168" spans="1:4" x14ac:dyDescent="0.25">
      <c r="C168" t="s">
        <v>450</v>
      </c>
    </row>
    <row r="169" spans="1:4" x14ac:dyDescent="0.25">
      <c r="C169" t="s">
        <v>1134</v>
      </c>
      <c r="D169" t="s">
        <v>1135</v>
      </c>
    </row>
    <row r="170" spans="1:4" x14ac:dyDescent="0.25">
      <c r="C170" t="s">
        <v>516</v>
      </c>
      <c r="D170" t="s">
        <v>1135</v>
      </c>
    </row>
    <row r="171" spans="1:4" x14ac:dyDescent="0.25">
      <c r="C171" t="s">
        <v>553</v>
      </c>
      <c r="D171" t="s">
        <v>1135</v>
      </c>
    </row>
    <row r="172" spans="1:4" x14ac:dyDescent="0.25">
      <c r="C172" t="s">
        <v>1136</v>
      </c>
      <c r="D172" t="s">
        <v>1135</v>
      </c>
    </row>
    <row r="173" spans="1:4" x14ac:dyDescent="0.25">
      <c r="C173" t="s">
        <v>1142</v>
      </c>
    </row>
    <row r="174" spans="1:4" x14ac:dyDescent="0.25">
      <c r="C174" t="s">
        <v>1143</v>
      </c>
      <c r="D174" t="s">
        <v>1145</v>
      </c>
    </row>
    <row r="175" spans="1:4" x14ac:dyDescent="0.25">
      <c r="C175" t="s">
        <v>1144</v>
      </c>
      <c r="D175" t="s">
        <v>1145</v>
      </c>
    </row>
    <row r="177" spans="1:5" x14ac:dyDescent="0.25">
      <c r="A177">
        <v>23</v>
      </c>
      <c r="B177" t="s">
        <v>1146</v>
      </c>
      <c r="C177" s="1" t="s">
        <v>1147</v>
      </c>
      <c r="D177" s="1" t="s">
        <v>1148</v>
      </c>
      <c r="E177" s="1" t="s">
        <v>1149</v>
      </c>
    </row>
    <row r="178" spans="1:5" x14ac:dyDescent="0.25">
      <c r="C178">
        <v>1</v>
      </c>
      <c r="D178" t="s">
        <v>1065</v>
      </c>
      <c r="E178" t="s">
        <v>1065</v>
      </c>
    </row>
    <row r="180" spans="1:5" x14ac:dyDescent="0.25">
      <c r="A180">
        <v>24</v>
      </c>
      <c r="B180" t="s">
        <v>614</v>
      </c>
      <c r="C180" t="s">
        <v>1150</v>
      </c>
    </row>
    <row r="181" spans="1:5" x14ac:dyDescent="0.25">
      <c r="C181" t="s">
        <v>1132</v>
      </c>
    </row>
    <row r="182" spans="1:5" x14ac:dyDescent="0.25">
      <c r="C182" t="s">
        <v>918</v>
      </c>
    </row>
    <row r="183" spans="1:5" x14ac:dyDescent="0.25">
      <c r="C183" t="s">
        <v>1014</v>
      </c>
    </row>
    <row r="184" spans="1:5" x14ac:dyDescent="0.25">
      <c r="C184" t="s">
        <v>988</v>
      </c>
    </row>
    <row r="185" spans="1:5" x14ac:dyDescent="0.25">
      <c r="C185" t="s">
        <v>1151</v>
      </c>
    </row>
    <row r="186" spans="1:5" x14ac:dyDescent="0.25">
      <c r="C186" t="s">
        <v>1152</v>
      </c>
    </row>
    <row r="187" spans="1:5" x14ac:dyDescent="0.25">
      <c r="C187" t="s">
        <v>1153</v>
      </c>
    </row>
    <row r="188" spans="1:5" x14ac:dyDescent="0.25">
      <c r="C188" t="s">
        <v>1154</v>
      </c>
    </row>
    <row r="189" spans="1:5" x14ac:dyDescent="0.25">
      <c r="C189" t="s">
        <v>1155</v>
      </c>
    </row>
    <row r="191" spans="1:5" x14ac:dyDescent="0.25">
      <c r="A191">
        <v>25</v>
      </c>
      <c r="B191" t="s">
        <v>1156</v>
      </c>
      <c r="C191" t="s">
        <v>1157</v>
      </c>
    </row>
    <row r="192" spans="1:5" x14ac:dyDescent="0.25">
      <c r="C192" t="s">
        <v>1158</v>
      </c>
    </row>
    <row r="193" spans="1:3" x14ac:dyDescent="0.25">
      <c r="C193" t="s">
        <v>918</v>
      </c>
    </row>
    <row r="194" spans="1:3" x14ac:dyDescent="0.25">
      <c r="C194" t="s">
        <v>1014</v>
      </c>
    </row>
    <row r="195" spans="1:3" x14ac:dyDescent="0.25">
      <c r="C195" t="s">
        <v>1015</v>
      </c>
    </row>
    <row r="196" spans="1:3" x14ac:dyDescent="0.25">
      <c r="C196" t="s">
        <v>988</v>
      </c>
    </row>
    <row r="197" spans="1:3" x14ac:dyDescent="0.25">
      <c r="C197" t="s">
        <v>1151</v>
      </c>
    </row>
    <row r="198" spans="1:3" x14ac:dyDescent="0.25">
      <c r="C198" t="s">
        <v>1152</v>
      </c>
    </row>
    <row r="199" spans="1:3" x14ac:dyDescent="0.25">
      <c r="C199" t="s">
        <v>1153</v>
      </c>
    </row>
    <row r="200" spans="1:3" x14ac:dyDescent="0.25">
      <c r="C200" t="s">
        <v>1154</v>
      </c>
    </row>
    <row r="201" spans="1:3" x14ac:dyDescent="0.25">
      <c r="C201" t="s">
        <v>1155</v>
      </c>
    </row>
    <row r="202" spans="1:3" x14ac:dyDescent="0.25">
      <c r="C202" t="s">
        <v>1159</v>
      </c>
    </row>
    <row r="204" spans="1:3" x14ac:dyDescent="0.25">
      <c r="A204">
        <v>26</v>
      </c>
      <c r="B204" t="s">
        <v>1163</v>
      </c>
    </row>
    <row r="231" spans="1:2" x14ac:dyDescent="0.25">
      <c r="A231">
        <v>27</v>
      </c>
      <c r="B231" t="s">
        <v>1161</v>
      </c>
    </row>
    <row r="259" spans="1:2" x14ac:dyDescent="0.25">
      <c r="A259">
        <v>28</v>
      </c>
      <c r="B259" t="s">
        <v>1162</v>
      </c>
    </row>
    <row r="290" spans="1:2" x14ac:dyDescent="0.25">
      <c r="A290">
        <v>29</v>
      </c>
      <c r="B290" t="s">
        <v>1164</v>
      </c>
    </row>
    <row r="321" spans="1:2" x14ac:dyDescent="0.25">
      <c r="A321">
        <v>30</v>
      </c>
      <c r="B321" t="s">
        <v>1165</v>
      </c>
    </row>
    <row r="348" spans="1:2" x14ac:dyDescent="0.25">
      <c r="A348">
        <v>31</v>
      </c>
      <c r="B348" t="s">
        <v>1166</v>
      </c>
    </row>
    <row r="374" spans="1:2" x14ac:dyDescent="0.25">
      <c r="A374">
        <v>32</v>
      </c>
      <c r="B374" t="s">
        <v>1167</v>
      </c>
    </row>
    <row r="391" spans="1:2" x14ac:dyDescent="0.25">
      <c r="A391">
        <v>33</v>
      </c>
      <c r="B391" t="s">
        <v>1171</v>
      </c>
    </row>
  </sheetData>
  <phoneticPr fontId="14" type="noConversion"/>
  <pageMargins left="0.7" right="0.7" top="0.75" bottom="0.75" header="0.3" footer="0.3"/>
  <pageSetup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28"/>
  <sheetViews>
    <sheetView workbookViewId="0">
      <selection activeCell="B27" sqref="B27"/>
    </sheetView>
  </sheetViews>
  <sheetFormatPr defaultRowHeight="15" x14ac:dyDescent="0.25"/>
  <sheetData>
    <row r="1" spans="1:2" x14ac:dyDescent="0.25">
      <c r="A1" s="1" t="s">
        <v>691</v>
      </c>
    </row>
    <row r="2" spans="1:2" x14ac:dyDescent="0.25">
      <c r="A2" s="35">
        <v>1</v>
      </c>
      <c r="B2" t="s">
        <v>692</v>
      </c>
    </row>
    <row r="3" spans="1:2" x14ac:dyDescent="0.25">
      <c r="A3" s="35">
        <v>2</v>
      </c>
      <c r="B3" t="s">
        <v>694</v>
      </c>
    </row>
    <row r="4" spans="1:2" x14ac:dyDescent="0.25">
      <c r="A4" s="35">
        <v>3</v>
      </c>
      <c r="B4" t="s">
        <v>696</v>
      </c>
    </row>
    <row r="5" spans="1:2" x14ac:dyDescent="0.25">
      <c r="A5" s="35">
        <v>4</v>
      </c>
      <c r="B5" t="s">
        <v>695</v>
      </c>
    </row>
    <row r="6" spans="1:2" x14ac:dyDescent="0.25">
      <c r="A6" s="35">
        <v>5</v>
      </c>
      <c r="B6" t="s">
        <v>698</v>
      </c>
    </row>
    <row r="7" spans="1:2" x14ac:dyDescent="0.25">
      <c r="A7" s="35">
        <v>6</v>
      </c>
      <c r="B7" t="s">
        <v>699</v>
      </c>
    </row>
    <row r="8" spans="1:2" x14ac:dyDescent="0.25">
      <c r="A8" s="35">
        <v>7</v>
      </c>
      <c r="B8" t="s">
        <v>700</v>
      </c>
    </row>
    <row r="9" spans="1:2" x14ac:dyDescent="0.25">
      <c r="A9" s="35">
        <v>8</v>
      </c>
      <c r="B9" t="s">
        <v>813</v>
      </c>
    </row>
    <row r="10" spans="1:2" x14ac:dyDescent="0.25">
      <c r="A10" s="35">
        <v>9</v>
      </c>
      <c r="B10" t="s">
        <v>812</v>
      </c>
    </row>
    <row r="11" spans="1:2" x14ac:dyDescent="0.25">
      <c r="A11" s="35">
        <v>10</v>
      </c>
      <c r="B11" t="s">
        <v>814</v>
      </c>
    </row>
    <row r="12" spans="1:2" x14ac:dyDescent="0.25">
      <c r="A12" s="35">
        <v>11</v>
      </c>
      <c r="B12" t="s">
        <v>815</v>
      </c>
    </row>
    <row r="13" spans="1:2" x14ac:dyDescent="0.25">
      <c r="A13" s="35">
        <v>12</v>
      </c>
      <c r="B13" t="s">
        <v>816</v>
      </c>
    </row>
    <row r="14" spans="1:2" x14ac:dyDescent="0.25">
      <c r="A14" s="35">
        <v>13</v>
      </c>
      <c r="B14" t="s">
        <v>817</v>
      </c>
    </row>
    <row r="15" spans="1:2" x14ac:dyDescent="0.25">
      <c r="A15" s="35">
        <v>14</v>
      </c>
      <c r="B15" t="s">
        <v>873</v>
      </c>
    </row>
    <row r="16" spans="1:2" x14ac:dyDescent="0.25">
      <c r="A16" s="35">
        <v>15</v>
      </c>
      <c r="B16" t="s">
        <v>892</v>
      </c>
    </row>
    <row r="17" spans="1:2" x14ac:dyDescent="0.25">
      <c r="A17" s="35">
        <v>16</v>
      </c>
      <c r="B17" t="s">
        <v>962</v>
      </c>
    </row>
    <row r="18" spans="1:2" x14ac:dyDescent="0.25">
      <c r="A18" s="35">
        <v>17</v>
      </c>
      <c r="B18" t="s">
        <v>963</v>
      </c>
    </row>
    <row r="19" spans="1:2" x14ac:dyDescent="0.25">
      <c r="A19" s="35">
        <v>18</v>
      </c>
      <c r="B19" t="s">
        <v>964</v>
      </c>
    </row>
    <row r="20" spans="1:2" x14ac:dyDescent="0.25">
      <c r="A20" s="35">
        <v>19</v>
      </c>
      <c r="B20" t="s">
        <v>965</v>
      </c>
    </row>
    <row r="21" spans="1:2" x14ac:dyDescent="0.25">
      <c r="A21" s="35">
        <v>20</v>
      </c>
      <c r="B21" t="s">
        <v>966</v>
      </c>
    </row>
    <row r="22" spans="1:2" x14ac:dyDescent="0.25">
      <c r="A22" s="35">
        <v>21</v>
      </c>
      <c r="B22" t="s">
        <v>967</v>
      </c>
    </row>
    <row r="23" spans="1:2" x14ac:dyDescent="0.25">
      <c r="A23" s="35">
        <v>22</v>
      </c>
      <c r="B23" t="s">
        <v>968</v>
      </c>
    </row>
    <row r="24" spans="1:2" x14ac:dyDescent="0.25">
      <c r="A24" s="35">
        <v>23</v>
      </c>
      <c r="B24" t="s">
        <v>1233</v>
      </c>
    </row>
    <row r="25" spans="1:2" x14ac:dyDescent="0.25">
      <c r="A25" s="35">
        <v>24</v>
      </c>
      <c r="B25" s="3" t="s">
        <v>1268</v>
      </c>
    </row>
    <row r="26" spans="1:2" x14ac:dyDescent="0.25">
      <c r="A26" s="35">
        <v>25</v>
      </c>
      <c r="B26" s="3" t="s">
        <v>1267</v>
      </c>
    </row>
    <row r="27" spans="1:2" x14ac:dyDescent="0.25">
      <c r="A27" s="35">
        <v>26</v>
      </c>
      <c r="B27" t="s">
        <v>1273</v>
      </c>
    </row>
    <row r="28" spans="1:2" x14ac:dyDescent="0.25">
      <c r="A28" s="35">
        <v>27</v>
      </c>
      <c r="B28" t="s">
        <v>1274</v>
      </c>
    </row>
  </sheetData>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0000"/>
  </sheetPr>
  <dimension ref="A1:AN72"/>
  <sheetViews>
    <sheetView topLeftCell="F1" zoomScale="89" zoomScaleNormal="89" workbookViewId="0">
      <selection activeCell="N31" sqref="N31"/>
    </sheetView>
  </sheetViews>
  <sheetFormatPr defaultRowHeight="15" outlineLevelCol="1" x14ac:dyDescent="0.25"/>
  <cols>
    <col min="1" max="1" width="4" customWidth="1"/>
    <col min="2" max="2" width="40.85546875" customWidth="1"/>
    <col min="3" max="3" width="24.7109375" bestFit="1" customWidth="1"/>
    <col min="4" max="4" width="11.7109375" bestFit="1" customWidth="1"/>
    <col min="5" max="6" width="10.5703125" bestFit="1" customWidth="1"/>
    <col min="7" max="7" width="4.85546875" customWidth="1"/>
    <col min="8" max="8" width="10.85546875" customWidth="1" outlineLevel="1"/>
    <col min="9" max="9" width="26.5703125" customWidth="1" outlineLevel="1"/>
    <col min="10" max="10" width="12.85546875" customWidth="1" outlineLevel="1"/>
    <col min="11" max="11" width="8" customWidth="1" outlineLevel="1"/>
    <col min="12" max="12" width="14.85546875" customWidth="1" outlineLevel="1"/>
    <col min="13" max="13" width="4.85546875" customWidth="1"/>
    <col min="14" max="14" width="40.85546875" customWidth="1" outlineLevel="1"/>
    <col min="15" max="15" width="6.140625" customWidth="1" outlineLevel="1"/>
    <col min="16" max="16" width="7.140625" customWidth="1" outlineLevel="1"/>
    <col min="17" max="17" width="7" customWidth="1" outlineLevel="1"/>
    <col min="18" max="18" width="10.140625" customWidth="1" outlineLevel="1"/>
    <col min="19" max="19" width="3.42578125" customWidth="1"/>
    <col min="20" max="20" width="25.85546875" customWidth="1" outlineLevel="1"/>
    <col min="21" max="22" width="9.140625" customWidth="1" outlineLevel="1"/>
    <col min="23" max="23" width="10.7109375" customWidth="1" outlineLevel="1"/>
    <col min="24" max="24" width="3.42578125" customWidth="1"/>
    <col min="25" max="25" width="12.42578125" customWidth="1" outlineLevel="1"/>
    <col min="26" max="26" width="22.5703125" customWidth="1" outlineLevel="1"/>
    <col min="27" max="27" width="12.42578125" customWidth="1" outlineLevel="1"/>
    <col min="28" max="28" width="12" customWidth="1" outlineLevel="1"/>
    <col min="29" max="29" width="19.85546875" customWidth="1" outlineLevel="1"/>
    <col min="30" max="30" width="13.5703125" customWidth="1" outlineLevel="1"/>
    <col min="31" max="31" width="14.140625" customWidth="1" outlineLevel="1"/>
    <col min="32" max="32" width="4.140625" customWidth="1"/>
    <col min="33" max="33" width="19.42578125" bestFit="1" customWidth="1"/>
    <col min="34" max="34" width="11.7109375" bestFit="1" customWidth="1"/>
    <col min="35" max="35" width="14.42578125" customWidth="1"/>
    <col min="36" max="36" width="15.28515625" bestFit="1" customWidth="1"/>
    <col min="37" max="37" width="16.28515625" customWidth="1"/>
    <col min="38" max="38" width="14.42578125" customWidth="1"/>
    <col min="39" max="39" width="14.140625" bestFit="1" customWidth="1"/>
  </cols>
  <sheetData>
    <row r="1" spans="1:40" ht="15.75" thickBot="1" x14ac:dyDescent="0.3">
      <c r="B1" s="12" t="s">
        <v>1359</v>
      </c>
      <c r="D1" s="15" t="s">
        <v>1259</v>
      </c>
      <c r="E1" s="15" t="s">
        <v>413</v>
      </c>
      <c r="F1" s="15" t="s">
        <v>414</v>
      </c>
      <c r="H1" s="1" t="s">
        <v>1010</v>
      </c>
      <c r="N1" s="1" t="s">
        <v>1010</v>
      </c>
      <c r="O1" s="22"/>
      <c r="P1" s="22"/>
      <c r="Q1" s="192"/>
      <c r="R1" s="192"/>
      <c r="T1" s="1" t="s">
        <v>1010</v>
      </c>
      <c r="AG1" s="489" t="s">
        <v>1368</v>
      </c>
      <c r="AH1" s="489"/>
      <c r="AI1" s="489"/>
      <c r="AJ1" s="489"/>
      <c r="AK1" s="489"/>
      <c r="AL1" s="489"/>
      <c r="AM1" s="489"/>
    </row>
    <row r="2" spans="1:40" x14ac:dyDescent="0.25">
      <c r="A2">
        <v>1</v>
      </c>
      <c r="B2" t="s">
        <v>1258</v>
      </c>
      <c r="C2" s="3" t="s">
        <v>1340</v>
      </c>
      <c r="D2" s="3" t="s">
        <v>397</v>
      </c>
      <c r="E2" s="200">
        <v>50000</v>
      </c>
      <c r="F2" s="200"/>
      <c r="H2" s="1" t="s">
        <v>1234</v>
      </c>
      <c r="N2" s="1" t="s">
        <v>1328</v>
      </c>
      <c r="O2" s="22"/>
      <c r="P2" s="22"/>
      <c r="Q2" s="192"/>
      <c r="R2" s="192"/>
      <c r="T2" s="1" t="s">
        <v>1354</v>
      </c>
      <c r="Y2" s="525" t="s">
        <v>893</v>
      </c>
      <c r="Z2" s="526"/>
      <c r="AA2" s="526"/>
      <c r="AB2" s="526"/>
      <c r="AC2" s="526"/>
      <c r="AD2" s="526"/>
      <c r="AE2" s="527"/>
      <c r="AG2" s="489" t="s">
        <v>894</v>
      </c>
      <c r="AH2" s="489"/>
      <c r="AI2" s="489"/>
      <c r="AJ2" s="489"/>
      <c r="AK2" s="489"/>
      <c r="AL2" s="489"/>
      <c r="AM2" s="489"/>
    </row>
    <row r="3" spans="1:40" x14ac:dyDescent="0.25">
      <c r="C3" s="3" t="s">
        <v>1</v>
      </c>
      <c r="D3" s="3" t="s">
        <v>0</v>
      </c>
      <c r="E3" s="200"/>
      <c r="F3" s="200">
        <v>50000</v>
      </c>
      <c r="H3" t="s">
        <v>1321</v>
      </c>
      <c r="L3" t="s">
        <v>1324</v>
      </c>
      <c r="N3" t="s">
        <v>1321</v>
      </c>
      <c r="O3" s="194"/>
      <c r="P3" s="194"/>
      <c r="Q3" s="193"/>
      <c r="R3" s="193"/>
      <c r="T3" t="s">
        <v>1321</v>
      </c>
      <c r="Y3" s="555" t="s">
        <v>894</v>
      </c>
      <c r="Z3" s="478"/>
      <c r="AA3" s="478"/>
      <c r="AB3" s="478"/>
      <c r="AC3" s="478"/>
      <c r="AD3" s="478"/>
      <c r="AE3" s="556"/>
    </row>
    <row r="4" spans="1:40" x14ac:dyDescent="0.25">
      <c r="E4" s="9"/>
      <c r="F4" s="9"/>
      <c r="H4" s="46" t="s">
        <v>662</v>
      </c>
      <c r="I4" s="46" t="s">
        <v>1322</v>
      </c>
      <c r="J4" s="46" t="s">
        <v>1323</v>
      </c>
      <c r="K4" s="46" t="s">
        <v>413</v>
      </c>
      <c r="L4" s="46" t="s">
        <v>414</v>
      </c>
      <c r="N4" s="70" t="s">
        <v>717</v>
      </c>
      <c r="O4" s="195">
        <v>44013</v>
      </c>
      <c r="P4" s="195">
        <v>44044</v>
      </c>
      <c r="Q4" s="195">
        <v>44075</v>
      </c>
      <c r="R4" s="195" t="s">
        <v>416</v>
      </c>
      <c r="T4" s="70" t="s">
        <v>717</v>
      </c>
      <c r="U4" s="195">
        <v>44013</v>
      </c>
      <c r="V4" s="195">
        <v>44044</v>
      </c>
      <c r="W4" s="195">
        <v>44075</v>
      </c>
      <c r="Y4" s="82"/>
      <c r="Z4" s="18"/>
      <c r="AA4" s="18"/>
      <c r="AB4" s="18"/>
      <c r="AC4" s="18"/>
      <c r="AD4" s="18"/>
      <c r="AE4" s="85"/>
    </row>
    <row r="5" spans="1:40" x14ac:dyDescent="0.25">
      <c r="A5">
        <v>2</v>
      </c>
      <c r="B5" t="s">
        <v>1360</v>
      </c>
      <c r="C5" s="4" t="s">
        <v>716</v>
      </c>
      <c r="D5" s="4" t="s">
        <v>397</v>
      </c>
      <c r="E5" s="201">
        <v>2000</v>
      </c>
      <c r="F5" s="9"/>
      <c r="H5" s="190">
        <v>1</v>
      </c>
      <c r="I5" s="57" t="s">
        <v>1340</v>
      </c>
      <c r="J5" s="202" t="str">
        <f t="shared" ref="J5:J10" si="0">INDEX(D:D,MATCH(I5,C:C,0))</f>
        <v>Asset</v>
      </c>
      <c r="K5" s="188">
        <f>50000-1000</f>
        <v>49000</v>
      </c>
      <c r="L5" s="188"/>
      <c r="N5" s="1" t="s">
        <v>52</v>
      </c>
      <c r="T5" s="1" t="s">
        <v>4</v>
      </c>
      <c r="U5" s="9"/>
      <c r="V5" s="9"/>
      <c r="W5" s="9"/>
      <c r="Y5" s="82" t="s">
        <v>895</v>
      </c>
      <c r="Z5" s="18"/>
      <c r="AA5" s="18"/>
      <c r="AB5" s="18"/>
      <c r="AC5" s="18"/>
      <c r="AD5" s="18"/>
      <c r="AE5" s="85"/>
      <c r="AG5" s="548" t="s">
        <v>1363</v>
      </c>
      <c r="AH5" s="548"/>
      <c r="AI5" s="491"/>
      <c r="AJ5" s="491"/>
      <c r="AK5" s="491"/>
      <c r="AL5" s="491"/>
      <c r="AM5" s="491"/>
      <c r="AN5" s="3" t="s">
        <v>1374</v>
      </c>
    </row>
    <row r="6" spans="1:40" x14ac:dyDescent="0.25">
      <c r="C6" t="s">
        <v>1330</v>
      </c>
      <c r="D6" t="s">
        <v>52</v>
      </c>
      <c r="E6" s="9"/>
      <c r="F6" s="9">
        <v>2000</v>
      </c>
      <c r="H6" s="190">
        <v>2</v>
      </c>
      <c r="I6" s="57" t="s">
        <v>716</v>
      </c>
      <c r="J6" s="202" t="str">
        <f t="shared" si="0"/>
        <v>Asset</v>
      </c>
      <c r="K6" s="188">
        <f>6500-4000</f>
        <v>2500</v>
      </c>
      <c r="L6" s="188"/>
      <c r="N6" t="s">
        <v>1330</v>
      </c>
      <c r="O6" s="9"/>
      <c r="P6" s="9"/>
      <c r="Q6" s="9">
        <v>2000</v>
      </c>
      <c r="R6" s="9">
        <f>SUM(O6:Q6)</f>
        <v>2000</v>
      </c>
      <c r="T6" t="s">
        <v>1261</v>
      </c>
      <c r="U6" s="9"/>
      <c r="V6" s="9"/>
      <c r="W6" s="9">
        <f>K8-L8</f>
        <v>5000</v>
      </c>
      <c r="Y6" s="82" t="s">
        <v>1358</v>
      </c>
      <c r="Z6" s="18"/>
      <c r="AA6" s="18"/>
      <c r="AB6" s="18"/>
      <c r="AC6" s="18"/>
      <c r="AD6" s="18"/>
      <c r="AE6" s="85"/>
    </row>
    <row r="7" spans="1:40" x14ac:dyDescent="0.25">
      <c r="E7" s="9"/>
      <c r="F7" s="9"/>
      <c r="H7" s="190">
        <v>3</v>
      </c>
      <c r="I7" s="57" t="s">
        <v>26</v>
      </c>
      <c r="J7" s="202" t="str">
        <f t="shared" si="0"/>
        <v>Asset</v>
      </c>
      <c r="K7" s="188">
        <f>IF(4000-5500&lt;0,0,4000-5500)</f>
        <v>0</v>
      </c>
      <c r="L7" s="188">
        <f>-IF(4000-5500&lt;0,4000-5500,0)</f>
        <v>1500</v>
      </c>
      <c r="N7" t="s">
        <v>1332</v>
      </c>
      <c r="O7" s="9"/>
      <c r="P7" s="9"/>
      <c r="Q7" s="9">
        <v>2000</v>
      </c>
      <c r="R7" s="9">
        <f t="shared" ref="R7:R8" si="1">SUM(O7:Q7)</f>
        <v>2000</v>
      </c>
      <c r="U7" s="9"/>
      <c r="V7" s="9"/>
      <c r="W7" s="9"/>
      <c r="Y7" s="82" t="s">
        <v>911</v>
      </c>
      <c r="Z7" s="18"/>
      <c r="AA7" s="18"/>
      <c r="AB7" s="18"/>
      <c r="AC7" s="18"/>
      <c r="AD7" s="18"/>
      <c r="AE7" s="85"/>
      <c r="AG7" t="s">
        <v>1204</v>
      </c>
      <c r="AJ7" t="s">
        <v>1365</v>
      </c>
      <c r="AL7" t="s">
        <v>1364</v>
      </c>
    </row>
    <row r="8" spans="1:40" x14ac:dyDescent="0.25">
      <c r="A8">
        <v>3</v>
      </c>
      <c r="B8" t="s">
        <v>1257</v>
      </c>
      <c r="C8" t="s">
        <v>26</v>
      </c>
      <c r="D8" t="s">
        <v>397</v>
      </c>
      <c r="E8" s="9">
        <v>1500</v>
      </c>
      <c r="F8" s="9"/>
      <c r="H8" s="190">
        <v>4</v>
      </c>
      <c r="I8" s="57" t="s">
        <v>1261</v>
      </c>
      <c r="J8" s="202" t="str">
        <f t="shared" si="0"/>
        <v>assets</v>
      </c>
      <c r="K8" s="188">
        <v>5000</v>
      </c>
      <c r="L8" s="188"/>
      <c r="N8" t="s">
        <v>1334</v>
      </c>
      <c r="O8" s="9"/>
      <c r="P8" s="9"/>
      <c r="Q8" s="9">
        <v>2500</v>
      </c>
      <c r="R8" s="9">
        <f t="shared" si="1"/>
        <v>2500</v>
      </c>
      <c r="T8" s="1" t="s">
        <v>1346</v>
      </c>
      <c r="U8" s="10">
        <f>SUM(U6:U7)</f>
        <v>0</v>
      </c>
      <c r="V8" s="10">
        <f t="shared" ref="V8:W8" si="2">SUM(V6:V7)</f>
        <v>0</v>
      </c>
      <c r="W8" s="10">
        <f t="shared" si="2"/>
        <v>5000</v>
      </c>
      <c r="Y8" s="82"/>
      <c r="Z8" s="18"/>
      <c r="AA8" s="18"/>
      <c r="AB8" s="18"/>
      <c r="AC8" s="18"/>
      <c r="AD8" s="18"/>
      <c r="AE8" s="85"/>
    </row>
    <row r="9" spans="1:40" x14ac:dyDescent="0.25">
      <c r="C9" s="4" t="s">
        <v>716</v>
      </c>
      <c r="D9" s="4" t="s">
        <v>397</v>
      </c>
      <c r="E9" s="201"/>
      <c r="F9" s="201">
        <v>1500</v>
      </c>
      <c r="H9" s="190">
        <v>5</v>
      </c>
      <c r="I9" s="57" t="s">
        <v>1337</v>
      </c>
      <c r="J9" s="57" t="str">
        <f t="shared" si="0"/>
        <v>Expense</v>
      </c>
      <c r="K9" s="188">
        <v>500</v>
      </c>
      <c r="L9" s="188"/>
      <c r="N9" s="1" t="s">
        <v>416</v>
      </c>
      <c r="O9" s="10">
        <f>SUM(O6:O8)</f>
        <v>0</v>
      </c>
      <c r="P9" s="10">
        <f t="shared" ref="P9:R9" si="3">SUM(P6:P8)</f>
        <v>0</v>
      </c>
      <c r="Q9" s="10">
        <f>SUM(Q6:Q8)</f>
        <v>6500</v>
      </c>
      <c r="R9" s="10">
        <f t="shared" si="3"/>
        <v>6500</v>
      </c>
      <c r="T9" s="1" t="s">
        <v>5</v>
      </c>
      <c r="U9" s="9"/>
      <c r="V9" s="9"/>
      <c r="W9" s="9"/>
      <c r="Y9" s="102" t="s">
        <v>1355</v>
      </c>
      <c r="Z9" s="18"/>
      <c r="AA9" s="18"/>
      <c r="AB9" s="18"/>
      <c r="AC9" s="18"/>
      <c r="AD9" s="18"/>
      <c r="AE9" s="85"/>
      <c r="AG9" s="46" t="s">
        <v>1322</v>
      </c>
      <c r="AH9" s="46" t="s">
        <v>1259</v>
      </c>
      <c r="AI9" s="46" t="s">
        <v>903</v>
      </c>
      <c r="AJ9" s="46" t="s">
        <v>1369</v>
      </c>
      <c r="AK9" s="46" t="s">
        <v>1078</v>
      </c>
      <c r="AL9" s="46" t="s">
        <v>901</v>
      </c>
      <c r="AM9" s="46" t="s">
        <v>900</v>
      </c>
    </row>
    <row r="10" spans="1:40" x14ac:dyDescent="0.25">
      <c r="E10" s="9"/>
      <c r="F10" s="9"/>
      <c r="H10" s="190">
        <v>6</v>
      </c>
      <c r="I10" s="57" t="s">
        <v>1339</v>
      </c>
      <c r="J10" s="57" t="str">
        <f t="shared" si="0"/>
        <v>Expense</v>
      </c>
      <c r="K10" s="188">
        <v>1000</v>
      </c>
      <c r="L10" s="188"/>
      <c r="N10" s="1" t="s">
        <v>412</v>
      </c>
      <c r="O10" s="9"/>
      <c r="P10" s="9"/>
      <c r="Q10" s="9"/>
      <c r="R10" s="9"/>
      <c r="T10" t="s">
        <v>1340</v>
      </c>
      <c r="U10" s="9"/>
      <c r="V10" s="9"/>
      <c r="W10" s="9">
        <f>K5-L5</f>
        <v>49000</v>
      </c>
      <c r="Y10" s="120" t="s">
        <v>896</v>
      </c>
      <c r="Z10" s="119" t="s">
        <v>898</v>
      </c>
      <c r="AA10" s="119" t="s">
        <v>903</v>
      </c>
      <c r="AB10" s="119" t="s">
        <v>899</v>
      </c>
      <c r="AC10" s="119" t="s">
        <v>897</v>
      </c>
      <c r="AD10" s="119" t="s">
        <v>901</v>
      </c>
      <c r="AE10" s="121" t="s">
        <v>900</v>
      </c>
      <c r="AG10" s="57" t="s">
        <v>716</v>
      </c>
      <c r="AH10" s="57" t="s">
        <v>397</v>
      </c>
      <c r="AI10" s="57" t="s">
        <v>454</v>
      </c>
      <c r="AJ10" s="203" t="s">
        <v>1371</v>
      </c>
      <c r="AK10" s="57" t="s">
        <v>1372</v>
      </c>
      <c r="AL10" s="188">
        <v>2000</v>
      </c>
      <c r="AM10" s="188"/>
    </row>
    <row r="11" spans="1:40" x14ac:dyDescent="0.25">
      <c r="A11">
        <v>4</v>
      </c>
      <c r="B11" t="s">
        <v>1260</v>
      </c>
      <c r="C11" t="s">
        <v>1261</v>
      </c>
      <c r="D11" t="s">
        <v>1262</v>
      </c>
      <c r="E11" s="9">
        <v>5000</v>
      </c>
      <c r="F11" s="9"/>
      <c r="H11" s="190">
        <v>7</v>
      </c>
      <c r="I11" s="57" t="s">
        <v>1342</v>
      </c>
      <c r="J11" s="57" t="s">
        <v>56</v>
      </c>
      <c r="K11" s="188">
        <v>500</v>
      </c>
      <c r="L11" s="188"/>
      <c r="N11" t="s">
        <v>1337</v>
      </c>
      <c r="O11" s="9"/>
      <c r="P11" s="9"/>
      <c r="Q11" s="9">
        <v>500</v>
      </c>
      <c r="R11" s="9">
        <f t="shared" ref="R11:R13" si="4">SUM(O11:Q11)</f>
        <v>500</v>
      </c>
      <c r="T11" t="s">
        <v>716</v>
      </c>
      <c r="U11" s="9"/>
      <c r="V11" s="9"/>
      <c r="W11" s="9">
        <f>K6-L6</f>
        <v>2500</v>
      </c>
      <c r="Y11" s="82"/>
      <c r="Z11" s="18" t="s">
        <v>811</v>
      </c>
      <c r="AA11" s="18"/>
      <c r="AB11" s="18"/>
      <c r="AC11" s="18"/>
      <c r="AD11" s="21"/>
      <c r="AE11" s="122"/>
      <c r="AG11" s="57" t="s">
        <v>1330</v>
      </c>
      <c r="AH11" s="57" t="s">
        <v>52</v>
      </c>
      <c r="AI11" s="57"/>
      <c r="AJ11" s="57"/>
      <c r="AK11" s="57"/>
      <c r="AL11" s="188"/>
      <c r="AM11" s="188">
        <f>AL10</f>
        <v>2000</v>
      </c>
    </row>
    <row r="12" spans="1:40" x14ac:dyDescent="0.25">
      <c r="C12" t="s">
        <v>26</v>
      </c>
      <c r="D12" t="s">
        <v>1262</v>
      </c>
      <c r="E12" s="9"/>
      <c r="F12" s="9">
        <v>5000</v>
      </c>
      <c r="H12" s="190">
        <v>8</v>
      </c>
      <c r="I12" s="57" t="s">
        <v>1264</v>
      </c>
      <c r="J12" s="57" t="str">
        <f t="shared" ref="J12:J17" si="5">INDEX(D:D,MATCH(I12,C:C,0))</f>
        <v>Expenses</v>
      </c>
      <c r="K12" s="188">
        <v>2000</v>
      </c>
      <c r="L12" s="188"/>
      <c r="N12" t="s">
        <v>1339</v>
      </c>
      <c r="O12" s="9"/>
      <c r="P12" s="9"/>
      <c r="Q12" s="9">
        <v>1000</v>
      </c>
      <c r="R12" s="9">
        <f t="shared" si="4"/>
        <v>1000</v>
      </c>
      <c r="T12" t="s">
        <v>26</v>
      </c>
      <c r="U12" s="9"/>
      <c r="V12" s="9"/>
      <c r="W12" s="9">
        <f>K7-L7</f>
        <v>-1500</v>
      </c>
      <c r="Y12" s="128">
        <v>44440</v>
      </c>
      <c r="Z12" s="18" t="s">
        <v>1</v>
      </c>
      <c r="AA12" s="18" t="s">
        <v>912</v>
      </c>
      <c r="AB12" s="18" t="s">
        <v>904</v>
      </c>
      <c r="AC12" s="17" t="s">
        <v>1356</v>
      </c>
      <c r="AD12" s="21">
        <f>E2</f>
        <v>50000</v>
      </c>
      <c r="AE12" s="122"/>
      <c r="AG12" s="57"/>
      <c r="AH12" s="57"/>
      <c r="AI12" s="57"/>
      <c r="AJ12" s="57"/>
      <c r="AK12" s="57"/>
      <c r="AL12" s="188"/>
      <c r="AM12" s="188"/>
    </row>
    <row r="13" spans="1:40" x14ac:dyDescent="0.25">
      <c r="E13" s="9"/>
      <c r="F13" s="9"/>
      <c r="H13" s="190">
        <v>9</v>
      </c>
      <c r="I13" s="57" t="s">
        <v>1330</v>
      </c>
      <c r="J13" s="57" t="str">
        <f t="shared" si="5"/>
        <v>Income</v>
      </c>
      <c r="K13" s="188"/>
      <c r="L13" s="188">
        <v>2000</v>
      </c>
      <c r="M13" s="22"/>
      <c r="N13" t="s">
        <v>1264</v>
      </c>
      <c r="O13" s="9"/>
      <c r="P13" s="9"/>
      <c r="Q13" s="9">
        <v>2000</v>
      </c>
      <c r="R13" s="9">
        <f t="shared" si="4"/>
        <v>2000</v>
      </c>
      <c r="T13" s="1" t="s">
        <v>1346</v>
      </c>
      <c r="U13" s="10">
        <f>SUM(U10:U12)</f>
        <v>0</v>
      </c>
      <c r="V13" s="10">
        <f t="shared" ref="V13:W13" si="6">SUM(V10:V12)</f>
        <v>0</v>
      </c>
      <c r="W13" s="10">
        <f t="shared" si="6"/>
        <v>50000</v>
      </c>
      <c r="Y13" s="128">
        <v>44441</v>
      </c>
      <c r="Z13" s="18" t="s">
        <v>1339</v>
      </c>
      <c r="AA13" s="18" t="s">
        <v>905</v>
      </c>
      <c r="AB13" s="18" t="s">
        <v>906</v>
      </c>
      <c r="AC13" s="17" t="s">
        <v>1357</v>
      </c>
      <c r="AD13" s="21"/>
      <c r="AE13" s="122">
        <f>E29</f>
        <v>1000</v>
      </c>
      <c r="AG13" s="57"/>
      <c r="AH13" s="57"/>
      <c r="AI13" s="57"/>
      <c r="AJ13" s="57"/>
      <c r="AK13" s="57"/>
      <c r="AL13" s="188"/>
      <c r="AM13" s="188"/>
    </row>
    <row r="14" spans="1:40" x14ac:dyDescent="0.25">
      <c r="A14">
        <v>5</v>
      </c>
      <c r="B14" t="s">
        <v>1263</v>
      </c>
      <c r="C14" t="s">
        <v>1264</v>
      </c>
      <c r="D14" t="s">
        <v>412</v>
      </c>
      <c r="E14" s="9">
        <v>2000</v>
      </c>
      <c r="F14" s="9"/>
      <c r="H14" s="190">
        <v>10</v>
      </c>
      <c r="I14" s="57" t="s">
        <v>1332</v>
      </c>
      <c r="J14" s="57" t="str">
        <f t="shared" si="5"/>
        <v>Income</v>
      </c>
      <c r="K14" s="188"/>
      <c r="L14" s="188">
        <v>2000</v>
      </c>
      <c r="M14" s="22"/>
      <c r="N14" s="1" t="s">
        <v>416</v>
      </c>
      <c r="O14" s="196">
        <f>SUM(O11:O13)</f>
        <v>0</v>
      </c>
      <c r="P14" s="196">
        <f t="shared" ref="P14:R14" si="7">SUM(P11:P13)</f>
        <v>0</v>
      </c>
      <c r="Q14" s="196">
        <f>SUM(Q11:Q13)</f>
        <v>3500</v>
      </c>
      <c r="R14" s="196">
        <f t="shared" si="7"/>
        <v>3500</v>
      </c>
      <c r="U14" s="9"/>
      <c r="V14" s="9"/>
      <c r="W14" s="9"/>
      <c r="Y14" s="129"/>
      <c r="Z14" s="29"/>
      <c r="AA14" s="29"/>
      <c r="AB14" s="29"/>
      <c r="AC14" s="29"/>
      <c r="AD14" s="118"/>
      <c r="AE14" s="123"/>
      <c r="AG14" s="57"/>
      <c r="AH14" s="57"/>
      <c r="AI14" s="57"/>
      <c r="AJ14" s="57"/>
      <c r="AK14" s="57"/>
      <c r="AL14" s="188"/>
      <c r="AM14" s="188"/>
    </row>
    <row r="15" spans="1:40" x14ac:dyDescent="0.25">
      <c r="C15" t="s">
        <v>417</v>
      </c>
      <c r="D15" t="s">
        <v>0</v>
      </c>
      <c r="E15" s="9"/>
      <c r="F15" s="9">
        <v>2000</v>
      </c>
      <c r="H15" s="190">
        <v>11</v>
      </c>
      <c r="I15" s="57" t="s">
        <v>1334</v>
      </c>
      <c r="J15" s="57" t="str">
        <f t="shared" si="5"/>
        <v>Income</v>
      </c>
      <c r="K15" s="188"/>
      <c r="L15" s="188">
        <v>2500</v>
      </c>
      <c r="M15" s="22"/>
      <c r="T15" s="15" t="s">
        <v>1347</v>
      </c>
      <c r="U15" s="199">
        <f>U8+U13</f>
        <v>0</v>
      </c>
      <c r="V15" s="199">
        <f t="shared" ref="V15:W15" si="8">V8+V13</f>
        <v>0</v>
      </c>
      <c r="W15" s="199">
        <f t="shared" si="8"/>
        <v>55000</v>
      </c>
      <c r="Y15" s="82"/>
      <c r="Z15" s="18"/>
      <c r="AA15" s="18"/>
      <c r="AB15" s="18"/>
      <c r="AC15" s="113" t="s">
        <v>907</v>
      </c>
      <c r="AD15" s="124">
        <f>SUM(AD12:AD14)</f>
        <v>50000</v>
      </c>
      <c r="AE15" s="125">
        <f>SUM(AE12:AE14)</f>
        <v>1000</v>
      </c>
      <c r="AG15" s="557" t="s">
        <v>1366</v>
      </c>
      <c r="AH15" s="558"/>
      <c r="AI15" s="558"/>
      <c r="AJ15" s="558"/>
      <c r="AK15" s="559"/>
      <c r="AL15" s="189">
        <f>SUM(AL10:AL14)</f>
        <v>2000</v>
      </c>
      <c r="AM15" s="189">
        <f>SUM(AM10:AM14)</f>
        <v>2000</v>
      </c>
    </row>
    <row r="16" spans="1:40" x14ac:dyDescent="0.25">
      <c r="E16" s="9"/>
      <c r="F16" s="9"/>
      <c r="H16" s="190">
        <v>12</v>
      </c>
      <c r="I16" s="57" t="s">
        <v>1</v>
      </c>
      <c r="J16" s="202" t="str">
        <f t="shared" si="5"/>
        <v>Liability</v>
      </c>
      <c r="K16" s="188"/>
      <c r="L16" s="188">
        <v>50000</v>
      </c>
      <c r="M16" s="22"/>
      <c r="N16" s="1" t="s">
        <v>1345</v>
      </c>
      <c r="O16" s="196">
        <f>O9-O14</f>
        <v>0</v>
      </c>
      <c r="P16" s="196">
        <f t="shared" ref="P16:R16" si="9">P9-P14</f>
        <v>0</v>
      </c>
      <c r="Q16" s="196">
        <f>Q9-Q14</f>
        <v>3000</v>
      </c>
      <c r="R16" s="196">
        <f t="shared" si="9"/>
        <v>3000</v>
      </c>
      <c r="T16" s="1" t="s">
        <v>1348</v>
      </c>
      <c r="U16" s="9"/>
      <c r="V16" s="9"/>
      <c r="W16" s="9"/>
      <c r="Y16" s="82"/>
      <c r="Z16" s="18"/>
      <c r="AA16" s="18"/>
      <c r="AB16" s="18"/>
      <c r="AC16" s="34"/>
      <c r="AD16" s="126"/>
      <c r="AE16" s="127"/>
      <c r="AG16" t="s">
        <v>1373</v>
      </c>
    </row>
    <row r="17" spans="1:38" x14ac:dyDescent="0.25">
      <c r="A17">
        <v>6</v>
      </c>
      <c r="B17" t="s">
        <v>1331</v>
      </c>
      <c r="C17" s="4" t="s">
        <v>716</v>
      </c>
      <c r="D17" s="4" t="s">
        <v>397</v>
      </c>
      <c r="E17" s="201">
        <v>2000</v>
      </c>
      <c r="F17" s="9"/>
      <c r="H17" s="190">
        <v>13</v>
      </c>
      <c r="I17" s="57" t="s">
        <v>417</v>
      </c>
      <c r="J17" s="202" t="str">
        <f t="shared" si="5"/>
        <v>Liability</v>
      </c>
      <c r="K17" s="188"/>
      <c r="L17" s="188">
        <v>2000</v>
      </c>
      <c r="M17" s="22"/>
      <c r="N17" t="s">
        <v>1342</v>
      </c>
      <c r="Q17">
        <v>500</v>
      </c>
      <c r="R17" s="9">
        <f t="shared" ref="R17" si="10">SUM(O17:Q17)</f>
        <v>500</v>
      </c>
      <c r="T17" t="s">
        <v>417</v>
      </c>
      <c r="U17" s="9"/>
      <c r="V17" s="9"/>
      <c r="W17" s="9">
        <f>L17-K17</f>
        <v>2000</v>
      </c>
      <c r="Y17" s="82"/>
      <c r="Z17" s="18"/>
      <c r="AA17" s="18"/>
      <c r="AB17" s="18"/>
      <c r="AC17" s="117" t="s">
        <v>902</v>
      </c>
      <c r="AD17" s="179">
        <f>IF(AD11+AD15-AE15&gt;0,AD11+AD15-AE15,0)</f>
        <v>49000</v>
      </c>
      <c r="AE17" s="180">
        <f>IF(AE15-AD15-AD11&gt;=0,AE15-AD15-AD11,0)</f>
        <v>0</v>
      </c>
    </row>
    <row r="18" spans="1:38" x14ac:dyDescent="0.25">
      <c r="C18" t="s">
        <v>1332</v>
      </c>
      <c r="D18" t="s">
        <v>52</v>
      </c>
      <c r="E18" s="9"/>
      <c r="F18" s="9">
        <v>2000</v>
      </c>
      <c r="H18" s="190">
        <v>14</v>
      </c>
      <c r="I18" s="57" t="s">
        <v>1343</v>
      </c>
      <c r="J18" s="202" t="s">
        <v>0</v>
      </c>
      <c r="K18" s="188"/>
      <c r="L18" s="188">
        <v>500</v>
      </c>
      <c r="N18" s="15" t="s">
        <v>1344</v>
      </c>
      <c r="O18" s="198">
        <f>O16-O17</f>
        <v>0</v>
      </c>
      <c r="P18" s="198">
        <f t="shared" ref="P18:R18" si="11">P16-P17</f>
        <v>0</v>
      </c>
      <c r="Q18" s="198">
        <f>Q16-Q17</f>
        <v>2500</v>
      </c>
      <c r="R18" s="198">
        <f t="shared" si="11"/>
        <v>2500</v>
      </c>
      <c r="T18" t="s">
        <v>1343</v>
      </c>
      <c r="U18" s="9"/>
      <c r="V18" s="9"/>
      <c r="W18" s="9">
        <f>L18-K18</f>
        <v>500</v>
      </c>
      <c r="Y18" s="82"/>
      <c r="Z18" s="18"/>
      <c r="AA18" s="18"/>
      <c r="AB18" s="18"/>
      <c r="AC18" s="18"/>
      <c r="AD18" s="18"/>
      <c r="AE18" s="85"/>
    </row>
    <row r="19" spans="1:38" x14ac:dyDescent="0.25">
      <c r="E19" s="9"/>
      <c r="F19" s="9"/>
      <c r="H19" s="117"/>
      <c r="I19" s="117"/>
      <c r="J19" s="117"/>
      <c r="K19" s="197"/>
      <c r="L19" s="197"/>
      <c r="T19" s="1" t="s">
        <v>1346</v>
      </c>
      <c r="U19" s="10">
        <f>SUM(U17:U18)</f>
        <v>0</v>
      </c>
      <c r="V19" s="10">
        <f t="shared" ref="V19" si="12">SUM(V17:V18)</f>
        <v>0</v>
      </c>
      <c r="W19" s="10">
        <f t="shared" ref="W19" si="13">SUM(W17:W18)</f>
        <v>2500</v>
      </c>
      <c r="Y19" s="82"/>
      <c r="Z19" s="18"/>
      <c r="AA19" s="18"/>
      <c r="AB19" s="18"/>
      <c r="AC19" s="18"/>
      <c r="AD19" s="18"/>
      <c r="AE19" s="85"/>
    </row>
    <row r="20" spans="1:38" x14ac:dyDescent="0.25">
      <c r="A20">
        <v>7</v>
      </c>
      <c r="B20" t="s">
        <v>1333</v>
      </c>
      <c r="C20" s="4" t="s">
        <v>716</v>
      </c>
      <c r="D20" s="4" t="s">
        <v>397</v>
      </c>
      <c r="E20" s="201">
        <v>2500</v>
      </c>
      <c r="F20" s="9"/>
      <c r="H20" s="57"/>
      <c r="I20" s="57"/>
      <c r="J20" s="57"/>
      <c r="K20" s="188"/>
      <c r="L20" s="188"/>
      <c r="T20" s="1" t="s">
        <v>1349</v>
      </c>
      <c r="U20" s="9"/>
      <c r="V20" s="9"/>
      <c r="W20" s="9"/>
      <c r="Y20" s="82"/>
      <c r="Z20" s="18"/>
      <c r="AA20" s="18"/>
      <c r="AB20" s="18"/>
      <c r="AC20" s="18"/>
      <c r="AD20" s="18"/>
      <c r="AE20" s="85"/>
      <c r="AG20" t="s">
        <v>957</v>
      </c>
      <c r="AL20" t="s">
        <v>1367</v>
      </c>
    </row>
    <row r="21" spans="1:38" x14ac:dyDescent="0.25">
      <c r="C21" t="s">
        <v>1334</v>
      </c>
      <c r="D21" t="s">
        <v>52</v>
      </c>
      <c r="E21" s="9"/>
      <c r="F21" s="9">
        <v>2500</v>
      </c>
      <c r="H21" s="521" t="s">
        <v>416</v>
      </c>
      <c r="I21" s="521"/>
      <c r="J21" s="521"/>
      <c r="K21" s="189">
        <f>SUM(K1:K20)</f>
        <v>60500</v>
      </c>
      <c r="L21" s="189">
        <f>SUM(L1:L20)</f>
        <v>60500</v>
      </c>
      <c r="U21" s="9"/>
      <c r="V21" s="9"/>
      <c r="W21" s="9"/>
      <c r="Y21" s="82" t="s">
        <v>910</v>
      </c>
      <c r="Z21" s="18"/>
      <c r="AA21" s="18"/>
      <c r="AB21" s="18"/>
      <c r="AC21" s="18" t="s">
        <v>910</v>
      </c>
      <c r="AD21" s="18"/>
      <c r="AE21" s="85"/>
    </row>
    <row r="22" spans="1:38" x14ac:dyDescent="0.25">
      <c r="E22" s="9"/>
      <c r="F22" s="9"/>
      <c r="H22" s="191"/>
      <c r="I22" s="22"/>
      <c r="J22" s="22"/>
      <c r="K22" s="192"/>
      <c r="L22" s="192"/>
      <c r="U22" s="9"/>
      <c r="V22" s="9"/>
      <c r="W22" s="9"/>
      <c r="Y22" s="82"/>
      <c r="Z22" s="18"/>
      <c r="AA22" s="18"/>
      <c r="AB22" s="18"/>
      <c r="AC22" s="18"/>
      <c r="AD22" s="18"/>
      <c r="AE22" s="85"/>
      <c r="AG22" t="s">
        <v>941</v>
      </c>
    </row>
    <row r="23" spans="1:38" x14ac:dyDescent="0.25">
      <c r="A23">
        <v>8</v>
      </c>
      <c r="B23" t="s">
        <v>1335</v>
      </c>
      <c r="C23" t="s">
        <v>26</v>
      </c>
      <c r="D23" t="s">
        <v>397</v>
      </c>
      <c r="E23" s="9">
        <v>2500</v>
      </c>
      <c r="F23" s="9"/>
      <c r="U23" s="9"/>
      <c r="V23" s="9"/>
      <c r="W23" s="9"/>
      <c r="Y23" s="82" t="s">
        <v>908</v>
      </c>
      <c r="Z23" s="18"/>
      <c r="AA23" s="18"/>
      <c r="AB23" s="18"/>
      <c r="AC23" s="18"/>
      <c r="AD23" s="18"/>
      <c r="AE23" s="85"/>
    </row>
    <row r="24" spans="1:38" ht="15.75" thickBot="1" x14ac:dyDescent="0.3">
      <c r="C24" t="s">
        <v>716</v>
      </c>
      <c r="D24" t="s">
        <v>397</v>
      </c>
      <c r="E24" s="9"/>
      <c r="F24" s="9">
        <v>2500</v>
      </c>
      <c r="T24" s="1" t="s">
        <v>1346</v>
      </c>
      <c r="U24" s="10">
        <f>SUM(U21:U23)</f>
        <v>0</v>
      </c>
      <c r="V24" s="10">
        <f t="shared" ref="V24" si="14">SUM(V21:V23)</f>
        <v>0</v>
      </c>
      <c r="W24" s="10">
        <f t="shared" ref="W24" si="15">SUM(W21:W23)</f>
        <v>0</v>
      </c>
      <c r="Y24" s="92" t="s">
        <v>909</v>
      </c>
      <c r="Z24" s="93"/>
      <c r="AA24" s="93"/>
      <c r="AB24" s="93"/>
      <c r="AC24" s="93"/>
      <c r="AD24" s="93"/>
      <c r="AE24" s="94"/>
    </row>
    <row r="25" spans="1:38" x14ac:dyDescent="0.25">
      <c r="E25" s="9"/>
      <c r="F25" s="9"/>
      <c r="T25" s="1" t="s">
        <v>1350</v>
      </c>
      <c r="U25" s="9"/>
      <c r="V25" s="9"/>
      <c r="W25" s="9"/>
    </row>
    <row r="26" spans="1:38" x14ac:dyDescent="0.25">
      <c r="A26">
        <v>9</v>
      </c>
      <c r="B26" t="s">
        <v>1336</v>
      </c>
      <c r="C26" t="s">
        <v>1337</v>
      </c>
      <c r="D26" t="s">
        <v>56</v>
      </c>
      <c r="E26" s="9">
        <v>500</v>
      </c>
      <c r="F26" s="9"/>
      <c r="T26" t="s">
        <v>1351</v>
      </c>
      <c r="U26" s="9"/>
      <c r="V26" s="9"/>
      <c r="W26" s="9">
        <f>L16-K16</f>
        <v>50000</v>
      </c>
    </row>
    <row r="27" spans="1:38" x14ac:dyDescent="0.25">
      <c r="C27" t="s">
        <v>26</v>
      </c>
      <c r="D27" t="s">
        <v>397</v>
      </c>
      <c r="E27" s="9"/>
      <c r="F27" s="9">
        <v>500</v>
      </c>
      <c r="T27" t="s">
        <v>1352</v>
      </c>
      <c r="U27" s="9"/>
      <c r="V27" s="9"/>
      <c r="W27" s="9">
        <f>Q18</f>
        <v>2500</v>
      </c>
      <c r="Y27" t="s">
        <v>397</v>
      </c>
      <c r="Z27" t="s">
        <v>1361</v>
      </c>
    </row>
    <row r="28" spans="1:38" x14ac:dyDescent="0.25">
      <c r="E28" s="9"/>
      <c r="F28" s="9"/>
      <c r="T28" s="1" t="s">
        <v>1346</v>
      </c>
      <c r="U28" s="10">
        <f>SUM(U26:U27)</f>
        <v>0</v>
      </c>
      <c r="V28" s="10">
        <f t="shared" ref="V28" si="16">SUM(V26:V27)</f>
        <v>0</v>
      </c>
      <c r="W28" s="10">
        <f t="shared" ref="W28" si="17">SUM(W26:W27)</f>
        <v>52500</v>
      </c>
      <c r="Y28" t="s">
        <v>56</v>
      </c>
      <c r="Z28" t="s">
        <v>1361</v>
      </c>
    </row>
    <row r="29" spans="1:38" x14ac:dyDescent="0.25">
      <c r="A29">
        <v>10</v>
      </c>
      <c r="B29" t="s">
        <v>1338</v>
      </c>
      <c r="C29" s="3" t="s">
        <v>1339</v>
      </c>
      <c r="D29" s="3" t="s">
        <v>56</v>
      </c>
      <c r="E29" s="200">
        <v>1000</v>
      </c>
      <c r="F29" s="200"/>
      <c r="U29" s="9"/>
      <c r="V29" s="9"/>
      <c r="W29" s="9"/>
      <c r="Y29" t="s">
        <v>0</v>
      </c>
      <c r="Z29" t="s">
        <v>1362</v>
      </c>
    </row>
    <row r="30" spans="1:38" x14ac:dyDescent="0.25">
      <c r="C30" s="3" t="s">
        <v>1340</v>
      </c>
      <c r="D30" s="3" t="s">
        <v>397</v>
      </c>
      <c r="E30" s="200"/>
      <c r="F30" s="200">
        <v>1000</v>
      </c>
      <c r="T30" s="15" t="s">
        <v>1353</v>
      </c>
      <c r="U30" s="199">
        <f>U19+U24+U28</f>
        <v>0</v>
      </c>
      <c r="V30" s="199">
        <f t="shared" ref="V30:W30" si="18">V19+V24+V28</f>
        <v>0</v>
      </c>
      <c r="W30" s="199">
        <f t="shared" si="18"/>
        <v>55000</v>
      </c>
      <c r="Y30" t="s">
        <v>52</v>
      </c>
      <c r="Z30" t="s">
        <v>1362</v>
      </c>
    </row>
    <row r="32" spans="1:38" x14ac:dyDescent="0.25">
      <c r="A32">
        <v>11</v>
      </c>
      <c r="B32" t="s">
        <v>1341</v>
      </c>
      <c r="C32" t="s">
        <v>1342</v>
      </c>
      <c r="D32" t="s">
        <v>56</v>
      </c>
      <c r="E32">
        <v>500</v>
      </c>
    </row>
    <row r="33" spans="1:6" x14ac:dyDescent="0.25">
      <c r="C33" t="s">
        <v>1343</v>
      </c>
      <c r="D33" t="s">
        <v>0</v>
      </c>
      <c r="F33">
        <v>500</v>
      </c>
    </row>
    <row r="35" spans="1:6" x14ac:dyDescent="0.25">
      <c r="A35">
        <v>12</v>
      </c>
      <c r="B35" t="s">
        <v>1370</v>
      </c>
      <c r="C35" s="3" t="s">
        <v>1340</v>
      </c>
      <c r="D35" s="3" t="s">
        <v>397</v>
      </c>
      <c r="E35" s="9">
        <v>2000</v>
      </c>
      <c r="F35" s="9"/>
    </row>
    <row r="36" spans="1:6" x14ac:dyDescent="0.25">
      <c r="C36" t="s">
        <v>716</v>
      </c>
      <c r="D36" t="s">
        <v>397</v>
      </c>
      <c r="E36" s="9"/>
      <c r="F36" s="9">
        <f>E35</f>
        <v>2000</v>
      </c>
    </row>
    <row r="72" spans="9:11" x14ac:dyDescent="0.25">
      <c r="I72" s="9"/>
      <c r="J72" s="9"/>
      <c r="K72" s="9"/>
    </row>
  </sheetData>
  <sortState xmlns:xlrd2="http://schemas.microsoft.com/office/spreadsheetml/2017/richdata2" ref="I5:L18">
    <sortCondition ref="J5:J18"/>
  </sortState>
  <dataConsolidate>
    <dataRefs count="1">
      <dataRef ref="C2:F30" sheet="Example_service" r:id="rId1"/>
    </dataRefs>
  </dataConsolidate>
  <mergeCells count="7">
    <mergeCell ref="H21:J21"/>
    <mergeCell ref="Y2:AE2"/>
    <mergeCell ref="Y3:AE3"/>
    <mergeCell ref="AG1:AM1"/>
    <mergeCell ref="AG2:AM2"/>
    <mergeCell ref="AG5:AM5"/>
    <mergeCell ref="AG15:AK15"/>
  </mergeCells>
  <pageMargins left="0.7" right="0.7" top="0.75" bottom="0.75" header="0.3" footer="0.3"/>
  <pageSetup orientation="portrait"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25"/>
  <sheetViews>
    <sheetView workbookViewId="0">
      <selection activeCell="B1" sqref="B1"/>
    </sheetView>
  </sheetViews>
  <sheetFormatPr defaultRowHeight="15" x14ac:dyDescent="0.25"/>
  <cols>
    <col min="2" max="2" width="56.7109375" bestFit="1" customWidth="1"/>
    <col min="3" max="3" width="21.5703125" bestFit="1" customWidth="1"/>
    <col min="4" max="4" width="11.7109375" bestFit="1" customWidth="1"/>
    <col min="5" max="6" width="10.5703125" bestFit="1" customWidth="1"/>
    <col min="10" max="10" width="21.5703125" bestFit="1" customWidth="1"/>
    <col min="11" max="11" width="12.85546875" customWidth="1"/>
    <col min="12" max="12" width="15.28515625" customWidth="1"/>
    <col min="13" max="13" width="15.42578125" customWidth="1"/>
  </cols>
  <sheetData>
    <row r="1" spans="1:13" x14ac:dyDescent="0.25">
      <c r="B1" s="12" t="s">
        <v>1329</v>
      </c>
      <c r="D1" s="15" t="s">
        <v>1259</v>
      </c>
      <c r="E1" s="15" t="s">
        <v>413</v>
      </c>
      <c r="F1" s="15" t="s">
        <v>414</v>
      </c>
      <c r="I1" s="1" t="s">
        <v>1010</v>
      </c>
    </row>
    <row r="2" spans="1:13" x14ac:dyDescent="0.25">
      <c r="A2">
        <v>1</v>
      </c>
      <c r="B2" t="s">
        <v>1258</v>
      </c>
      <c r="C2" t="s">
        <v>26</v>
      </c>
      <c r="D2" t="s">
        <v>397</v>
      </c>
      <c r="E2" s="9">
        <v>50000</v>
      </c>
      <c r="F2" s="9"/>
      <c r="I2" s="1" t="s">
        <v>1234</v>
      </c>
    </row>
    <row r="3" spans="1:13" x14ac:dyDescent="0.25">
      <c r="C3" t="s">
        <v>1</v>
      </c>
      <c r="D3" t="s">
        <v>0</v>
      </c>
      <c r="E3" s="9"/>
      <c r="F3" s="9">
        <v>50000</v>
      </c>
      <c r="I3" t="s">
        <v>1321</v>
      </c>
      <c r="M3" t="s">
        <v>1324</v>
      </c>
    </row>
    <row r="4" spans="1:13" x14ac:dyDescent="0.25">
      <c r="E4" s="9"/>
      <c r="F4" s="9"/>
      <c r="I4" s="46" t="s">
        <v>662</v>
      </c>
      <c r="J4" s="46" t="s">
        <v>1322</v>
      </c>
      <c r="K4" s="46" t="s">
        <v>1323</v>
      </c>
      <c r="L4" s="46" t="s">
        <v>413</v>
      </c>
      <c r="M4" s="46" t="s">
        <v>414</v>
      </c>
    </row>
    <row r="5" spans="1:13" x14ac:dyDescent="0.25">
      <c r="A5">
        <v>2</v>
      </c>
      <c r="B5" t="s">
        <v>1256</v>
      </c>
      <c r="C5" t="s">
        <v>716</v>
      </c>
      <c r="D5" t="s">
        <v>397</v>
      </c>
      <c r="E5" s="9">
        <v>2000</v>
      </c>
      <c r="F5" s="9"/>
      <c r="I5" s="190">
        <v>1</v>
      </c>
      <c r="J5" s="57" t="s">
        <v>26</v>
      </c>
      <c r="K5" s="57" t="str">
        <f>INDEX(D:D,MATCH(J5,C:C,0))</f>
        <v>Asset</v>
      </c>
      <c r="L5" s="188">
        <v>51500</v>
      </c>
      <c r="M5" s="188">
        <v>12500</v>
      </c>
    </row>
    <row r="6" spans="1:13" x14ac:dyDescent="0.25">
      <c r="C6" t="s">
        <v>1255</v>
      </c>
      <c r="D6" t="s">
        <v>52</v>
      </c>
      <c r="E6" s="9"/>
      <c r="F6" s="9">
        <v>2000</v>
      </c>
      <c r="I6" s="190">
        <v>2</v>
      </c>
      <c r="J6" s="57" t="s">
        <v>1</v>
      </c>
      <c r="K6" s="57" t="str">
        <f t="shared" ref="K6:K15" si="0">INDEX(D:D,MATCH(J6,C:C,0))</f>
        <v>Liability</v>
      </c>
      <c r="L6" s="188"/>
      <c r="M6" s="188">
        <v>50000</v>
      </c>
    </row>
    <row r="7" spans="1:13" x14ac:dyDescent="0.25">
      <c r="E7" s="9"/>
      <c r="F7" s="9"/>
      <c r="I7" s="190">
        <v>3</v>
      </c>
      <c r="J7" s="57" t="s">
        <v>716</v>
      </c>
      <c r="K7" s="57" t="str">
        <f t="shared" si="0"/>
        <v>Asset</v>
      </c>
      <c r="L7" s="188">
        <v>11450</v>
      </c>
      <c r="M7" s="188">
        <v>1500</v>
      </c>
    </row>
    <row r="8" spans="1:13" x14ac:dyDescent="0.25">
      <c r="A8">
        <v>3</v>
      </c>
      <c r="B8" t="s">
        <v>1257</v>
      </c>
      <c r="C8" t="s">
        <v>26</v>
      </c>
      <c r="D8" t="s">
        <v>397</v>
      </c>
      <c r="E8" s="9">
        <v>1500</v>
      </c>
      <c r="F8" s="9"/>
      <c r="I8" s="190">
        <v>4</v>
      </c>
      <c r="J8" s="57" t="s">
        <v>1255</v>
      </c>
      <c r="K8" s="57" t="str">
        <f t="shared" si="0"/>
        <v>Income</v>
      </c>
      <c r="L8" s="188"/>
      <c r="M8" s="188">
        <v>2000</v>
      </c>
    </row>
    <row r="9" spans="1:13" x14ac:dyDescent="0.25">
      <c r="C9" t="s">
        <v>716</v>
      </c>
      <c r="D9" t="s">
        <v>397</v>
      </c>
      <c r="E9" s="9"/>
      <c r="F9" s="9">
        <v>1500</v>
      </c>
      <c r="I9" s="190">
        <v>5</v>
      </c>
      <c r="J9" s="57" t="s">
        <v>1261</v>
      </c>
      <c r="K9" s="57" t="str">
        <f t="shared" si="0"/>
        <v>assets</v>
      </c>
      <c r="L9" s="188">
        <v>5000</v>
      </c>
      <c r="M9" s="188"/>
    </row>
    <row r="10" spans="1:13" x14ac:dyDescent="0.25">
      <c r="E10" s="9"/>
      <c r="F10" s="9"/>
      <c r="I10" s="190">
        <v>6</v>
      </c>
      <c r="J10" s="57" t="s">
        <v>1264</v>
      </c>
      <c r="K10" s="57" t="str">
        <f t="shared" si="0"/>
        <v>Expenses</v>
      </c>
      <c r="L10" s="188">
        <v>2000</v>
      </c>
      <c r="M10" s="188"/>
    </row>
    <row r="11" spans="1:13" x14ac:dyDescent="0.25">
      <c r="A11">
        <v>4</v>
      </c>
      <c r="B11" t="s">
        <v>1260</v>
      </c>
      <c r="C11" t="s">
        <v>1261</v>
      </c>
      <c r="D11" t="s">
        <v>1262</v>
      </c>
      <c r="E11" s="9">
        <v>5000</v>
      </c>
      <c r="F11" s="9"/>
      <c r="I11" s="190">
        <v>7</v>
      </c>
      <c r="J11" s="57" t="s">
        <v>417</v>
      </c>
      <c r="K11" s="57" t="str">
        <f t="shared" si="0"/>
        <v>Liability</v>
      </c>
      <c r="L11" s="188"/>
      <c r="M11" s="188">
        <v>2000</v>
      </c>
    </row>
    <row r="12" spans="1:13" x14ac:dyDescent="0.25">
      <c r="C12" t="s">
        <v>26</v>
      </c>
      <c r="D12" t="s">
        <v>1262</v>
      </c>
      <c r="E12" s="9"/>
      <c r="F12" s="9">
        <v>5000</v>
      </c>
      <c r="I12" s="190">
        <v>8</v>
      </c>
      <c r="J12" s="57" t="s">
        <v>1266</v>
      </c>
      <c r="K12" s="57" t="str">
        <f t="shared" si="0"/>
        <v>Assets</v>
      </c>
      <c r="L12" s="188">
        <v>7500</v>
      </c>
      <c r="M12" s="188">
        <v>7500</v>
      </c>
    </row>
    <row r="13" spans="1:13" x14ac:dyDescent="0.25">
      <c r="E13" s="9"/>
      <c r="F13" s="9"/>
      <c r="I13" s="190">
        <v>9</v>
      </c>
      <c r="J13" s="57" t="s">
        <v>1318</v>
      </c>
      <c r="K13" s="57" t="str">
        <f t="shared" si="0"/>
        <v>Revenue</v>
      </c>
      <c r="L13" s="188"/>
      <c r="M13" s="188">
        <v>9000</v>
      </c>
    </row>
    <row r="14" spans="1:13" x14ac:dyDescent="0.25">
      <c r="A14">
        <v>5</v>
      </c>
      <c r="B14" t="s">
        <v>1263</v>
      </c>
      <c r="C14" t="s">
        <v>1264</v>
      </c>
      <c r="D14" t="s">
        <v>412</v>
      </c>
      <c r="E14" s="9">
        <v>2000</v>
      </c>
      <c r="F14" s="9"/>
      <c r="I14" s="190">
        <v>10</v>
      </c>
      <c r="J14" s="57" t="s">
        <v>969</v>
      </c>
      <c r="K14" s="57" t="str">
        <f t="shared" si="0"/>
        <v>Liability</v>
      </c>
      <c r="L14" s="188"/>
      <c r="M14" s="188">
        <v>450</v>
      </c>
    </row>
    <row r="15" spans="1:13" x14ac:dyDescent="0.25">
      <c r="C15" t="s">
        <v>417</v>
      </c>
      <c r="D15" t="s">
        <v>0</v>
      </c>
      <c r="E15" s="9"/>
      <c r="F15" s="9">
        <v>2000</v>
      </c>
      <c r="I15" s="190">
        <v>11</v>
      </c>
      <c r="J15" s="57" t="s">
        <v>1320</v>
      </c>
      <c r="K15" s="57" t="str">
        <f t="shared" si="0"/>
        <v>Expense</v>
      </c>
      <c r="L15" s="188">
        <v>7500</v>
      </c>
      <c r="M15" s="188"/>
    </row>
    <row r="16" spans="1:13" x14ac:dyDescent="0.25">
      <c r="E16" s="9"/>
      <c r="F16" s="9"/>
      <c r="I16" s="557" t="s">
        <v>416</v>
      </c>
      <c r="J16" s="558"/>
      <c r="K16" s="559"/>
      <c r="L16" s="189">
        <f>SUM(L5:L15)</f>
        <v>84950</v>
      </c>
      <c r="M16" s="189">
        <f>SUM(M5:M15)</f>
        <v>84950</v>
      </c>
    </row>
    <row r="17" spans="1:9" x14ac:dyDescent="0.25">
      <c r="A17">
        <v>6</v>
      </c>
      <c r="B17" t="s">
        <v>1265</v>
      </c>
      <c r="C17" t="s">
        <v>1266</v>
      </c>
      <c r="D17" t="s">
        <v>415</v>
      </c>
      <c r="E17" s="9">
        <v>7500</v>
      </c>
      <c r="F17" s="9"/>
    </row>
    <row r="18" spans="1:9" x14ac:dyDescent="0.25">
      <c r="C18" t="s">
        <v>26</v>
      </c>
      <c r="D18" t="s">
        <v>415</v>
      </c>
      <c r="E18" s="9"/>
      <c r="F18" s="9">
        <v>7500</v>
      </c>
      <c r="I18" s="1" t="s">
        <v>1010</v>
      </c>
    </row>
    <row r="19" spans="1:9" x14ac:dyDescent="0.25">
      <c r="E19" s="9"/>
      <c r="F19" s="9"/>
      <c r="I19" s="1" t="s">
        <v>1328</v>
      </c>
    </row>
    <row r="20" spans="1:9" x14ac:dyDescent="0.25">
      <c r="A20">
        <v>7</v>
      </c>
      <c r="B20" t="s">
        <v>1319</v>
      </c>
      <c r="C20" t="s">
        <v>716</v>
      </c>
      <c r="D20" t="s">
        <v>415</v>
      </c>
      <c r="E20" s="9">
        <f>9000*105%</f>
        <v>9450</v>
      </c>
      <c r="F20" s="9"/>
      <c r="I20" t="s">
        <v>1321</v>
      </c>
    </row>
    <row r="21" spans="1:9" x14ac:dyDescent="0.25">
      <c r="C21" t="s">
        <v>1318</v>
      </c>
      <c r="D21" t="s">
        <v>2</v>
      </c>
      <c r="E21" s="9"/>
      <c r="F21" s="9">
        <v>9000</v>
      </c>
      <c r="I21" t="s">
        <v>717</v>
      </c>
    </row>
    <row r="22" spans="1:9" x14ac:dyDescent="0.25">
      <c r="C22" t="s">
        <v>969</v>
      </c>
      <c r="D22" t="s">
        <v>0</v>
      </c>
      <c r="E22" s="9"/>
      <c r="F22" s="9">
        <v>450</v>
      </c>
    </row>
    <row r="23" spans="1:9" x14ac:dyDescent="0.25">
      <c r="E23" s="9"/>
      <c r="F23" s="9"/>
    </row>
    <row r="24" spans="1:9" x14ac:dyDescent="0.25">
      <c r="C24" t="s">
        <v>1320</v>
      </c>
      <c r="D24" t="s">
        <v>56</v>
      </c>
      <c r="E24" s="9">
        <v>7500</v>
      </c>
      <c r="F24" s="9"/>
    </row>
    <row r="25" spans="1:9" x14ac:dyDescent="0.25">
      <c r="C25" t="s">
        <v>1266</v>
      </c>
      <c r="D25" t="s">
        <v>415</v>
      </c>
      <c r="E25" s="9"/>
      <c r="F25" s="9">
        <v>7500</v>
      </c>
    </row>
  </sheetData>
  <dataConsolidate>
    <dataRefs count="1">
      <dataRef ref="C2:F25" sheet="Example_trading" r:id="rId1"/>
    </dataRefs>
  </dataConsolidate>
  <mergeCells count="1">
    <mergeCell ref="I16:K16"/>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C6"/>
  <sheetViews>
    <sheetView workbookViewId="0">
      <selection activeCell="G6" sqref="G6"/>
    </sheetView>
  </sheetViews>
  <sheetFormatPr defaultRowHeight="15" x14ac:dyDescent="0.25"/>
  <cols>
    <col min="2" max="2" width="12.85546875" bestFit="1" customWidth="1"/>
  </cols>
  <sheetData>
    <row r="1" spans="1:3" x14ac:dyDescent="0.25">
      <c r="A1" s="1" t="s">
        <v>513</v>
      </c>
    </row>
    <row r="2" spans="1:3" x14ac:dyDescent="0.25">
      <c r="A2" s="1" t="s">
        <v>514</v>
      </c>
      <c r="B2" s="1" t="s">
        <v>515</v>
      </c>
      <c r="C2" s="1" t="s">
        <v>516</v>
      </c>
    </row>
    <row r="3" spans="1:3" x14ac:dyDescent="0.25">
      <c r="A3" s="35">
        <v>1</v>
      </c>
      <c r="B3" t="s">
        <v>517</v>
      </c>
      <c r="C3" t="s">
        <v>517</v>
      </c>
    </row>
    <row r="4" spans="1:3" x14ac:dyDescent="0.25">
      <c r="A4" s="35">
        <v>2</v>
      </c>
      <c r="B4" t="s">
        <v>518</v>
      </c>
      <c r="C4" t="s">
        <v>518</v>
      </c>
    </row>
    <row r="5" spans="1:3" x14ac:dyDescent="0.25">
      <c r="A5" s="35">
        <v>3</v>
      </c>
      <c r="B5" t="s">
        <v>519</v>
      </c>
      <c r="C5" t="s">
        <v>517</v>
      </c>
    </row>
    <row r="6" spans="1:3" x14ac:dyDescent="0.25">
      <c r="A6" s="35">
        <v>4</v>
      </c>
      <c r="B6" t="s">
        <v>520</v>
      </c>
      <c r="C6" t="s">
        <v>518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C9"/>
  <sheetViews>
    <sheetView workbookViewId="0">
      <selection activeCell="E4" sqref="E4"/>
    </sheetView>
  </sheetViews>
  <sheetFormatPr defaultRowHeight="15" x14ac:dyDescent="0.25"/>
  <cols>
    <col min="1" max="1" width="10.140625" customWidth="1"/>
    <col min="2" max="2" width="16.140625" bestFit="1" customWidth="1"/>
    <col min="3" max="3" width="11.42578125" bestFit="1" customWidth="1"/>
  </cols>
  <sheetData>
    <row r="1" spans="1:3" x14ac:dyDescent="0.25">
      <c r="A1" s="1" t="s">
        <v>496</v>
      </c>
    </row>
    <row r="2" spans="1:3" x14ac:dyDescent="0.25">
      <c r="A2" s="1" t="s">
        <v>497</v>
      </c>
      <c r="B2" s="1" t="s">
        <v>498</v>
      </c>
      <c r="C2" s="1" t="s">
        <v>507</v>
      </c>
    </row>
    <row r="3" spans="1:3" x14ac:dyDescent="0.25">
      <c r="A3" s="35">
        <v>1</v>
      </c>
      <c r="B3" t="s">
        <v>500</v>
      </c>
      <c r="C3" t="s">
        <v>499</v>
      </c>
    </row>
    <row r="4" spans="1:3" x14ac:dyDescent="0.25">
      <c r="A4" s="35">
        <v>2</v>
      </c>
      <c r="B4" t="s">
        <v>501</v>
      </c>
      <c r="C4" t="s">
        <v>508</v>
      </c>
    </row>
    <row r="5" spans="1:3" x14ac:dyDescent="0.25">
      <c r="A5" s="35">
        <v>3</v>
      </c>
      <c r="B5" t="s">
        <v>502</v>
      </c>
      <c r="C5" t="s">
        <v>502</v>
      </c>
    </row>
    <row r="6" spans="1:3" x14ac:dyDescent="0.25">
      <c r="A6" s="35">
        <v>4</v>
      </c>
      <c r="B6" t="s">
        <v>503</v>
      </c>
      <c r="C6" t="s">
        <v>509</v>
      </c>
    </row>
    <row r="7" spans="1:3" x14ac:dyDescent="0.25">
      <c r="A7" s="35">
        <v>5</v>
      </c>
      <c r="B7" t="s">
        <v>504</v>
      </c>
      <c r="C7" t="s">
        <v>510</v>
      </c>
    </row>
    <row r="8" spans="1:3" x14ac:dyDescent="0.25">
      <c r="A8" s="35">
        <v>6</v>
      </c>
      <c r="B8" t="s">
        <v>505</v>
      </c>
      <c r="C8" t="s">
        <v>511</v>
      </c>
    </row>
    <row r="9" spans="1:3" x14ac:dyDescent="0.25">
      <c r="A9" s="35">
        <v>7</v>
      </c>
      <c r="B9" t="s">
        <v>506</v>
      </c>
      <c r="C9" t="s">
        <v>512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1:U59"/>
  <sheetViews>
    <sheetView workbookViewId="0">
      <selection activeCell="J9" sqref="J9"/>
    </sheetView>
  </sheetViews>
  <sheetFormatPr defaultRowHeight="15" x14ac:dyDescent="0.25"/>
  <cols>
    <col min="1" max="1" width="6" customWidth="1"/>
    <col min="2" max="2" width="24.85546875" customWidth="1"/>
    <col min="3" max="3" width="21" bestFit="1" customWidth="1"/>
    <col min="4" max="4" width="1.42578125" customWidth="1"/>
    <col min="5" max="5" width="30.42578125" bestFit="1" customWidth="1"/>
    <col min="6" max="6" width="16.140625" style="18" customWidth="1"/>
    <col min="7" max="7" width="30.5703125" style="18" bestFit="1" customWidth="1"/>
    <col min="8" max="8" width="17.5703125" style="18" bestFit="1" customWidth="1"/>
    <col min="9" max="9" width="12.140625" style="18" bestFit="1" customWidth="1"/>
    <col min="10" max="10" width="12.140625" customWidth="1"/>
    <col min="11" max="15" width="4.85546875" customWidth="1"/>
    <col min="19" max="19" width="26.7109375" bestFit="1" customWidth="1"/>
    <col min="20" max="20" width="4.5703125" customWidth="1"/>
    <col min="21" max="21" width="30.5703125" bestFit="1" customWidth="1"/>
  </cols>
  <sheetData>
    <row r="1" spans="2:15" x14ac:dyDescent="0.25">
      <c r="B1" s="13" t="s">
        <v>479</v>
      </c>
      <c r="C1" s="13"/>
      <c r="D1" s="13"/>
    </row>
    <row r="2" spans="2:15" x14ac:dyDescent="0.25">
      <c r="E2" s="208" t="s">
        <v>1397</v>
      </c>
      <c r="F2" s="18" t="s">
        <v>1428</v>
      </c>
    </row>
    <row r="3" spans="2:15" x14ac:dyDescent="0.25">
      <c r="B3" s="1" t="s">
        <v>477</v>
      </c>
      <c r="C3" s="5"/>
      <c r="D3" s="5"/>
      <c r="E3" s="5"/>
      <c r="F3" s="22" t="s">
        <v>1492</v>
      </c>
      <c r="G3" s="22"/>
      <c r="H3" s="22"/>
      <c r="I3" s="22"/>
      <c r="J3" s="5"/>
      <c r="K3" s="5"/>
      <c r="L3" s="5"/>
      <c r="M3" s="5"/>
      <c r="N3" s="5"/>
      <c r="O3" s="5"/>
    </row>
    <row r="4" spans="2:15" x14ac:dyDescent="0.25">
      <c r="B4" s="466" t="s">
        <v>1417</v>
      </c>
      <c r="C4" s="465"/>
      <c r="D4" s="23"/>
      <c r="E4" s="465" t="s">
        <v>1416</v>
      </c>
      <c r="F4" s="465"/>
      <c r="G4" s="465" t="s">
        <v>1398</v>
      </c>
      <c r="H4" s="465"/>
      <c r="I4" s="23"/>
      <c r="J4" s="295"/>
      <c r="K4" s="22"/>
      <c r="L4" s="22"/>
      <c r="M4" s="22"/>
      <c r="N4" s="22"/>
      <c r="O4" s="22"/>
    </row>
    <row r="5" spans="2:15" x14ac:dyDescent="0.25">
      <c r="B5" s="24" t="s">
        <v>478</v>
      </c>
      <c r="C5" s="17" t="s">
        <v>487</v>
      </c>
      <c r="D5" s="17"/>
      <c r="E5" s="101" t="s">
        <v>447</v>
      </c>
      <c r="F5" s="17" t="s">
        <v>466</v>
      </c>
      <c r="G5" s="101" t="s">
        <v>1393</v>
      </c>
      <c r="H5" s="21">
        <v>40000</v>
      </c>
      <c r="I5" s="17"/>
      <c r="J5" s="25"/>
      <c r="K5" s="17"/>
      <c r="L5" s="17"/>
      <c r="M5" s="17"/>
      <c r="N5" s="17"/>
      <c r="O5" s="17"/>
    </row>
    <row r="6" spans="2:15" x14ac:dyDescent="0.25">
      <c r="B6" s="233" t="s">
        <v>438</v>
      </c>
      <c r="C6" s="17" t="s">
        <v>453</v>
      </c>
      <c r="D6" s="17"/>
      <c r="E6" s="101" t="s">
        <v>484</v>
      </c>
      <c r="F6" s="19">
        <v>43824</v>
      </c>
      <c r="G6" s="234" t="s">
        <v>1394</v>
      </c>
      <c r="H6" s="290">
        <f>F15*F16</f>
        <v>75000</v>
      </c>
      <c r="I6" s="19" t="s">
        <v>1532</v>
      </c>
      <c r="J6" s="291"/>
      <c r="K6" s="19"/>
      <c r="L6" s="19"/>
      <c r="M6" s="19"/>
      <c r="N6" s="19"/>
      <c r="O6" s="19"/>
    </row>
    <row r="7" spans="2:15" x14ac:dyDescent="0.25">
      <c r="B7" s="233" t="s">
        <v>439</v>
      </c>
      <c r="C7" s="18" t="s">
        <v>454</v>
      </c>
      <c r="D7" s="18"/>
      <c r="E7" s="108" t="s">
        <v>476</v>
      </c>
      <c r="F7" s="205">
        <v>43831</v>
      </c>
      <c r="G7" s="22" t="s">
        <v>1395</v>
      </c>
      <c r="H7" s="205">
        <v>43831</v>
      </c>
      <c r="I7" s="69"/>
      <c r="J7" s="292"/>
      <c r="K7" s="69"/>
      <c r="L7" s="69"/>
      <c r="M7" s="69"/>
      <c r="N7" s="69"/>
      <c r="O7" s="69"/>
    </row>
    <row r="8" spans="2:15" x14ac:dyDescent="0.25">
      <c r="B8" s="233" t="s">
        <v>440</v>
      </c>
      <c r="C8" s="18" t="s">
        <v>455</v>
      </c>
      <c r="D8" s="18"/>
      <c r="E8" s="108" t="s">
        <v>448</v>
      </c>
      <c r="F8" s="205">
        <v>44197</v>
      </c>
      <c r="G8" s="22" t="s">
        <v>1396</v>
      </c>
      <c r="H8" s="205">
        <v>44197</v>
      </c>
      <c r="I8" s="69"/>
      <c r="J8" s="292"/>
      <c r="K8" s="69"/>
      <c r="L8" s="69"/>
      <c r="M8" s="69"/>
      <c r="N8" s="69"/>
      <c r="O8" s="69"/>
    </row>
    <row r="9" spans="2:15" x14ac:dyDescent="0.25">
      <c r="B9" s="233" t="s">
        <v>452</v>
      </c>
      <c r="C9" s="17" t="s">
        <v>456</v>
      </c>
      <c r="D9" s="17"/>
      <c r="E9" s="101" t="s">
        <v>467</v>
      </c>
      <c r="F9" s="19">
        <v>44834</v>
      </c>
      <c r="G9" s="234" t="s">
        <v>1431</v>
      </c>
      <c r="H9" s="277">
        <v>40.299999999999997</v>
      </c>
      <c r="I9" s="19" t="s">
        <v>1532</v>
      </c>
      <c r="J9" s="291"/>
      <c r="K9" s="19"/>
      <c r="L9" s="19"/>
      <c r="M9" s="19"/>
      <c r="N9" s="19"/>
      <c r="O9" s="19"/>
    </row>
    <row r="10" spans="2:15" x14ac:dyDescent="0.25">
      <c r="B10" s="233" t="s">
        <v>441</v>
      </c>
      <c r="C10" s="17" t="s">
        <v>457</v>
      </c>
      <c r="D10" s="17"/>
      <c r="E10" s="101" t="s">
        <v>481</v>
      </c>
      <c r="F10" s="20">
        <v>500000</v>
      </c>
      <c r="G10" s="18" t="s">
        <v>1432</v>
      </c>
      <c r="H10" s="18">
        <v>500</v>
      </c>
      <c r="I10" s="20"/>
      <c r="J10" s="293"/>
      <c r="K10" s="20"/>
      <c r="L10" s="20"/>
      <c r="M10" s="20"/>
      <c r="N10" s="20"/>
      <c r="O10" s="20"/>
    </row>
    <row r="11" spans="2:15" x14ac:dyDescent="0.25">
      <c r="B11" s="233" t="s">
        <v>442</v>
      </c>
      <c r="C11" s="18" t="s">
        <v>458</v>
      </c>
      <c r="D11" s="18"/>
      <c r="E11" s="101" t="s">
        <v>482</v>
      </c>
      <c r="F11" s="20">
        <v>2000000</v>
      </c>
      <c r="G11" s="22" t="s">
        <v>1433</v>
      </c>
      <c r="H11" s="22" t="s">
        <v>1434</v>
      </c>
      <c r="I11" s="20"/>
      <c r="J11" s="293"/>
      <c r="K11" s="20"/>
      <c r="L11" s="20"/>
      <c r="M11" s="20"/>
      <c r="N11" s="20"/>
      <c r="O11" s="20"/>
    </row>
    <row r="12" spans="2:15" x14ac:dyDescent="0.25">
      <c r="B12" s="233" t="s">
        <v>553</v>
      </c>
      <c r="C12" s="22" t="s">
        <v>517</v>
      </c>
      <c r="D12" s="18"/>
      <c r="E12" s="101" t="s">
        <v>483</v>
      </c>
      <c r="F12" s="20">
        <v>20000</v>
      </c>
      <c r="G12" s="22" t="s">
        <v>1400</v>
      </c>
      <c r="H12" s="205">
        <v>43831</v>
      </c>
      <c r="I12" s="20"/>
      <c r="J12" s="293"/>
      <c r="K12" s="20"/>
      <c r="L12" s="20"/>
      <c r="M12" s="20"/>
      <c r="N12" s="20"/>
      <c r="O12" s="20"/>
    </row>
    <row r="13" spans="2:15" x14ac:dyDescent="0.25">
      <c r="B13" s="233" t="s">
        <v>445</v>
      </c>
      <c r="C13" s="17" t="s">
        <v>459</v>
      </c>
      <c r="D13" s="17"/>
      <c r="E13" s="101" t="s">
        <v>485</v>
      </c>
      <c r="F13" s="19">
        <v>43831</v>
      </c>
      <c r="G13" s="22" t="s">
        <v>1399</v>
      </c>
      <c r="H13" s="205">
        <v>44197</v>
      </c>
      <c r="I13" s="19"/>
      <c r="J13" s="291"/>
      <c r="K13" s="19"/>
      <c r="L13" s="19"/>
      <c r="M13" s="19"/>
      <c r="N13" s="19"/>
      <c r="O13" s="19"/>
    </row>
    <row r="14" spans="2:15" x14ac:dyDescent="0.25">
      <c r="B14" s="233" t="s">
        <v>446</v>
      </c>
      <c r="C14" s="17" t="s">
        <v>460</v>
      </c>
      <c r="D14" s="17"/>
      <c r="E14" s="101" t="s">
        <v>486</v>
      </c>
      <c r="F14" s="19">
        <v>44197</v>
      </c>
      <c r="G14" s="232" t="s">
        <v>1401</v>
      </c>
      <c r="H14" s="21">
        <v>5000</v>
      </c>
      <c r="I14" s="19" t="s">
        <v>1532</v>
      </c>
      <c r="J14" s="291"/>
      <c r="K14" s="19"/>
      <c r="L14" s="19"/>
      <c r="M14" s="19"/>
      <c r="N14" s="19"/>
      <c r="O14" s="19"/>
    </row>
    <row r="15" spans="2:15" x14ac:dyDescent="0.25">
      <c r="B15" s="233" t="s">
        <v>443</v>
      </c>
      <c r="C15" s="17" t="s">
        <v>461</v>
      </c>
      <c r="D15" s="17"/>
      <c r="E15" s="22" t="s">
        <v>1404</v>
      </c>
      <c r="F15" s="207">
        <v>1500</v>
      </c>
      <c r="G15" s="22" t="s">
        <v>1395</v>
      </c>
      <c r="H15" s="205">
        <v>43831</v>
      </c>
      <c r="I15" s="21"/>
      <c r="J15" s="26"/>
      <c r="K15" s="21"/>
      <c r="L15" s="21"/>
      <c r="M15" s="21"/>
      <c r="N15" s="21"/>
      <c r="O15" s="21"/>
    </row>
    <row r="16" spans="2:15" x14ac:dyDescent="0.25">
      <c r="B16" s="233" t="s">
        <v>444</v>
      </c>
      <c r="C16" s="17" t="s">
        <v>462</v>
      </c>
      <c r="D16" s="17"/>
      <c r="E16" s="22" t="s">
        <v>1405</v>
      </c>
      <c r="F16" s="206">
        <v>50</v>
      </c>
      <c r="G16" s="22" t="s">
        <v>1396</v>
      </c>
      <c r="H16" s="205">
        <v>44197</v>
      </c>
      <c r="I16" s="21"/>
      <c r="J16" s="26"/>
      <c r="K16" s="21"/>
      <c r="L16" s="21"/>
      <c r="M16" s="21"/>
      <c r="N16" s="21"/>
      <c r="O16" s="21"/>
    </row>
    <row r="17" spans="2:21" x14ac:dyDescent="0.25">
      <c r="B17" s="114" t="s">
        <v>1425</v>
      </c>
      <c r="C17" s="18" t="s">
        <v>598</v>
      </c>
      <c r="D17" s="18"/>
      <c r="E17" s="108" t="s">
        <v>557</v>
      </c>
      <c r="F17" s="22" t="s">
        <v>558</v>
      </c>
      <c r="G17" s="232" t="s">
        <v>1402</v>
      </c>
      <c r="H17" s="21">
        <v>5000</v>
      </c>
      <c r="I17" s="19" t="s">
        <v>1532</v>
      </c>
      <c r="J17" s="291"/>
      <c r="K17" s="21"/>
      <c r="L17" s="21"/>
      <c r="M17" s="21"/>
      <c r="N17" s="21"/>
      <c r="O17" s="21"/>
    </row>
    <row r="18" spans="2:21" x14ac:dyDescent="0.25">
      <c r="B18" s="233" t="s">
        <v>451</v>
      </c>
      <c r="C18" s="18" t="s">
        <v>463</v>
      </c>
      <c r="D18" s="17"/>
      <c r="E18" s="108" t="s">
        <v>559</v>
      </c>
      <c r="F18" s="22" t="s">
        <v>560</v>
      </c>
      <c r="G18" s="22" t="s">
        <v>1395</v>
      </c>
      <c r="H18" s="205">
        <v>43831</v>
      </c>
      <c r="J18" s="27"/>
    </row>
    <row r="19" spans="2:21" x14ac:dyDescent="0.25">
      <c r="B19" s="114" t="s">
        <v>760</v>
      </c>
      <c r="C19" s="22" t="s">
        <v>769</v>
      </c>
      <c r="D19" s="18"/>
      <c r="E19" s="101" t="s">
        <v>440</v>
      </c>
      <c r="F19" s="18" t="s">
        <v>474</v>
      </c>
      <c r="G19" s="22" t="s">
        <v>1396</v>
      </c>
      <c r="H19" s="205">
        <v>44197</v>
      </c>
      <c r="J19" s="27"/>
    </row>
    <row r="20" spans="2:21" x14ac:dyDescent="0.25">
      <c r="B20" s="233" t="s">
        <v>449</v>
      </c>
      <c r="C20" s="228" t="s">
        <v>464</v>
      </c>
      <c r="D20" s="229"/>
      <c r="E20" s="112" t="s">
        <v>810</v>
      </c>
      <c r="F20" s="229" t="s">
        <v>1392</v>
      </c>
      <c r="G20" s="232" t="s">
        <v>1403</v>
      </c>
      <c r="H20" s="21">
        <v>5000</v>
      </c>
      <c r="I20" s="19" t="s">
        <v>1532</v>
      </c>
      <c r="J20" s="291"/>
      <c r="K20" s="18"/>
      <c r="L20" s="18"/>
      <c r="M20" s="18"/>
      <c r="N20" s="18"/>
      <c r="O20" s="18"/>
    </row>
    <row r="21" spans="2:21" x14ac:dyDescent="0.25">
      <c r="B21" s="233" t="s">
        <v>450</v>
      </c>
      <c r="C21" s="229" t="s">
        <v>465</v>
      </c>
      <c r="D21" s="229"/>
      <c r="E21" s="112" t="s">
        <v>811</v>
      </c>
      <c r="F21" s="230">
        <v>5000</v>
      </c>
      <c r="G21" s="22" t="s">
        <v>1395</v>
      </c>
      <c r="H21" s="205">
        <v>43831</v>
      </c>
      <c r="J21" s="27"/>
      <c r="K21" s="18"/>
      <c r="L21" s="18"/>
      <c r="M21" s="18"/>
      <c r="N21" s="18"/>
      <c r="O21" s="18"/>
    </row>
    <row r="22" spans="2:21" x14ac:dyDescent="0.25">
      <c r="B22" s="24" t="s">
        <v>1414</v>
      </c>
      <c r="C22" s="229" t="s">
        <v>1415</v>
      </c>
      <c r="D22" s="229"/>
      <c r="E22" s="112"/>
      <c r="F22" s="230"/>
      <c r="G22" s="22" t="s">
        <v>1396</v>
      </c>
      <c r="H22" s="205">
        <v>44197</v>
      </c>
      <c r="J22" s="27"/>
      <c r="K22" s="18"/>
      <c r="L22" s="18"/>
      <c r="M22" s="18"/>
      <c r="N22" s="18"/>
      <c r="O22" s="18"/>
    </row>
    <row r="23" spans="2:21" x14ac:dyDescent="0.25">
      <c r="B23" s="24" t="s">
        <v>1418</v>
      </c>
      <c r="C23" s="229" t="s">
        <v>598</v>
      </c>
      <c r="D23" s="229"/>
      <c r="E23" s="112"/>
      <c r="F23" s="231"/>
      <c r="G23" s="232" t="s">
        <v>1429</v>
      </c>
      <c r="I23" s="19" t="s">
        <v>1532</v>
      </c>
      <c r="J23" s="291"/>
      <c r="K23" s="18"/>
      <c r="L23" s="18"/>
      <c r="M23" s="18"/>
      <c r="N23" s="18"/>
      <c r="O23" s="18"/>
    </row>
    <row r="24" spans="2:21" x14ac:dyDescent="0.25">
      <c r="B24" s="233" t="s">
        <v>469</v>
      </c>
      <c r="C24" s="229" t="s">
        <v>470</v>
      </c>
      <c r="D24" s="229"/>
      <c r="E24" s="229"/>
      <c r="F24" s="229"/>
      <c r="G24" s="22" t="s">
        <v>1493</v>
      </c>
      <c r="H24" s="296">
        <v>14569447865</v>
      </c>
      <c r="J24" s="27"/>
      <c r="K24" s="18"/>
      <c r="L24" s="18"/>
      <c r="M24" s="18"/>
      <c r="N24" s="18"/>
      <c r="O24" s="18"/>
    </row>
    <row r="25" spans="2:21" x14ac:dyDescent="0.25">
      <c r="B25" s="24"/>
      <c r="C25" s="18"/>
      <c r="D25" s="18"/>
      <c r="E25" s="18"/>
      <c r="G25" s="22" t="s">
        <v>1491</v>
      </c>
      <c r="H25" s="297">
        <v>205</v>
      </c>
      <c r="J25" s="27"/>
      <c r="K25" s="18"/>
      <c r="L25" s="18"/>
      <c r="M25" s="18"/>
      <c r="N25" s="18"/>
      <c r="O25" s="18"/>
    </row>
    <row r="26" spans="2:21" x14ac:dyDescent="0.25">
      <c r="B26" s="28"/>
      <c r="C26" s="29"/>
      <c r="D26" s="29"/>
      <c r="E26" s="29"/>
      <c r="F26" s="29"/>
      <c r="G26" s="251" t="s">
        <v>1430</v>
      </c>
      <c r="H26" s="294">
        <v>0.1</v>
      </c>
      <c r="I26" s="29"/>
      <c r="J26" s="30"/>
      <c r="K26" s="18"/>
      <c r="L26" s="18"/>
      <c r="M26" s="18"/>
      <c r="N26" s="18"/>
      <c r="O26" s="18"/>
    </row>
    <row r="28" spans="2:21" x14ac:dyDescent="0.25">
      <c r="B28" s="1" t="s">
        <v>480</v>
      </c>
    </row>
    <row r="29" spans="2:21" x14ac:dyDescent="0.25">
      <c r="B29" s="1" t="s">
        <v>468</v>
      </c>
      <c r="C29" t="s">
        <v>470</v>
      </c>
    </row>
    <row r="30" spans="2:21" x14ac:dyDescent="0.25">
      <c r="C30" t="s">
        <v>471</v>
      </c>
    </row>
    <row r="31" spans="2:21" x14ac:dyDescent="0.25">
      <c r="S31" s="334" t="s">
        <v>1398</v>
      </c>
      <c r="T31" s="335"/>
      <c r="U31" s="335"/>
    </row>
    <row r="32" spans="2:21" x14ac:dyDescent="0.25">
      <c r="B32" s="1" t="s">
        <v>472</v>
      </c>
      <c r="C32" t="s">
        <v>473</v>
      </c>
      <c r="S32" s="31" t="s">
        <v>1552</v>
      </c>
      <c r="T32" s="32"/>
      <c r="U32" s="33"/>
    </row>
    <row r="33" spans="2:21" x14ac:dyDescent="0.25">
      <c r="C33" t="s">
        <v>474</v>
      </c>
      <c r="S33" s="336">
        <v>5000</v>
      </c>
      <c r="U33" s="27"/>
    </row>
    <row r="34" spans="2:21" x14ac:dyDescent="0.25">
      <c r="C34" t="s">
        <v>475</v>
      </c>
      <c r="S34" s="24" t="s">
        <v>1553</v>
      </c>
      <c r="U34" s="27"/>
    </row>
    <row r="35" spans="2:21" x14ac:dyDescent="0.25">
      <c r="S35" s="336">
        <v>7500</v>
      </c>
      <c r="U35" s="27"/>
    </row>
    <row r="36" spans="2:21" x14ac:dyDescent="0.25">
      <c r="B36" t="s">
        <v>1419</v>
      </c>
      <c r="C36" t="s">
        <v>678</v>
      </c>
      <c r="S36" s="24" t="s">
        <v>1554</v>
      </c>
      <c r="U36" s="27" t="s">
        <v>1555</v>
      </c>
    </row>
    <row r="37" spans="2:21" x14ac:dyDescent="0.25">
      <c r="C37" t="s">
        <v>598</v>
      </c>
      <c r="S37" s="337">
        <v>44501</v>
      </c>
      <c r="T37" s="29"/>
      <c r="U37" s="338">
        <v>44835</v>
      </c>
    </row>
    <row r="38" spans="2:21" x14ac:dyDescent="0.25">
      <c r="S38" s="31" t="s">
        <v>1556</v>
      </c>
      <c r="T38" s="32"/>
      <c r="U38" s="33" t="s">
        <v>1557</v>
      </c>
    </row>
    <row r="39" spans="2:21" x14ac:dyDescent="0.25">
      <c r="S39" s="24">
        <v>50</v>
      </c>
      <c r="U39" s="27">
        <v>500</v>
      </c>
    </row>
    <row r="40" spans="2:21" x14ac:dyDescent="0.25">
      <c r="S40" s="24" t="s">
        <v>1558</v>
      </c>
      <c r="U40" s="27" t="s">
        <v>1559</v>
      </c>
    </row>
    <row r="41" spans="2:21" x14ac:dyDescent="0.25">
      <c r="S41" s="339">
        <v>44501</v>
      </c>
      <c r="U41" s="340">
        <v>44835</v>
      </c>
    </row>
    <row r="42" spans="2:21" x14ac:dyDescent="0.25">
      <c r="S42" s="24" t="s">
        <v>1560</v>
      </c>
      <c r="U42" s="27"/>
    </row>
    <row r="43" spans="2:21" x14ac:dyDescent="0.25">
      <c r="S43" s="28">
        <v>10</v>
      </c>
      <c r="T43" s="29"/>
      <c r="U43" s="30"/>
    </row>
    <row r="44" spans="2:21" x14ac:dyDescent="0.25">
      <c r="S44" s="31" t="s">
        <v>1561</v>
      </c>
      <c r="T44" s="32"/>
      <c r="U44" s="33"/>
    </row>
    <row r="45" spans="2:21" x14ac:dyDescent="0.25">
      <c r="S45" s="24">
        <v>1000</v>
      </c>
      <c r="U45" s="27"/>
    </row>
    <row r="46" spans="2:21" x14ac:dyDescent="0.25">
      <c r="S46" s="24" t="s">
        <v>1554</v>
      </c>
      <c r="U46" s="27" t="s">
        <v>1555</v>
      </c>
    </row>
    <row r="47" spans="2:21" x14ac:dyDescent="0.25">
      <c r="S47" s="337">
        <v>44501</v>
      </c>
      <c r="T47" s="29"/>
      <c r="U47" s="338">
        <v>44835</v>
      </c>
    </row>
    <row r="48" spans="2:21" x14ac:dyDescent="0.25">
      <c r="S48" s="31" t="s">
        <v>1562</v>
      </c>
      <c r="T48" s="32"/>
      <c r="U48" s="33"/>
    </row>
    <row r="49" spans="19:21" x14ac:dyDescent="0.25">
      <c r="S49" s="24">
        <v>1500</v>
      </c>
      <c r="U49" s="27"/>
    </row>
    <row r="50" spans="19:21" x14ac:dyDescent="0.25">
      <c r="S50" s="24" t="s">
        <v>1563</v>
      </c>
      <c r="U50" s="27" t="s">
        <v>1396</v>
      </c>
    </row>
    <row r="51" spans="19:21" x14ac:dyDescent="0.25">
      <c r="S51" s="337">
        <v>44501</v>
      </c>
      <c r="T51" s="29"/>
      <c r="U51" s="338">
        <v>44835</v>
      </c>
    </row>
    <row r="52" spans="19:21" x14ac:dyDescent="0.25">
      <c r="S52" s="31" t="s">
        <v>1564</v>
      </c>
      <c r="T52" s="32"/>
      <c r="U52" s="33"/>
    </row>
    <row r="53" spans="19:21" x14ac:dyDescent="0.25">
      <c r="S53" s="24"/>
      <c r="U53" s="27"/>
    </row>
    <row r="54" spans="19:21" x14ac:dyDescent="0.25">
      <c r="S54" s="24" t="s">
        <v>1554</v>
      </c>
      <c r="U54" s="27" t="s">
        <v>1555</v>
      </c>
    </row>
    <row r="55" spans="19:21" x14ac:dyDescent="0.25">
      <c r="S55" s="337">
        <v>44501</v>
      </c>
      <c r="T55" s="29"/>
      <c r="U55" s="338">
        <v>44835</v>
      </c>
    </row>
    <row r="56" spans="19:21" x14ac:dyDescent="0.25">
      <c r="S56" s="31" t="s">
        <v>1565</v>
      </c>
      <c r="T56" s="32"/>
      <c r="U56" s="33" t="s">
        <v>1491</v>
      </c>
    </row>
    <row r="57" spans="19:21" x14ac:dyDescent="0.25">
      <c r="S57" s="24"/>
      <c r="U57" s="27"/>
    </row>
    <row r="58" spans="19:21" x14ac:dyDescent="0.25">
      <c r="S58" s="24" t="s">
        <v>1566</v>
      </c>
      <c r="U58" s="27" t="s">
        <v>1567</v>
      </c>
    </row>
    <row r="59" spans="19:21" x14ac:dyDescent="0.25">
      <c r="S59" s="28"/>
      <c r="T59" s="29"/>
      <c r="U59" s="30"/>
    </row>
  </sheetData>
  <mergeCells count="3">
    <mergeCell ref="E4:F4"/>
    <mergeCell ref="B4:C4"/>
    <mergeCell ref="G4:H4"/>
  </mergeCells>
  <dataValidations count="3">
    <dataValidation type="list" allowBlank="1" showInputMessage="1" showErrorMessage="1" sqref="C24 I21:O21" xr:uid="{00000000-0002-0000-0500-000000000000}">
      <formula1>$C$29:$C$30</formula1>
    </dataValidation>
    <dataValidation type="list" allowBlank="1" showInputMessage="1" showErrorMessage="1" sqref="F19 K20:O20" xr:uid="{00000000-0002-0000-0500-000001000000}">
      <formula1>$C$32:$C$34</formula1>
    </dataValidation>
    <dataValidation type="list" allowBlank="1" showInputMessage="1" showErrorMessage="1" sqref="C23 C17" xr:uid="{00000000-0002-0000-0500-000002000000}">
      <formula1>$C$36:$C$37</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9</xdr:col>
                    <xdr:colOff>47625</xdr:colOff>
                    <xdr:row>4</xdr:row>
                    <xdr:rowOff>180975</xdr:rowOff>
                  </from>
                  <to>
                    <xdr:col>10</xdr:col>
                    <xdr:colOff>38100</xdr:colOff>
                    <xdr:row>6</xdr:row>
                    <xdr:rowOff>47625</xdr:rowOff>
                  </to>
                </anchor>
              </controlPr>
            </control>
          </mc:Choice>
        </mc:AlternateContent>
        <mc:AlternateContent xmlns:mc="http://schemas.openxmlformats.org/markup-compatibility/2006">
          <mc:Choice Requires="x14">
            <control shapeId="3083" r:id="rId5" name="Check Box 11">
              <controlPr defaultSize="0" autoFill="0" autoLine="0" autoPict="0">
                <anchor moveWithCells="1">
                  <from>
                    <xdr:col>9</xdr:col>
                    <xdr:colOff>47625</xdr:colOff>
                    <xdr:row>7</xdr:row>
                    <xdr:rowOff>180975</xdr:rowOff>
                  </from>
                  <to>
                    <xdr:col>10</xdr:col>
                    <xdr:colOff>38100</xdr:colOff>
                    <xdr:row>9</xdr:row>
                    <xdr:rowOff>47625</xdr:rowOff>
                  </to>
                </anchor>
              </controlPr>
            </control>
          </mc:Choice>
        </mc:AlternateContent>
        <mc:AlternateContent xmlns:mc="http://schemas.openxmlformats.org/markup-compatibility/2006">
          <mc:Choice Requires="x14">
            <control shapeId="3084" r:id="rId6" name="Check Box 12">
              <controlPr defaultSize="0" autoFill="0" autoLine="0" autoPict="0">
                <anchor moveWithCells="1">
                  <from>
                    <xdr:col>9</xdr:col>
                    <xdr:colOff>47625</xdr:colOff>
                    <xdr:row>12</xdr:row>
                    <xdr:rowOff>180975</xdr:rowOff>
                  </from>
                  <to>
                    <xdr:col>10</xdr:col>
                    <xdr:colOff>38100</xdr:colOff>
                    <xdr:row>14</xdr:row>
                    <xdr:rowOff>47625</xdr:rowOff>
                  </to>
                </anchor>
              </controlPr>
            </control>
          </mc:Choice>
        </mc:AlternateContent>
        <mc:AlternateContent xmlns:mc="http://schemas.openxmlformats.org/markup-compatibility/2006">
          <mc:Choice Requires="x14">
            <control shapeId="3085" r:id="rId7" name="Check Box 13">
              <controlPr defaultSize="0" autoFill="0" autoLine="0" autoPict="0">
                <anchor moveWithCells="1">
                  <from>
                    <xdr:col>9</xdr:col>
                    <xdr:colOff>47625</xdr:colOff>
                    <xdr:row>15</xdr:row>
                    <xdr:rowOff>180975</xdr:rowOff>
                  </from>
                  <to>
                    <xdr:col>10</xdr:col>
                    <xdr:colOff>38100</xdr:colOff>
                    <xdr:row>17</xdr:row>
                    <xdr:rowOff>47625</xdr:rowOff>
                  </to>
                </anchor>
              </controlPr>
            </control>
          </mc:Choice>
        </mc:AlternateContent>
        <mc:AlternateContent xmlns:mc="http://schemas.openxmlformats.org/markup-compatibility/2006">
          <mc:Choice Requires="x14">
            <control shapeId="3086" r:id="rId8" name="Check Box 14">
              <controlPr defaultSize="0" autoFill="0" autoLine="0" autoPict="0">
                <anchor moveWithCells="1">
                  <from>
                    <xdr:col>9</xdr:col>
                    <xdr:colOff>47625</xdr:colOff>
                    <xdr:row>18</xdr:row>
                    <xdr:rowOff>180975</xdr:rowOff>
                  </from>
                  <to>
                    <xdr:col>10</xdr:col>
                    <xdr:colOff>38100</xdr:colOff>
                    <xdr:row>20</xdr:row>
                    <xdr:rowOff>47625</xdr:rowOff>
                  </to>
                </anchor>
              </controlPr>
            </control>
          </mc:Choice>
        </mc:AlternateContent>
        <mc:AlternateContent xmlns:mc="http://schemas.openxmlformats.org/markup-compatibility/2006">
          <mc:Choice Requires="x14">
            <control shapeId="3087" r:id="rId9" name="Check Box 15">
              <controlPr defaultSize="0" autoFill="0" autoLine="0" autoPict="0">
                <anchor moveWithCells="1">
                  <from>
                    <xdr:col>9</xdr:col>
                    <xdr:colOff>47625</xdr:colOff>
                    <xdr:row>21</xdr:row>
                    <xdr:rowOff>180975</xdr:rowOff>
                  </from>
                  <to>
                    <xdr:col>10</xdr:col>
                    <xdr:colOff>38100</xdr:colOff>
                    <xdr:row>23</xdr:row>
                    <xdr:rowOff>47625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3000000}">
          <x14:formula1>
            <xm:f>ChartOfAccounts!$G$168:$G$181</xm:f>
          </x14:formula1>
          <xm:sqref>F20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B2:AF62"/>
  <sheetViews>
    <sheetView topLeftCell="H13" workbookViewId="0">
      <selection activeCell="L10" sqref="L10"/>
    </sheetView>
  </sheetViews>
  <sheetFormatPr defaultRowHeight="15" x14ac:dyDescent="0.25"/>
  <cols>
    <col min="1" max="1" width="6" customWidth="1"/>
    <col min="2" max="2" width="18.7109375" customWidth="1"/>
    <col min="3" max="3" width="12.28515625" customWidth="1"/>
    <col min="4" max="4" width="13.28515625" customWidth="1"/>
    <col min="5" max="5" width="11.5703125" customWidth="1"/>
    <col min="6" max="6" width="12.140625" bestFit="1" customWidth="1"/>
    <col min="7" max="7" width="14" customWidth="1"/>
    <col min="8" max="8" width="16.7109375" bestFit="1" customWidth="1"/>
    <col min="9" max="9" width="13.28515625" bestFit="1" customWidth="1"/>
    <col min="10" max="10" width="13.28515625" customWidth="1"/>
    <col min="11" max="11" width="9.140625" style="16"/>
    <col min="12" max="12" width="18.7109375" customWidth="1"/>
    <col min="13" max="13" width="12.28515625" customWidth="1"/>
    <col min="14" max="14" width="13.28515625" customWidth="1"/>
    <col min="15" max="15" width="11.42578125" customWidth="1"/>
    <col min="16" max="16" width="12.140625" bestFit="1" customWidth="1"/>
    <col min="17" max="17" width="14" customWidth="1"/>
    <col min="18" max="18" width="16.7109375" bestFit="1" customWidth="1"/>
    <col min="19" max="19" width="13.28515625" bestFit="1" customWidth="1"/>
    <col min="20" max="20" width="13.28515625" customWidth="1"/>
    <col min="21" max="21" width="9.140625" style="16"/>
    <col min="22" max="22" width="20.85546875" customWidth="1"/>
    <col min="23" max="23" width="12.28515625" customWidth="1"/>
    <col min="24" max="24" width="16.5703125" customWidth="1"/>
    <col min="25" max="25" width="18.42578125" customWidth="1"/>
    <col min="26" max="26" width="12.140625" bestFit="1" customWidth="1"/>
    <col min="27" max="27" width="11.42578125" customWidth="1"/>
    <col min="28" max="29" width="13.28515625" customWidth="1"/>
    <col min="30" max="30" width="9" bestFit="1" customWidth="1"/>
    <col min="31" max="31" width="12" customWidth="1"/>
    <col min="32" max="32" width="13.28515625" bestFit="1" customWidth="1"/>
  </cols>
  <sheetData>
    <row r="2" spans="2:32" x14ac:dyDescent="0.25">
      <c r="B2" s="1" t="s">
        <v>1533</v>
      </c>
      <c r="L2" s="1" t="s">
        <v>1538</v>
      </c>
      <c r="V2" s="1" t="s">
        <v>1539</v>
      </c>
    </row>
    <row r="4" spans="2:32" x14ac:dyDescent="0.25">
      <c r="B4" s="31" t="s">
        <v>1514</v>
      </c>
      <c r="C4" s="32">
        <v>106</v>
      </c>
      <c r="D4" s="32"/>
      <c r="E4" s="32" t="s">
        <v>740</v>
      </c>
      <c r="F4" s="32"/>
      <c r="G4" s="32"/>
      <c r="H4" s="32"/>
      <c r="I4" s="33"/>
      <c r="J4" s="18"/>
      <c r="L4" s="31" t="s">
        <v>1514</v>
      </c>
      <c r="M4" s="32">
        <v>106</v>
      </c>
      <c r="N4" s="32"/>
      <c r="O4" s="32" t="s">
        <v>740</v>
      </c>
      <c r="P4" s="32"/>
      <c r="Q4" s="32"/>
      <c r="R4" s="32"/>
      <c r="S4" s="33"/>
      <c r="T4" s="18"/>
      <c r="V4" s="31" t="s">
        <v>1514</v>
      </c>
      <c r="W4" s="32">
        <v>106</v>
      </c>
      <c r="X4" s="32"/>
      <c r="Y4" s="32" t="s">
        <v>740</v>
      </c>
      <c r="Z4" s="32"/>
      <c r="AA4" s="32"/>
      <c r="AB4" s="32"/>
      <c r="AC4" s="32"/>
      <c r="AD4" s="32"/>
      <c r="AE4" s="33"/>
    </row>
    <row r="5" spans="2:32" x14ac:dyDescent="0.25">
      <c r="B5" s="24" t="s">
        <v>1520</v>
      </c>
      <c r="C5" s="18" t="s">
        <v>1523</v>
      </c>
      <c r="D5" s="18"/>
      <c r="E5" s="18" t="s">
        <v>1515</v>
      </c>
      <c r="F5" s="262">
        <v>44501</v>
      </c>
      <c r="G5" s="18"/>
      <c r="H5" s="18"/>
      <c r="I5" s="27"/>
      <c r="J5" s="18"/>
      <c r="L5" s="24" t="s">
        <v>1520</v>
      </c>
      <c r="M5" s="18" t="s">
        <v>1523</v>
      </c>
      <c r="N5" s="18"/>
      <c r="O5" s="18" t="s">
        <v>1515</v>
      </c>
      <c r="P5" s="262">
        <v>44501</v>
      </c>
      <c r="Q5" s="18"/>
      <c r="R5" s="18"/>
      <c r="S5" s="27"/>
      <c r="T5" s="18"/>
      <c r="V5" s="24" t="s">
        <v>1520</v>
      </c>
      <c r="W5" s="18" t="s">
        <v>1523</v>
      </c>
      <c r="X5" s="18"/>
      <c r="Y5" s="18" t="s">
        <v>1515</v>
      </c>
      <c r="Z5" s="266">
        <v>44501</v>
      </c>
      <c r="AA5" s="18"/>
      <c r="AB5" s="18"/>
      <c r="AC5" s="18"/>
      <c r="AD5" s="18"/>
      <c r="AE5" s="27"/>
    </row>
    <row r="6" spans="2:32" x14ac:dyDescent="0.25">
      <c r="B6" s="24" t="s">
        <v>1498</v>
      </c>
      <c r="C6" s="262">
        <v>44501</v>
      </c>
      <c r="D6" s="18"/>
      <c r="E6" s="18" t="s">
        <v>1278</v>
      </c>
      <c r="F6" s="266">
        <f>C6+7</f>
        <v>44508</v>
      </c>
      <c r="G6" s="18"/>
      <c r="H6" s="18"/>
      <c r="I6" s="27"/>
      <c r="J6" s="18"/>
      <c r="L6" s="24" t="s">
        <v>1498</v>
      </c>
      <c r="M6" s="262">
        <v>44501</v>
      </c>
      <c r="N6" s="18"/>
      <c r="O6" s="18" t="s">
        <v>1278</v>
      </c>
      <c r="P6" s="266">
        <f>M6+7</f>
        <v>44508</v>
      </c>
      <c r="Q6" s="18"/>
      <c r="R6" s="18"/>
      <c r="S6" s="27"/>
      <c r="T6" s="18"/>
      <c r="V6" s="24" t="s">
        <v>1498</v>
      </c>
      <c r="W6" s="266">
        <v>44501</v>
      </c>
      <c r="X6" s="18"/>
      <c r="Y6" s="18" t="s">
        <v>1278</v>
      </c>
      <c r="Z6" s="266">
        <f>W6+7</f>
        <v>44508</v>
      </c>
      <c r="AA6" s="18"/>
      <c r="AB6" s="18"/>
      <c r="AC6" s="18"/>
      <c r="AD6" s="18"/>
      <c r="AE6" s="27"/>
    </row>
    <row r="7" spans="2:32" x14ac:dyDescent="0.25">
      <c r="B7" s="264"/>
      <c r="C7" s="265"/>
      <c r="D7" s="18"/>
      <c r="E7" s="18"/>
      <c r="F7" s="18"/>
      <c r="G7" s="18"/>
      <c r="H7" s="18"/>
      <c r="I7" s="27"/>
      <c r="J7" s="18"/>
      <c r="L7" s="264"/>
      <c r="M7" s="265"/>
      <c r="N7" s="18"/>
      <c r="O7" s="18"/>
      <c r="P7" s="18"/>
      <c r="Q7" s="18"/>
      <c r="R7" s="18"/>
      <c r="S7" s="27"/>
      <c r="T7" s="18"/>
      <c r="V7" s="22" t="s">
        <v>1529</v>
      </c>
      <c r="W7" s="18">
        <v>102014</v>
      </c>
      <c r="X7" s="18"/>
      <c r="Y7" s="22"/>
      <c r="Z7" s="18"/>
      <c r="AA7" s="18"/>
      <c r="AB7" s="18"/>
      <c r="AC7" s="18"/>
      <c r="AD7" s="18"/>
      <c r="AE7" s="27"/>
    </row>
    <row r="8" spans="2:32" s="283" customFormat="1" ht="30" x14ac:dyDescent="0.25">
      <c r="B8" s="284" t="s">
        <v>526</v>
      </c>
      <c r="C8" s="284" t="s">
        <v>527</v>
      </c>
      <c r="D8" s="284" t="s">
        <v>1516</v>
      </c>
      <c r="E8" s="284" t="s">
        <v>1517</v>
      </c>
      <c r="F8" s="284" t="s">
        <v>1518</v>
      </c>
      <c r="G8" s="284" t="s">
        <v>591</v>
      </c>
      <c r="H8" s="284" t="s">
        <v>1283</v>
      </c>
      <c r="I8" s="284" t="s">
        <v>679</v>
      </c>
      <c r="J8" s="284" t="s">
        <v>599</v>
      </c>
      <c r="K8" s="324"/>
      <c r="L8" s="284" t="s">
        <v>526</v>
      </c>
      <c r="M8" s="284" t="s">
        <v>527</v>
      </c>
      <c r="N8" s="284" t="s">
        <v>1516</v>
      </c>
      <c r="O8" s="284" t="s">
        <v>1517</v>
      </c>
      <c r="P8" s="284" t="s">
        <v>1521</v>
      </c>
      <c r="Q8" s="284" t="s">
        <v>591</v>
      </c>
      <c r="R8" s="284" t="s">
        <v>1283</v>
      </c>
      <c r="S8" s="284" t="s">
        <v>679</v>
      </c>
      <c r="T8" s="284" t="s">
        <v>599</v>
      </c>
      <c r="U8" s="324"/>
      <c r="V8" s="285" t="s">
        <v>526</v>
      </c>
      <c r="W8" s="285" t="s">
        <v>527</v>
      </c>
      <c r="X8" s="285" t="s">
        <v>1526</v>
      </c>
      <c r="Y8" s="285" t="s">
        <v>1527</v>
      </c>
      <c r="Z8" s="285" t="s">
        <v>1528</v>
      </c>
      <c r="AA8" s="285" t="s">
        <v>1530</v>
      </c>
      <c r="AB8" s="285" t="s">
        <v>1305</v>
      </c>
      <c r="AC8" s="284" t="s">
        <v>591</v>
      </c>
      <c r="AD8" s="284" t="s">
        <v>1283</v>
      </c>
      <c r="AE8" s="286" t="s">
        <v>679</v>
      </c>
      <c r="AF8" s="284" t="s">
        <v>599</v>
      </c>
    </row>
    <row r="9" spans="2:32" x14ac:dyDescent="0.25">
      <c r="B9" s="190" t="s">
        <v>209</v>
      </c>
      <c r="C9" s="263" t="s">
        <v>1519</v>
      </c>
      <c r="D9" s="259">
        <v>520.05999999999995</v>
      </c>
      <c r="E9" s="259">
        <v>259.39</v>
      </c>
      <c r="F9" s="256">
        <f>D9*E9</f>
        <v>134898.36339999997</v>
      </c>
      <c r="G9" s="328">
        <v>0.15</v>
      </c>
      <c r="H9" s="258">
        <f>F9*G9</f>
        <v>20234.754509999995</v>
      </c>
      <c r="I9" s="258">
        <f>F9+H9</f>
        <v>155133.11790999997</v>
      </c>
      <c r="J9" s="258" t="s">
        <v>1534</v>
      </c>
      <c r="L9" s="305" t="s">
        <v>529</v>
      </c>
      <c r="M9" s="263" t="s">
        <v>1519</v>
      </c>
      <c r="N9" s="259">
        <v>520.05999999999995</v>
      </c>
      <c r="O9" s="259"/>
      <c r="P9" s="256">
        <f>N9*O9</f>
        <v>0</v>
      </c>
      <c r="Q9" s="257"/>
      <c r="R9" s="258">
        <f>P9*Q9</f>
        <v>0</v>
      </c>
      <c r="S9" s="258">
        <f>P9+R9</f>
        <v>0</v>
      </c>
      <c r="T9" s="258" t="s">
        <v>1534</v>
      </c>
      <c r="V9" s="305" t="s">
        <v>1524</v>
      </c>
      <c r="W9" s="263" t="s">
        <v>1519</v>
      </c>
      <c r="X9" s="321">
        <v>19803</v>
      </c>
      <c r="Y9" s="321">
        <v>19573</v>
      </c>
      <c r="Z9" s="256">
        <f>X9-Y9</f>
        <v>230</v>
      </c>
      <c r="AA9" s="258">
        <v>11.9</v>
      </c>
      <c r="AB9" s="258">
        <f>Z9*AA9</f>
        <v>2737</v>
      </c>
      <c r="AC9" s="257">
        <v>0.05</v>
      </c>
      <c r="AD9" s="258">
        <f>AB9*AC9</f>
        <v>136.85</v>
      </c>
      <c r="AE9" s="282">
        <f>AB9+AD9</f>
        <v>2873.85</v>
      </c>
      <c r="AF9" s="258" t="s">
        <v>1534</v>
      </c>
    </row>
    <row r="10" spans="2:32" x14ac:dyDescent="0.25">
      <c r="B10" s="24"/>
      <c r="C10" s="18"/>
      <c r="D10" s="18"/>
      <c r="E10" s="18"/>
      <c r="F10" s="18"/>
      <c r="G10" s="18"/>
      <c r="H10" s="18"/>
      <c r="I10" s="27"/>
      <c r="J10" s="18"/>
      <c r="L10" s="305" t="s">
        <v>215</v>
      </c>
      <c r="M10" s="263" t="s">
        <v>1519</v>
      </c>
      <c r="N10" s="57"/>
      <c r="O10" s="57"/>
      <c r="P10" s="256">
        <v>500</v>
      </c>
      <c r="Q10" s="57"/>
      <c r="R10" s="258">
        <f>P10*Q10</f>
        <v>0</v>
      </c>
      <c r="S10" s="258">
        <f>P10+R10</f>
        <v>500</v>
      </c>
      <c r="T10" s="258" t="s">
        <v>1534</v>
      </c>
      <c r="V10" s="305" t="s">
        <v>1536</v>
      </c>
      <c r="W10" s="263" t="s">
        <v>1519</v>
      </c>
      <c r="X10" s="57"/>
      <c r="Y10" s="57"/>
      <c r="Z10" s="57"/>
      <c r="AA10" s="57"/>
      <c r="AB10" s="282">
        <f>AE9*10%</f>
        <v>287.38499999999999</v>
      </c>
      <c r="AC10" s="257">
        <v>0</v>
      </c>
      <c r="AD10" s="258">
        <f>AB10*AC10</f>
        <v>0</v>
      </c>
      <c r="AE10" s="282">
        <f>AB10+AD10</f>
        <v>287.38499999999999</v>
      </c>
      <c r="AF10" s="258" t="s">
        <v>1534</v>
      </c>
    </row>
    <row r="11" spans="2:32" x14ac:dyDescent="0.25">
      <c r="B11" s="24"/>
      <c r="C11" s="18"/>
      <c r="D11" s="18"/>
      <c r="E11" s="18"/>
      <c r="F11" s="18"/>
      <c r="G11" s="18"/>
      <c r="H11" s="18"/>
      <c r="I11" s="27"/>
      <c r="J11" s="18"/>
      <c r="L11" s="309" t="s">
        <v>416</v>
      </c>
      <c r="M11" s="310"/>
      <c r="N11" s="310"/>
      <c r="O11" s="310"/>
      <c r="P11" s="311">
        <f>SUM(P9:P10)</f>
        <v>500</v>
      </c>
      <c r="Q11" s="310"/>
      <c r="R11" s="311">
        <f>SUM(R9:R10)</f>
        <v>0</v>
      </c>
      <c r="S11" s="311">
        <f>SUM(S9:S10)</f>
        <v>500</v>
      </c>
      <c r="T11" s="326"/>
      <c r="V11" s="24"/>
      <c r="W11" s="18"/>
      <c r="X11" s="18"/>
      <c r="Y11" s="18"/>
      <c r="Z11" s="18"/>
      <c r="AA11" s="18"/>
      <c r="AB11" s="18"/>
      <c r="AC11" s="18"/>
      <c r="AD11" s="18"/>
      <c r="AE11" s="27"/>
    </row>
    <row r="12" spans="2:32" x14ac:dyDescent="0.25">
      <c r="B12" s="24"/>
      <c r="C12" s="18"/>
      <c r="D12" s="18"/>
      <c r="E12" s="18"/>
      <c r="F12" s="18"/>
      <c r="G12" s="18"/>
      <c r="H12" s="18"/>
      <c r="I12" s="27"/>
      <c r="J12" s="18"/>
      <c r="L12" s="306"/>
      <c r="M12" s="29"/>
      <c r="N12" s="29"/>
      <c r="O12" s="29"/>
      <c r="P12" s="29"/>
      <c r="Q12" s="29"/>
      <c r="R12" s="307"/>
      <c r="S12" s="308"/>
      <c r="T12" s="298"/>
      <c r="V12" s="24"/>
      <c r="W12" s="18"/>
      <c r="X12" s="18"/>
      <c r="Y12" s="18"/>
      <c r="Z12" s="18"/>
      <c r="AA12" s="18"/>
      <c r="AB12" s="18"/>
      <c r="AC12" s="18"/>
      <c r="AD12" s="18"/>
      <c r="AE12" s="27"/>
    </row>
    <row r="13" spans="2:32" x14ac:dyDescent="0.25">
      <c r="B13" s="28" t="s">
        <v>686</v>
      </c>
      <c r="C13" s="29" t="s">
        <v>687</v>
      </c>
      <c r="D13" s="29" t="s">
        <v>688</v>
      </c>
      <c r="E13" s="29"/>
      <c r="F13" s="29"/>
      <c r="G13" s="29"/>
      <c r="H13" s="29"/>
      <c r="I13" s="30"/>
      <c r="J13" s="18"/>
      <c r="L13" s="28" t="s">
        <v>686</v>
      </c>
      <c r="M13" s="29" t="s">
        <v>687</v>
      </c>
      <c r="N13" s="29" t="s">
        <v>688</v>
      </c>
      <c r="O13" s="29"/>
      <c r="P13" s="29"/>
      <c r="Q13" s="29"/>
      <c r="R13" s="29"/>
      <c r="S13" s="30"/>
      <c r="T13" s="18"/>
      <c r="V13" s="28" t="s">
        <v>686</v>
      </c>
      <c r="W13" s="29" t="s">
        <v>687</v>
      </c>
      <c r="X13" s="29" t="s">
        <v>688</v>
      </c>
      <c r="Y13" s="29"/>
      <c r="Z13" s="29"/>
      <c r="AA13" s="29"/>
      <c r="AB13" s="29"/>
      <c r="AC13" s="29"/>
      <c r="AD13" s="29"/>
      <c r="AE13" s="30"/>
    </row>
    <row r="15" spans="2:32" x14ac:dyDescent="0.25">
      <c r="B15" s="1" t="s">
        <v>1541</v>
      </c>
      <c r="L15" s="1" t="s">
        <v>1541</v>
      </c>
      <c r="V15" s="1" t="s">
        <v>1541</v>
      </c>
    </row>
    <row r="16" spans="2:32" x14ac:dyDescent="0.25">
      <c r="B16" s="330" t="s">
        <v>836</v>
      </c>
      <c r="C16" s="23"/>
      <c r="D16" s="331" t="s">
        <v>413</v>
      </c>
      <c r="E16" s="331" t="s">
        <v>414</v>
      </c>
      <c r="F16" s="331" t="s">
        <v>1078</v>
      </c>
      <c r="G16" s="32"/>
      <c r="H16" s="32"/>
      <c r="I16" s="33"/>
      <c r="L16" s="330" t="s">
        <v>836</v>
      </c>
      <c r="M16" s="23"/>
      <c r="N16" s="331" t="s">
        <v>413</v>
      </c>
      <c r="O16" s="331" t="s">
        <v>414</v>
      </c>
      <c r="P16" s="331" t="s">
        <v>1078</v>
      </c>
      <c r="Q16" s="32"/>
      <c r="R16" s="32"/>
      <c r="S16" s="33"/>
      <c r="V16" s="330" t="s">
        <v>836</v>
      </c>
      <c r="W16" s="23"/>
      <c r="X16" s="331" t="s">
        <v>413</v>
      </c>
      <c r="Y16" s="331" t="s">
        <v>414</v>
      </c>
      <c r="Z16" s="331" t="s">
        <v>1078</v>
      </c>
      <c r="AA16" s="32"/>
      <c r="AB16" s="32"/>
      <c r="AC16" s="33"/>
    </row>
    <row r="17" spans="2:29" x14ac:dyDescent="0.25">
      <c r="B17" s="24" t="s">
        <v>716</v>
      </c>
      <c r="C17" s="18"/>
      <c r="D17" s="329">
        <f>I9</f>
        <v>155133.11790999997</v>
      </c>
      <c r="E17" s="18"/>
      <c r="F17" s="18"/>
      <c r="G17" s="18"/>
      <c r="H17" s="18"/>
      <c r="I17" s="27"/>
      <c r="L17" s="24" t="s">
        <v>716</v>
      </c>
      <c r="M17" s="18"/>
      <c r="N17" s="329">
        <f>SUM(S9,S10)</f>
        <v>500</v>
      </c>
      <c r="O17" s="18"/>
      <c r="P17" s="18"/>
      <c r="Q17" s="18"/>
      <c r="R17" s="18"/>
      <c r="S17" s="27"/>
      <c r="V17" s="24" t="s">
        <v>716</v>
      </c>
      <c r="W17" s="18"/>
      <c r="X17" s="329">
        <f>SUM(AE9,AE10)</f>
        <v>3161.2349999999997</v>
      </c>
      <c r="Y17" s="18"/>
      <c r="Z17" s="18"/>
      <c r="AA17" s="18"/>
      <c r="AB17" s="18"/>
      <c r="AC17" s="27"/>
    </row>
    <row r="18" spans="2:29" x14ac:dyDescent="0.25">
      <c r="B18" s="24" t="s">
        <v>1542</v>
      </c>
      <c r="C18" s="18"/>
      <c r="D18" s="18"/>
      <c r="E18" s="329">
        <f>F9</f>
        <v>134898.36339999997</v>
      </c>
      <c r="F18" s="18" t="str">
        <f>"Rent for "&amp;"Shop no# "&amp;C4&amp;" for the month of "&amp;C9&amp;" for "&amp;D9&amp;" sft @ Tk. "&amp;E9</f>
        <v>Rent for Shop no# 106 for the month of Nov 2021 for 520.06 sft @ Tk. 259.39</v>
      </c>
      <c r="G18" s="18"/>
      <c r="H18" s="18"/>
      <c r="I18" s="27"/>
      <c r="L18" s="24" t="s">
        <v>1543</v>
      </c>
      <c r="M18" s="18"/>
      <c r="N18" s="18"/>
      <c r="O18" s="329">
        <f>P9</f>
        <v>0</v>
      </c>
      <c r="P18" s="18" t="str">
        <f>"Service Charge for "&amp;"Shop no# "&amp;M4&amp;" for the month of "&amp;M9&amp;" for "&amp;N9&amp;" sft @ Tk. "&amp;O9</f>
        <v xml:space="preserve">Service Charge for Shop no# 106 for the month of Nov 2021 for 520.06 sft @ Tk. </v>
      </c>
      <c r="Q18" s="18"/>
      <c r="R18" s="18"/>
      <c r="S18" s="27"/>
      <c r="V18" s="24" t="s">
        <v>1524</v>
      </c>
      <c r="W18" s="18"/>
      <c r="X18" s="18"/>
      <c r="Y18" s="329">
        <f>AE9</f>
        <v>2873.85</v>
      </c>
      <c r="Z18" s="18" t="str">
        <f>"Electricity bill for "&amp;"Shop no# "&amp;W4&amp;" for the month of "&amp;W9&amp;"for "&amp;" meter no # "&amp;W7</f>
        <v>Electricity bill for Shop no# 106 for the month of Nov 2021for  meter no # 102014</v>
      </c>
      <c r="AA18" s="18"/>
      <c r="AB18" s="18"/>
      <c r="AC18" s="27"/>
    </row>
    <row r="19" spans="2:29" x14ac:dyDescent="0.25">
      <c r="B19" s="24" t="s">
        <v>969</v>
      </c>
      <c r="C19" s="18"/>
      <c r="D19" s="18"/>
      <c r="E19" s="329">
        <f>H9</f>
        <v>20234.754509999995</v>
      </c>
      <c r="F19" s="18" t="str">
        <f>"Rent VAT @ "&amp;G9</f>
        <v>Rent VAT @ 0.15</v>
      </c>
      <c r="G19" s="18"/>
      <c r="H19" s="18"/>
      <c r="I19" s="27"/>
      <c r="L19" s="24" t="s">
        <v>1544</v>
      </c>
      <c r="M19" s="18"/>
      <c r="N19" s="18"/>
      <c r="O19" s="329">
        <f>P10</f>
        <v>500</v>
      </c>
      <c r="P19" s="18" t="str">
        <f>"Fine for Shop no # "&amp;M4&amp;" for the month of "&amp;M10</f>
        <v>Fine for Shop no # 106 for the month of Nov 2021</v>
      </c>
      <c r="Q19" s="18"/>
      <c r="R19" s="18"/>
      <c r="S19" s="27"/>
      <c r="V19" s="24" t="s">
        <v>1536</v>
      </c>
      <c r="W19" s="18"/>
      <c r="X19" s="18"/>
      <c r="Y19" s="329">
        <f>AE10</f>
        <v>287.38499999999999</v>
      </c>
      <c r="Z19" s="18" t="str">
        <f>"Fine for Shop no # "&amp;W4&amp;" for the month of "&amp;W10</f>
        <v>Fine for Shop no # 106 for the month of Nov 2021</v>
      </c>
      <c r="AA19" s="18"/>
      <c r="AB19" s="18"/>
      <c r="AC19" s="27"/>
    </row>
    <row r="20" spans="2:29" x14ac:dyDescent="0.25">
      <c r="B20" s="24"/>
      <c r="C20" s="18"/>
      <c r="D20" s="18"/>
      <c r="E20" s="329"/>
      <c r="F20" s="18"/>
      <c r="G20" s="18"/>
      <c r="H20" s="18"/>
      <c r="I20" s="27"/>
      <c r="L20" s="24" t="s">
        <v>969</v>
      </c>
      <c r="M20" s="18"/>
      <c r="N20" s="18"/>
      <c r="O20" s="329">
        <f>R9</f>
        <v>0</v>
      </c>
      <c r="P20" s="18" t="str">
        <f>"Rent VAT @ "&amp;Q9</f>
        <v xml:space="preserve">Rent VAT @ </v>
      </c>
      <c r="Q20" s="18"/>
      <c r="R20" s="18"/>
      <c r="S20" s="27"/>
      <c r="V20" s="24"/>
      <c r="W20" s="18"/>
      <c r="X20" s="18"/>
      <c r="Y20" s="329"/>
      <c r="Z20" s="18"/>
      <c r="AA20" s="18"/>
      <c r="AB20" s="18"/>
      <c r="AC20" s="27"/>
    </row>
    <row r="21" spans="2:29" x14ac:dyDescent="0.25">
      <c r="B21" s="264" t="s">
        <v>416</v>
      </c>
      <c r="C21" s="34"/>
      <c r="D21" s="332">
        <f>SUM(D17:D20)</f>
        <v>155133.11790999997</v>
      </c>
      <c r="E21" s="332">
        <f>SUM(E17:E20)</f>
        <v>155133.11790999997</v>
      </c>
      <c r="F21" s="18"/>
      <c r="G21" s="18"/>
      <c r="H21" s="18"/>
      <c r="I21" s="27"/>
      <c r="L21" s="264" t="s">
        <v>416</v>
      </c>
      <c r="M21" s="34"/>
      <c r="N21" s="332">
        <f>SUM(N17:N20)</f>
        <v>500</v>
      </c>
      <c r="O21" s="332">
        <f>SUM(O17:O20)</f>
        <v>500</v>
      </c>
      <c r="P21" s="18"/>
      <c r="Q21" s="18"/>
      <c r="R21" s="18"/>
      <c r="S21" s="27"/>
      <c r="V21" s="264" t="s">
        <v>416</v>
      </c>
      <c r="W21" s="34"/>
      <c r="X21" s="332">
        <f>SUM(X17:X20)</f>
        <v>3161.2349999999997</v>
      </c>
      <c r="Y21" s="332">
        <f>SUM(Y17:Y20)</f>
        <v>3161.2349999999997</v>
      </c>
      <c r="Z21" s="18"/>
      <c r="AA21" s="18"/>
      <c r="AB21" s="18"/>
      <c r="AC21" s="27"/>
    </row>
    <row r="22" spans="2:29" x14ac:dyDescent="0.25">
      <c r="B22" s="28"/>
      <c r="C22" s="29"/>
      <c r="D22" s="29"/>
      <c r="E22" s="29"/>
      <c r="F22" s="29"/>
      <c r="G22" s="29"/>
      <c r="H22" s="29"/>
      <c r="I22" s="30"/>
      <c r="L22" s="28"/>
      <c r="M22" s="29"/>
      <c r="N22" s="29"/>
      <c r="O22" s="29"/>
      <c r="P22" s="29"/>
      <c r="Q22" s="29"/>
      <c r="R22" s="29"/>
      <c r="S22" s="30"/>
      <c r="V22" s="28"/>
      <c r="W22" s="29"/>
      <c r="X22" s="29"/>
      <c r="Y22" s="29"/>
      <c r="Z22" s="29"/>
      <c r="AA22" s="29"/>
      <c r="AB22" s="29"/>
      <c r="AC22" s="30"/>
    </row>
    <row r="27" spans="2:29" x14ac:dyDescent="0.25">
      <c r="B27" s="468" t="s">
        <v>977</v>
      </c>
      <c r="C27" s="469"/>
      <c r="D27" s="469"/>
      <c r="E27" s="469"/>
      <c r="F27" s="469"/>
      <c r="G27" s="470"/>
      <c r="L27" s="480" t="s">
        <v>977</v>
      </c>
      <c r="M27" s="481"/>
      <c r="N27" s="481"/>
      <c r="O27" s="481"/>
      <c r="P27" s="481"/>
      <c r="Q27" s="482"/>
      <c r="V27" s="489" t="s">
        <v>977</v>
      </c>
      <c r="W27" s="489"/>
      <c r="X27" s="489"/>
      <c r="Y27" s="489"/>
      <c r="Z27" s="489"/>
      <c r="AA27" s="489"/>
      <c r="AB27" s="489"/>
      <c r="AC27" s="489"/>
    </row>
    <row r="28" spans="2:29" x14ac:dyDescent="0.25">
      <c r="B28" s="471" t="s">
        <v>1494</v>
      </c>
      <c r="C28" s="472"/>
      <c r="D28" s="472"/>
      <c r="E28" s="472"/>
      <c r="F28" s="472"/>
      <c r="G28" s="473"/>
      <c r="L28" s="483" t="s">
        <v>1494</v>
      </c>
      <c r="M28" s="472"/>
      <c r="N28" s="472"/>
      <c r="O28" s="472"/>
      <c r="P28" s="472"/>
      <c r="Q28" s="484"/>
      <c r="V28" s="489" t="s">
        <v>1494</v>
      </c>
      <c r="W28" s="489"/>
      <c r="X28" s="489"/>
      <c r="Y28" s="489"/>
      <c r="Z28" s="489"/>
      <c r="AA28" s="489"/>
      <c r="AB28" s="489"/>
      <c r="AC28" s="489"/>
    </row>
    <row r="29" spans="2:29" x14ac:dyDescent="0.25">
      <c r="B29" s="471" t="s">
        <v>1495</v>
      </c>
      <c r="C29" s="472"/>
      <c r="D29" s="472"/>
      <c r="E29" s="472"/>
      <c r="F29" s="472"/>
      <c r="G29" s="473"/>
      <c r="L29" s="483" t="s">
        <v>1495</v>
      </c>
      <c r="M29" s="472"/>
      <c r="N29" s="472"/>
      <c r="O29" s="472"/>
      <c r="P29" s="472"/>
      <c r="Q29" s="484"/>
      <c r="V29" s="489" t="s">
        <v>1495</v>
      </c>
      <c r="W29" s="489"/>
      <c r="X29" s="489"/>
      <c r="Y29" s="489"/>
      <c r="Z29" s="489"/>
      <c r="AA29" s="489"/>
      <c r="AB29" s="489"/>
      <c r="AC29" s="489"/>
    </row>
    <row r="30" spans="2:29" x14ac:dyDescent="0.25">
      <c r="B30" s="474" t="s">
        <v>1512</v>
      </c>
      <c r="C30" s="475"/>
      <c r="D30" s="475"/>
      <c r="E30" s="475"/>
      <c r="F30" s="475"/>
      <c r="G30" s="476"/>
      <c r="L30" s="485" t="s">
        <v>1512</v>
      </c>
      <c r="M30" s="475"/>
      <c r="N30" s="475"/>
      <c r="O30" s="475"/>
      <c r="P30" s="475"/>
      <c r="Q30" s="486"/>
      <c r="V30" s="490" t="s">
        <v>1512</v>
      </c>
      <c r="W30" s="490"/>
      <c r="X30" s="490"/>
      <c r="Y30" s="490"/>
      <c r="Z30" s="490"/>
      <c r="AA30" s="490"/>
      <c r="AB30" s="490"/>
      <c r="AC30" s="490"/>
    </row>
    <row r="31" spans="2:29" x14ac:dyDescent="0.25">
      <c r="B31" s="299"/>
      <c r="C31" s="288"/>
      <c r="D31" s="288"/>
      <c r="E31" s="288"/>
      <c r="F31" s="288"/>
      <c r="G31" s="300"/>
      <c r="L31" s="267"/>
      <c r="M31" s="268"/>
      <c r="N31" s="268"/>
      <c r="O31" s="268"/>
      <c r="P31" s="268"/>
      <c r="Q31" s="269"/>
      <c r="V31" s="260"/>
      <c r="W31" s="260"/>
      <c r="X31" s="260"/>
      <c r="Y31" s="260"/>
      <c r="Z31" s="260"/>
      <c r="AA31" s="260"/>
    </row>
    <row r="32" spans="2:29" x14ac:dyDescent="0.25">
      <c r="B32" s="477" t="s">
        <v>1496</v>
      </c>
      <c r="C32" s="478"/>
      <c r="D32" s="478"/>
      <c r="E32" s="478"/>
      <c r="F32" s="478"/>
      <c r="G32" s="479"/>
      <c r="L32" s="487" t="s">
        <v>1522</v>
      </c>
      <c r="M32" s="478"/>
      <c r="N32" s="478"/>
      <c r="O32" s="478"/>
      <c r="P32" s="478"/>
      <c r="Q32" s="488"/>
      <c r="V32" s="491" t="s">
        <v>1540</v>
      </c>
      <c r="W32" s="491"/>
      <c r="X32" s="491"/>
      <c r="Y32" s="491"/>
      <c r="Z32" s="491"/>
      <c r="AA32" s="491"/>
      <c r="AB32" s="491"/>
      <c r="AC32" s="491"/>
    </row>
    <row r="33" spans="2:29" x14ac:dyDescent="0.25">
      <c r="B33" s="301"/>
      <c r="C33" s="289"/>
      <c r="D33" s="289"/>
      <c r="E33" s="289"/>
      <c r="F33" s="289"/>
      <c r="G33" s="302"/>
      <c r="L33" s="270"/>
      <c r="M33" s="250"/>
      <c r="N33" s="250"/>
      <c r="O33" s="250"/>
      <c r="P33" s="250"/>
      <c r="Q33" s="271"/>
      <c r="V33" s="249"/>
      <c r="W33" s="249"/>
      <c r="X33" s="249"/>
      <c r="Y33" s="249"/>
      <c r="Z33" s="249"/>
      <c r="AA33" s="249"/>
    </row>
    <row r="34" spans="2:29" x14ac:dyDescent="0.25">
      <c r="B34" s="24" t="s">
        <v>1497</v>
      </c>
      <c r="C34" s="273" t="str">
        <f>C9</f>
        <v>Nov 2021</v>
      </c>
      <c r="D34" s="18"/>
      <c r="E34" s="18"/>
      <c r="F34" s="18"/>
      <c r="G34" s="27"/>
      <c r="L34" s="272" t="s">
        <v>1497</v>
      </c>
      <c r="M34" s="273" t="str">
        <f>M9</f>
        <v>Nov 2021</v>
      </c>
      <c r="N34" s="18"/>
      <c r="O34" s="18"/>
      <c r="P34" s="18"/>
      <c r="Q34" s="274"/>
      <c r="V34" t="s">
        <v>1497</v>
      </c>
      <c r="W34" s="261" t="str">
        <f>W9</f>
        <v>Nov 2021</v>
      </c>
    </row>
    <row r="35" spans="2:29" x14ac:dyDescent="0.25">
      <c r="B35" s="24" t="s">
        <v>1498</v>
      </c>
      <c r="C35" s="266">
        <v>44501</v>
      </c>
      <c r="D35" s="18"/>
      <c r="E35" s="18" t="s">
        <v>1278</v>
      </c>
      <c r="F35" s="266">
        <f>F6</f>
        <v>44508</v>
      </c>
      <c r="G35" s="27"/>
      <c r="L35" s="272" t="s">
        <v>1498</v>
      </c>
      <c r="M35" s="266">
        <f>M6</f>
        <v>44501</v>
      </c>
      <c r="N35" s="18"/>
      <c r="O35" s="18" t="s">
        <v>1278</v>
      </c>
      <c r="P35" s="266">
        <f>P6</f>
        <v>44508</v>
      </c>
      <c r="Q35" s="274"/>
      <c r="V35" t="s">
        <v>1498</v>
      </c>
      <c r="W35" s="262">
        <v>44501</v>
      </c>
      <c r="Y35" t="s">
        <v>1278</v>
      </c>
      <c r="Z35" s="262">
        <f>Z6</f>
        <v>44508</v>
      </c>
    </row>
    <row r="36" spans="2:29" x14ac:dyDescent="0.25">
      <c r="B36" s="24"/>
      <c r="C36" s="18"/>
      <c r="D36" s="18"/>
      <c r="E36" s="18"/>
      <c r="F36" s="18"/>
      <c r="G36" s="27"/>
      <c r="L36" s="272"/>
      <c r="M36" s="18"/>
      <c r="N36" s="18"/>
      <c r="O36" s="18"/>
      <c r="P36" s="18"/>
      <c r="Q36" s="274"/>
    </row>
    <row r="37" spans="2:29" x14ac:dyDescent="0.25">
      <c r="B37" s="24" t="s">
        <v>1499</v>
      </c>
      <c r="C37" s="18">
        <f>C4</f>
        <v>106</v>
      </c>
      <c r="D37" s="18"/>
      <c r="E37" s="18"/>
      <c r="F37" s="18"/>
      <c r="G37" s="27"/>
      <c r="L37" s="272" t="s">
        <v>1499</v>
      </c>
      <c r="M37" s="18">
        <f>M4</f>
        <v>106</v>
      </c>
      <c r="N37" s="18"/>
      <c r="O37" s="18"/>
      <c r="P37" s="18"/>
      <c r="Q37" s="274"/>
      <c r="V37" t="s">
        <v>1499</v>
      </c>
      <c r="W37">
        <f>W4</f>
        <v>106</v>
      </c>
      <c r="Y37" t="s">
        <v>1529</v>
      </c>
      <c r="Z37">
        <f>W7</f>
        <v>102014</v>
      </c>
    </row>
    <row r="38" spans="2:29" x14ac:dyDescent="0.25">
      <c r="B38" s="24" t="s">
        <v>1500</v>
      </c>
      <c r="C38" s="18" t="s">
        <v>1513</v>
      </c>
      <c r="D38" s="18"/>
      <c r="E38" s="18"/>
      <c r="F38" s="18"/>
      <c r="G38" s="27"/>
      <c r="L38" s="272" t="s">
        <v>1500</v>
      </c>
      <c r="M38" s="18" t="s">
        <v>1513</v>
      </c>
      <c r="N38" s="18"/>
      <c r="O38" s="18"/>
      <c r="P38" s="18"/>
      <c r="Q38" s="274"/>
      <c r="V38" t="s">
        <v>1500</v>
      </c>
      <c r="W38" t="s">
        <v>1513</v>
      </c>
    </row>
    <row r="39" spans="2:29" x14ac:dyDescent="0.25">
      <c r="B39" s="24"/>
      <c r="C39" s="18"/>
      <c r="D39" s="18"/>
      <c r="E39" s="18"/>
      <c r="F39" s="18"/>
      <c r="G39" s="27"/>
      <c r="L39" s="272"/>
      <c r="M39" s="18"/>
      <c r="N39" s="18"/>
      <c r="O39" s="18"/>
      <c r="P39" s="18"/>
      <c r="Q39" s="274"/>
    </row>
    <row r="40" spans="2:29" x14ac:dyDescent="0.25">
      <c r="B40" s="24" t="s">
        <v>1501</v>
      </c>
      <c r="C40" s="18"/>
      <c r="D40" s="18"/>
      <c r="E40" s="18"/>
      <c r="F40" s="18"/>
      <c r="G40" s="27"/>
      <c r="L40" s="272" t="s">
        <v>1501</v>
      </c>
      <c r="M40" s="18"/>
      <c r="N40" s="18"/>
      <c r="O40" s="18"/>
      <c r="P40" s="18"/>
      <c r="Q40" s="274"/>
      <c r="V40" t="s">
        <v>1501</v>
      </c>
    </row>
    <row r="41" spans="2:29" s="255" customFormat="1" ht="33" customHeight="1" x14ac:dyDescent="0.25">
      <c r="B41" s="254" t="s">
        <v>1502</v>
      </c>
      <c r="C41" s="254" t="s">
        <v>1503</v>
      </c>
      <c r="D41" s="254" t="s">
        <v>1504</v>
      </c>
      <c r="E41" s="254" t="s">
        <v>591</v>
      </c>
      <c r="F41" s="254" t="s">
        <v>592</v>
      </c>
      <c r="G41" s="254" t="s">
        <v>416</v>
      </c>
      <c r="K41" s="325"/>
      <c r="L41" s="254" t="s">
        <v>1502</v>
      </c>
      <c r="M41" s="254" t="s">
        <v>1503</v>
      </c>
      <c r="N41" s="254" t="s">
        <v>1504</v>
      </c>
      <c r="O41" s="254" t="s">
        <v>591</v>
      </c>
      <c r="P41" s="254" t="s">
        <v>592</v>
      </c>
      <c r="Q41" s="254" t="s">
        <v>416</v>
      </c>
      <c r="U41" s="325"/>
      <c r="V41" s="285" t="s">
        <v>1526</v>
      </c>
      <c r="W41" s="285" t="s">
        <v>1527</v>
      </c>
      <c r="X41" s="285" t="s">
        <v>1528</v>
      </c>
      <c r="Y41" s="285" t="s">
        <v>1530</v>
      </c>
      <c r="Z41" s="285" t="s">
        <v>1305</v>
      </c>
      <c r="AA41" s="284" t="s">
        <v>591</v>
      </c>
      <c r="AB41" s="284" t="s">
        <v>1283</v>
      </c>
      <c r="AC41" s="286" t="s">
        <v>679</v>
      </c>
    </row>
    <row r="42" spans="2:29" s="255" customFormat="1" ht="32.25" customHeight="1" x14ac:dyDescent="0.25">
      <c r="B42" s="259">
        <f t="shared" ref="B42:G42" si="0">D9</f>
        <v>520.05999999999995</v>
      </c>
      <c r="C42" s="259">
        <f t="shared" si="0"/>
        <v>259.39</v>
      </c>
      <c r="D42" s="256">
        <f t="shared" si="0"/>
        <v>134898.36339999997</v>
      </c>
      <c r="E42" s="257">
        <f t="shared" si="0"/>
        <v>0.15</v>
      </c>
      <c r="F42" s="258">
        <f t="shared" si="0"/>
        <v>20234.754509999995</v>
      </c>
      <c r="G42" s="258">
        <f t="shared" si="0"/>
        <v>155133.11790999997</v>
      </c>
      <c r="K42" s="325"/>
      <c r="L42" s="259">
        <f>N9</f>
        <v>520.05999999999995</v>
      </c>
      <c r="M42" s="259">
        <f>O9</f>
        <v>0</v>
      </c>
      <c r="N42" s="256">
        <f>L42*M42</f>
        <v>0</v>
      </c>
      <c r="O42" s="257">
        <f>Q9</f>
        <v>0</v>
      </c>
      <c r="P42" s="258">
        <f>N42*O42</f>
        <v>0</v>
      </c>
      <c r="Q42" s="258">
        <f>N42+P42</f>
        <v>0</v>
      </c>
      <c r="U42" s="325"/>
      <c r="V42" s="259">
        <f t="shared" ref="V42:AC42" si="1">X9</f>
        <v>19803</v>
      </c>
      <c r="W42" s="259">
        <f t="shared" si="1"/>
        <v>19573</v>
      </c>
      <c r="X42" s="256">
        <f t="shared" si="1"/>
        <v>230</v>
      </c>
      <c r="Y42" s="258">
        <f t="shared" si="1"/>
        <v>11.9</v>
      </c>
      <c r="Z42" s="258">
        <f t="shared" si="1"/>
        <v>2737</v>
      </c>
      <c r="AA42" s="257">
        <f t="shared" si="1"/>
        <v>0.05</v>
      </c>
      <c r="AB42" s="258">
        <f t="shared" si="1"/>
        <v>136.85</v>
      </c>
      <c r="AC42" s="287">
        <f t="shared" si="1"/>
        <v>2873.85</v>
      </c>
    </row>
    <row r="43" spans="2:29" s="255" customFormat="1" x14ac:dyDescent="0.25">
      <c r="B43" s="312"/>
      <c r="C43" s="313"/>
      <c r="D43" s="314"/>
      <c r="E43" s="315"/>
      <c r="F43" s="298"/>
      <c r="G43" s="316"/>
      <c r="K43" s="325"/>
      <c r="L43" s="259" t="s">
        <v>215</v>
      </c>
      <c r="M43" s="259"/>
      <c r="N43" s="256">
        <f>P10</f>
        <v>500</v>
      </c>
      <c r="O43" s="257">
        <f>Q10</f>
        <v>0</v>
      </c>
      <c r="P43" s="258">
        <f>N43*O43</f>
        <v>0</v>
      </c>
      <c r="Q43" s="258">
        <f>N43+P43</f>
        <v>500</v>
      </c>
      <c r="U43" s="325"/>
      <c r="V43" s="259" t="s">
        <v>1536</v>
      </c>
      <c r="W43" s="259"/>
      <c r="X43" s="256"/>
      <c r="Y43" s="258"/>
      <c r="Z43" s="258">
        <f>AB10</f>
        <v>287.38499999999999</v>
      </c>
      <c r="AA43" s="257">
        <f t="shared" ref="AA43" si="2">AC10</f>
        <v>0</v>
      </c>
      <c r="AB43" s="258">
        <f t="shared" ref="AB43" si="3">AD10</f>
        <v>0</v>
      </c>
      <c r="AC43" s="287">
        <f t="shared" ref="AC43" si="4">AE10</f>
        <v>287.38499999999999</v>
      </c>
    </row>
    <row r="44" spans="2:29" s="255" customFormat="1" x14ac:dyDescent="0.25">
      <c r="B44" s="312"/>
      <c r="C44" s="313"/>
      <c r="D44" s="314"/>
      <c r="E44" s="315"/>
      <c r="F44" s="298"/>
      <c r="G44" s="316"/>
      <c r="K44" s="325"/>
      <c r="L44" s="317" t="s">
        <v>416</v>
      </c>
      <c r="M44" s="317"/>
      <c r="N44" s="318">
        <f>SUM(N42:N43)</f>
        <v>500</v>
      </c>
      <c r="O44" s="319"/>
      <c r="P44" s="320"/>
      <c r="Q44" s="318">
        <f>SUM(Q42:Q43)</f>
        <v>500</v>
      </c>
      <c r="U44" s="325"/>
      <c r="V44" s="323" t="s">
        <v>416</v>
      </c>
      <c r="W44" s="317"/>
      <c r="X44" s="318"/>
      <c r="Y44" s="320"/>
      <c r="Z44" s="322">
        <f>SUM(Z42:Z43)</f>
        <v>3024.3850000000002</v>
      </c>
      <c r="AA44" s="319"/>
      <c r="AB44" s="320"/>
      <c r="AC44" s="322">
        <f>SUM(AC42:AC43)</f>
        <v>3161.2349999999997</v>
      </c>
    </row>
    <row r="45" spans="2:29" x14ac:dyDescent="0.25">
      <c r="B45" s="303" t="s">
        <v>1505</v>
      </c>
      <c r="C45" s="276"/>
      <c r="D45" s="276"/>
      <c r="E45" s="18"/>
      <c r="F45" s="277"/>
      <c r="G45" s="304"/>
      <c r="L45" s="275" t="s">
        <v>1535</v>
      </c>
      <c r="M45" s="276"/>
      <c r="N45" s="276"/>
      <c r="O45" s="18"/>
      <c r="P45" s="277"/>
      <c r="Q45" s="278"/>
      <c r="V45" s="253" t="s">
        <v>1537</v>
      </c>
      <c r="W45" s="253"/>
      <c r="X45" s="253"/>
      <c r="Z45" s="252"/>
      <c r="AA45" s="252"/>
    </row>
    <row r="46" spans="2:29" x14ac:dyDescent="0.25">
      <c r="B46" s="303"/>
      <c r="C46" s="276"/>
      <c r="D46" s="276"/>
      <c r="E46" s="18"/>
      <c r="F46" s="277"/>
      <c r="G46" s="304"/>
      <c r="L46" s="275"/>
      <c r="M46" s="276"/>
      <c r="N46" s="276"/>
      <c r="O46" s="18"/>
      <c r="P46" s="277"/>
      <c r="Q46" s="278"/>
      <c r="V46" s="253"/>
      <c r="W46" s="253"/>
      <c r="X46" s="253"/>
      <c r="Z46" s="252"/>
      <c r="AA46" s="252"/>
    </row>
    <row r="47" spans="2:29" x14ac:dyDescent="0.25">
      <c r="B47" s="24"/>
      <c r="C47" s="18"/>
      <c r="D47" s="18"/>
      <c r="E47" s="18"/>
      <c r="F47" s="18"/>
      <c r="G47" s="27"/>
      <c r="L47" s="272"/>
      <c r="M47" s="18"/>
      <c r="N47" s="18"/>
      <c r="O47" s="18"/>
      <c r="P47" s="18"/>
      <c r="Q47" s="274"/>
    </row>
    <row r="48" spans="2:29" ht="34.5" customHeight="1" x14ac:dyDescent="0.25">
      <c r="B48" s="24"/>
      <c r="C48" s="18"/>
      <c r="D48" s="18"/>
      <c r="E48" s="18"/>
      <c r="F48" s="18"/>
      <c r="G48" s="27"/>
      <c r="L48" s="494" t="s">
        <v>1525</v>
      </c>
      <c r="M48" s="495"/>
      <c r="N48" s="495"/>
      <c r="O48" s="495"/>
      <c r="P48" s="495"/>
      <c r="Q48" s="496"/>
      <c r="V48" s="497" t="s">
        <v>1531</v>
      </c>
      <c r="W48" s="498"/>
      <c r="X48" s="498"/>
      <c r="Y48" s="498"/>
      <c r="Z48" s="498"/>
      <c r="AA48" s="499"/>
    </row>
    <row r="49" spans="2:27" x14ac:dyDescent="0.25">
      <c r="B49" s="24"/>
      <c r="C49" s="18"/>
      <c r="D49" s="18"/>
      <c r="E49" s="18"/>
      <c r="F49" s="18"/>
      <c r="G49" s="27"/>
      <c r="L49" s="272"/>
      <c r="M49" s="18"/>
      <c r="N49" s="18"/>
      <c r="O49" s="18"/>
      <c r="P49" s="18"/>
      <c r="Q49" s="274"/>
    </row>
    <row r="50" spans="2:27" ht="36" customHeight="1" x14ac:dyDescent="0.25">
      <c r="B50" s="467" t="s">
        <v>1506</v>
      </c>
      <c r="C50" s="467"/>
      <c r="D50" s="467"/>
      <c r="E50" s="467"/>
      <c r="F50" s="467"/>
      <c r="G50" s="467"/>
      <c r="L50" s="492" t="s">
        <v>1506</v>
      </c>
      <c r="M50" s="467"/>
      <c r="N50" s="467"/>
      <c r="O50" s="467"/>
      <c r="P50" s="467"/>
      <c r="Q50" s="493"/>
      <c r="V50" s="467" t="s">
        <v>1506</v>
      </c>
      <c r="W50" s="467"/>
      <c r="X50" s="467"/>
      <c r="Y50" s="467"/>
      <c r="Z50" s="467"/>
      <c r="AA50" s="467"/>
    </row>
    <row r="51" spans="2:27" ht="7.5" customHeight="1" x14ac:dyDescent="0.25">
      <c r="B51" s="24"/>
      <c r="C51" s="18"/>
      <c r="D51" s="18"/>
      <c r="E51" s="18"/>
      <c r="F51" s="18"/>
      <c r="G51" s="27"/>
      <c r="L51" s="272"/>
      <c r="M51" s="18"/>
      <c r="N51" s="18"/>
      <c r="O51" s="18"/>
      <c r="P51" s="18"/>
      <c r="Q51" s="274"/>
    </row>
    <row r="52" spans="2:27" ht="33" customHeight="1" x14ac:dyDescent="0.25">
      <c r="B52" s="467" t="s">
        <v>1507</v>
      </c>
      <c r="C52" s="467"/>
      <c r="D52" s="467"/>
      <c r="E52" s="467"/>
      <c r="F52" s="467"/>
      <c r="G52" s="467"/>
      <c r="L52" s="492" t="s">
        <v>1507</v>
      </c>
      <c r="M52" s="467"/>
      <c r="N52" s="467"/>
      <c r="O52" s="467"/>
      <c r="P52" s="467"/>
      <c r="Q52" s="493"/>
      <c r="V52" s="467" t="s">
        <v>1507</v>
      </c>
      <c r="W52" s="467"/>
      <c r="X52" s="467"/>
      <c r="Y52" s="467"/>
      <c r="Z52" s="467"/>
      <c r="AA52" s="467"/>
    </row>
    <row r="53" spans="2:27" x14ac:dyDescent="0.25">
      <c r="B53" s="24"/>
      <c r="C53" s="18"/>
      <c r="D53" s="18"/>
      <c r="E53" s="18"/>
      <c r="F53" s="18"/>
      <c r="G53" s="27"/>
      <c r="L53" s="272"/>
      <c r="M53" s="18"/>
      <c r="N53" s="18"/>
      <c r="O53" s="18"/>
      <c r="P53" s="18"/>
      <c r="Q53" s="274"/>
    </row>
    <row r="54" spans="2:27" x14ac:dyDescent="0.25">
      <c r="B54" s="24"/>
      <c r="C54" s="18"/>
      <c r="D54" s="18"/>
      <c r="E54" s="18"/>
      <c r="F54" s="18"/>
      <c r="G54" s="27"/>
      <c r="L54" s="272"/>
      <c r="M54" s="18"/>
      <c r="N54" s="18"/>
      <c r="O54" s="18"/>
      <c r="P54" s="18"/>
      <c r="Q54" s="274"/>
    </row>
    <row r="55" spans="2:27" x14ac:dyDescent="0.25">
      <c r="B55" s="24"/>
      <c r="C55" s="18"/>
      <c r="D55" s="18"/>
      <c r="E55" s="18"/>
      <c r="F55" s="18"/>
      <c r="G55" s="27"/>
      <c r="L55" s="272"/>
      <c r="M55" s="18"/>
      <c r="N55" s="18"/>
      <c r="O55" s="18"/>
      <c r="P55" s="18"/>
      <c r="Q55" s="274"/>
    </row>
    <row r="56" spans="2:27" x14ac:dyDescent="0.25">
      <c r="B56" s="24"/>
      <c r="C56" s="18"/>
      <c r="D56" s="18"/>
      <c r="E56" s="18"/>
      <c r="F56" s="18"/>
      <c r="G56" s="27"/>
      <c r="L56" s="272"/>
      <c r="M56" s="18"/>
      <c r="N56" s="18"/>
      <c r="O56" s="18"/>
      <c r="P56" s="18"/>
      <c r="Q56" s="274"/>
    </row>
    <row r="57" spans="2:27" x14ac:dyDescent="0.25">
      <c r="B57" s="24" t="s">
        <v>957</v>
      </c>
      <c r="C57" s="18"/>
      <c r="D57" s="18"/>
      <c r="E57" s="18" t="s">
        <v>1509</v>
      </c>
      <c r="F57" s="18"/>
      <c r="G57" s="27"/>
      <c r="L57" s="272" t="s">
        <v>957</v>
      </c>
      <c r="M57" s="18"/>
      <c r="N57" s="18"/>
      <c r="O57" s="18" t="s">
        <v>1509</v>
      </c>
      <c r="P57" s="18"/>
      <c r="Q57" s="274"/>
      <c r="V57" t="s">
        <v>957</v>
      </c>
      <c r="Y57" t="s">
        <v>1509</v>
      </c>
    </row>
    <row r="58" spans="2:27" x14ac:dyDescent="0.25">
      <c r="B58" s="24" t="s">
        <v>1508</v>
      </c>
      <c r="C58" s="18"/>
      <c r="D58" s="18"/>
      <c r="E58" s="18" t="s">
        <v>1508</v>
      </c>
      <c r="F58" s="18"/>
      <c r="G58" s="27"/>
      <c r="L58" s="272" t="s">
        <v>1508</v>
      </c>
      <c r="M58" s="18"/>
      <c r="N58" s="18"/>
      <c r="O58" s="18" t="s">
        <v>1508</v>
      </c>
      <c r="P58" s="18"/>
      <c r="Q58" s="274"/>
      <c r="V58" t="s">
        <v>1508</v>
      </c>
      <c r="Y58" t="s">
        <v>1508</v>
      </c>
    </row>
    <row r="59" spans="2:27" x14ac:dyDescent="0.25">
      <c r="B59" s="24" t="s">
        <v>919</v>
      </c>
      <c r="C59" s="18"/>
      <c r="D59" s="18"/>
      <c r="E59" s="18" t="s">
        <v>919</v>
      </c>
      <c r="F59" s="18"/>
      <c r="G59" s="27"/>
      <c r="L59" s="272" t="s">
        <v>919</v>
      </c>
      <c r="M59" s="18"/>
      <c r="N59" s="18"/>
      <c r="O59" s="18" t="s">
        <v>919</v>
      </c>
      <c r="P59" s="18"/>
      <c r="Q59" s="274"/>
      <c r="V59" t="s">
        <v>919</v>
      </c>
      <c r="Y59" t="s">
        <v>919</v>
      </c>
    </row>
    <row r="60" spans="2:27" x14ac:dyDescent="0.25">
      <c r="B60" s="24" t="s">
        <v>893</v>
      </c>
      <c r="C60" s="18"/>
      <c r="D60" s="18"/>
      <c r="E60" s="18" t="s">
        <v>1511</v>
      </c>
      <c r="F60" s="18"/>
      <c r="G60" s="27"/>
      <c r="L60" s="272" t="s">
        <v>893</v>
      </c>
      <c r="M60" s="18"/>
      <c r="N60" s="18"/>
      <c r="O60" s="18" t="s">
        <v>1511</v>
      </c>
      <c r="P60" s="18"/>
      <c r="Q60" s="274"/>
      <c r="V60" t="s">
        <v>893</v>
      </c>
      <c r="Y60" t="s">
        <v>1511</v>
      </c>
    </row>
    <row r="61" spans="2:27" x14ac:dyDescent="0.25">
      <c r="B61" s="24" t="s">
        <v>1510</v>
      </c>
      <c r="C61" s="18"/>
      <c r="D61" s="18"/>
      <c r="E61" s="18" t="s">
        <v>893</v>
      </c>
      <c r="F61" s="18"/>
      <c r="G61" s="27"/>
      <c r="L61" s="272" t="s">
        <v>1510</v>
      </c>
      <c r="M61" s="18"/>
      <c r="N61" s="18"/>
      <c r="O61" s="18" t="s">
        <v>893</v>
      </c>
      <c r="P61" s="18"/>
      <c r="Q61" s="274"/>
      <c r="V61" t="s">
        <v>1510</v>
      </c>
      <c r="Y61" t="s">
        <v>893</v>
      </c>
    </row>
    <row r="62" spans="2:27" x14ac:dyDescent="0.25">
      <c r="B62" s="28"/>
      <c r="C62" s="29"/>
      <c r="D62" s="29"/>
      <c r="E62" s="29" t="s">
        <v>1510</v>
      </c>
      <c r="F62" s="29"/>
      <c r="G62" s="30"/>
      <c r="L62" s="279"/>
      <c r="M62" s="280"/>
      <c r="N62" s="280"/>
      <c r="O62" s="280" t="s">
        <v>1510</v>
      </c>
      <c r="P62" s="280"/>
      <c r="Q62" s="281"/>
      <c r="Y62" t="s">
        <v>1510</v>
      </c>
    </row>
  </sheetData>
  <mergeCells count="23">
    <mergeCell ref="L50:Q50"/>
    <mergeCell ref="L52:Q52"/>
    <mergeCell ref="V50:AA50"/>
    <mergeCell ref="V52:AA52"/>
    <mergeCell ref="L48:Q48"/>
    <mergeCell ref="V48:AA48"/>
    <mergeCell ref="V27:AC27"/>
    <mergeCell ref="V28:AC28"/>
    <mergeCell ref="V29:AC29"/>
    <mergeCell ref="V30:AC30"/>
    <mergeCell ref="V32:AC32"/>
    <mergeCell ref="L27:Q27"/>
    <mergeCell ref="L28:Q28"/>
    <mergeCell ref="L29:Q29"/>
    <mergeCell ref="L30:Q30"/>
    <mergeCell ref="L32:Q32"/>
    <mergeCell ref="B50:G50"/>
    <mergeCell ref="B52:G52"/>
    <mergeCell ref="B27:G27"/>
    <mergeCell ref="B28:G28"/>
    <mergeCell ref="B29:G29"/>
    <mergeCell ref="B30:G30"/>
    <mergeCell ref="B32:G32"/>
  </mergeCell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91648-1E6B-4E05-93FE-E643F04967E4}">
  <dimension ref="B2:R197"/>
  <sheetViews>
    <sheetView workbookViewId="0">
      <selection activeCell="B2" sqref="B2:B4"/>
    </sheetView>
  </sheetViews>
  <sheetFormatPr defaultRowHeight="15" x14ac:dyDescent="0.25"/>
  <cols>
    <col min="1" max="1" width="9.140625" style="18"/>
    <col min="2" max="2" width="8.28515625" style="18" customWidth="1"/>
    <col min="3" max="3" width="29.7109375" style="18" bestFit="1" customWidth="1"/>
    <col min="4" max="15" width="9.140625" style="18"/>
    <col min="16" max="16" width="12.5703125" style="18" bestFit="1" customWidth="1"/>
    <col min="17" max="16384" width="9.140625" style="18"/>
  </cols>
  <sheetData>
    <row r="2" spans="2:18" x14ac:dyDescent="0.25">
      <c r="B2" s="354" t="s">
        <v>977</v>
      </c>
      <c r="C2" s="355"/>
      <c r="D2" s="355"/>
      <c r="E2" s="355"/>
      <c r="F2" s="355"/>
      <c r="G2" s="355"/>
      <c r="H2" s="32"/>
      <c r="I2" s="32"/>
      <c r="J2" s="32"/>
      <c r="K2" s="32"/>
      <c r="L2" s="32"/>
      <c r="M2" s="32"/>
      <c r="N2" s="32"/>
      <c r="O2" s="32"/>
      <c r="P2" s="33"/>
    </row>
    <row r="3" spans="2:18" x14ac:dyDescent="0.25">
      <c r="B3" s="420" t="s">
        <v>1685</v>
      </c>
      <c r="F3" s="101" t="s">
        <v>1658</v>
      </c>
      <c r="P3" s="27"/>
    </row>
    <row r="4" spans="2:18" x14ac:dyDescent="0.25">
      <c r="B4" s="24" t="s">
        <v>1597</v>
      </c>
      <c r="P4" s="27"/>
    </row>
    <row r="5" spans="2:18" x14ac:dyDescent="0.25">
      <c r="B5" s="24"/>
      <c r="D5" s="472" t="s">
        <v>535</v>
      </c>
      <c r="E5" s="472"/>
      <c r="F5" s="472"/>
      <c r="G5" s="472"/>
      <c r="H5" s="472"/>
      <c r="I5" s="472"/>
      <c r="J5" s="472"/>
      <c r="K5" s="472"/>
      <c r="L5" s="472"/>
      <c r="M5" s="472"/>
      <c r="N5" s="472"/>
      <c r="O5" s="472"/>
      <c r="P5" s="27" t="s">
        <v>552</v>
      </c>
    </row>
    <row r="6" spans="2:18" x14ac:dyDescent="0.25">
      <c r="B6" s="362" t="s">
        <v>662</v>
      </c>
      <c r="C6" s="356" t="s">
        <v>1183</v>
      </c>
      <c r="D6" s="357">
        <v>44013</v>
      </c>
      <c r="E6" s="357">
        <v>44044</v>
      </c>
      <c r="F6" s="357">
        <v>44075</v>
      </c>
      <c r="G6" s="357">
        <v>44105</v>
      </c>
      <c r="H6" s="357">
        <v>44136</v>
      </c>
      <c r="I6" s="357">
        <v>44166</v>
      </c>
      <c r="J6" s="357">
        <v>44197</v>
      </c>
      <c r="K6" s="357">
        <v>44228</v>
      </c>
      <c r="L6" s="357">
        <v>44256</v>
      </c>
      <c r="M6" s="357">
        <v>44287</v>
      </c>
      <c r="N6" s="357">
        <v>44317</v>
      </c>
      <c r="O6" s="357">
        <v>44348</v>
      </c>
      <c r="P6" s="363" t="s">
        <v>416</v>
      </c>
      <c r="R6" s="204" t="s">
        <v>1619</v>
      </c>
    </row>
    <row r="7" spans="2:18" x14ac:dyDescent="0.25">
      <c r="B7" s="364">
        <v>1</v>
      </c>
      <c r="C7" s="44" t="s">
        <v>565</v>
      </c>
      <c r="D7" s="133"/>
      <c r="E7" s="133"/>
      <c r="F7" s="133"/>
      <c r="G7" s="133"/>
      <c r="H7" s="133"/>
      <c r="I7" s="133"/>
      <c r="J7" s="133"/>
      <c r="K7" s="133"/>
      <c r="L7" s="133"/>
      <c r="M7" s="133"/>
      <c r="N7" s="133"/>
      <c r="O7" s="133"/>
      <c r="P7" s="45">
        <f>SUM(D7:O7)</f>
        <v>0</v>
      </c>
      <c r="R7" s="204" t="s">
        <v>1620</v>
      </c>
    </row>
    <row r="8" spans="2:18" x14ac:dyDescent="0.25">
      <c r="B8" s="365">
        <v>2</v>
      </c>
      <c r="C8" s="359" t="s">
        <v>454</v>
      </c>
      <c r="D8" s="360"/>
      <c r="E8" s="360"/>
      <c r="F8" s="360"/>
      <c r="G8" s="360"/>
      <c r="H8" s="360"/>
      <c r="I8" s="360"/>
      <c r="J8" s="360"/>
      <c r="K8" s="360"/>
      <c r="L8" s="360"/>
      <c r="M8" s="360"/>
      <c r="N8" s="360"/>
      <c r="O8" s="360"/>
      <c r="P8" s="366">
        <f t="shared" ref="P8:P14" si="0">SUM(D8:O8)</f>
        <v>0</v>
      </c>
      <c r="R8" s="204" t="s">
        <v>1621</v>
      </c>
    </row>
    <row r="9" spans="2:18" x14ac:dyDescent="0.25">
      <c r="B9" s="364">
        <v>3</v>
      </c>
      <c r="C9" s="358" t="s">
        <v>905</v>
      </c>
      <c r="D9" s="133"/>
      <c r="E9" s="133"/>
      <c r="F9" s="133"/>
      <c r="G9" s="133"/>
      <c r="H9" s="133"/>
      <c r="I9" s="133"/>
      <c r="J9" s="133"/>
      <c r="K9" s="133"/>
      <c r="L9" s="133"/>
      <c r="M9" s="133"/>
      <c r="N9" s="133"/>
      <c r="O9" s="133"/>
      <c r="P9" s="45">
        <f t="shared" si="0"/>
        <v>0</v>
      </c>
    </row>
    <row r="10" spans="2:18" x14ac:dyDescent="0.25">
      <c r="B10" s="365">
        <v>4</v>
      </c>
      <c r="C10" s="359" t="s">
        <v>1598</v>
      </c>
      <c r="D10" s="360"/>
      <c r="E10" s="360"/>
      <c r="F10" s="360"/>
      <c r="G10" s="360"/>
      <c r="H10" s="360"/>
      <c r="I10" s="360"/>
      <c r="J10" s="360"/>
      <c r="K10" s="360"/>
      <c r="L10" s="360"/>
      <c r="M10" s="360"/>
      <c r="N10" s="360"/>
      <c r="O10" s="360"/>
      <c r="P10" s="366">
        <f t="shared" si="0"/>
        <v>0</v>
      </c>
    </row>
    <row r="11" spans="2:18" x14ac:dyDescent="0.25">
      <c r="B11" s="364">
        <v>5</v>
      </c>
      <c r="C11" s="358" t="s">
        <v>1599</v>
      </c>
      <c r="D11" s="133"/>
      <c r="E11" s="133"/>
      <c r="F11" s="133"/>
      <c r="G11" s="133"/>
      <c r="H11" s="133"/>
      <c r="I11" s="133"/>
      <c r="J11" s="133"/>
      <c r="K11" s="133"/>
      <c r="L11" s="133"/>
      <c r="M11" s="133"/>
      <c r="N11" s="133"/>
      <c r="O11" s="133"/>
      <c r="P11" s="45">
        <f t="shared" si="0"/>
        <v>0</v>
      </c>
    </row>
    <row r="12" spans="2:18" x14ac:dyDescent="0.25">
      <c r="B12" s="365">
        <v>6</v>
      </c>
      <c r="C12" s="359" t="s">
        <v>1600</v>
      </c>
      <c r="D12" s="360"/>
      <c r="E12" s="360"/>
      <c r="F12" s="360"/>
      <c r="G12" s="360"/>
      <c r="H12" s="360"/>
      <c r="I12" s="360"/>
      <c r="J12" s="360"/>
      <c r="K12" s="360"/>
      <c r="L12" s="360"/>
      <c r="M12" s="360"/>
      <c r="N12" s="360"/>
      <c r="O12" s="360"/>
      <c r="P12" s="366">
        <f t="shared" si="0"/>
        <v>0</v>
      </c>
    </row>
    <row r="13" spans="2:18" x14ac:dyDescent="0.25">
      <c r="B13" s="364">
        <v>7</v>
      </c>
      <c r="C13" s="358" t="s">
        <v>1601</v>
      </c>
      <c r="D13" s="133"/>
      <c r="E13" s="133"/>
      <c r="F13" s="133"/>
      <c r="G13" s="133"/>
      <c r="H13" s="133"/>
      <c r="I13" s="133"/>
      <c r="J13" s="133"/>
      <c r="K13" s="133"/>
      <c r="L13" s="133"/>
      <c r="M13" s="133"/>
      <c r="N13" s="133"/>
      <c r="O13" s="133"/>
      <c r="P13" s="45">
        <f t="shared" si="0"/>
        <v>0</v>
      </c>
    </row>
    <row r="14" spans="2:18" x14ac:dyDescent="0.25">
      <c r="B14" s="365">
        <v>8</v>
      </c>
      <c r="C14" s="359" t="s">
        <v>1602</v>
      </c>
      <c r="D14" s="360"/>
      <c r="E14" s="360"/>
      <c r="F14" s="360"/>
      <c r="G14" s="360"/>
      <c r="H14" s="360"/>
      <c r="I14" s="360"/>
      <c r="J14" s="360"/>
      <c r="K14" s="360"/>
      <c r="L14" s="360"/>
      <c r="M14" s="360"/>
      <c r="N14" s="360"/>
      <c r="O14" s="360"/>
      <c r="P14" s="366">
        <f t="shared" si="0"/>
        <v>0</v>
      </c>
    </row>
    <row r="15" spans="2:18" s="34" customFormat="1" x14ac:dyDescent="0.25">
      <c r="B15" s="362" t="s">
        <v>416</v>
      </c>
      <c r="C15" s="356"/>
      <c r="D15" s="361">
        <f t="shared" ref="D15:P15" si="1">SUM(D7:D14)</f>
        <v>0</v>
      </c>
      <c r="E15" s="361">
        <f t="shared" si="1"/>
        <v>0</v>
      </c>
      <c r="F15" s="361">
        <f t="shared" si="1"/>
        <v>0</v>
      </c>
      <c r="G15" s="361">
        <f t="shared" si="1"/>
        <v>0</v>
      </c>
      <c r="H15" s="361">
        <f t="shared" si="1"/>
        <v>0</v>
      </c>
      <c r="I15" s="361">
        <f t="shared" si="1"/>
        <v>0</v>
      </c>
      <c r="J15" s="361">
        <f t="shared" si="1"/>
        <v>0</v>
      </c>
      <c r="K15" s="361">
        <f t="shared" si="1"/>
        <v>0</v>
      </c>
      <c r="L15" s="361">
        <f t="shared" si="1"/>
        <v>0</v>
      </c>
      <c r="M15" s="361">
        <f t="shared" si="1"/>
        <v>0</v>
      </c>
      <c r="N15" s="361">
        <f t="shared" si="1"/>
        <v>0</v>
      </c>
      <c r="O15" s="361">
        <f t="shared" si="1"/>
        <v>0</v>
      </c>
      <c r="P15" s="367">
        <f t="shared" si="1"/>
        <v>0</v>
      </c>
    </row>
    <row r="16" spans="2:18" x14ac:dyDescent="0.25">
      <c r="B16" s="24"/>
      <c r="P16" s="27"/>
    </row>
    <row r="17" spans="2:16" x14ac:dyDescent="0.25">
      <c r="B17" s="24"/>
      <c r="P17" s="27"/>
    </row>
    <row r="18" spans="2:16" x14ac:dyDescent="0.25">
      <c r="B18" s="24" t="s">
        <v>1613</v>
      </c>
      <c r="P18" s="27"/>
    </row>
    <row r="19" spans="2:16" x14ac:dyDescent="0.25">
      <c r="B19" s="24" t="s">
        <v>918</v>
      </c>
      <c r="C19" s="18" t="s">
        <v>1614</v>
      </c>
      <c r="P19" s="27"/>
    </row>
    <row r="20" spans="2:16" x14ac:dyDescent="0.25">
      <c r="B20" s="114" t="s">
        <v>919</v>
      </c>
      <c r="C20" s="18" t="s">
        <v>1614</v>
      </c>
      <c r="P20" s="27"/>
    </row>
    <row r="21" spans="2:16" x14ac:dyDescent="0.25">
      <c r="B21" s="368" t="s">
        <v>1615</v>
      </c>
      <c r="C21" s="29"/>
      <c r="D21" s="29"/>
      <c r="E21" s="29"/>
      <c r="F21" s="29"/>
      <c r="G21" s="29"/>
      <c r="H21" s="29"/>
      <c r="I21" s="29"/>
      <c r="J21" s="29"/>
      <c r="K21" s="29"/>
      <c r="L21" s="29"/>
      <c r="M21" s="29"/>
      <c r="N21" s="29"/>
      <c r="O21" s="29"/>
      <c r="P21" s="30"/>
    </row>
    <row r="23" spans="2:16" x14ac:dyDescent="0.25">
      <c r="B23" s="354" t="s">
        <v>977</v>
      </c>
      <c r="C23" s="355"/>
      <c r="D23" s="355"/>
      <c r="E23" s="355"/>
      <c r="F23" s="355"/>
      <c r="G23" s="355"/>
      <c r="H23" s="32"/>
      <c r="I23" s="32"/>
      <c r="J23" s="32"/>
      <c r="K23" s="32"/>
      <c r="L23" s="32"/>
      <c r="M23" s="32"/>
      <c r="N23" s="32"/>
      <c r="O23" s="32"/>
      <c r="P23" s="33"/>
    </row>
    <row r="24" spans="2:16" x14ac:dyDescent="0.25">
      <c r="B24" s="420" t="s">
        <v>1686</v>
      </c>
      <c r="F24" s="101" t="s">
        <v>1611</v>
      </c>
      <c r="P24" s="27"/>
    </row>
    <row r="25" spans="2:16" x14ac:dyDescent="0.25">
      <c r="B25" s="24" t="s">
        <v>1597</v>
      </c>
      <c r="F25" s="18" t="s">
        <v>1618</v>
      </c>
      <c r="P25" s="27"/>
    </row>
    <row r="26" spans="2:16" x14ac:dyDescent="0.25">
      <c r="B26" s="24"/>
      <c r="D26" s="472" t="s">
        <v>535</v>
      </c>
      <c r="E26" s="472"/>
      <c r="F26" s="472"/>
      <c r="G26" s="472"/>
      <c r="H26" s="472"/>
      <c r="I26" s="472"/>
      <c r="J26" s="472"/>
      <c r="K26" s="472"/>
      <c r="L26" s="472"/>
      <c r="M26" s="472"/>
      <c r="N26" s="472"/>
      <c r="O26" s="472"/>
      <c r="P26" s="27" t="s">
        <v>552</v>
      </c>
    </row>
    <row r="27" spans="2:16" x14ac:dyDescent="0.25">
      <c r="B27" s="362" t="s">
        <v>662</v>
      </c>
      <c r="C27" s="356" t="s">
        <v>1183</v>
      </c>
      <c r="D27" s="357">
        <v>44013</v>
      </c>
      <c r="E27" s="357">
        <v>44044</v>
      </c>
      <c r="F27" s="357">
        <v>44075</v>
      </c>
      <c r="G27" s="357">
        <v>44105</v>
      </c>
      <c r="H27" s="357">
        <v>44136</v>
      </c>
      <c r="I27" s="357">
        <v>44166</v>
      </c>
      <c r="J27" s="357">
        <v>44197</v>
      </c>
      <c r="K27" s="357">
        <v>44228</v>
      </c>
      <c r="L27" s="357">
        <v>44256</v>
      </c>
      <c r="M27" s="357">
        <v>44287</v>
      </c>
      <c r="N27" s="357">
        <v>44317</v>
      </c>
      <c r="O27" s="357">
        <v>44348</v>
      </c>
      <c r="P27" s="363" t="s">
        <v>416</v>
      </c>
    </row>
    <row r="28" spans="2:16" x14ac:dyDescent="0.25">
      <c r="B28" s="370">
        <v>1</v>
      </c>
      <c r="C28" s="369" t="s">
        <v>565</v>
      </c>
      <c r="D28" s="371"/>
      <c r="E28" s="371"/>
      <c r="F28" s="371"/>
      <c r="G28" s="371"/>
      <c r="H28" s="371"/>
      <c r="I28" s="371"/>
      <c r="J28" s="371"/>
      <c r="K28" s="371"/>
      <c r="L28" s="371"/>
      <c r="M28" s="371"/>
      <c r="N28" s="371"/>
      <c r="O28" s="371"/>
      <c r="P28" s="372">
        <f>SUM(D28:O28)</f>
        <v>0</v>
      </c>
    </row>
    <row r="29" spans="2:16" x14ac:dyDescent="0.25">
      <c r="B29" s="365"/>
      <c r="C29" s="375" t="s">
        <v>1603</v>
      </c>
      <c r="D29" s="360"/>
      <c r="E29" s="360"/>
      <c r="F29" s="360"/>
      <c r="G29" s="360"/>
      <c r="H29" s="360"/>
      <c r="I29" s="360"/>
      <c r="J29" s="360"/>
      <c r="K29" s="360"/>
      <c r="L29" s="360"/>
      <c r="M29" s="360"/>
      <c r="N29" s="360"/>
      <c r="O29" s="360"/>
      <c r="P29" s="366"/>
    </row>
    <row r="30" spans="2:16" x14ac:dyDescent="0.25">
      <c r="B30" s="370"/>
      <c r="C30" s="373" t="s">
        <v>1604</v>
      </c>
      <c r="D30" s="371"/>
      <c r="E30" s="371"/>
      <c r="F30" s="371"/>
      <c r="G30" s="371"/>
      <c r="H30" s="371"/>
      <c r="I30" s="371"/>
      <c r="J30" s="371"/>
      <c r="K30" s="371"/>
      <c r="L30" s="371"/>
      <c r="M30" s="371"/>
      <c r="N30" s="371"/>
      <c r="O30" s="371"/>
      <c r="P30" s="372"/>
    </row>
    <row r="31" spans="2:16" x14ac:dyDescent="0.25">
      <c r="B31" s="365"/>
      <c r="C31" s="375" t="s">
        <v>1605</v>
      </c>
      <c r="D31" s="360"/>
      <c r="E31" s="360"/>
      <c r="F31" s="360"/>
      <c r="G31" s="360"/>
      <c r="H31" s="360"/>
      <c r="I31" s="360"/>
      <c r="J31" s="360"/>
      <c r="K31" s="360"/>
      <c r="L31" s="360"/>
      <c r="M31" s="360"/>
      <c r="N31" s="360"/>
      <c r="O31" s="360"/>
      <c r="P31" s="366"/>
    </row>
    <row r="32" spans="2:16" x14ac:dyDescent="0.25">
      <c r="B32" s="370"/>
      <c r="C32" s="373" t="s">
        <v>55</v>
      </c>
      <c r="D32" s="371"/>
      <c r="E32" s="371"/>
      <c r="F32" s="371"/>
      <c r="G32" s="371"/>
      <c r="H32" s="371"/>
      <c r="I32" s="371"/>
      <c r="J32" s="371"/>
      <c r="K32" s="371"/>
      <c r="L32" s="371"/>
      <c r="M32" s="371"/>
      <c r="N32" s="371"/>
      <c r="O32" s="371"/>
      <c r="P32" s="372"/>
    </row>
    <row r="33" spans="2:16" x14ac:dyDescent="0.25">
      <c r="B33" s="365"/>
      <c r="C33" s="375" t="s">
        <v>1606</v>
      </c>
      <c r="D33" s="360"/>
      <c r="E33" s="360"/>
      <c r="F33" s="360"/>
      <c r="G33" s="360"/>
      <c r="H33" s="360"/>
      <c r="I33" s="360"/>
      <c r="J33" s="360"/>
      <c r="K33" s="360"/>
      <c r="L33" s="360"/>
      <c r="M33" s="360"/>
      <c r="N33" s="360"/>
      <c r="O33" s="360"/>
      <c r="P33" s="366"/>
    </row>
    <row r="34" spans="2:16" x14ac:dyDescent="0.25">
      <c r="B34" s="370"/>
      <c r="C34" s="373" t="s">
        <v>1607</v>
      </c>
      <c r="D34" s="371"/>
      <c r="E34" s="371"/>
      <c r="F34" s="371"/>
      <c r="G34" s="371"/>
      <c r="H34" s="371"/>
      <c r="I34" s="371"/>
      <c r="J34" s="371"/>
      <c r="K34" s="371"/>
      <c r="L34" s="371"/>
      <c r="M34" s="371"/>
      <c r="N34" s="371"/>
      <c r="O34" s="371"/>
      <c r="P34" s="372"/>
    </row>
    <row r="35" spans="2:16" x14ac:dyDescent="0.25">
      <c r="B35" s="365"/>
      <c r="C35" s="375" t="s">
        <v>1608</v>
      </c>
      <c r="D35" s="360"/>
      <c r="E35" s="360"/>
      <c r="F35" s="360"/>
      <c r="G35" s="360"/>
      <c r="H35" s="360"/>
      <c r="I35" s="360"/>
      <c r="J35" s="360"/>
      <c r="K35" s="360"/>
      <c r="L35" s="360"/>
      <c r="M35" s="360"/>
      <c r="N35" s="360"/>
      <c r="O35" s="360"/>
      <c r="P35" s="366"/>
    </row>
    <row r="36" spans="2:16" x14ac:dyDescent="0.25">
      <c r="B36" s="370"/>
      <c r="C36" s="373" t="s">
        <v>1609</v>
      </c>
      <c r="D36" s="371"/>
      <c r="E36" s="371"/>
      <c r="F36" s="371"/>
      <c r="G36" s="371"/>
      <c r="H36" s="371"/>
      <c r="I36" s="371"/>
      <c r="J36" s="371"/>
      <c r="K36" s="371"/>
      <c r="L36" s="371"/>
      <c r="M36" s="371"/>
      <c r="N36" s="371"/>
      <c r="O36" s="371"/>
      <c r="P36" s="372"/>
    </row>
    <row r="37" spans="2:16" x14ac:dyDescent="0.25">
      <c r="B37" s="365"/>
      <c r="C37" s="375" t="s">
        <v>1610</v>
      </c>
      <c r="D37" s="360"/>
      <c r="E37" s="360"/>
      <c r="F37" s="360"/>
      <c r="G37" s="360"/>
      <c r="H37" s="360"/>
      <c r="I37" s="360"/>
      <c r="J37" s="360"/>
      <c r="K37" s="360"/>
      <c r="L37" s="360"/>
      <c r="M37" s="360"/>
      <c r="N37" s="360"/>
      <c r="O37" s="360"/>
      <c r="P37" s="366"/>
    </row>
    <row r="38" spans="2:16" x14ac:dyDescent="0.25">
      <c r="B38" s="370"/>
      <c r="C38" s="373" t="s">
        <v>1612</v>
      </c>
      <c r="D38" s="371"/>
      <c r="E38" s="371"/>
      <c r="F38" s="371"/>
      <c r="G38" s="371"/>
      <c r="H38" s="371"/>
      <c r="I38" s="371"/>
      <c r="J38" s="371"/>
      <c r="K38" s="371"/>
      <c r="L38" s="371"/>
      <c r="M38" s="371"/>
      <c r="N38" s="371"/>
      <c r="O38" s="371"/>
      <c r="P38" s="372"/>
    </row>
    <row r="39" spans="2:16" x14ac:dyDescent="0.25">
      <c r="B39" s="370"/>
      <c r="C39" s="369" t="s">
        <v>1346</v>
      </c>
      <c r="D39" s="374">
        <f>SUM(D29:D38)</f>
        <v>0</v>
      </c>
      <c r="E39" s="374">
        <f t="shared" ref="E39:P39" si="2">SUM(E29:E38)</f>
        <v>0</v>
      </c>
      <c r="F39" s="374">
        <f t="shared" si="2"/>
        <v>0</v>
      </c>
      <c r="G39" s="374">
        <f t="shared" si="2"/>
        <v>0</v>
      </c>
      <c r="H39" s="374">
        <f t="shared" si="2"/>
        <v>0</v>
      </c>
      <c r="I39" s="374">
        <f t="shared" si="2"/>
        <v>0</v>
      </c>
      <c r="J39" s="374">
        <f t="shared" si="2"/>
        <v>0</v>
      </c>
      <c r="K39" s="374">
        <f t="shared" si="2"/>
        <v>0</v>
      </c>
      <c r="L39" s="374">
        <f t="shared" si="2"/>
        <v>0</v>
      </c>
      <c r="M39" s="374">
        <f t="shared" si="2"/>
        <v>0</v>
      </c>
      <c r="N39" s="374">
        <f t="shared" si="2"/>
        <v>0</v>
      </c>
      <c r="O39" s="374">
        <f t="shared" si="2"/>
        <v>0</v>
      </c>
      <c r="P39" s="376">
        <f t="shared" si="2"/>
        <v>0</v>
      </c>
    </row>
    <row r="40" spans="2:16" x14ac:dyDescent="0.25">
      <c r="B40" s="370">
        <v>2</v>
      </c>
      <c r="C40" s="369" t="s">
        <v>454</v>
      </c>
      <c r="D40" s="371"/>
      <c r="E40" s="371"/>
      <c r="F40" s="371"/>
      <c r="G40" s="371"/>
      <c r="H40" s="371"/>
      <c r="I40" s="371"/>
      <c r="J40" s="371"/>
      <c r="K40" s="371"/>
      <c r="L40" s="371"/>
      <c r="M40" s="371"/>
      <c r="N40" s="371"/>
      <c r="O40" s="371"/>
      <c r="P40" s="372">
        <f t="shared" ref="P40" si="3">SUM(D40:O40)</f>
        <v>0</v>
      </c>
    </row>
    <row r="41" spans="2:16" x14ac:dyDescent="0.25">
      <c r="B41" s="365"/>
      <c r="C41" s="375" t="s">
        <v>1603</v>
      </c>
      <c r="D41" s="360"/>
      <c r="E41" s="360"/>
      <c r="F41" s="360"/>
      <c r="G41" s="360"/>
      <c r="H41" s="360"/>
      <c r="I41" s="360"/>
      <c r="J41" s="360"/>
      <c r="K41" s="360"/>
      <c r="L41" s="360"/>
      <c r="M41" s="360"/>
      <c r="N41" s="360"/>
      <c r="O41" s="360"/>
      <c r="P41" s="366"/>
    </row>
    <row r="42" spans="2:16" x14ac:dyDescent="0.25">
      <c r="B42" s="370"/>
      <c r="C42" s="373" t="s">
        <v>1604</v>
      </c>
      <c r="D42" s="371"/>
      <c r="E42" s="371"/>
      <c r="F42" s="371"/>
      <c r="G42" s="371"/>
      <c r="H42" s="371"/>
      <c r="I42" s="371"/>
      <c r="J42" s="371"/>
      <c r="K42" s="371"/>
      <c r="L42" s="371"/>
      <c r="M42" s="371"/>
      <c r="N42" s="371"/>
      <c r="O42" s="371"/>
      <c r="P42" s="372"/>
    </row>
    <row r="43" spans="2:16" x14ac:dyDescent="0.25">
      <c r="B43" s="365"/>
      <c r="C43" s="375" t="s">
        <v>1605</v>
      </c>
      <c r="D43" s="360"/>
      <c r="E43" s="360"/>
      <c r="F43" s="360"/>
      <c r="G43" s="360"/>
      <c r="H43" s="360"/>
      <c r="I43" s="360"/>
      <c r="J43" s="360"/>
      <c r="K43" s="360"/>
      <c r="L43" s="360"/>
      <c r="M43" s="360"/>
      <c r="N43" s="360"/>
      <c r="O43" s="360"/>
      <c r="P43" s="366"/>
    </row>
    <row r="44" spans="2:16" x14ac:dyDescent="0.25">
      <c r="B44" s="370"/>
      <c r="C44" s="373" t="s">
        <v>55</v>
      </c>
      <c r="D44" s="371"/>
      <c r="E44" s="371"/>
      <c r="F44" s="371"/>
      <c r="G44" s="371"/>
      <c r="H44" s="371"/>
      <c r="I44" s="371"/>
      <c r="J44" s="371"/>
      <c r="K44" s="371"/>
      <c r="L44" s="371"/>
      <c r="M44" s="371"/>
      <c r="N44" s="371"/>
      <c r="O44" s="371"/>
      <c r="P44" s="372"/>
    </row>
    <row r="45" spans="2:16" x14ac:dyDescent="0.25">
      <c r="B45" s="365"/>
      <c r="C45" s="375" t="s">
        <v>1606</v>
      </c>
      <c r="D45" s="360"/>
      <c r="E45" s="360"/>
      <c r="F45" s="360"/>
      <c r="G45" s="360"/>
      <c r="H45" s="360"/>
      <c r="I45" s="360"/>
      <c r="J45" s="360"/>
      <c r="K45" s="360"/>
      <c r="L45" s="360"/>
      <c r="M45" s="360"/>
      <c r="N45" s="360"/>
      <c r="O45" s="360"/>
      <c r="P45" s="366"/>
    </row>
    <row r="46" spans="2:16" x14ac:dyDescent="0.25">
      <c r="B46" s="370"/>
      <c r="C46" s="373" t="s">
        <v>1607</v>
      </c>
      <c r="D46" s="371"/>
      <c r="E46" s="371"/>
      <c r="F46" s="371"/>
      <c r="G46" s="371"/>
      <c r="H46" s="371"/>
      <c r="I46" s="371"/>
      <c r="J46" s="371"/>
      <c r="K46" s="371"/>
      <c r="L46" s="371"/>
      <c r="M46" s="371"/>
      <c r="N46" s="371"/>
      <c r="O46" s="371"/>
      <c r="P46" s="372"/>
    </row>
    <row r="47" spans="2:16" x14ac:dyDescent="0.25">
      <c r="B47" s="365"/>
      <c r="C47" s="375" t="s">
        <v>1608</v>
      </c>
      <c r="D47" s="360"/>
      <c r="E47" s="360"/>
      <c r="F47" s="360"/>
      <c r="G47" s="360"/>
      <c r="H47" s="360"/>
      <c r="I47" s="360"/>
      <c r="J47" s="360"/>
      <c r="K47" s="360"/>
      <c r="L47" s="360"/>
      <c r="M47" s="360"/>
      <c r="N47" s="360"/>
      <c r="O47" s="360"/>
      <c r="P47" s="366"/>
    </row>
    <row r="48" spans="2:16" x14ac:dyDescent="0.25">
      <c r="B48" s="370"/>
      <c r="C48" s="373" t="s">
        <v>1609</v>
      </c>
      <c r="D48" s="371"/>
      <c r="E48" s="371"/>
      <c r="F48" s="371"/>
      <c r="G48" s="371"/>
      <c r="H48" s="371"/>
      <c r="I48" s="371"/>
      <c r="J48" s="371"/>
      <c r="K48" s="371"/>
      <c r="L48" s="371"/>
      <c r="M48" s="371"/>
      <c r="N48" s="371"/>
      <c r="O48" s="371"/>
      <c r="P48" s="372"/>
    </row>
    <row r="49" spans="2:16" x14ac:dyDescent="0.25">
      <c r="B49" s="365"/>
      <c r="C49" s="375" t="s">
        <v>1610</v>
      </c>
      <c r="D49" s="360"/>
      <c r="E49" s="360"/>
      <c r="F49" s="360"/>
      <c r="G49" s="360"/>
      <c r="H49" s="360"/>
      <c r="I49" s="360"/>
      <c r="J49" s="360"/>
      <c r="K49" s="360"/>
      <c r="L49" s="360"/>
      <c r="M49" s="360"/>
      <c r="N49" s="360"/>
      <c r="O49" s="360"/>
      <c r="P49" s="366"/>
    </row>
    <row r="50" spans="2:16" x14ac:dyDescent="0.25">
      <c r="B50" s="370"/>
      <c r="C50" s="373" t="s">
        <v>1612</v>
      </c>
      <c r="D50" s="371"/>
      <c r="E50" s="371"/>
      <c r="F50" s="371"/>
      <c r="G50" s="371"/>
      <c r="H50" s="371"/>
      <c r="I50" s="371"/>
      <c r="J50" s="371"/>
      <c r="K50" s="371"/>
      <c r="L50" s="371"/>
      <c r="M50" s="371"/>
      <c r="N50" s="371"/>
      <c r="O50" s="371"/>
      <c r="P50" s="372"/>
    </row>
    <row r="51" spans="2:16" x14ac:dyDescent="0.25">
      <c r="B51" s="370"/>
      <c r="C51" s="369" t="s">
        <v>1346</v>
      </c>
      <c r="D51" s="374">
        <f>SUM(D41:D50)</f>
        <v>0</v>
      </c>
      <c r="E51" s="374">
        <f t="shared" ref="E51:P51" si="4">SUM(E41:E50)</f>
        <v>0</v>
      </c>
      <c r="F51" s="374">
        <f t="shared" si="4"/>
        <v>0</v>
      </c>
      <c r="G51" s="374">
        <f t="shared" si="4"/>
        <v>0</v>
      </c>
      <c r="H51" s="374">
        <f t="shared" si="4"/>
        <v>0</v>
      </c>
      <c r="I51" s="374">
        <f t="shared" si="4"/>
        <v>0</v>
      </c>
      <c r="J51" s="374">
        <f t="shared" si="4"/>
        <v>0</v>
      </c>
      <c r="K51" s="374">
        <f t="shared" si="4"/>
        <v>0</v>
      </c>
      <c r="L51" s="374">
        <f t="shared" si="4"/>
        <v>0</v>
      </c>
      <c r="M51" s="374">
        <f t="shared" si="4"/>
        <v>0</v>
      </c>
      <c r="N51" s="374">
        <f t="shared" si="4"/>
        <v>0</v>
      </c>
      <c r="O51" s="374">
        <f t="shared" si="4"/>
        <v>0</v>
      </c>
      <c r="P51" s="376">
        <f t="shared" si="4"/>
        <v>0</v>
      </c>
    </row>
    <row r="52" spans="2:16" x14ac:dyDescent="0.25">
      <c r="B52" s="370"/>
      <c r="C52" s="358"/>
      <c r="D52" s="371"/>
      <c r="E52" s="371"/>
      <c r="F52" s="371"/>
      <c r="G52" s="371"/>
      <c r="H52" s="371"/>
      <c r="I52" s="371"/>
      <c r="J52" s="371"/>
      <c r="K52" s="371"/>
      <c r="L52" s="371"/>
      <c r="M52" s="371"/>
      <c r="N52" s="371"/>
      <c r="O52" s="371"/>
      <c r="P52" s="372"/>
    </row>
    <row r="53" spans="2:16" x14ac:dyDescent="0.25">
      <c r="B53" s="362" t="s">
        <v>416</v>
      </c>
      <c r="C53" s="356"/>
      <c r="D53" s="361">
        <f>SUM(D39,D51)</f>
        <v>0</v>
      </c>
      <c r="E53" s="361">
        <f t="shared" ref="E53:O53" si="5">SUM(E39,E51)</f>
        <v>0</v>
      </c>
      <c r="F53" s="361">
        <f t="shared" si="5"/>
        <v>0</v>
      </c>
      <c r="G53" s="361">
        <f t="shared" si="5"/>
        <v>0</v>
      </c>
      <c r="H53" s="361">
        <f t="shared" si="5"/>
        <v>0</v>
      </c>
      <c r="I53" s="361">
        <f t="shared" si="5"/>
        <v>0</v>
      </c>
      <c r="J53" s="361">
        <f t="shared" si="5"/>
        <v>0</v>
      </c>
      <c r="K53" s="361">
        <f t="shared" si="5"/>
        <v>0</v>
      </c>
      <c r="L53" s="361">
        <f t="shared" si="5"/>
        <v>0</v>
      </c>
      <c r="M53" s="361">
        <f t="shared" si="5"/>
        <v>0</v>
      </c>
      <c r="N53" s="361">
        <f t="shared" si="5"/>
        <v>0</v>
      </c>
      <c r="O53" s="361">
        <f t="shared" si="5"/>
        <v>0</v>
      </c>
      <c r="P53" s="367">
        <f>SUM(P39,P51)</f>
        <v>0</v>
      </c>
    </row>
    <row r="54" spans="2:16" x14ac:dyDescent="0.25">
      <c r="B54" s="24"/>
      <c r="P54" s="27"/>
    </row>
    <row r="55" spans="2:16" x14ac:dyDescent="0.25">
      <c r="B55" s="24"/>
      <c r="P55" s="27"/>
    </row>
    <row r="56" spans="2:16" x14ac:dyDescent="0.25">
      <c r="B56" s="24" t="s">
        <v>1613</v>
      </c>
      <c r="P56" s="27"/>
    </row>
    <row r="57" spans="2:16" x14ac:dyDescent="0.25">
      <c r="B57" s="24" t="s">
        <v>918</v>
      </c>
      <c r="C57" s="18" t="s">
        <v>1614</v>
      </c>
      <c r="P57" s="27"/>
    </row>
    <row r="58" spans="2:16" x14ac:dyDescent="0.25">
      <c r="B58" s="114" t="s">
        <v>919</v>
      </c>
      <c r="C58" s="18" t="s">
        <v>1614</v>
      </c>
      <c r="P58" s="27"/>
    </row>
    <row r="59" spans="2:16" x14ac:dyDescent="0.25">
      <c r="B59" s="368" t="s">
        <v>1615</v>
      </c>
      <c r="C59" s="29"/>
      <c r="D59" s="29"/>
      <c r="E59" s="29"/>
      <c r="F59" s="29"/>
      <c r="G59" s="29"/>
      <c r="H59" s="29"/>
      <c r="I59" s="29"/>
      <c r="J59" s="29"/>
      <c r="K59" s="29"/>
      <c r="L59" s="29"/>
      <c r="M59" s="29"/>
      <c r="N59" s="29"/>
      <c r="O59" s="29"/>
      <c r="P59" s="30"/>
    </row>
    <row r="61" spans="2:16" x14ac:dyDescent="0.25">
      <c r="B61" s="354" t="s">
        <v>977</v>
      </c>
      <c r="C61" s="355"/>
      <c r="D61" s="355"/>
      <c r="E61" s="355"/>
      <c r="F61" s="355"/>
      <c r="G61" s="355"/>
      <c r="H61" s="32"/>
      <c r="I61" s="32"/>
      <c r="J61" s="32"/>
      <c r="K61" s="32"/>
      <c r="L61" s="32"/>
      <c r="M61" s="32"/>
      <c r="N61" s="32"/>
      <c r="O61" s="32"/>
      <c r="P61" s="33"/>
    </row>
    <row r="62" spans="2:16" x14ac:dyDescent="0.25">
      <c r="B62" s="420" t="s">
        <v>1617</v>
      </c>
      <c r="F62" s="101" t="s">
        <v>1658</v>
      </c>
      <c r="P62" s="27"/>
    </row>
    <row r="63" spans="2:16" x14ac:dyDescent="0.25">
      <c r="B63" s="24" t="s">
        <v>1597</v>
      </c>
      <c r="F63" s="18" t="s">
        <v>1618</v>
      </c>
      <c r="P63" s="27"/>
    </row>
    <row r="64" spans="2:16" x14ac:dyDescent="0.25">
      <c r="B64" s="24"/>
      <c r="D64" s="472" t="s">
        <v>535</v>
      </c>
      <c r="E64" s="472"/>
      <c r="F64" s="472"/>
      <c r="G64" s="472"/>
      <c r="H64" s="472"/>
      <c r="I64" s="472"/>
      <c r="J64" s="472"/>
      <c r="K64" s="472"/>
      <c r="L64" s="472"/>
      <c r="M64" s="472"/>
      <c r="N64" s="472"/>
      <c r="O64" s="472"/>
      <c r="P64" s="27" t="s">
        <v>552</v>
      </c>
    </row>
    <row r="65" spans="2:16" x14ac:dyDescent="0.25">
      <c r="B65" s="362" t="s">
        <v>662</v>
      </c>
      <c r="C65" s="356" t="s">
        <v>1183</v>
      </c>
      <c r="D65" s="357">
        <v>44013</v>
      </c>
      <c r="E65" s="357">
        <v>44044</v>
      </c>
      <c r="F65" s="357">
        <v>44075</v>
      </c>
      <c r="G65" s="357">
        <v>44105</v>
      </c>
      <c r="H65" s="357">
        <v>44136</v>
      </c>
      <c r="I65" s="357">
        <v>44166</v>
      </c>
      <c r="J65" s="357">
        <v>44197</v>
      </c>
      <c r="K65" s="357">
        <v>44228</v>
      </c>
      <c r="L65" s="357">
        <v>44256</v>
      </c>
      <c r="M65" s="357">
        <v>44287</v>
      </c>
      <c r="N65" s="357">
        <v>44317</v>
      </c>
      <c r="O65" s="357">
        <v>44348</v>
      </c>
      <c r="P65" s="363" t="s">
        <v>416</v>
      </c>
    </row>
    <row r="66" spans="2:16" x14ac:dyDescent="0.25">
      <c r="B66" s="364">
        <v>1</v>
      </c>
      <c r="C66" s="44" t="s">
        <v>1603</v>
      </c>
      <c r="D66" s="133"/>
      <c r="E66" s="133"/>
      <c r="F66" s="133"/>
      <c r="G66" s="133"/>
      <c r="H66" s="133"/>
      <c r="I66" s="133"/>
      <c r="J66" s="133"/>
      <c r="K66" s="133"/>
      <c r="L66" s="133"/>
      <c r="M66" s="133"/>
      <c r="N66" s="133"/>
      <c r="O66" s="133"/>
      <c r="P66" s="45">
        <f>SUM(D66:O66)</f>
        <v>0</v>
      </c>
    </row>
    <row r="67" spans="2:16" x14ac:dyDescent="0.25">
      <c r="B67" s="365">
        <v>2</v>
      </c>
      <c r="C67" s="359" t="s">
        <v>1604</v>
      </c>
      <c r="D67" s="360"/>
      <c r="E67" s="360"/>
      <c r="F67" s="360"/>
      <c r="G67" s="360"/>
      <c r="H67" s="360"/>
      <c r="I67" s="360"/>
      <c r="J67" s="360"/>
      <c r="K67" s="360"/>
      <c r="L67" s="360"/>
      <c r="M67" s="360"/>
      <c r="N67" s="360"/>
      <c r="O67" s="360"/>
      <c r="P67" s="366">
        <f t="shared" ref="P67:P75" si="6">SUM(D67:O67)</f>
        <v>0</v>
      </c>
    </row>
    <row r="68" spans="2:16" x14ac:dyDescent="0.25">
      <c r="B68" s="364">
        <v>3</v>
      </c>
      <c r="C68" s="358" t="s">
        <v>1605</v>
      </c>
      <c r="D68" s="133"/>
      <c r="E68" s="133"/>
      <c r="F68" s="133"/>
      <c r="G68" s="133"/>
      <c r="H68" s="133"/>
      <c r="I68" s="133"/>
      <c r="J68" s="133"/>
      <c r="K68" s="133"/>
      <c r="L68" s="133"/>
      <c r="M68" s="133"/>
      <c r="N68" s="133"/>
      <c r="O68" s="133"/>
      <c r="P68" s="45">
        <f t="shared" si="6"/>
        <v>0</v>
      </c>
    </row>
    <row r="69" spans="2:16" x14ac:dyDescent="0.25">
      <c r="B69" s="365">
        <v>4</v>
      </c>
      <c r="C69" s="359" t="s">
        <v>55</v>
      </c>
      <c r="D69" s="360"/>
      <c r="E69" s="360"/>
      <c r="F69" s="360"/>
      <c r="G69" s="360"/>
      <c r="H69" s="360"/>
      <c r="I69" s="360"/>
      <c r="J69" s="360"/>
      <c r="K69" s="360"/>
      <c r="L69" s="360"/>
      <c r="M69" s="360"/>
      <c r="N69" s="360"/>
      <c r="O69" s="360"/>
      <c r="P69" s="366">
        <f t="shared" si="6"/>
        <v>0</v>
      </c>
    </row>
    <row r="70" spans="2:16" x14ac:dyDescent="0.25">
      <c r="B70" s="364">
        <v>5</v>
      </c>
      <c r="C70" s="358" t="s">
        <v>1606</v>
      </c>
      <c r="D70" s="133"/>
      <c r="E70" s="133"/>
      <c r="F70" s="133"/>
      <c r="G70" s="133"/>
      <c r="H70" s="133"/>
      <c r="I70" s="133"/>
      <c r="J70" s="133"/>
      <c r="K70" s="133"/>
      <c r="L70" s="133"/>
      <c r="M70" s="133"/>
      <c r="N70" s="133"/>
      <c r="O70" s="133"/>
      <c r="P70" s="45">
        <f t="shared" si="6"/>
        <v>0</v>
      </c>
    </row>
    <row r="71" spans="2:16" x14ac:dyDescent="0.25">
      <c r="B71" s="365">
        <v>6</v>
      </c>
      <c r="C71" s="359" t="s">
        <v>1607</v>
      </c>
      <c r="D71" s="360"/>
      <c r="E71" s="360"/>
      <c r="F71" s="360"/>
      <c r="G71" s="360"/>
      <c r="H71" s="360"/>
      <c r="I71" s="360"/>
      <c r="J71" s="360"/>
      <c r="K71" s="360"/>
      <c r="L71" s="360"/>
      <c r="M71" s="360"/>
      <c r="N71" s="360"/>
      <c r="O71" s="360"/>
      <c r="P71" s="366">
        <f t="shared" si="6"/>
        <v>0</v>
      </c>
    </row>
    <row r="72" spans="2:16" x14ac:dyDescent="0.25">
      <c r="B72" s="364">
        <v>7</v>
      </c>
      <c r="C72" s="358" t="s">
        <v>1608</v>
      </c>
      <c r="D72" s="133"/>
      <c r="E72" s="133"/>
      <c r="F72" s="133"/>
      <c r="G72" s="133"/>
      <c r="H72" s="133"/>
      <c r="I72" s="133"/>
      <c r="J72" s="133"/>
      <c r="K72" s="133"/>
      <c r="L72" s="133"/>
      <c r="M72" s="133"/>
      <c r="N72" s="133"/>
      <c r="O72" s="133"/>
      <c r="P72" s="45">
        <f t="shared" si="6"/>
        <v>0</v>
      </c>
    </row>
    <row r="73" spans="2:16" x14ac:dyDescent="0.25">
      <c r="B73" s="365">
        <v>8</v>
      </c>
      <c r="C73" s="359" t="s">
        <v>1609</v>
      </c>
      <c r="D73" s="360"/>
      <c r="E73" s="360"/>
      <c r="F73" s="360"/>
      <c r="G73" s="360"/>
      <c r="H73" s="360"/>
      <c r="I73" s="360"/>
      <c r="J73" s="360"/>
      <c r="K73" s="360"/>
      <c r="L73" s="360"/>
      <c r="M73" s="360"/>
      <c r="N73" s="360"/>
      <c r="O73" s="360"/>
      <c r="P73" s="366">
        <f t="shared" si="6"/>
        <v>0</v>
      </c>
    </row>
    <row r="74" spans="2:16" x14ac:dyDescent="0.25">
      <c r="B74" s="364">
        <v>9</v>
      </c>
      <c r="C74" s="358" t="s">
        <v>1610</v>
      </c>
      <c r="D74" s="133"/>
      <c r="E74" s="133"/>
      <c r="F74" s="133"/>
      <c r="G74" s="133"/>
      <c r="H74" s="133"/>
      <c r="I74" s="133"/>
      <c r="J74" s="133"/>
      <c r="K74" s="133"/>
      <c r="L74" s="133"/>
      <c r="M74" s="133"/>
      <c r="N74" s="133"/>
      <c r="O74" s="133"/>
      <c r="P74" s="45">
        <f t="shared" si="6"/>
        <v>0</v>
      </c>
    </row>
    <row r="75" spans="2:16" x14ac:dyDescent="0.25">
      <c r="B75" s="365">
        <v>10</v>
      </c>
      <c r="C75" s="359" t="s">
        <v>1612</v>
      </c>
      <c r="D75" s="360"/>
      <c r="E75" s="360"/>
      <c r="F75" s="360"/>
      <c r="G75" s="360"/>
      <c r="H75" s="360"/>
      <c r="I75" s="360"/>
      <c r="J75" s="360"/>
      <c r="K75" s="360"/>
      <c r="L75" s="360"/>
      <c r="M75" s="360"/>
      <c r="N75" s="360"/>
      <c r="O75" s="360"/>
      <c r="P75" s="366">
        <f t="shared" si="6"/>
        <v>0</v>
      </c>
    </row>
    <row r="76" spans="2:16" x14ac:dyDescent="0.25">
      <c r="B76" s="362" t="s">
        <v>416</v>
      </c>
      <c r="C76" s="356"/>
      <c r="D76" s="361">
        <f t="shared" ref="D76:P76" si="7">SUM(D66:D75)</f>
        <v>0</v>
      </c>
      <c r="E76" s="361">
        <f t="shared" si="7"/>
        <v>0</v>
      </c>
      <c r="F76" s="361">
        <f t="shared" si="7"/>
        <v>0</v>
      </c>
      <c r="G76" s="361">
        <f t="shared" si="7"/>
        <v>0</v>
      </c>
      <c r="H76" s="361">
        <f t="shared" si="7"/>
        <v>0</v>
      </c>
      <c r="I76" s="361">
        <f t="shared" si="7"/>
        <v>0</v>
      </c>
      <c r="J76" s="361">
        <f t="shared" si="7"/>
        <v>0</v>
      </c>
      <c r="K76" s="361">
        <f t="shared" si="7"/>
        <v>0</v>
      </c>
      <c r="L76" s="361">
        <f t="shared" si="7"/>
        <v>0</v>
      </c>
      <c r="M76" s="361">
        <f t="shared" si="7"/>
        <v>0</v>
      </c>
      <c r="N76" s="361">
        <f t="shared" si="7"/>
        <v>0</v>
      </c>
      <c r="O76" s="361">
        <f t="shared" si="7"/>
        <v>0</v>
      </c>
      <c r="P76" s="367">
        <f t="shared" si="7"/>
        <v>0</v>
      </c>
    </row>
    <row r="77" spans="2:16" x14ac:dyDescent="0.25">
      <c r="B77" s="24"/>
      <c r="P77" s="27"/>
    </row>
    <row r="78" spans="2:16" x14ac:dyDescent="0.25">
      <c r="B78" s="24"/>
      <c r="P78" s="27"/>
    </row>
    <row r="79" spans="2:16" x14ac:dyDescent="0.25">
      <c r="B79" s="24" t="s">
        <v>1613</v>
      </c>
      <c r="P79" s="27"/>
    </row>
    <row r="80" spans="2:16" x14ac:dyDescent="0.25">
      <c r="B80" s="24" t="s">
        <v>918</v>
      </c>
      <c r="C80" s="18" t="s">
        <v>1614</v>
      </c>
      <c r="P80" s="27"/>
    </row>
    <row r="81" spans="2:16" x14ac:dyDescent="0.25">
      <c r="B81" s="114" t="s">
        <v>919</v>
      </c>
      <c r="C81" s="18" t="s">
        <v>1614</v>
      </c>
      <c r="P81" s="27"/>
    </row>
    <row r="82" spans="2:16" x14ac:dyDescent="0.25">
      <c r="B82" s="368" t="s">
        <v>1615</v>
      </c>
      <c r="C82" s="29"/>
      <c r="D82" s="29"/>
      <c r="E82" s="29"/>
      <c r="F82" s="29"/>
      <c r="G82" s="29"/>
      <c r="H82" s="29"/>
      <c r="I82" s="29"/>
      <c r="J82" s="29"/>
      <c r="K82" s="29"/>
      <c r="L82" s="29"/>
      <c r="M82" s="29"/>
      <c r="N82" s="29"/>
      <c r="O82" s="29"/>
      <c r="P82" s="30"/>
    </row>
    <row r="85" spans="2:16" x14ac:dyDescent="0.25">
      <c r="B85" s="354" t="s">
        <v>977</v>
      </c>
      <c r="C85" s="355"/>
      <c r="D85" s="355"/>
      <c r="E85" s="355"/>
      <c r="F85" s="355"/>
      <c r="G85" s="355"/>
      <c r="H85" s="32"/>
      <c r="I85" s="32"/>
      <c r="J85" s="32"/>
      <c r="K85" s="32"/>
      <c r="L85" s="32"/>
      <c r="M85" s="32"/>
      <c r="N85" s="32"/>
      <c r="O85" s="32"/>
      <c r="P85" s="33"/>
    </row>
    <row r="86" spans="2:16" x14ac:dyDescent="0.25">
      <c r="B86" s="420" t="s">
        <v>1616</v>
      </c>
      <c r="F86" s="101" t="s">
        <v>1611</v>
      </c>
      <c r="P86" s="27"/>
    </row>
    <row r="87" spans="2:16" x14ac:dyDescent="0.25">
      <c r="B87" s="24" t="s">
        <v>1597</v>
      </c>
      <c r="F87" s="18" t="s">
        <v>1618</v>
      </c>
      <c r="P87" s="27"/>
    </row>
    <row r="88" spans="2:16" x14ac:dyDescent="0.25">
      <c r="B88" s="24"/>
      <c r="D88" s="472" t="s">
        <v>535</v>
      </c>
      <c r="E88" s="472"/>
      <c r="F88" s="472"/>
      <c r="G88" s="472"/>
      <c r="H88" s="472"/>
      <c r="I88" s="472"/>
      <c r="J88" s="472"/>
      <c r="K88" s="472"/>
      <c r="L88" s="472"/>
      <c r="M88" s="472"/>
      <c r="N88" s="472"/>
      <c r="O88" s="472"/>
      <c r="P88" s="27" t="s">
        <v>552</v>
      </c>
    </row>
    <row r="89" spans="2:16" x14ac:dyDescent="0.25">
      <c r="B89" s="362" t="s">
        <v>662</v>
      </c>
      <c r="C89" s="356" t="s">
        <v>1183</v>
      </c>
      <c r="D89" s="357">
        <v>44013</v>
      </c>
      <c r="E89" s="357">
        <v>44044</v>
      </c>
      <c r="F89" s="357">
        <v>44075</v>
      </c>
      <c r="G89" s="357">
        <v>44105</v>
      </c>
      <c r="H89" s="357">
        <v>44136</v>
      </c>
      <c r="I89" s="357">
        <v>44166</v>
      </c>
      <c r="J89" s="357">
        <v>44197</v>
      </c>
      <c r="K89" s="357">
        <v>44228</v>
      </c>
      <c r="L89" s="357">
        <v>44256</v>
      </c>
      <c r="M89" s="357">
        <v>44287</v>
      </c>
      <c r="N89" s="357">
        <v>44317</v>
      </c>
      <c r="O89" s="357">
        <v>44348</v>
      </c>
      <c r="P89" s="363" t="s">
        <v>416</v>
      </c>
    </row>
    <row r="90" spans="2:16" x14ac:dyDescent="0.25">
      <c r="B90" s="370">
        <v>1</v>
      </c>
      <c r="C90" s="369" t="s">
        <v>1603</v>
      </c>
      <c r="D90" s="371"/>
      <c r="E90" s="371"/>
      <c r="F90" s="371"/>
      <c r="G90" s="371"/>
      <c r="H90" s="371"/>
      <c r="I90" s="371"/>
      <c r="J90" s="371"/>
      <c r="K90" s="371"/>
      <c r="L90" s="371"/>
      <c r="M90" s="371"/>
      <c r="N90" s="371"/>
      <c r="O90" s="371"/>
      <c r="P90" s="372">
        <f>SUM(D90:O90)</f>
        <v>0</v>
      </c>
    </row>
    <row r="91" spans="2:16" x14ac:dyDescent="0.25">
      <c r="B91" s="365"/>
      <c r="C91" s="375" t="s">
        <v>565</v>
      </c>
      <c r="D91" s="360"/>
      <c r="E91" s="360"/>
      <c r="F91" s="360"/>
      <c r="G91" s="360"/>
      <c r="H91" s="360"/>
      <c r="I91" s="360"/>
      <c r="J91" s="360"/>
      <c r="K91" s="360"/>
      <c r="L91" s="360"/>
      <c r="M91" s="360"/>
      <c r="N91" s="360"/>
      <c r="O91" s="360"/>
      <c r="P91" s="366"/>
    </row>
    <row r="92" spans="2:16" x14ac:dyDescent="0.25">
      <c r="B92" s="370"/>
      <c r="C92" s="373" t="s">
        <v>454</v>
      </c>
      <c r="D92" s="371"/>
      <c r="E92" s="371"/>
      <c r="F92" s="371"/>
      <c r="G92" s="371"/>
      <c r="H92" s="371"/>
      <c r="I92" s="371"/>
      <c r="J92" s="371"/>
      <c r="K92" s="371"/>
      <c r="L92" s="371"/>
      <c r="M92" s="371"/>
      <c r="N92" s="371"/>
      <c r="O92" s="371"/>
      <c r="P92" s="372"/>
    </row>
    <row r="93" spans="2:16" x14ac:dyDescent="0.25">
      <c r="B93" s="365"/>
      <c r="C93" s="375" t="s">
        <v>905</v>
      </c>
      <c r="D93" s="360"/>
      <c r="E93" s="360"/>
      <c r="F93" s="360"/>
      <c r="G93" s="360"/>
      <c r="H93" s="360"/>
      <c r="I93" s="360"/>
      <c r="J93" s="360"/>
      <c r="K93" s="360"/>
      <c r="L93" s="360"/>
      <c r="M93" s="360"/>
      <c r="N93" s="360"/>
      <c r="O93" s="360"/>
      <c r="P93" s="366"/>
    </row>
    <row r="94" spans="2:16" x14ac:dyDescent="0.25">
      <c r="B94" s="370"/>
      <c r="C94" s="373" t="s">
        <v>1598</v>
      </c>
      <c r="D94" s="371"/>
      <c r="E94" s="371"/>
      <c r="F94" s="371"/>
      <c r="G94" s="371"/>
      <c r="H94" s="371"/>
      <c r="I94" s="371"/>
      <c r="J94" s="371"/>
      <c r="K94" s="371"/>
      <c r="L94" s="371"/>
      <c r="M94" s="371"/>
      <c r="N94" s="371"/>
      <c r="O94" s="371"/>
      <c r="P94" s="372"/>
    </row>
    <row r="95" spans="2:16" x14ac:dyDescent="0.25">
      <c r="B95" s="365"/>
      <c r="C95" s="375" t="s">
        <v>1599</v>
      </c>
      <c r="D95" s="360"/>
      <c r="E95" s="360"/>
      <c r="F95" s="360"/>
      <c r="G95" s="360"/>
      <c r="H95" s="360"/>
      <c r="I95" s="360"/>
      <c r="J95" s="360"/>
      <c r="K95" s="360"/>
      <c r="L95" s="360"/>
      <c r="M95" s="360"/>
      <c r="N95" s="360"/>
      <c r="O95" s="360"/>
      <c r="P95" s="366"/>
    </row>
    <row r="96" spans="2:16" x14ac:dyDescent="0.25">
      <c r="B96" s="370"/>
      <c r="C96" s="373" t="s">
        <v>1600</v>
      </c>
      <c r="D96" s="371"/>
      <c r="E96" s="371"/>
      <c r="F96" s="371"/>
      <c r="G96" s="371"/>
      <c r="H96" s="371"/>
      <c r="I96" s="371"/>
      <c r="J96" s="371"/>
      <c r="K96" s="371"/>
      <c r="L96" s="371"/>
      <c r="M96" s="371"/>
      <c r="N96" s="371"/>
      <c r="O96" s="371"/>
      <c r="P96" s="372"/>
    </row>
    <row r="97" spans="2:16" x14ac:dyDescent="0.25">
      <c r="B97" s="365"/>
      <c r="C97" s="375" t="s">
        <v>1601</v>
      </c>
      <c r="D97" s="360"/>
      <c r="E97" s="360"/>
      <c r="F97" s="360"/>
      <c r="G97" s="360"/>
      <c r="H97" s="360"/>
      <c r="I97" s="360"/>
      <c r="J97" s="360"/>
      <c r="K97" s="360"/>
      <c r="L97" s="360"/>
      <c r="M97" s="360"/>
      <c r="N97" s="360"/>
      <c r="O97" s="360"/>
      <c r="P97" s="366"/>
    </row>
    <row r="98" spans="2:16" x14ac:dyDescent="0.25">
      <c r="B98" s="370"/>
      <c r="C98" s="373" t="s">
        <v>1602</v>
      </c>
      <c r="D98" s="371"/>
      <c r="E98" s="371"/>
      <c r="F98" s="371"/>
      <c r="G98" s="371"/>
      <c r="H98" s="371"/>
      <c r="I98" s="371"/>
      <c r="J98" s="371"/>
      <c r="K98" s="371"/>
      <c r="L98" s="371"/>
      <c r="M98" s="371"/>
      <c r="N98" s="371"/>
      <c r="O98" s="371"/>
      <c r="P98" s="372"/>
    </row>
    <row r="99" spans="2:16" x14ac:dyDescent="0.25">
      <c r="B99" s="370"/>
      <c r="C99" s="369" t="s">
        <v>1346</v>
      </c>
      <c r="D99" s="374">
        <f>SUM(D91:D98)</f>
        <v>0</v>
      </c>
      <c r="E99" s="374">
        <f t="shared" ref="E99:P99" si="8">SUM(E91:E98)</f>
        <v>0</v>
      </c>
      <c r="F99" s="374">
        <f t="shared" si="8"/>
        <v>0</v>
      </c>
      <c r="G99" s="374">
        <f t="shared" si="8"/>
        <v>0</v>
      </c>
      <c r="H99" s="374">
        <f t="shared" si="8"/>
        <v>0</v>
      </c>
      <c r="I99" s="374">
        <f t="shared" si="8"/>
        <v>0</v>
      </c>
      <c r="J99" s="374">
        <f t="shared" si="8"/>
        <v>0</v>
      </c>
      <c r="K99" s="374">
        <f t="shared" si="8"/>
        <v>0</v>
      </c>
      <c r="L99" s="374">
        <f t="shared" si="8"/>
        <v>0</v>
      </c>
      <c r="M99" s="374">
        <f t="shared" si="8"/>
        <v>0</v>
      </c>
      <c r="N99" s="374">
        <f t="shared" si="8"/>
        <v>0</v>
      </c>
      <c r="O99" s="374">
        <f t="shared" si="8"/>
        <v>0</v>
      </c>
      <c r="P99" s="376">
        <f t="shared" si="8"/>
        <v>0</v>
      </c>
    </row>
    <row r="100" spans="2:16" x14ac:dyDescent="0.25">
      <c r="B100" s="370">
        <v>2</v>
      </c>
      <c r="C100" s="369" t="s">
        <v>1604</v>
      </c>
      <c r="D100" s="371"/>
      <c r="E100" s="371"/>
      <c r="F100" s="371"/>
      <c r="G100" s="371"/>
      <c r="H100" s="371"/>
      <c r="I100" s="371"/>
      <c r="J100" s="371"/>
      <c r="K100" s="371"/>
      <c r="L100" s="371"/>
      <c r="M100" s="371"/>
      <c r="N100" s="371"/>
      <c r="O100" s="371"/>
      <c r="P100" s="372">
        <f t="shared" ref="P100:P180" si="9">SUM(D100:O100)</f>
        <v>0</v>
      </c>
    </row>
    <row r="101" spans="2:16" x14ac:dyDescent="0.25">
      <c r="B101" s="365"/>
      <c r="C101" s="375" t="s">
        <v>565</v>
      </c>
      <c r="D101" s="360"/>
      <c r="E101" s="360"/>
      <c r="F101" s="360"/>
      <c r="G101" s="360"/>
      <c r="H101" s="360"/>
      <c r="I101" s="360"/>
      <c r="J101" s="360"/>
      <c r="K101" s="360"/>
      <c r="L101" s="360"/>
      <c r="M101" s="360"/>
      <c r="N101" s="360"/>
      <c r="O101" s="360"/>
      <c r="P101" s="366"/>
    </row>
    <row r="102" spans="2:16" x14ac:dyDescent="0.25">
      <c r="B102" s="370"/>
      <c r="C102" s="373" t="s">
        <v>454</v>
      </c>
      <c r="D102" s="371"/>
      <c r="E102" s="371"/>
      <c r="F102" s="371"/>
      <c r="G102" s="371"/>
      <c r="H102" s="371"/>
      <c r="I102" s="371"/>
      <c r="J102" s="371"/>
      <c r="K102" s="371"/>
      <c r="L102" s="371"/>
      <c r="M102" s="371"/>
      <c r="N102" s="371"/>
      <c r="O102" s="371"/>
      <c r="P102" s="372"/>
    </row>
    <row r="103" spans="2:16" x14ac:dyDescent="0.25">
      <c r="B103" s="365"/>
      <c r="C103" s="375" t="s">
        <v>905</v>
      </c>
      <c r="D103" s="360"/>
      <c r="E103" s="360"/>
      <c r="F103" s="360"/>
      <c r="G103" s="360"/>
      <c r="H103" s="360"/>
      <c r="I103" s="360"/>
      <c r="J103" s="360"/>
      <c r="K103" s="360"/>
      <c r="L103" s="360"/>
      <c r="M103" s="360"/>
      <c r="N103" s="360"/>
      <c r="O103" s="360"/>
      <c r="P103" s="366"/>
    </row>
    <row r="104" spans="2:16" x14ac:dyDescent="0.25">
      <c r="B104" s="370"/>
      <c r="C104" s="373" t="s">
        <v>1598</v>
      </c>
      <c r="D104" s="371"/>
      <c r="E104" s="371"/>
      <c r="F104" s="371"/>
      <c r="G104" s="371"/>
      <c r="H104" s="371"/>
      <c r="I104" s="371"/>
      <c r="J104" s="371"/>
      <c r="K104" s="371"/>
      <c r="L104" s="371"/>
      <c r="M104" s="371"/>
      <c r="N104" s="371"/>
      <c r="O104" s="371"/>
      <c r="P104" s="372"/>
    </row>
    <row r="105" spans="2:16" x14ac:dyDescent="0.25">
      <c r="B105" s="365"/>
      <c r="C105" s="375" t="s">
        <v>1599</v>
      </c>
      <c r="D105" s="360"/>
      <c r="E105" s="360"/>
      <c r="F105" s="360"/>
      <c r="G105" s="360"/>
      <c r="H105" s="360"/>
      <c r="I105" s="360"/>
      <c r="J105" s="360"/>
      <c r="K105" s="360"/>
      <c r="L105" s="360"/>
      <c r="M105" s="360"/>
      <c r="N105" s="360"/>
      <c r="O105" s="360"/>
      <c r="P105" s="366"/>
    </row>
    <row r="106" spans="2:16" x14ac:dyDescent="0.25">
      <c r="B106" s="370"/>
      <c r="C106" s="373" t="s">
        <v>1600</v>
      </c>
      <c r="D106" s="371"/>
      <c r="E106" s="371"/>
      <c r="F106" s="371"/>
      <c r="G106" s="371"/>
      <c r="H106" s="371"/>
      <c r="I106" s="371"/>
      <c r="J106" s="371"/>
      <c r="K106" s="371"/>
      <c r="L106" s="371"/>
      <c r="M106" s="371"/>
      <c r="N106" s="371"/>
      <c r="O106" s="371"/>
      <c r="P106" s="372"/>
    </row>
    <row r="107" spans="2:16" x14ac:dyDescent="0.25">
      <c r="B107" s="365"/>
      <c r="C107" s="375" t="s">
        <v>1601</v>
      </c>
      <c r="D107" s="360"/>
      <c r="E107" s="360"/>
      <c r="F107" s="360"/>
      <c r="G107" s="360"/>
      <c r="H107" s="360"/>
      <c r="I107" s="360"/>
      <c r="J107" s="360"/>
      <c r="K107" s="360"/>
      <c r="L107" s="360"/>
      <c r="M107" s="360"/>
      <c r="N107" s="360"/>
      <c r="O107" s="360"/>
      <c r="P107" s="366"/>
    </row>
    <row r="108" spans="2:16" x14ac:dyDescent="0.25">
      <c r="B108" s="370"/>
      <c r="C108" s="373" t="s">
        <v>1602</v>
      </c>
      <c r="D108" s="371"/>
      <c r="E108" s="371"/>
      <c r="F108" s="371"/>
      <c r="G108" s="371"/>
      <c r="H108" s="371"/>
      <c r="I108" s="371"/>
      <c r="J108" s="371"/>
      <c r="K108" s="371"/>
      <c r="L108" s="371"/>
      <c r="M108" s="371"/>
      <c r="N108" s="371"/>
      <c r="O108" s="371"/>
      <c r="P108" s="372"/>
    </row>
    <row r="109" spans="2:16" x14ac:dyDescent="0.25">
      <c r="B109" s="370"/>
      <c r="C109" s="369" t="s">
        <v>1346</v>
      </c>
      <c r="D109" s="374">
        <f>SUM(D101:D108)</f>
        <v>0</v>
      </c>
      <c r="E109" s="374">
        <f t="shared" ref="E109:P109" si="10">SUM(E101:E108)</f>
        <v>0</v>
      </c>
      <c r="F109" s="374">
        <f t="shared" si="10"/>
        <v>0</v>
      </c>
      <c r="G109" s="374">
        <f t="shared" si="10"/>
        <v>0</v>
      </c>
      <c r="H109" s="374">
        <f t="shared" si="10"/>
        <v>0</v>
      </c>
      <c r="I109" s="374">
        <f t="shared" si="10"/>
        <v>0</v>
      </c>
      <c r="J109" s="374">
        <f t="shared" si="10"/>
        <v>0</v>
      </c>
      <c r="K109" s="374">
        <f t="shared" si="10"/>
        <v>0</v>
      </c>
      <c r="L109" s="374">
        <f t="shared" si="10"/>
        <v>0</v>
      </c>
      <c r="M109" s="374">
        <f t="shared" si="10"/>
        <v>0</v>
      </c>
      <c r="N109" s="374">
        <f t="shared" si="10"/>
        <v>0</v>
      </c>
      <c r="O109" s="374">
        <f t="shared" si="10"/>
        <v>0</v>
      </c>
      <c r="P109" s="376">
        <f t="shared" si="10"/>
        <v>0</v>
      </c>
    </row>
    <row r="110" spans="2:16" x14ac:dyDescent="0.25">
      <c r="B110" s="370">
        <v>3</v>
      </c>
      <c r="C110" s="369" t="s">
        <v>1605</v>
      </c>
      <c r="D110" s="371"/>
      <c r="E110" s="371"/>
      <c r="F110" s="371"/>
      <c r="G110" s="371"/>
      <c r="H110" s="371"/>
      <c r="I110" s="371"/>
      <c r="J110" s="371"/>
      <c r="K110" s="371"/>
      <c r="L110" s="371"/>
      <c r="M110" s="371"/>
      <c r="N110" s="371"/>
      <c r="O110" s="371"/>
      <c r="P110" s="372">
        <f t="shared" si="9"/>
        <v>0</v>
      </c>
    </row>
    <row r="111" spans="2:16" x14ac:dyDescent="0.25">
      <c r="B111" s="365"/>
      <c r="C111" s="375" t="s">
        <v>565</v>
      </c>
      <c r="D111" s="360"/>
      <c r="E111" s="360"/>
      <c r="F111" s="360"/>
      <c r="G111" s="360"/>
      <c r="H111" s="360"/>
      <c r="I111" s="360"/>
      <c r="J111" s="360"/>
      <c r="K111" s="360"/>
      <c r="L111" s="360"/>
      <c r="M111" s="360"/>
      <c r="N111" s="360"/>
      <c r="O111" s="360"/>
      <c r="P111" s="366"/>
    </row>
    <row r="112" spans="2:16" x14ac:dyDescent="0.25">
      <c r="B112" s="370"/>
      <c r="C112" s="373" t="s">
        <v>454</v>
      </c>
      <c r="D112" s="371"/>
      <c r="E112" s="371"/>
      <c r="F112" s="371"/>
      <c r="G112" s="371"/>
      <c r="H112" s="371"/>
      <c r="I112" s="371"/>
      <c r="J112" s="371"/>
      <c r="K112" s="371"/>
      <c r="L112" s="371"/>
      <c r="M112" s="371"/>
      <c r="N112" s="371"/>
      <c r="O112" s="371"/>
      <c r="P112" s="372"/>
    </row>
    <row r="113" spans="2:16" x14ac:dyDescent="0.25">
      <c r="B113" s="365"/>
      <c r="C113" s="375" t="s">
        <v>905</v>
      </c>
      <c r="D113" s="360"/>
      <c r="E113" s="360"/>
      <c r="F113" s="360"/>
      <c r="G113" s="360"/>
      <c r="H113" s="360"/>
      <c r="I113" s="360"/>
      <c r="J113" s="360"/>
      <c r="K113" s="360"/>
      <c r="L113" s="360"/>
      <c r="M113" s="360"/>
      <c r="N113" s="360"/>
      <c r="O113" s="360"/>
      <c r="P113" s="366"/>
    </row>
    <row r="114" spans="2:16" x14ac:dyDescent="0.25">
      <c r="B114" s="370"/>
      <c r="C114" s="373" t="s">
        <v>1598</v>
      </c>
      <c r="D114" s="371"/>
      <c r="E114" s="371"/>
      <c r="F114" s="371"/>
      <c r="G114" s="371"/>
      <c r="H114" s="371"/>
      <c r="I114" s="371"/>
      <c r="J114" s="371"/>
      <c r="K114" s="371"/>
      <c r="L114" s="371"/>
      <c r="M114" s="371"/>
      <c r="N114" s="371"/>
      <c r="O114" s="371"/>
      <c r="P114" s="372"/>
    </row>
    <row r="115" spans="2:16" x14ac:dyDescent="0.25">
      <c r="B115" s="365"/>
      <c r="C115" s="375" t="s">
        <v>1599</v>
      </c>
      <c r="D115" s="360"/>
      <c r="E115" s="360"/>
      <c r="F115" s="360"/>
      <c r="G115" s="360"/>
      <c r="H115" s="360"/>
      <c r="I115" s="360"/>
      <c r="J115" s="360"/>
      <c r="K115" s="360"/>
      <c r="L115" s="360"/>
      <c r="M115" s="360"/>
      <c r="N115" s="360"/>
      <c r="O115" s="360"/>
      <c r="P115" s="366"/>
    </row>
    <row r="116" spans="2:16" x14ac:dyDescent="0.25">
      <c r="B116" s="370"/>
      <c r="C116" s="373" t="s">
        <v>1600</v>
      </c>
      <c r="D116" s="371"/>
      <c r="E116" s="371"/>
      <c r="F116" s="371"/>
      <c r="G116" s="371"/>
      <c r="H116" s="371"/>
      <c r="I116" s="371"/>
      <c r="J116" s="371"/>
      <c r="K116" s="371"/>
      <c r="L116" s="371"/>
      <c r="M116" s="371"/>
      <c r="N116" s="371"/>
      <c r="O116" s="371"/>
      <c r="P116" s="372"/>
    </row>
    <row r="117" spans="2:16" x14ac:dyDescent="0.25">
      <c r="B117" s="365"/>
      <c r="C117" s="375" t="s">
        <v>1601</v>
      </c>
      <c r="D117" s="360"/>
      <c r="E117" s="360"/>
      <c r="F117" s="360"/>
      <c r="G117" s="360"/>
      <c r="H117" s="360"/>
      <c r="I117" s="360"/>
      <c r="J117" s="360"/>
      <c r="K117" s="360"/>
      <c r="L117" s="360"/>
      <c r="M117" s="360"/>
      <c r="N117" s="360"/>
      <c r="O117" s="360"/>
      <c r="P117" s="366"/>
    </row>
    <row r="118" spans="2:16" x14ac:dyDescent="0.25">
      <c r="B118" s="370"/>
      <c r="C118" s="373" t="s">
        <v>1602</v>
      </c>
      <c r="D118" s="371"/>
      <c r="E118" s="371"/>
      <c r="F118" s="371"/>
      <c r="G118" s="371"/>
      <c r="H118" s="371"/>
      <c r="I118" s="371"/>
      <c r="J118" s="371"/>
      <c r="K118" s="371"/>
      <c r="L118" s="371"/>
      <c r="M118" s="371"/>
      <c r="N118" s="371"/>
      <c r="O118" s="371"/>
      <c r="P118" s="372"/>
    </row>
    <row r="119" spans="2:16" x14ac:dyDescent="0.25">
      <c r="B119" s="370"/>
      <c r="C119" s="369" t="s">
        <v>1346</v>
      </c>
      <c r="D119" s="374">
        <f>SUM(D111:D118)</f>
        <v>0</v>
      </c>
      <c r="E119" s="374">
        <f t="shared" ref="E119:P119" si="11">SUM(E111:E118)</f>
        <v>0</v>
      </c>
      <c r="F119" s="374">
        <f t="shared" si="11"/>
        <v>0</v>
      </c>
      <c r="G119" s="374">
        <f t="shared" si="11"/>
        <v>0</v>
      </c>
      <c r="H119" s="374">
        <f t="shared" si="11"/>
        <v>0</v>
      </c>
      <c r="I119" s="374">
        <f t="shared" si="11"/>
        <v>0</v>
      </c>
      <c r="J119" s="374">
        <f t="shared" si="11"/>
        <v>0</v>
      </c>
      <c r="K119" s="374">
        <f t="shared" si="11"/>
        <v>0</v>
      </c>
      <c r="L119" s="374">
        <f t="shared" si="11"/>
        <v>0</v>
      </c>
      <c r="M119" s="374">
        <f t="shared" si="11"/>
        <v>0</v>
      </c>
      <c r="N119" s="374">
        <f t="shared" si="11"/>
        <v>0</v>
      </c>
      <c r="O119" s="374">
        <f t="shared" si="11"/>
        <v>0</v>
      </c>
      <c r="P119" s="376">
        <f t="shared" si="11"/>
        <v>0</v>
      </c>
    </row>
    <row r="120" spans="2:16" x14ac:dyDescent="0.25">
      <c r="B120" s="370">
        <v>4</v>
      </c>
      <c r="C120" s="369" t="s">
        <v>55</v>
      </c>
      <c r="D120" s="371"/>
      <c r="E120" s="371"/>
      <c r="F120" s="371"/>
      <c r="G120" s="371"/>
      <c r="H120" s="371"/>
      <c r="I120" s="371"/>
      <c r="J120" s="371"/>
      <c r="K120" s="371"/>
      <c r="L120" s="371"/>
      <c r="M120" s="371"/>
      <c r="N120" s="371"/>
      <c r="O120" s="371"/>
      <c r="P120" s="372">
        <f t="shared" si="9"/>
        <v>0</v>
      </c>
    </row>
    <row r="121" spans="2:16" x14ac:dyDescent="0.25">
      <c r="B121" s="365"/>
      <c r="C121" s="375" t="s">
        <v>565</v>
      </c>
      <c r="D121" s="360"/>
      <c r="E121" s="360"/>
      <c r="F121" s="360"/>
      <c r="G121" s="360"/>
      <c r="H121" s="360"/>
      <c r="I121" s="360"/>
      <c r="J121" s="360"/>
      <c r="K121" s="360"/>
      <c r="L121" s="360"/>
      <c r="M121" s="360"/>
      <c r="N121" s="360"/>
      <c r="O121" s="360"/>
      <c r="P121" s="366"/>
    </row>
    <row r="122" spans="2:16" x14ac:dyDescent="0.25">
      <c r="B122" s="370"/>
      <c r="C122" s="373" t="s">
        <v>454</v>
      </c>
      <c r="D122" s="371"/>
      <c r="E122" s="371"/>
      <c r="F122" s="371"/>
      <c r="G122" s="371"/>
      <c r="H122" s="371"/>
      <c r="I122" s="371"/>
      <c r="J122" s="371"/>
      <c r="K122" s="371"/>
      <c r="L122" s="371"/>
      <c r="M122" s="371"/>
      <c r="N122" s="371"/>
      <c r="O122" s="371"/>
      <c r="P122" s="372"/>
    </row>
    <row r="123" spans="2:16" x14ac:dyDescent="0.25">
      <c r="B123" s="365"/>
      <c r="C123" s="375" t="s">
        <v>905</v>
      </c>
      <c r="D123" s="360"/>
      <c r="E123" s="360"/>
      <c r="F123" s="360"/>
      <c r="G123" s="360"/>
      <c r="H123" s="360"/>
      <c r="I123" s="360"/>
      <c r="J123" s="360"/>
      <c r="K123" s="360"/>
      <c r="L123" s="360"/>
      <c r="M123" s="360"/>
      <c r="N123" s="360"/>
      <c r="O123" s="360"/>
      <c r="P123" s="366"/>
    </row>
    <row r="124" spans="2:16" x14ac:dyDescent="0.25">
      <c r="B124" s="370"/>
      <c r="C124" s="373" t="s">
        <v>1598</v>
      </c>
      <c r="D124" s="371"/>
      <c r="E124" s="371"/>
      <c r="F124" s="371"/>
      <c r="G124" s="371"/>
      <c r="H124" s="371"/>
      <c r="I124" s="371"/>
      <c r="J124" s="371"/>
      <c r="K124" s="371"/>
      <c r="L124" s="371"/>
      <c r="M124" s="371"/>
      <c r="N124" s="371"/>
      <c r="O124" s="371"/>
      <c r="P124" s="372"/>
    </row>
    <row r="125" spans="2:16" x14ac:dyDescent="0.25">
      <c r="B125" s="365"/>
      <c r="C125" s="375" t="s">
        <v>1599</v>
      </c>
      <c r="D125" s="360"/>
      <c r="E125" s="360"/>
      <c r="F125" s="360"/>
      <c r="G125" s="360"/>
      <c r="H125" s="360"/>
      <c r="I125" s="360"/>
      <c r="J125" s="360"/>
      <c r="K125" s="360"/>
      <c r="L125" s="360"/>
      <c r="M125" s="360"/>
      <c r="N125" s="360"/>
      <c r="O125" s="360"/>
      <c r="P125" s="366"/>
    </row>
    <row r="126" spans="2:16" x14ac:dyDescent="0.25">
      <c r="B126" s="370"/>
      <c r="C126" s="373" t="s">
        <v>1600</v>
      </c>
      <c r="D126" s="371"/>
      <c r="E126" s="371"/>
      <c r="F126" s="371"/>
      <c r="G126" s="371"/>
      <c r="H126" s="371"/>
      <c r="I126" s="371"/>
      <c r="J126" s="371"/>
      <c r="K126" s="371"/>
      <c r="L126" s="371"/>
      <c r="M126" s="371"/>
      <c r="N126" s="371"/>
      <c r="O126" s="371"/>
      <c r="P126" s="372"/>
    </row>
    <row r="127" spans="2:16" x14ac:dyDescent="0.25">
      <c r="B127" s="365"/>
      <c r="C127" s="375" t="s">
        <v>1601</v>
      </c>
      <c r="D127" s="360"/>
      <c r="E127" s="360"/>
      <c r="F127" s="360"/>
      <c r="G127" s="360"/>
      <c r="H127" s="360"/>
      <c r="I127" s="360"/>
      <c r="J127" s="360"/>
      <c r="K127" s="360"/>
      <c r="L127" s="360"/>
      <c r="M127" s="360"/>
      <c r="N127" s="360"/>
      <c r="O127" s="360"/>
      <c r="P127" s="366"/>
    </row>
    <row r="128" spans="2:16" x14ac:dyDescent="0.25">
      <c r="B128" s="370"/>
      <c r="C128" s="373" t="s">
        <v>1602</v>
      </c>
      <c r="D128" s="371"/>
      <c r="E128" s="371"/>
      <c r="F128" s="371"/>
      <c r="G128" s="371"/>
      <c r="H128" s="371"/>
      <c r="I128" s="371"/>
      <c r="J128" s="371"/>
      <c r="K128" s="371"/>
      <c r="L128" s="371"/>
      <c r="M128" s="371"/>
      <c r="N128" s="371"/>
      <c r="O128" s="371"/>
      <c r="P128" s="372"/>
    </row>
    <row r="129" spans="2:16" x14ac:dyDescent="0.25">
      <c r="B129" s="370"/>
      <c r="C129" s="369" t="s">
        <v>1346</v>
      </c>
      <c r="D129" s="374">
        <f>SUM(D121:D128)</f>
        <v>0</v>
      </c>
      <c r="E129" s="374">
        <f t="shared" ref="E129:P129" si="12">SUM(E121:E128)</f>
        <v>0</v>
      </c>
      <c r="F129" s="374">
        <f t="shared" si="12"/>
        <v>0</v>
      </c>
      <c r="G129" s="374">
        <f t="shared" si="12"/>
        <v>0</v>
      </c>
      <c r="H129" s="374">
        <f t="shared" si="12"/>
        <v>0</v>
      </c>
      <c r="I129" s="374">
        <f t="shared" si="12"/>
        <v>0</v>
      </c>
      <c r="J129" s="374">
        <f t="shared" si="12"/>
        <v>0</v>
      </c>
      <c r="K129" s="374">
        <f t="shared" si="12"/>
        <v>0</v>
      </c>
      <c r="L129" s="374">
        <f t="shared" si="12"/>
        <v>0</v>
      </c>
      <c r="M129" s="374">
        <f t="shared" si="12"/>
        <v>0</v>
      </c>
      <c r="N129" s="374">
        <f t="shared" si="12"/>
        <v>0</v>
      </c>
      <c r="O129" s="374">
        <f t="shared" si="12"/>
        <v>0</v>
      </c>
      <c r="P129" s="376">
        <f t="shared" si="12"/>
        <v>0</v>
      </c>
    </row>
    <row r="130" spans="2:16" x14ac:dyDescent="0.25">
      <c r="B130" s="370">
        <v>5</v>
      </c>
      <c r="C130" s="369" t="s">
        <v>1606</v>
      </c>
      <c r="D130" s="371"/>
      <c r="E130" s="371"/>
      <c r="F130" s="371"/>
      <c r="G130" s="371"/>
      <c r="H130" s="371"/>
      <c r="I130" s="371"/>
      <c r="J130" s="371"/>
      <c r="K130" s="371"/>
      <c r="L130" s="371"/>
      <c r="M130" s="371"/>
      <c r="N130" s="371"/>
      <c r="O130" s="371"/>
      <c r="P130" s="372">
        <f t="shared" si="9"/>
        <v>0</v>
      </c>
    </row>
    <row r="131" spans="2:16" x14ac:dyDescent="0.25">
      <c r="B131" s="365"/>
      <c r="C131" s="375" t="s">
        <v>565</v>
      </c>
      <c r="D131" s="360"/>
      <c r="E131" s="360"/>
      <c r="F131" s="360"/>
      <c r="G131" s="360"/>
      <c r="H131" s="360"/>
      <c r="I131" s="360"/>
      <c r="J131" s="360"/>
      <c r="K131" s="360"/>
      <c r="L131" s="360"/>
      <c r="M131" s="360"/>
      <c r="N131" s="360"/>
      <c r="O131" s="360"/>
      <c r="P131" s="366"/>
    </row>
    <row r="132" spans="2:16" x14ac:dyDescent="0.25">
      <c r="B132" s="370"/>
      <c r="C132" s="373" t="s">
        <v>454</v>
      </c>
      <c r="D132" s="371"/>
      <c r="E132" s="371"/>
      <c r="F132" s="371"/>
      <c r="G132" s="371"/>
      <c r="H132" s="371"/>
      <c r="I132" s="371"/>
      <c r="J132" s="371"/>
      <c r="K132" s="371"/>
      <c r="L132" s="371"/>
      <c r="M132" s="371"/>
      <c r="N132" s="371"/>
      <c r="O132" s="371"/>
      <c r="P132" s="372"/>
    </row>
    <row r="133" spans="2:16" x14ac:dyDescent="0.25">
      <c r="B133" s="365"/>
      <c r="C133" s="375" t="s">
        <v>905</v>
      </c>
      <c r="D133" s="360"/>
      <c r="E133" s="360"/>
      <c r="F133" s="360"/>
      <c r="G133" s="360"/>
      <c r="H133" s="360"/>
      <c r="I133" s="360"/>
      <c r="J133" s="360"/>
      <c r="K133" s="360"/>
      <c r="L133" s="360"/>
      <c r="M133" s="360"/>
      <c r="N133" s="360"/>
      <c r="O133" s="360"/>
      <c r="P133" s="366"/>
    </row>
    <row r="134" spans="2:16" x14ac:dyDescent="0.25">
      <c r="B134" s="370"/>
      <c r="C134" s="373" t="s">
        <v>1598</v>
      </c>
      <c r="D134" s="371"/>
      <c r="E134" s="371"/>
      <c r="F134" s="371"/>
      <c r="G134" s="371"/>
      <c r="H134" s="371"/>
      <c r="I134" s="371"/>
      <c r="J134" s="371"/>
      <c r="K134" s="371"/>
      <c r="L134" s="371"/>
      <c r="M134" s="371"/>
      <c r="N134" s="371"/>
      <c r="O134" s="371"/>
      <c r="P134" s="372"/>
    </row>
    <row r="135" spans="2:16" x14ac:dyDescent="0.25">
      <c r="B135" s="365"/>
      <c r="C135" s="375" t="s">
        <v>1599</v>
      </c>
      <c r="D135" s="360"/>
      <c r="E135" s="360"/>
      <c r="F135" s="360"/>
      <c r="G135" s="360"/>
      <c r="H135" s="360"/>
      <c r="I135" s="360"/>
      <c r="J135" s="360"/>
      <c r="K135" s="360"/>
      <c r="L135" s="360"/>
      <c r="M135" s="360"/>
      <c r="N135" s="360"/>
      <c r="O135" s="360"/>
      <c r="P135" s="366"/>
    </row>
    <row r="136" spans="2:16" x14ac:dyDescent="0.25">
      <c r="B136" s="370"/>
      <c r="C136" s="373" t="s">
        <v>1600</v>
      </c>
      <c r="D136" s="371"/>
      <c r="E136" s="371"/>
      <c r="F136" s="371"/>
      <c r="G136" s="371"/>
      <c r="H136" s="371"/>
      <c r="I136" s="371"/>
      <c r="J136" s="371"/>
      <c r="K136" s="371"/>
      <c r="L136" s="371"/>
      <c r="M136" s="371"/>
      <c r="N136" s="371"/>
      <c r="O136" s="371"/>
      <c r="P136" s="372"/>
    </row>
    <row r="137" spans="2:16" x14ac:dyDescent="0.25">
      <c r="B137" s="365"/>
      <c r="C137" s="375" t="s">
        <v>1601</v>
      </c>
      <c r="D137" s="360"/>
      <c r="E137" s="360"/>
      <c r="F137" s="360"/>
      <c r="G137" s="360"/>
      <c r="H137" s="360"/>
      <c r="I137" s="360"/>
      <c r="J137" s="360"/>
      <c r="K137" s="360"/>
      <c r="L137" s="360"/>
      <c r="M137" s="360"/>
      <c r="N137" s="360"/>
      <c r="O137" s="360"/>
      <c r="P137" s="366"/>
    </row>
    <row r="138" spans="2:16" x14ac:dyDescent="0.25">
      <c r="B138" s="370"/>
      <c r="C138" s="373" t="s">
        <v>1602</v>
      </c>
      <c r="D138" s="371"/>
      <c r="E138" s="371"/>
      <c r="F138" s="371"/>
      <c r="G138" s="371"/>
      <c r="H138" s="371"/>
      <c r="I138" s="371"/>
      <c r="J138" s="371"/>
      <c r="K138" s="371"/>
      <c r="L138" s="371"/>
      <c r="M138" s="371"/>
      <c r="N138" s="371"/>
      <c r="O138" s="371"/>
      <c r="P138" s="372"/>
    </row>
    <row r="139" spans="2:16" x14ac:dyDescent="0.25">
      <c r="B139" s="370"/>
      <c r="C139" s="369" t="s">
        <v>1346</v>
      </c>
      <c r="D139" s="374">
        <f>SUM(D131:D138)</f>
        <v>0</v>
      </c>
      <c r="E139" s="374">
        <f t="shared" ref="E139:P139" si="13">SUM(E131:E138)</f>
        <v>0</v>
      </c>
      <c r="F139" s="374">
        <f t="shared" si="13"/>
        <v>0</v>
      </c>
      <c r="G139" s="374">
        <f t="shared" si="13"/>
        <v>0</v>
      </c>
      <c r="H139" s="374">
        <f t="shared" si="13"/>
        <v>0</v>
      </c>
      <c r="I139" s="374">
        <f t="shared" si="13"/>
        <v>0</v>
      </c>
      <c r="J139" s="374">
        <f t="shared" si="13"/>
        <v>0</v>
      </c>
      <c r="K139" s="374">
        <f t="shared" si="13"/>
        <v>0</v>
      </c>
      <c r="L139" s="374">
        <f t="shared" si="13"/>
        <v>0</v>
      </c>
      <c r="M139" s="374">
        <f t="shared" si="13"/>
        <v>0</v>
      </c>
      <c r="N139" s="374">
        <f t="shared" si="13"/>
        <v>0</v>
      </c>
      <c r="O139" s="374">
        <f t="shared" si="13"/>
        <v>0</v>
      </c>
      <c r="P139" s="376">
        <f t="shared" si="13"/>
        <v>0</v>
      </c>
    </row>
    <row r="140" spans="2:16" x14ac:dyDescent="0.25">
      <c r="B140" s="370">
        <v>6</v>
      </c>
      <c r="C140" s="369" t="s">
        <v>1607</v>
      </c>
      <c r="D140" s="371"/>
      <c r="E140" s="371"/>
      <c r="F140" s="371"/>
      <c r="G140" s="371"/>
      <c r="H140" s="371"/>
      <c r="I140" s="371"/>
      <c r="J140" s="371"/>
      <c r="K140" s="371"/>
      <c r="L140" s="371"/>
      <c r="M140" s="371"/>
      <c r="N140" s="371"/>
      <c r="O140" s="371"/>
      <c r="P140" s="372">
        <f t="shared" si="9"/>
        <v>0</v>
      </c>
    </row>
    <row r="141" spans="2:16" x14ac:dyDescent="0.25">
      <c r="B141" s="365"/>
      <c r="C141" s="375" t="s">
        <v>565</v>
      </c>
      <c r="D141" s="360"/>
      <c r="E141" s="360"/>
      <c r="F141" s="360"/>
      <c r="G141" s="360"/>
      <c r="H141" s="360"/>
      <c r="I141" s="360"/>
      <c r="J141" s="360"/>
      <c r="K141" s="360"/>
      <c r="L141" s="360"/>
      <c r="M141" s="360"/>
      <c r="N141" s="360"/>
      <c r="O141" s="360"/>
      <c r="P141" s="366"/>
    </row>
    <row r="142" spans="2:16" x14ac:dyDescent="0.25">
      <c r="B142" s="370"/>
      <c r="C142" s="373" t="s">
        <v>454</v>
      </c>
      <c r="D142" s="371"/>
      <c r="E142" s="371"/>
      <c r="F142" s="371"/>
      <c r="G142" s="371"/>
      <c r="H142" s="371"/>
      <c r="I142" s="371"/>
      <c r="J142" s="371"/>
      <c r="K142" s="371"/>
      <c r="L142" s="371"/>
      <c r="M142" s="371"/>
      <c r="N142" s="371"/>
      <c r="O142" s="371"/>
      <c r="P142" s="372"/>
    </row>
    <row r="143" spans="2:16" x14ac:dyDescent="0.25">
      <c r="B143" s="365"/>
      <c r="C143" s="375" t="s">
        <v>905</v>
      </c>
      <c r="D143" s="360"/>
      <c r="E143" s="360"/>
      <c r="F143" s="360"/>
      <c r="G143" s="360"/>
      <c r="H143" s="360"/>
      <c r="I143" s="360"/>
      <c r="J143" s="360"/>
      <c r="K143" s="360"/>
      <c r="L143" s="360"/>
      <c r="M143" s="360"/>
      <c r="N143" s="360"/>
      <c r="O143" s="360"/>
      <c r="P143" s="366"/>
    </row>
    <row r="144" spans="2:16" x14ac:dyDescent="0.25">
      <c r="B144" s="370"/>
      <c r="C144" s="373" t="s">
        <v>1598</v>
      </c>
      <c r="D144" s="371"/>
      <c r="E144" s="371"/>
      <c r="F144" s="371"/>
      <c r="G144" s="371"/>
      <c r="H144" s="371"/>
      <c r="I144" s="371"/>
      <c r="J144" s="371"/>
      <c r="K144" s="371"/>
      <c r="L144" s="371"/>
      <c r="M144" s="371"/>
      <c r="N144" s="371"/>
      <c r="O144" s="371"/>
      <c r="P144" s="372"/>
    </row>
    <row r="145" spans="2:16" x14ac:dyDescent="0.25">
      <c r="B145" s="365"/>
      <c r="C145" s="375" t="s">
        <v>1599</v>
      </c>
      <c r="D145" s="360"/>
      <c r="E145" s="360"/>
      <c r="F145" s="360"/>
      <c r="G145" s="360"/>
      <c r="H145" s="360"/>
      <c r="I145" s="360"/>
      <c r="J145" s="360"/>
      <c r="K145" s="360"/>
      <c r="L145" s="360"/>
      <c r="M145" s="360"/>
      <c r="N145" s="360"/>
      <c r="O145" s="360"/>
      <c r="P145" s="366"/>
    </row>
    <row r="146" spans="2:16" x14ac:dyDescent="0.25">
      <c r="B146" s="370"/>
      <c r="C146" s="373" t="s">
        <v>1600</v>
      </c>
      <c r="D146" s="371"/>
      <c r="E146" s="371"/>
      <c r="F146" s="371"/>
      <c r="G146" s="371"/>
      <c r="H146" s="371"/>
      <c r="I146" s="371"/>
      <c r="J146" s="371"/>
      <c r="K146" s="371"/>
      <c r="L146" s="371"/>
      <c r="M146" s="371"/>
      <c r="N146" s="371"/>
      <c r="O146" s="371"/>
      <c r="P146" s="372"/>
    </row>
    <row r="147" spans="2:16" x14ac:dyDescent="0.25">
      <c r="B147" s="365"/>
      <c r="C147" s="375" t="s">
        <v>1601</v>
      </c>
      <c r="D147" s="360"/>
      <c r="E147" s="360"/>
      <c r="F147" s="360"/>
      <c r="G147" s="360"/>
      <c r="H147" s="360"/>
      <c r="I147" s="360"/>
      <c r="J147" s="360"/>
      <c r="K147" s="360"/>
      <c r="L147" s="360"/>
      <c r="M147" s="360"/>
      <c r="N147" s="360"/>
      <c r="O147" s="360"/>
      <c r="P147" s="366"/>
    </row>
    <row r="148" spans="2:16" x14ac:dyDescent="0.25">
      <c r="B148" s="370"/>
      <c r="C148" s="373" t="s">
        <v>1602</v>
      </c>
      <c r="D148" s="371"/>
      <c r="E148" s="371"/>
      <c r="F148" s="371"/>
      <c r="G148" s="371"/>
      <c r="H148" s="371"/>
      <c r="I148" s="371"/>
      <c r="J148" s="371"/>
      <c r="K148" s="371"/>
      <c r="L148" s="371"/>
      <c r="M148" s="371"/>
      <c r="N148" s="371"/>
      <c r="O148" s="371"/>
      <c r="P148" s="372"/>
    </row>
    <row r="149" spans="2:16" x14ac:dyDescent="0.25">
      <c r="B149" s="370"/>
      <c r="C149" s="369" t="s">
        <v>1346</v>
      </c>
      <c r="D149" s="374">
        <f>SUM(D141:D148)</f>
        <v>0</v>
      </c>
      <c r="E149" s="374">
        <f t="shared" ref="E149:P149" si="14">SUM(E141:E148)</f>
        <v>0</v>
      </c>
      <c r="F149" s="374">
        <f t="shared" si="14"/>
        <v>0</v>
      </c>
      <c r="G149" s="374">
        <f t="shared" si="14"/>
        <v>0</v>
      </c>
      <c r="H149" s="374">
        <f t="shared" si="14"/>
        <v>0</v>
      </c>
      <c r="I149" s="374">
        <f t="shared" si="14"/>
        <v>0</v>
      </c>
      <c r="J149" s="374">
        <f t="shared" si="14"/>
        <v>0</v>
      </c>
      <c r="K149" s="374">
        <f t="shared" si="14"/>
        <v>0</v>
      </c>
      <c r="L149" s="374">
        <f t="shared" si="14"/>
        <v>0</v>
      </c>
      <c r="M149" s="374">
        <f t="shared" si="14"/>
        <v>0</v>
      </c>
      <c r="N149" s="374">
        <f t="shared" si="14"/>
        <v>0</v>
      </c>
      <c r="O149" s="374">
        <f t="shared" si="14"/>
        <v>0</v>
      </c>
      <c r="P149" s="376">
        <f t="shared" si="14"/>
        <v>0</v>
      </c>
    </row>
    <row r="150" spans="2:16" x14ac:dyDescent="0.25">
      <c r="B150" s="370">
        <v>7</v>
      </c>
      <c r="C150" s="369" t="s">
        <v>1608</v>
      </c>
      <c r="D150" s="371"/>
      <c r="E150" s="371"/>
      <c r="F150" s="371"/>
      <c r="G150" s="371"/>
      <c r="H150" s="371"/>
      <c r="I150" s="371"/>
      <c r="J150" s="371"/>
      <c r="K150" s="371"/>
      <c r="L150" s="371"/>
      <c r="M150" s="371"/>
      <c r="N150" s="371"/>
      <c r="O150" s="371"/>
      <c r="P150" s="372">
        <f t="shared" si="9"/>
        <v>0</v>
      </c>
    </row>
    <row r="151" spans="2:16" x14ac:dyDescent="0.25">
      <c r="B151" s="365"/>
      <c r="C151" s="375" t="s">
        <v>565</v>
      </c>
      <c r="D151" s="360"/>
      <c r="E151" s="360"/>
      <c r="F151" s="360"/>
      <c r="G151" s="360"/>
      <c r="H151" s="360"/>
      <c r="I151" s="360"/>
      <c r="J151" s="360"/>
      <c r="K151" s="360"/>
      <c r="L151" s="360"/>
      <c r="M151" s="360"/>
      <c r="N151" s="360"/>
      <c r="O151" s="360"/>
      <c r="P151" s="366"/>
    </row>
    <row r="152" spans="2:16" x14ac:dyDescent="0.25">
      <c r="B152" s="370"/>
      <c r="C152" s="373" t="s">
        <v>454</v>
      </c>
      <c r="D152" s="371"/>
      <c r="E152" s="371"/>
      <c r="F152" s="371"/>
      <c r="G152" s="371"/>
      <c r="H152" s="371"/>
      <c r="I152" s="371"/>
      <c r="J152" s="371"/>
      <c r="K152" s="371"/>
      <c r="L152" s="371"/>
      <c r="M152" s="371"/>
      <c r="N152" s="371"/>
      <c r="O152" s="371"/>
      <c r="P152" s="372"/>
    </row>
    <row r="153" spans="2:16" x14ac:dyDescent="0.25">
      <c r="B153" s="365"/>
      <c r="C153" s="375" t="s">
        <v>905</v>
      </c>
      <c r="D153" s="360"/>
      <c r="E153" s="360"/>
      <c r="F153" s="360"/>
      <c r="G153" s="360"/>
      <c r="H153" s="360"/>
      <c r="I153" s="360"/>
      <c r="J153" s="360"/>
      <c r="K153" s="360"/>
      <c r="L153" s="360"/>
      <c r="M153" s="360"/>
      <c r="N153" s="360"/>
      <c r="O153" s="360"/>
      <c r="P153" s="366"/>
    </row>
    <row r="154" spans="2:16" x14ac:dyDescent="0.25">
      <c r="B154" s="370"/>
      <c r="C154" s="373" t="s">
        <v>1598</v>
      </c>
      <c r="D154" s="371"/>
      <c r="E154" s="371"/>
      <c r="F154" s="371"/>
      <c r="G154" s="371"/>
      <c r="H154" s="371"/>
      <c r="I154" s="371"/>
      <c r="J154" s="371"/>
      <c r="K154" s="371"/>
      <c r="L154" s="371"/>
      <c r="M154" s="371"/>
      <c r="N154" s="371"/>
      <c r="O154" s="371"/>
      <c r="P154" s="372"/>
    </row>
    <row r="155" spans="2:16" x14ac:dyDescent="0.25">
      <c r="B155" s="365"/>
      <c r="C155" s="375" t="s">
        <v>1599</v>
      </c>
      <c r="D155" s="360"/>
      <c r="E155" s="360"/>
      <c r="F155" s="360"/>
      <c r="G155" s="360"/>
      <c r="H155" s="360"/>
      <c r="I155" s="360"/>
      <c r="J155" s="360"/>
      <c r="K155" s="360"/>
      <c r="L155" s="360"/>
      <c r="M155" s="360"/>
      <c r="N155" s="360"/>
      <c r="O155" s="360"/>
      <c r="P155" s="366"/>
    </row>
    <row r="156" spans="2:16" x14ac:dyDescent="0.25">
      <c r="B156" s="370"/>
      <c r="C156" s="373" t="s">
        <v>1600</v>
      </c>
      <c r="D156" s="371"/>
      <c r="E156" s="371"/>
      <c r="F156" s="371"/>
      <c r="G156" s="371"/>
      <c r="H156" s="371"/>
      <c r="I156" s="371"/>
      <c r="J156" s="371"/>
      <c r="K156" s="371"/>
      <c r="L156" s="371"/>
      <c r="M156" s="371"/>
      <c r="N156" s="371"/>
      <c r="O156" s="371"/>
      <c r="P156" s="372"/>
    </row>
    <row r="157" spans="2:16" x14ac:dyDescent="0.25">
      <c r="B157" s="365"/>
      <c r="C157" s="375" t="s">
        <v>1601</v>
      </c>
      <c r="D157" s="360"/>
      <c r="E157" s="360"/>
      <c r="F157" s="360"/>
      <c r="G157" s="360"/>
      <c r="H157" s="360"/>
      <c r="I157" s="360"/>
      <c r="J157" s="360"/>
      <c r="K157" s="360"/>
      <c r="L157" s="360"/>
      <c r="M157" s="360"/>
      <c r="N157" s="360"/>
      <c r="O157" s="360"/>
      <c r="P157" s="366"/>
    </row>
    <row r="158" spans="2:16" x14ac:dyDescent="0.25">
      <c r="B158" s="370"/>
      <c r="C158" s="373" t="s">
        <v>1602</v>
      </c>
      <c r="D158" s="371"/>
      <c r="E158" s="371"/>
      <c r="F158" s="371"/>
      <c r="G158" s="371"/>
      <c r="H158" s="371"/>
      <c r="I158" s="371"/>
      <c r="J158" s="371"/>
      <c r="K158" s="371"/>
      <c r="L158" s="371"/>
      <c r="M158" s="371"/>
      <c r="N158" s="371"/>
      <c r="O158" s="371"/>
      <c r="P158" s="372"/>
    </row>
    <row r="159" spans="2:16" x14ac:dyDescent="0.25">
      <c r="B159" s="370"/>
      <c r="C159" s="369" t="s">
        <v>1346</v>
      </c>
      <c r="D159" s="374">
        <f>SUM(D151:D158)</f>
        <v>0</v>
      </c>
      <c r="E159" s="374">
        <f t="shared" ref="E159:P159" si="15">SUM(E151:E158)</f>
        <v>0</v>
      </c>
      <c r="F159" s="374">
        <f t="shared" si="15"/>
        <v>0</v>
      </c>
      <c r="G159" s="374">
        <f t="shared" si="15"/>
        <v>0</v>
      </c>
      <c r="H159" s="374">
        <f t="shared" si="15"/>
        <v>0</v>
      </c>
      <c r="I159" s="374">
        <f t="shared" si="15"/>
        <v>0</v>
      </c>
      <c r="J159" s="374">
        <f t="shared" si="15"/>
        <v>0</v>
      </c>
      <c r="K159" s="374">
        <f t="shared" si="15"/>
        <v>0</v>
      </c>
      <c r="L159" s="374">
        <f t="shared" si="15"/>
        <v>0</v>
      </c>
      <c r="M159" s="374">
        <f t="shared" si="15"/>
        <v>0</v>
      </c>
      <c r="N159" s="374">
        <f t="shared" si="15"/>
        <v>0</v>
      </c>
      <c r="O159" s="374">
        <f t="shared" si="15"/>
        <v>0</v>
      </c>
      <c r="P159" s="376">
        <f t="shared" si="15"/>
        <v>0</v>
      </c>
    </row>
    <row r="160" spans="2:16" x14ac:dyDescent="0.25">
      <c r="B160" s="370">
        <v>8</v>
      </c>
      <c r="C160" s="369" t="s">
        <v>1609</v>
      </c>
      <c r="D160" s="371"/>
      <c r="E160" s="371"/>
      <c r="F160" s="371"/>
      <c r="G160" s="371"/>
      <c r="H160" s="371"/>
      <c r="I160" s="371"/>
      <c r="J160" s="371"/>
      <c r="K160" s="371"/>
      <c r="L160" s="371"/>
      <c r="M160" s="371"/>
      <c r="N160" s="371"/>
      <c r="O160" s="371"/>
      <c r="P160" s="372">
        <f t="shared" si="9"/>
        <v>0</v>
      </c>
    </row>
    <row r="161" spans="2:16" x14ac:dyDescent="0.25">
      <c r="B161" s="365"/>
      <c r="C161" s="375" t="s">
        <v>565</v>
      </c>
      <c r="D161" s="360"/>
      <c r="E161" s="360"/>
      <c r="F161" s="360"/>
      <c r="G161" s="360"/>
      <c r="H161" s="360"/>
      <c r="I161" s="360"/>
      <c r="J161" s="360"/>
      <c r="K161" s="360"/>
      <c r="L161" s="360"/>
      <c r="M161" s="360"/>
      <c r="N161" s="360"/>
      <c r="O161" s="360"/>
      <c r="P161" s="366"/>
    </row>
    <row r="162" spans="2:16" x14ac:dyDescent="0.25">
      <c r="B162" s="370"/>
      <c r="C162" s="373" t="s">
        <v>454</v>
      </c>
      <c r="D162" s="371"/>
      <c r="E162" s="371"/>
      <c r="F162" s="371"/>
      <c r="G162" s="371"/>
      <c r="H162" s="371"/>
      <c r="I162" s="371"/>
      <c r="J162" s="371"/>
      <c r="K162" s="371"/>
      <c r="L162" s="371"/>
      <c r="M162" s="371"/>
      <c r="N162" s="371"/>
      <c r="O162" s="371"/>
      <c r="P162" s="372"/>
    </row>
    <row r="163" spans="2:16" x14ac:dyDescent="0.25">
      <c r="B163" s="365"/>
      <c r="C163" s="375" t="s">
        <v>905</v>
      </c>
      <c r="D163" s="360"/>
      <c r="E163" s="360"/>
      <c r="F163" s="360"/>
      <c r="G163" s="360"/>
      <c r="H163" s="360"/>
      <c r="I163" s="360"/>
      <c r="J163" s="360"/>
      <c r="K163" s="360"/>
      <c r="L163" s="360"/>
      <c r="M163" s="360"/>
      <c r="N163" s="360"/>
      <c r="O163" s="360"/>
      <c r="P163" s="366"/>
    </row>
    <row r="164" spans="2:16" x14ac:dyDescent="0.25">
      <c r="B164" s="370"/>
      <c r="C164" s="373" t="s">
        <v>1598</v>
      </c>
      <c r="D164" s="371"/>
      <c r="E164" s="371"/>
      <c r="F164" s="371"/>
      <c r="G164" s="371"/>
      <c r="H164" s="371"/>
      <c r="I164" s="371"/>
      <c r="J164" s="371"/>
      <c r="K164" s="371"/>
      <c r="L164" s="371"/>
      <c r="M164" s="371"/>
      <c r="N164" s="371"/>
      <c r="O164" s="371"/>
      <c r="P164" s="372"/>
    </row>
    <row r="165" spans="2:16" x14ac:dyDescent="0.25">
      <c r="B165" s="365"/>
      <c r="C165" s="375" t="s">
        <v>1599</v>
      </c>
      <c r="D165" s="360"/>
      <c r="E165" s="360"/>
      <c r="F165" s="360"/>
      <c r="G165" s="360"/>
      <c r="H165" s="360"/>
      <c r="I165" s="360"/>
      <c r="J165" s="360"/>
      <c r="K165" s="360"/>
      <c r="L165" s="360"/>
      <c r="M165" s="360"/>
      <c r="N165" s="360"/>
      <c r="O165" s="360"/>
      <c r="P165" s="366"/>
    </row>
    <row r="166" spans="2:16" x14ac:dyDescent="0.25">
      <c r="B166" s="370"/>
      <c r="C166" s="373" t="s">
        <v>1600</v>
      </c>
      <c r="D166" s="371"/>
      <c r="E166" s="371"/>
      <c r="F166" s="371"/>
      <c r="G166" s="371"/>
      <c r="H166" s="371"/>
      <c r="I166" s="371"/>
      <c r="J166" s="371"/>
      <c r="K166" s="371"/>
      <c r="L166" s="371"/>
      <c r="M166" s="371"/>
      <c r="N166" s="371"/>
      <c r="O166" s="371"/>
      <c r="P166" s="372"/>
    </row>
    <row r="167" spans="2:16" x14ac:dyDescent="0.25">
      <c r="B167" s="365"/>
      <c r="C167" s="375" t="s">
        <v>1601</v>
      </c>
      <c r="D167" s="360"/>
      <c r="E167" s="360"/>
      <c r="F167" s="360"/>
      <c r="G167" s="360"/>
      <c r="H167" s="360"/>
      <c r="I167" s="360"/>
      <c r="J167" s="360"/>
      <c r="K167" s="360"/>
      <c r="L167" s="360"/>
      <c r="M167" s="360"/>
      <c r="N167" s="360"/>
      <c r="O167" s="360"/>
      <c r="P167" s="366"/>
    </row>
    <row r="168" spans="2:16" x14ac:dyDescent="0.25">
      <c r="B168" s="370"/>
      <c r="C168" s="373" t="s">
        <v>1602</v>
      </c>
      <c r="D168" s="371"/>
      <c r="E168" s="371"/>
      <c r="F168" s="371"/>
      <c r="G168" s="371"/>
      <c r="H168" s="371"/>
      <c r="I168" s="371"/>
      <c r="J168" s="371"/>
      <c r="K168" s="371"/>
      <c r="L168" s="371"/>
      <c r="M168" s="371"/>
      <c r="N168" s="371"/>
      <c r="O168" s="371"/>
      <c r="P168" s="372"/>
    </row>
    <row r="169" spans="2:16" x14ac:dyDescent="0.25">
      <c r="B169" s="370"/>
      <c r="C169" s="369" t="s">
        <v>1346</v>
      </c>
      <c r="D169" s="374">
        <f>SUM(D161:D168)</f>
        <v>0</v>
      </c>
      <c r="E169" s="374">
        <f t="shared" ref="E169:P169" si="16">SUM(E161:E168)</f>
        <v>0</v>
      </c>
      <c r="F169" s="374">
        <f t="shared" si="16"/>
        <v>0</v>
      </c>
      <c r="G169" s="374">
        <f t="shared" si="16"/>
        <v>0</v>
      </c>
      <c r="H169" s="374">
        <f t="shared" si="16"/>
        <v>0</v>
      </c>
      <c r="I169" s="374">
        <f t="shared" si="16"/>
        <v>0</v>
      </c>
      <c r="J169" s="374">
        <f t="shared" si="16"/>
        <v>0</v>
      </c>
      <c r="K169" s="374">
        <f t="shared" si="16"/>
        <v>0</v>
      </c>
      <c r="L169" s="374">
        <f t="shared" si="16"/>
        <v>0</v>
      </c>
      <c r="M169" s="374">
        <f t="shared" si="16"/>
        <v>0</v>
      </c>
      <c r="N169" s="374">
        <f t="shared" si="16"/>
        <v>0</v>
      </c>
      <c r="O169" s="374">
        <f t="shared" si="16"/>
        <v>0</v>
      </c>
      <c r="P169" s="376">
        <f t="shared" si="16"/>
        <v>0</v>
      </c>
    </row>
    <row r="170" spans="2:16" x14ac:dyDescent="0.25">
      <c r="B170" s="370">
        <v>9</v>
      </c>
      <c r="C170" s="369" t="s">
        <v>1610</v>
      </c>
      <c r="D170" s="371"/>
      <c r="E170" s="371"/>
      <c r="F170" s="371"/>
      <c r="G170" s="371"/>
      <c r="H170" s="371"/>
      <c r="I170" s="371"/>
      <c r="J170" s="371"/>
      <c r="K170" s="371"/>
      <c r="L170" s="371"/>
      <c r="M170" s="371"/>
      <c r="N170" s="371"/>
      <c r="O170" s="371"/>
      <c r="P170" s="372">
        <f t="shared" si="9"/>
        <v>0</v>
      </c>
    </row>
    <row r="171" spans="2:16" x14ac:dyDescent="0.25">
      <c r="B171" s="365"/>
      <c r="C171" s="375" t="s">
        <v>565</v>
      </c>
      <c r="D171" s="360"/>
      <c r="E171" s="360"/>
      <c r="F171" s="360"/>
      <c r="G171" s="360"/>
      <c r="H171" s="360"/>
      <c r="I171" s="360"/>
      <c r="J171" s="360"/>
      <c r="K171" s="360"/>
      <c r="L171" s="360"/>
      <c r="M171" s="360"/>
      <c r="N171" s="360"/>
      <c r="O171" s="360"/>
      <c r="P171" s="366"/>
    </row>
    <row r="172" spans="2:16" x14ac:dyDescent="0.25">
      <c r="B172" s="370"/>
      <c r="C172" s="373" t="s">
        <v>454</v>
      </c>
      <c r="D172" s="371"/>
      <c r="E172" s="371"/>
      <c r="F172" s="371"/>
      <c r="G172" s="371"/>
      <c r="H172" s="371"/>
      <c r="I172" s="371"/>
      <c r="J172" s="371"/>
      <c r="K172" s="371"/>
      <c r="L172" s="371"/>
      <c r="M172" s="371"/>
      <c r="N172" s="371"/>
      <c r="O172" s="371"/>
      <c r="P172" s="372"/>
    </row>
    <row r="173" spans="2:16" x14ac:dyDescent="0.25">
      <c r="B173" s="365"/>
      <c r="C173" s="375" t="s">
        <v>905</v>
      </c>
      <c r="D173" s="360"/>
      <c r="E173" s="360"/>
      <c r="F173" s="360"/>
      <c r="G173" s="360"/>
      <c r="H173" s="360"/>
      <c r="I173" s="360"/>
      <c r="J173" s="360"/>
      <c r="K173" s="360"/>
      <c r="L173" s="360"/>
      <c r="M173" s="360"/>
      <c r="N173" s="360"/>
      <c r="O173" s="360"/>
      <c r="P173" s="366"/>
    </row>
    <row r="174" spans="2:16" x14ac:dyDescent="0.25">
      <c r="B174" s="370"/>
      <c r="C174" s="373" t="s">
        <v>1598</v>
      </c>
      <c r="D174" s="371"/>
      <c r="E174" s="371"/>
      <c r="F174" s="371"/>
      <c r="G174" s="371"/>
      <c r="H174" s="371"/>
      <c r="I174" s="371"/>
      <c r="J174" s="371"/>
      <c r="K174" s="371"/>
      <c r="L174" s="371"/>
      <c r="M174" s="371"/>
      <c r="N174" s="371"/>
      <c r="O174" s="371"/>
      <c r="P174" s="372"/>
    </row>
    <row r="175" spans="2:16" x14ac:dyDescent="0.25">
      <c r="B175" s="365"/>
      <c r="C175" s="375" t="s">
        <v>1599</v>
      </c>
      <c r="D175" s="360"/>
      <c r="E175" s="360"/>
      <c r="F175" s="360"/>
      <c r="G175" s="360"/>
      <c r="H175" s="360"/>
      <c r="I175" s="360"/>
      <c r="J175" s="360"/>
      <c r="K175" s="360"/>
      <c r="L175" s="360"/>
      <c r="M175" s="360"/>
      <c r="N175" s="360"/>
      <c r="O175" s="360"/>
      <c r="P175" s="366"/>
    </row>
    <row r="176" spans="2:16" x14ac:dyDescent="0.25">
      <c r="B176" s="370"/>
      <c r="C176" s="373" t="s">
        <v>1600</v>
      </c>
      <c r="D176" s="371"/>
      <c r="E176" s="371"/>
      <c r="F176" s="371"/>
      <c r="G176" s="371"/>
      <c r="H176" s="371"/>
      <c r="I176" s="371"/>
      <c r="J176" s="371"/>
      <c r="K176" s="371"/>
      <c r="L176" s="371"/>
      <c r="M176" s="371"/>
      <c r="N176" s="371"/>
      <c r="O176" s="371"/>
      <c r="P176" s="372"/>
    </row>
    <row r="177" spans="2:16" x14ac:dyDescent="0.25">
      <c r="B177" s="365"/>
      <c r="C177" s="375" t="s">
        <v>1601</v>
      </c>
      <c r="D177" s="360"/>
      <c r="E177" s="360"/>
      <c r="F177" s="360"/>
      <c r="G177" s="360"/>
      <c r="H177" s="360"/>
      <c r="I177" s="360"/>
      <c r="J177" s="360"/>
      <c r="K177" s="360"/>
      <c r="L177" s="360"/>
      <c r="M177" s="360"/>
      <c r="N177" s="360"/>
      <c r="O177" s="360"/>
      <c r="P177" s="366"/>
    </row>
    <row r="178" spans="2:16" x14ac:dyDescent="0.25">
      <c r="B178" s="370"/>
      <c r="C178" s="373" t="s">
        <v>1602</v>
      </c>
      <c r="D178" s="371"/>
      <c r="E178" s="371"/>
      <c r="F178" s="371"/>
      <c r="G178" s="371"/>
      <c r="H178" s="371"/>
      <c r="I178" s="371"/>
      <c r="J178" s="371"/>
      <c r="K178" s="371"/>
      <c r="L178" s="371"/>
      <c r="M178" s="371"/>
      <c r="N178" s="371"/>
      <c r="O178" s="371"/>
      <c r="P178" s="372"/>
    </row>
    <row r="179" spans="2:16" x14ac:dyDescent="0.25">
      <c r="B179" s="370"/>
      <c r="C179" s="369" t="s">
        <v>1346</v>
      </c>
      <c r="D179" s="374">
        <f>SUM(D171:D178)</f>
        <v>0</v>
      </c>
      <c r="E179" s="374">
        <f t="shared" ref="E179:P179" si="17">SUM(E171:E178)</f>
        <v>0</v>
      </c>
      <c r="F179" s="374">
        <f t="shared" si="17"/>
        <v>0</v>
      </c>
      <c r="G179" s="374">
        <f t="shared" si="17"/>
        <v>0</v>
      </c>
      <c r="H179" s="374">
        <f t="shared" si="17"/>
        <v>0</v>
      </c>
      <c r="I179" s="374">
        <f t="shared" si="17"/>
        <v>0</v>
      </c>
      <c r="J179" s="374">
        <f t="shared" si="17"/>
        <v>0</v>
      </c>
      <c r="K179" s="374">
        <f t="shared" si="17"/>
        <v>0</v>
      </c>
      <c r="L179" s="374">
        <f t="shared" si="17"/>
        <v>0</v>
      </c>
      <c r="M179" s="374">
        <f t="shared" si="17"/>
        <v>0</v>
      </c>
      <c r="N179" s="374">
        <f t="shared" si="17"/>
        <v>0</v>
      </c>
      <c r="O179" s="374">
        <f t="shared" si="17"/>
        <v>0</v>
      </c>
      <c r="P179" s="376">
        <f t="shared" si="17"/>
        <v>0</v>
      </c>
    </row>
    <row r="180" spans="2:16" x14ac:dyDescent="0.25">
      <c r="B180" s="370">
        <v>10</v>
      </c>
      <c r="C180" s="369" t="s">
        <v>1612</v>
      </c>
      <c r="D180" s="371"/>
      <c r="E180" s="371"/>
      <c r="F180" s="371"/>
      <c r="G180" s="371"/>
      <c r="H180" s="371"/>
      <c r="I180" s="371"/>
      <c r="J180" s="371"/>
      <c r="K180" s="371"/>
      <c r="L180" s="371"/>
      <c r="M180" s="371"/>
      <c r="N180" s="371"/>
      <c r="O180" s="371"/>
      <c r="P180" s="372">
        <f t="shared" si="9"/>
        <v>0</v>
      </c>
    </row>
    <row r="181" spans="2:16" x14ac:dyDescent="0.25">
      <c r="B181" s="365"/>
      <c r="C181" s="375" t="s">
        <v>565</v>
      </c>
      <c r="D181" s="360"/>
      <c r="E181" s="360"/>
      <c r="F181" s="360"/>
      <c r="G181" s="360"/>
      <c r="H181" s="360"/>
      <c r="I181" s="360"/>
      <c r="J181" s="360"/>
      <c r="K181" s="360"/>
      <c r="L181" s="360"/>
      <c r="M181" s="360"/>
      <c r="N181" s="360"/>
      <c r="O181" s="360"/>
      <c r="P181" s="366"/>
    </row>
    <row r="182" spans="2:16" x14ac:dyDescent="0.25">
      <c r="B182" s="370"/>
      <c r="C182" s="373" t="s">
        <v>454</v>
      </c>
      <c r="D182" s="371"/>
      <c r="E182" s="371"/>
      <c r="F182" s="371"/>
      <c r="G182" s="371"/>
      <c r="H182" s="371"/>
      <c r="I182" s="371"/>
      <c r="J182" s="371"/>
      <c r="K182" s="371"/>
      <c r="L182" s="371"/>
      <c r="M182" s="371"/>
      <c r="N182" s="371"/>
      <c r="O182" s="371"/>
      <c r="P182" s="372"/>
    </row>
    <row r="183" spans="2:16" x14ac:dyDescent="0.25">
      <c r="B183" s="365"/>
      <c r="C183" s="375" t="s">
        <v>905</v>
      </c>
      <c r="D183" s="360"/>
      <c r="E183" s="360"/>
      <c r="F183" s="360"/>
      <c r="G183" s="360"/>
      <c r="H183" s="360"/>
      <c r="I183" s="360"/>
      <c r="J183" s="360"/>
      <c r="K183" s="360"/>
      <c r="L183" s="360"/>
      <c r="M183" s="360"/>
      <c r="N183" s="360"/>
      <c r="O183" s="360"/>
      <c r="P183" s="366"/>
    </row>
    <row r="184" spans="2:16" x14ac:dyDescent="0.25">
      <c r="B184" s="370"/>
      <c r="C184" s="373" t="s">
        <v>1598</v>
      </c>
      <c r="D184" s="371"/>
      <c r="E184" s="371"/>
      <c r="F184" s="371"/>
      <c r="G184" s="371"/>
      <c r="H184" s="371"/>
      <c r="I184" s="371"/>
      <c r="J184" s="371"/>
      <c r="K184" s="371"/>
      <c r="L184" s="371"/>
      <c r="M184" s="371"/>
      <c r="N184" s="371"/>
      <c r="O184" s="371"/>
      <c r="P184" s="372"/>
    </row>
    <row r="185" spans="2:16" x14ac:dyDescent="0.25">
      <c r="B185" s="365"/>
      <c r="C185" s="375" t="s">
        <v>1599</v>
      </c>
      <c r="D185" s="360"/>
      <c r="E185" s="360"/>
      <c r="F185" s="360"/>
      <c r="G185" s="360"/>
      <c r="H185" s="360"/>
      <c r="I185" s="360"/>
      <c r="J185" s="360"/>
      <c r="K185" s="360"/>
      <c r="L185" s="360"/>
      <c r="M185" s="360"/>
      <c r="N185" s="360"/>
      <c r="O185" s="360"/>
      <c r="P185" s="366"/>
    </row>
    <row r="186" spans="2:16" x14ac:dyDescent="0.25">
      <c r="B186" s="370"/>
      <c r="C186" s="373" t="s">
        <v>1600</v>
      </c>
      <c r="D186" s="371"/>
      <c r="E186" s="371"/>
      <c r="F186" s="371"/>
      <c r="G186" s="371"/>
      <c r="H186" s="371"/>
      <c r="I186" s="371"/>
      <c r="J186" s="371"/>
      <c r="K186" s="371"/>
      <c r="L186" s="371"/>
      <c r="M186" s="371"/>
      <c r="N186" s="371"/>
      <c r="O186" s="371"/>
      <c r="P186" s="372"/>
    </row>
    <row r="187" spans="2:16" x14ac:dyDescent="0.25">
      <c r="B187" s="365"/>
      <c r="C187" s="375" t="s">
        <v>1601</v>
      </c>
      <c r="D187" s="360"/>
      <c r="E187" s="360"/>
      <c r="F187" s="360"/>
      <c r="G187" s="360"/>
      <c r="H187" s="360"/>
      <c r="I187" s="360"/>
      <c r="J187" s="360"/>
      <c r="K187" s="360"/>
      <c r="L187" s="360"/>
      <c r="M187" s="360"/>
      <c r="N187" s="360"/>
      <c r="O187" s="360"/>
      <c r="P187" s="366"/>
    </row>
    <row r="188" spans="2:16" x14ac:dyDescent="0.25">
      <c r="B188" s="370"/>
      <c r="C188" s="373" t="s">
        <v>1602</v>
      </c>
      <c r="D188" s="371"/>
      <c r="E188" s="371"/>
      <c r="F188" s="371"/>
      <c r="G188" s="371"/>
      <c r="H188" s="371"/>
      <c r="I188" s="371"/>
      <c r="J188" s="371"/>
      <c r="K188" s="371"/>
      <c r="L188" s="371"/>
      <c r="M188" s="371"/>
      <c r="N188" s="371"/>
      <c r="O188" s="371"/>
      <c r="P188" s="372"/>
    </row>
    <row r="189" spans="2:16" x14ac:dyDescent="0.25">
      <c r="B189" s="370"/>
      <c r="C189" s="369" t="s">
        <v>1346</v>
      </c>
      <c r="D189" s="374">
        <f>SUM(D181:D188)</f>
        <v>0</v>
      </c>
      <c r="E189" s="374">
        <f t="shared" ref="E189:P189" si="18">SUM(E181:E188)</f>
        <v>0</v>
      </c>
      <c r="F189" s="374">
        <f t="shared" si="18"/>
        <v>0</v>
      </c>
      <c r="G189" s="374">
        <f t="shared" si="18"/>
        <v>0</v>
      </c>
      <c r="H189" s="374">
        <f t="shared" si="18"/>
        <v>0</v>
      </c>
      <c r="I189" s="374">
        <f t="shared" si="18"/>
        <v>0</v>
      </c>
      <c r="J189" s="374">
        <f t="shared" si="18"/>
        <v>0</v>
      </c>
      <c r="K189" s="374">
        <f t="shared" si="18"/>
        <v>0</v>
      </c>
      <c r="L189" s="374">
        <f t="shared" si="18"/>
        <v>0</v>
      </c>
      <c r="M189" s="374">
        <f t="shared" si="18"/>
        <v>0</v>
      </c>
      <c r="N189" s="374">
        <f t="shared" si="18"/>
        <v>0</v>
      </c>
      <c r="O189" s="374">
        <f t="shared" si="18"/>
        <v>0</v>
      </c>
      <c r="P189" s="376">
        <f t="shared" si="18"/>
        <v>0</v>
      </c>
    </row>
    <row r="190" spans="2:16" x14ac:dyDescent="0.25">
      <c r="B190" s="370"/>
      <c r="C190" s="358"/>
      <c r="D190" s="371"/>
      <c r="E190" s="371"/>
      <c r="F190" s="371"/>
      <c r="G190" s="371"/>
      <c r="H190" s="371"/>
      <c r="I190" s="371"/>
      <c r="J190" s="371"/>
      <c r="K190" s="371"/>
      <c r="L190" s="371"/>
      <c r="M190" s="371"/>
      <c r="N190" s="371"/>
      <c r="O190" s="371"/>
      <c r="P190" s="372"/>
    </row>
    <row r="191" spans="2:16" x14ac:dyDescent="0.25">
      <c r="B191" s="362" t="s">
        <v>416</v>
      </c>
      <c r="C191" s="356"/>
      <c r="D191" s="361">
        <f>SUM(D99,D109,D119,D129,D139,D149,D159,D169,D179,D189)</f>
        <v>0</v>
      </c>
      <c r="E191" s="361">
        <f t="shared" ref="E191:P191" si="19">SUM(E99,E109,E119,E129,E139,E149,E159,E169,E179,E189)</f>
        <v>0</v>
      </c>
      <c r="F191" s="361">
        <f t="shared" si="19"/>
        <v>0</v>
      </c>
      <c r="G191" s="361">
        <f t="shared" si="19"/>
        <v>0</v>
      </c>
      <c r="H191" s="361">
        <f t="shared" si="19"/>
        <v>0</v>
      </c>
      <c r="I191" s="361">
        <f t="shared" si="19"/>
        <v>0</v>
      </c>
      <c r="J191" s="361">
        <f t="shared" si="19"/>
        <v>0</v>
      </c>
      <c r="K191" s="361">
        <f t="shared" si="19"/>
        <v>0</v>
      </c>
      <c r="L191" s="361">
        <f t="shared" si="19"/>
        <v>0</v>
      </c>
      <c r="M191" s="361">
        <f t="shared" si="19"/>
        <v>0</v>
      </c>
      <c r="N191" s="361">
        <f t="shared" si="19"/>
        <v>0</v>
      </c>
      <c r="O191" s="361">
        <f t="shared" si="19"/>
        <v>0</v>
      </c>
      <c r="P191" s="367">
        <f t="shared" si="19"/>
        <v>0</v>
      </c>
    </row>
    <row r="192" spans="2:16" x14ac:dyDescent="0.25">
      <c r="B192" s="24"/>
      <c r="P192" s="27"/>
    </row>
    <row r="193" spans="2:16" x14ac:dyDescent="0.25">
      <c r="B193" s="24"/>
      <c r="P193" s="27"/>
    </row>
    <row r="194" spans="2:16" x14ac:dyDescent="0.25">
      <c r="B194" s="24" t="s">
        <v>1613</v>
      </c>
      <c r="P194" s="27"/>
    </row>
    <row r="195" spans="2:16" x14ac:dyDescent="0.25">
      <c r="B195" s="24" t="s">
        <v>918</v>
      </c>
      <c r="C195" s="18" t="s">
        <v>1614</v>
      </c>
      <c r="P195" s="27"/>
    </row>
    <row r="196" spans="2:16" x14ac:dyDescent="0.25">
      <c r="B196" s="114" t="s">
        <v>919</v>
      </c>
      <c r="C196" s="18" t="s">
        <v>1614</v>
      </c>
      <c r="P196" s="27"/>
    </row>
    <row r="197" spans="2:16" x14ac:dyDescent="0.25">
      <c r="B197" s="368" t="s">
        <v>1615</v>
      </c>
      <c r="C197" s="29"/>
      <c r="D197" s="29"/>
      <c r="E197" s="29"/>
      <c r="F197" s="29"/>
      <c r="G197" s="29"/>
      <c r="H197" s="29"/>
      <c r="I197" s="29"/>
      <c r="J197" s="29"/>
      <c r="K197" s="29"/>
      <c r="L197" s="29"/>
      <c r="M197" s="29"/>
      <c r="N197" s="29"/>
      <c r="O197" s="29"/>
      <c r="P197" s="30"/>
    </row>
  </sheetData>
  <mergeCells count="4">
    <mergeCell ref="D5:O5"/>
    <mergeCell ref="D26:O26"/>
    <mergeCell ref="D64:O64"/>
    <mergeCell ref="D88:O8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48</vt:i4>
      </vt:variant>
      <vt:variant>
        <vt:lpstr>Named Ranges</vt:lpstr>
      </vt:variant>
      <vt:variant>
        <vt:i4>7</vt:i4>
      </vt:variant>
    </vt:vector>
  </HeadingPairs>
  <TitlesOfParts>
    <vt:vector size="55" baseType="lpstr">
      <vt:lpstr>ChartOfAccounts</vt:lpstr>
      <vt:lpstr>Menu Grouping</vt:lpstr>
      <vt:lpstr>OwnerName</vt:lpstr>
      <vt:lpstr>SisterCompanyInfo</vt:lpstr>
      <vt:lpstr>RegionInfo</vt:lpstr>
      <vt:lpstr>MeasuringUnit</vt:lpstr>
      <vt:lpstr>CustomerInfo_Concord</vt:lpstr>
      <vt:lpstr>billing</vt:lpstr>
      <vt:lpstr>SalesReport</vt:lpstr>
      <vt:lpstr>Dues_Report</vt:lpstr>
      <vt:lpstr>ElectricMeterReport</vt:lpstr>
      <vt:lpstr>ShopSumReport</vt:lpstr>
      <vt:lpstr>Collection_Report</vt:lpstr>
      <vt:lpstr>AR&amp;Collection</vt:lpstr>
      <vt:lpstr>AR_Report</vt:lpstr>
      <vt:lpstr>Asset_Info</vt:lpstr>
      <vt:lpstr>Rent &amp; SC_Info</vt:lpstr>
      <vt:lpstr>bulk_entry_Rent&amp;SC</vt:lpstr>
      <vt:lpstr>bulk_entry_fine_sc</vt:lpstr>
      <vt:lpstr>OP_Bal_Entry</vt:lpstr>
      <vt:lpstr>SC_Fine&amp;Interest</vt:lpstr>
      <vt:lpstr>MR</vt:lpstr>
      <vt:lpstr>User Access</vt:lpstr>
      <vt:lpstr>Vendor Info</vt:lpstr>
      <vt:lpstr>PurchaseVoucher</vt:lpstr>
      <vt:lpstr>Payments</vt:lpstr>
      <vt:lpstr>ManualJournal</vt:lpstr>
      <vt:lpstr>Product-Service Info</vt:lpstr>
      <vt:lpstr>StoreInfo</vt:lpstr>
      <vt:lpstr>IncomeEntryForm_Shop</vt:lpstr>
      <vt:lpstr>Invoice_Shop</vt:lpstr>
      <vt:lpstr>Receivable_Report</vt:lpstr>
      <vt:lpstr>EmployeeInfo</vt:lpstr>
      <vt:lpstr>TaxInfo</vt:lpstr>
      <vt:lpstr>Ledger</vt:lpstr>
      <vt:lpstr>TB</vt:lpstr>
      <vt:lpstr>JVview</vt:lpstr>
      <vt:lpstr>IS</vt:lpstr>
      <vt:lpstr>BS</vt:lpstr>
      <vt:lpstr>JV</vt:lpstr>
      <vt:lpstr>SalarySheet</vt:lpstr>
      <vt:lpstr>Staff_adv</vt:lpstr>
      <vt:lpstr>Vouchers</vt:lpstr>
      <vt:lpstr>ProjectInfo</vt:lpstr>
      <vt:lpstr>Set-up</vt:lpstr>
      <vt:lpstr>Note</vt:lpstr>
      <vt:lpstr>Example_service</vt:lpstr>
      <vt:lpstr>Example_trading</vt:lpstr>
      <vt:lpstr>billing!Print_Area</vt:lpstr>
      <vt:lpstr>Collection_Report!Print_Area</vt:lpstr>
      <vt:lpstr>Dues_Report!Print_Area</vt:lpstr>
      <vt:lpstr>ElectricMeterReport!Print_Area</vt:lpstr>
      <vt:lpstr>Example_service!Print_Area</vt:lpstr>
      <vt:lpstr>JV!Print_Area</vt:lpstr>
      <vt:lpstr>ShopSumReport!Print_Area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2022-01-10T18:32:11Z</dcterms:modified>
</cp:coreProperties>
</file>