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1098047bab615bc4/Desktop/Pessimism/"/>
    </mc:Choice>
  </mc:AlternateContent>
  <xr:revisionPtr revIDLastSave="186" documentId="8_{ED7732FA-6CBA-4109-AC9C-06C4A1AC927F}" xr6:coauthVersionLast="47" xr6:coauthVersionMax="47" xr10:uidLastSave="{54DD9077-B098-45E4-9793-7C44CF44AEAA}"/>
  <bookViews>
    <workbookView xWindow="-110" yWindow="-110" windowWidth="19420" windowHeight="10300" xr2:uid="{00000000-000D-0000-FFFF-FFFF00000000}"/>
  </bookViews>
  <sheets>
    <sheet name="readme" sheetId="2" r:id="rId1"/>
    <sheet name="Payro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O14" i="1"/>
  <c r="P13" i="1"/>
  <c r="P12" i="1"/>
  <c r="P11" i="1"/>
  <c r="P10" i="1"/>
  <c r="P9" i="1"/>
  <c r="P8" i="1"/>
  <c r="P7" i="1"/>
  <c r="P6" i="1"/>
  <c r="P5" i="1"/>
  <c r="P4" i="1"/>
  <c r="O13" i="1"/>
  <c r="O12" i="1"/>
  <c r="O11" i="1"/>
  <c r="O10" i="1"/>
  <c r="O9" i="1"/>
  <c r="O8" i="1"/>
  <c r="O7" i="1"/>
  <c r="O6" i="1"/>
  <c r="O5" i="1"/>
  <c r="O4" i="1"/>
  <c r="P3" i="1"/>
  <c r="O3" i="1"/>
  <c r="M11" i="1"/>
  <c r="M9" i="1"/>
  <c r="M8" i="1"/>
  <c r="M7" i="1"/>
  <c r="M6" i="1"/>
  <c r="M5" i="1"/>
  <c r="M4" i="1"/>
  <c r="M3" i="1"/>
  <c r="L11" i="1"/>
  <c r="L9" i="1"/>
  <c r="L8" i="1"/>
  <c r="L7" i="1"/>
  <c r="L6" i="1"/>
  <c r="L5" i="1"/>
  <c r="L4" i="1"/>
  <c r="L3" i="1"/>
  <c r="K9" i="1"/>
  <c r="N9" i="1" s="1"/>
  <c r="J9" i="1"/>
  <c r="J8" i="1"/>
  <c r="J7" i="1"/>
  <c r="J6" i="1"/>
  <c r="J5" i="1"/>
  <c r="J4" i="1"/>
  <c r="E13" i="1"/>
  <c r="E12" i="1"/>
  <c r="E11" i="1"/>
  <c r="E10" i="1"/>
  <c r="E9" i="1"/>
  <c r="E8" i="1"/>
  <c r="E7" i="1"/>
  <c r="E6" i="1"/>
  <c r="E5" i="1"/>
  <c r="E4" i="1"/>
  <c r="E3" i="1"/>
  <c r="I13" i="1"/>
  <c r="L13" i="1" s="1"/>
  <c r="I12" i="1"/>
  <c r="M12" i="1" s="1"/>
  <c r="I11" i="1"/>
  <c r="J11" i="1" s="1"/>
  <c r="I10" i="1"/>
  <c r="J10" i="1" s="1"/>
  <c r="I9" i="1"/>
  <c r="I8" i="1"/>
  <c r="K8" i="1" s="1"/>
  <c r="N8" i="1" s="1"/>
  <c r="I7" i="1"/>
  <c r="K7" i="1" s="1"/>
  <c r="I6" i="1"/>
  <c r="K6" i="1" s="1"/>
  <c r="I5" i="1"/>
  <c r="K5" i="1" s="1"/>
  <c r="I4" i="1"/>
  <c r="K4" i="1" s="1"/>
  <c r="I3" i="1"/>
  <c r="J3" i="1" s="1"/>
  <c r="N3" i="1" l="1"/>
  <c r="N4" i="1"/>
  <c r="N5" i="1"/>
  <c r="N6" i="1"/>
  <c r="N7" i="1"/>
  <c r="K11" i="1"/>
  <c r="N11" i="1" s="1"/>
  <c r="M10" i="1"/>
  <c r="J13" i="1"/>
  <c r="L10" i="1"/>
  <c r="K3" i="1"/>
  <c r="M13" i="1"/>
  <c r="K10" i="1"/>
  <c r="N10" i="1" s="1"/>
  <c r="J12" i="1"/>
  <c r="L12" i="1"/>
  <c r="K12" i="1"/>
  <c r="K13" i="1"/>
  <c r="I14" i="1"/>
  <c r="N13" i="1" l="1"/>
  <c r="N12" i="1"/>
  <c r="P14" i="1"/>
  <c r="K14" i="1"/>
  <c r="J14" i="1"/>
  <c r="N14" i="1" l="1"/>
</calcChain>
</file>

<file path=xl/sharedStrings.xml><?xml version="1.0" encoding="utf-8"?>
<sst xmlns="http://schemas.openxmlformats.org/spreadsheetml/2006/main" count="64" uniqueCount="55">
  <si>
    <t>Employee ID</t>
  </si>
  <si>
    <t>Employee Name</t>
  </si>
  <si>
    <t>Nationality</t>
  </si>
  <si>
    <t>Basic Salary</t>
  </si>
  <si>
    <t>Housing Allowance</t>
  </si>
  <si>
    <t>Other Allowances</t>
  </si>
  <si>
    <t>Contributory Salary</t>
  </si>
  <si>
    <t>Total Contribution</t>
  </si>
  <si>
    <t>Ahmed Ali</t>
  </si>
  <si>
    <t>Saudi</t>
  </si>
  <si>
    <t>John Smith</t>
  </si>
  <si>
    <t>Non-Saudi</t>
  </si>
  <si>
    <t>Mohammed Saleh</t>
  </si>
  <si>
    <t>01238</t>
  </si>
  <si>
    <t>12094</t>
  </si>
  <si>
    <t>10082</t>
  </si>
  <si>
    <t>10851</t>
  </si>
  <si>
    <t>90067</t>
  </si>
  <si>
    <t>84801</t>
  </si>
  <si>
    <t>76098</t>
  </si>
  <si>
    <t>51446</t>
  </si>
  <si>
    <t>76680</t>
  </si>
  <si>
    <t>89012</t>
  </si>
  <si>
    <t>00128</t>
  </si>
  <si>
    <t>Adnan Mohammed</t>
  </si>
  <si>
    <t>Zubair Ali</t>
  </si>
  <si>
    <t>Peter Trust</t>
  </si>
  <si>
    <t>Salam Aftab</t>
  </si>
  <si>
    <t>Rakesh Chaturvedi</t>
  </si>
  <si>
    <t>Abdullah Shaikh</t>
  </si>
  <si>
    <t>Ahmad Hussain Al-Shammari</t>
  </si>
  <si>
    <t xml:space="preserve">Sarah Almasi </t>
  </si>
  <si>
    <t>National ID/Iqama</t>
  </si>
  <si>
    <t>Check</t>
  </si>
  <si>
    <t>TOTAL</t>
  </si>
  <si>
    <t>This Excel workbook demonstrates the payroll process for computing General Organization for Social Insurance (GOSI) contributions in Saudi Arabia for a sample set of employees.</t>
  </si>
  <si>
    <t>It covers monthly salary details, Saudi/non-Saudi status, and computes employee and employer GOSI contributions accordingly.</t>
  </si>
  <si>
    <t>Features:</t>
  </si>
  <si>
    <t>2. Salary components: Basic Salary, Housing Allowance, Other Allowances, and Gross Salary.</t>
  </si>
  <si>
    <t>1. Employee details including Employee ID, Name, Nationality, and National ID/Iqama.</t>
  </si>
  <si>
    <t>4. Automatic computation of GOSI contributions:</t>
  </si>
  <si>
    <t>Employee contribution at 9.75% for Saudi employees, 0% for non-Saudi employees.</t>
  </si>
  <si>
    <t>Employer contribution at 11.75% for Saudi, 2% for non-Saudis.</t>
  </si>
  <si>
    <t xml:space="preserve">5. Example data included for demonstration purposes only. </t>
  </si>
  <si>
    <t>Employer Social Security</t>
  </si>
  <si>
    <t>Employer Unemployment</t>
  </si>
  <si>
    <t>Employee Social Security</t>
  </si>
  <si>
    <t>Employee Unemployment</t>
  </si>
  <si>
    <t>11% Office Saudi
2% Office Non-Saudi</t>
  </si>
  <si>
    <t>0.75% Office Saudi</t>
  </si>
  <si>
    <t>9% Personal Saudi</t>
  </si>
  <si>
    <t>0.75% Personal Saudi</t>
  </si>
  <si>
    <t>Total Cost-to-Company</t>
  </si>
  <si>
    <t>Total Take-Home Salary</t>
  </si>
  <si>
    <t xml:space="preserve">3. Calculation of GOSI contributory salary (Basic + Housing Allowance, plus any applicable adjustments).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</si>
</sst>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305496"/>
        <bgColor rgb="FF305496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164" fontId="0" fillId="0" borderId="1" xfId="0" applyNumberFormat="1" applyBorder="1"/>
    <xf numFmtId="164" fontId="1" fillId="0" borderId="3" xfId="1" applyNumberFormat="1" applyFont="1" applyBorder="1"/>
    <xf numFmtId="164" fontId="4" fillId="0" borderId="1" xfId="0" applyNumberFormat="1" applyFont="1" applyBorder="1"/>
    <xf numFmtId="0" fontId="4" fillId="0" borderId="0" xfId="0" applyFont="1"/>
    <xf numFmtId="43" fontId="0" fillId="0" borderId="1" xfId="1" applyFont="1" applyBorder="1"/>
    <xf numFmtId="0" fontId="5" fillId="4" borderId="0" xfId="0" applyFont="1" applyFill="1"/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5245-A783-46ED-AD55-7814C6AB1F36}">
  <dimension ref="A1:B13"/>
  <sheetViews>
    <sheetView showGridLines="0" tabSelected="1" workbookViewId="0">
      <selection activeCell="A7" sqref="A7"/>
    </sheetView>
  </sheetViews>
  <sheetFormatPr defaultRowHeight="14.5" x14ac:dyDescent="0.35"/>
  <sheetData>
    <row r="1" spans="1:2" x14ac:dyDescent="0.35">
      <c r="A1" t="s">
        <v>35</v>
      </c>
    </row>
    <row r="2" spans="1:2" x14ac:dyDescent="0.35">
      <c r="A2" t="s">
        <v>36</v>
      </c>
    </row>
    <row r="4" spans="1:2" x14ac:dyDescent="0.35">
      <c r="A4" s="9" t="s">
        <v>37</v>
      </c>
    </row>
    <row r="5" spans="1:2" x14ac:dyDescent="0.35">
      <c r="A5" t="s">
        <v>39</v>
      </c>
    </row>
    <row r="6" spans="1:2" x14ac:dyDescent="0.35">
      <c r="A6" t="s">
        <v>38</v>
      </c>
    </row>
    <row r="7" spans="1:2" x14ac:dyDescent="0.35">
      <c r="A7" t="s">
        <v>54</v>
      </c>
    </row>
    <row r="8" spans="1:2" x14ac:dyDescent="0.35">
      <c r="A8" t="s">
        <v>40</v>
      </c>
    </row>
    <row r="9" spans="1:2" x14ac:dyDescent="0.35">
      <c r="B9" t="s">
        <v>41</v>
      </c>
    </row>
    <row r="10" spans="1:2" x14ac:dyDescent="0.35">
      <c r="B10" t="s">
        <v>42</v>
      </c>
    </row>
    <row r="11" spans="1:2" x14ac:dyDescent="0.35">
      <c r="A11" t="s">
        <v>43</v>
      </c>
    </row>
    <row r="13" spans="1:2" x14ac:dyDescent="0.35">
      <c r="A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showGridLines="0" zoomScale="88" zoomScaleNormal="100" workbookViewId="0">
      <selection activeCell="Q7" sqref="Q7"/>
    </sheetView>
  </sheetViews>
  <sheetFormatPr defaultRowHeight="14.5" x14ac:dyDescent="0.35"/>
  <cols>
    <col min="1" max="1" width="12" customWidth="1"/>
    <col min="2" max="2" width="25.36328125" bestFit="1" customWidth="1"/>
    <col min="3" max="3" width="12" customWidth="1"/>
    <col min="4" max="4" width="16.36328125" bestFit="1" customWidth="1"/>
    <col min="5" max="5" width="5.81640625" bestFit="1" customWidth="1"/>
    <col min="6" max="6" width="15" customWidth="1"/>
    <col min="7" max="8" width="18" customWidth="1"/>
    <col min="9" max="10" width="22" customWidth="1"/>
    <col min="11" max="12" width="24.453125" bestFit="1" customWidth="1"/>
    <col min="13" max="13" width="22.81640625" bestFit="1" customWidth="1"/>
    <col min="14" max="15" width="22" customWidth="1"/>
    <col min="16" max="16" width="20.81640625" bestFit="1" customWidth="1"/>
  </cols>
  <sheetData>
    <row r="1" spans="1:16" x14ac:dyDescent="0.35">
      <c r="J1" s="11" t="s">
        <v>44</v>
      </c>
      <c r="K1" s="11" t="s">
        <v>45</v>
      </c>
      <c r="L1" s="12" t="s">
        <v>46</v>
      </c>
      <c r="M1" s="12" t="s">
        <v>47</v>
      </c>
    </row>
    <row r="2" spans="1:16" ht="29" x14ac:dyDescent="0.35">
      <c r="A2" s="1" t="s">
        <v>0</v>
      </c>
      <c r="B2" s="1" t="s">
        <v>1</v>
      </c>
      <c r="C2" s="1" t="s">
        <v>2</v>
      </c>
      <c r="D2" s="1" t="s">
        <v>32</v>
      </c>
      <c r="E2" s="1" t="s">
        <v>33</v>
      </c>
      <c r="F2" s="1" t="s">
        <v>3</v>
      </c>
      <c r="G2" s="1" t="s">
        <v>4</v>
      </c>
      <c r="H2" s="1" t="s">
        <v>5</v>
      </c>
      <c r="I2" s="2" t="s">
        <v>6</v>
      </c>
      <c r="J2" s="13" t="s">
        <v>48</v>
      </c>
      <c r="K2" s="2" t="s">
        <v>49</v>
      </c>
      <c r="L2" s="2" t="s">
        <v>50</v>
      </c>
      <c r="M2" s="2" t="s">
        <v>51</v>
      </c>
      <c r="N2" s="2" t="s">
        <v>7</v>
      </c>
      <c r="O2" s="2" t="s">
        <v>52</v>
      </c>
      <c r="P2" s="2" t="s">
        <v>53</v>
      </c>
    </row>
    <row r="3" spans="1:16" x14ac:dyDescent="0.35">
      <c r="A3" s="4" t="s">
        <v>13</v>
      </c>
      <c r="B3" s="3" t="s">
        <v>8</v>
      </c>
      <c r="C3" s="3" t="s">
        <v>9</v>
      </c>
      <c r="D3" s="3">
        <v>1400801809</v>
      </c>
      <c r="E3" s="3" t="str">
        <f>IF(LEN(D3)=10, "OK", "check")</f>
        <v>OK</v>
      </c>
      <c r="F3" s="10">
        <v>20000</v>
      </c>
      <c r="G3" s="10">
        <v>2000</v>
      </c>
      <c r="H3" s="10">
        <v>500</v>
      </c>
      <c r="I3" s="10">
        <f t="shared" ref="I3:I13" si="0">MIN(F3+G3+H3,45000)</f>
        <v>22500</v>
      </c>
      <c r="J3" s="10">
        <f>IF(C3="Saudi",I3*11%,I3*2%)</f>
        <v>2475</v>
      </c>
      <c r="K3" s="10">
        <f>IF(C3="Saudi",I3*0.75%,I3*0%)</f>
        <v>168.75</v>
      </c>
      <c r="L3" s="10">
        <f>IF(C3="Saudi",I3*9%,0)</f>
        <v>2025</v>
      </c>
      <c r="M3" s="10">
        <f>IF(C3="Saudi",I3*0.75%,0)</f>
        <v>168.75</v>
      </c>
      <c r="N3" s="10">
        <f>J3+K3+L3+M3</f>
        <v>4837.5</v>
      </c>
      <c r="O3" s="10">
        <f>F3+G3+H3+J3+K3</f>
        <v>25143.75</v>
      </c>
      <c r="P3" s="10">
        <f>F3+G3+H3-L3-M3</f>
        <v>20306.25</v>
      </c>
    </row>
    <row r="4" spans="1:16" x14ac:dyDescent="0.35">
      <c r="A4" s="4" t="s">
        <v>14</v>
      </c>
      <c r="B4" s="3" t="s">
        <v>10</v>
      </c>
      <c r="C4" s="3" t="s">
        <v>11</v>
      </c>
      <c r="D4" s="3">
        <v>2080089519</v>
      </c>
      <c r="E4" s="3" t="str">
        <f t="shared" ref="E4:E13" si="1">IF(LEN(D4)=10, "OK", "check")</f>
        <v>OK</v>
      </c>
      <c r="F4" s="10">
        <v>18750</v>
      </c>
      <c r="G4" s="10">
        <v>3000</v>
      </c>
      <c r="H4" s="10">
        <v>1000</v>
      </c>
      <c r="I4" s="10">
        <f t="shared" si="0"/>
        <v>22750</v>
      </c>
      <c r="J4" s="10">
        <f t="shared" ref="J4:J13" si="2">IF(C4="Saudi",I4*11%,I4*2%)</f>
        <v>455</v>
      </c>
      <c r="K4" s="10">
        <f t="shared" ref="K4:K13" si="3">IF(C4="Saudi",I4*0.75%,I4*0%)</f>
        <v>0</v>
      </c>
      <c r="L4" s="10">
        <f t="shared" ref="L4:L13" si="4">IF(C4="Saudi",I4*9%,0)</f>
        <v>0</v>
      </c>
      <c r="M4" s="10">
        <f t="shared" ref="M4:M13" si="5">IF(C4="Saudi",I4*0.75%,0)</f>
        <v>0</v>
      </c>
      <c r="N4" s="10">
        <f t="shared" ref="N4:N13" si="6">J4+K4+L4+M4</f>
        <v>455</v>
      </c>
      <c r="O4" s="10">
        <f t="shared" ref="O4:O13" si="7">F4+G4+H4+J4+K4</f>
        <v>23205</v>
      </c>
      <c r="P4" s="10">
        <f t="shared" ref="P4:P13" si="8">F4+G4+H4-L4-M4</f>
        <v>22750</v>
      </c>
    </row>
    <row r="5" spans="1:16" x14ac:dyDescent="0.35">
      <c r="A5" s="4" t="s">
        <v>15</v>
      </c>
      <c r="B5" s="3" t="s">
        <v>12</v>
      </c>
      <c r="C5" s="3" t="s">
        <v>9</v>
      </c>
      <c r="D5" s="3">
        <v>1084238408</v>
      </c>
      <c r="E5" s="3" t="str">
        <f t="shared" si="1"/>
        <v>OK</v>
      </c>
      <c r="F5" s="10">
        <v>18600</v>
      </c>
      <c r="G5" s="10">
        <v>5000</v>
      </c>
      <c r="H5" s="10">
        <v>2000</v>
      </c>
      <c r="I5" s="10">
        <f t="shared" si="0"/>
        <v>25600</v>
      </c>
      <c r="J5" s="10">
        <f t="shared" si="2"/>
        <v>2816</v>
      </c>
      <c r="K5" s="10">
        <f t="shared" si="3"/>
        <v>192</v>
      </c>
      <c r="L5" s="10">
        <f t="shared" si="4"/>
        <v>2304</v>
      </c>
      <c r="M5" s="10">
        <f t="shared" si="5"/>
        <v>192</v>
      </c>
      <c r="N5" s="10">
        <f t="shared" si="6"/>
        <v>5504</v>
      </c>
      <c r="O5" s="10">
        <f t="shared" si="7"/>
        <v>28608</v>
      </c>
      <c r="P5" s="10">
        <f t="shared" si="8"/>
        <v>23104</v>
      </c>
    </row>
    <row r="6" spans="1:16" x14ac:dyDescent="0.35">
      <c r="A6" s="4" t="s">
        <v>16</v>
      </c>
      <c r="B6" s="3" t="s">
        <v>24</v>
      </c>
      <c r="C6" s="3" t="s">
        <v>9</v>
      </c>
      <c r="D6" s="3">
        <v>1209709823</v>
      </c>
      <c r="E6" s="3" t="str">
        <f t="shared" si="1"/>
        <v>OK</v>
      </c>
      <c r="F6" s="10">
        <v>35500</v>
      </c>
      <c r="G6" s="10">
        <v>10000</v>
      </c>
      <c r="H6" s="10">
        <v>2500</v>
      </c>
      <c r="I6" s="10">
        <f t="shared" si="0"/>
        <v>45000</v>
      </c>
      <c r="J6" s="10">
        <f t="shared" si="2"/>
        <v>4950</v>
      </c>
      <c r="K6" s="10">
        <f t="shared" si="3"/>
        <v>337.5</v>
      </c>
      <c r="L6" s="10">
        <f t="shared" si="4"/>
        <v>4050</v>
      </c>
      <c r="M6" s="10">
        <f t="shared" si="5"/>
        <v>337.5</v>
      </c>
      <c r="N6" s="10">
        <f t="shared" si="6"/>
        <v>9675</v>
      </c>
      <c r="O6" s="10">
        <f t="shared" si="7"/>
        <v>53287.5</v>
      </c>
      <c r="P6" s="10">
        <f t="shared" si="8"/>
        <v>43612.5</v>
      </c>
    </row>
    <row r="7" spans="1:16" x14ac:dyDescent="0.35">
      <c r="A7" s="4" t="s">
        <v>17</v>
      </c>
      <c r="B7" s="3" t="s">
        <v>25</v>
      </c>
      <c r="C7" s="3" t="s">
        <v>9</v>
      </c>
      <c r="D7" s="3">
        <v>1250786372</v>
      </c>
      <c r="E7" s="3" t="str">
        <f t="shared" si="1"/>
        <v>OK</v>
      </c>
      <c r="F7" s="10">
        <v>40000</v>
      </c>
      <c r="G7" s="10">
        <v>8000</v>
      </c>
      <c r="H7" s="10">
        <v>1500</v>
      </c>
      <c r="I7" s="10">
        <f t="shared" si="0"/>
        <v>45000</v>
      </c>
      <c r="J7" s="10">
        <f t="shared" si="2"/>
        <v>4950</v>
      </c>
      <c r="K7" s="10">
        <f t="shared" si="3"/>
        <v>337.5</v>
      </c>
      <c r="L7" s="10">
        <f t="shared" si="4"/>
        <v>4050</v>
      </c>
      <c r="M7" s="10">
        <f t="shared" si="5"/>
        <v>337.5</v>
      </c>
      <c r="N7" s="10">
        <f t="shared" si="6"/>
        <v>9675</v>
      </c>
      <c r="O7" s="10">
        <f t="shared" si="7"/>
        <v>54787.5</v>
      </c>
      <c r="P7" s="10">
        <f t="shared" si="8"/>
        <v>45112.5</v>
      </c>
    </row>
    <row r="8" spans="1:16" x14ac:dyDescent="0.35">
      <c r="A8" s="4" t="s">
        <v>18</v>
      </c>
      <c r="B8" s="3" t="s">
        <v>26</v>
      </c>
      <c r="C8" s="3" t="s">
        <v>11</v>
      </c>
      <c r="D8" s="3">
        <v>2073407932</v>
      </c>
      <c r="E8" s="3" t="str">
        <f t="shared" si="1"/>
        <v>OK</v>
      </c>
      <c r="F8" s="10">
        <v>72000</v>
      </c>
      <c r="G8" s="10">
        <v>5000</v>
      </c>
      <c r="H8" s="10">
        <v>0</v>
      </c>
      <c r="I8" s="10">
        <f t="shared" si="0"/>
        <v>45000</v>
      </c>
      <c r="J8" s="10">
        <f t="shared" si="2"/>
        <v>900</v>
      </c>
      <c r="K8" s="10">
        <f t="shared" si="3"/>
        <v>0</v>
      </c>
      <c r="L8" s="10">
        <f t="shared" si="4"/>
        <v>0</v>
      </c>
      <c r="M8" s="10">
        <f t="shared" si="5"/>
        <v>0</v>
      </c>
      <c r="N8" s="10">
        <f t="shared" si="6"/>
        <v>900</v>
      </c>
      <c r="O8" s="10">
        <f t="shared" si="7"/>
        <v>77900</v>
      </c>
      <c r="P8" s="10">
        <f t="shared" si="8"/>
        <v>77000</v>
      </c>
    </row>
    <row r="9" spans="1:16" x14ac:dyDescent="0.35">
      <c r="A9" s="4" t="s">
        <v>19</v>
      </c>
      <c r="B9" s="3" t="s">
        <v>27</v>
      </c>
      <c r="C9" s="3" t="s">
        <v>11</v>
      </c>
      <c r="D9" s="3">
        <v>2947506194</v>
      </c>
      <c r="E9" s="3" t="str">
        <f t="shared" si="1"/>
        <v>OK</v>
      </c>
      <c r="F9" s="10">
        <v>22000</v>
      </c>
      <c r="G9" s="10">
        <v>2500</v>
      </c>
      <c r="H9" s="10">
        <v>500</v>
      </c>
      <c r="I9" s="10">
        <f t="shared" si="0"/>
        <v>25000</v>
      </c>
      <c r="J9" s="10">
        <f t="shared" si="2"/>
        <v>500</v>
      </c>
      <c r="K9" s="10">
        <f t="shared" si="3"/>
        <v>0</v>
      </c>
      <c r="L9" s="10">
        <f t="shared" si="4"/>
        <v>0</v>
      </c>
      <c r="M9" s="10">
        <f t="shared" si="5"/>
        <v>0</v>
      </c>
      <c r="N9" s="10">
        <f t="shared" si="6"/>
        <v>500</v>
      </c>
      <c r="O9" s="10">
        <f t="shared" si="7"/>
        <v>25500</v>
      </c>
      <c r="P9" s="10">
        <f t="shared" si="8"/>
        <v>25000</v>
      </c>
    </row>
    <row r="10" spans="1:16" x14ac:dyDescent="0.35">
      <c r="A10" s="4" t="s">
        <v>20</v>
      </c>
      <c r="B10" s="3" t="s">
        <v>29</v>
      </c>
      <c r="C10" s="3" t="s">
        <v>9</v>
      </c>
      <c r="D10" s="3">
        <v>1023947603</v>
      </c>
      <c r="E10" s="3" t="str">
        <f t="shared" si="1"/>
        <v>OK</v>
      </c>
      <c r="F10" s="10">
        <v>38000</v>
      </c>
      <c r="G10" s="10">
        <v>10000</v>
      </c>
      <c r="H10" s="10">
        <v>700</v>
      </c>
      <c r="I10" s="10">
        <f t="shared" si="0"/>
        <v>45000</v>
      </c>
      <c r="J10" s="10">
        <f t="shared" si="2"/>
        <v>4950</v>
      </c>
      <c r="K10" s="10">
        <f t="shared" si="3"/>
        <v>337.5</v>
      </c>
      <c r="L10" s="10">
        <f t="shared" si="4"/>
        <v>4050</v>
      </c>
      <c r="M10" s="10">
        <f t="shared" si="5"/>
        <v>337.5</v>
      </c>
      <c r="N10" s="10">
        <f t="shared" si="6"/>
        <v>9675</v>
      </c>
      <c r="O10" s="10">
        <f t="shared" si="7"/>
        <v>53987.5</v>
      </c>
      <c r="P10" s="10">
        <f t="shared" si="8"/>
        <v>44312.5</v>
      </c>
    </row>
    <row r="11" spans="1:16" x14ac:dyDescent="0.35">
      <c r="A11" s="4" t="s">
        <v>21</v>
      </c>
      <c r="B11" s="3" t="s">
        <v>28</v>
      </c>
      <c r="C11" s="3" t="s">
        <v>11</v>
      </c>
      <c r="D11" s="3">
        <v>2974328232</v>
      </c>
      <c r="E11" s="3" t="str">
        <f t="shared" si="1"/>
        <v>OK</v>
      </c>
      <c r="F11" s="10">
        <v>15000</v>
      </c>
      <c r="G11" s="10">
        <v>4000</v>
      </c>
      <c r="H11" s="10">
        <v>500</v>
      </c>
      <c r="I11" s="10">
        <f t="shared" si="0"/>
        <v>19500</v>
      </c>
      <c r="J11" s="10">
        <f t="shared" si="2"/>
        <v>390</v>
      </c>
      <c r="K11" s="10">
        <f t="shared" si="3"/>
        <v>0</v>
      </c>
      <c r="L11" s="10">
        <f t="shared" si="4"/>
        <v>0</v>
      </c>
      <c r="M11" s="10">
        <f t="shared" si="5"/>
        <v>0</v>
      </c>
      <c r="N11" s="10">
        <f t="shared" si="6"/>
        <v>390</v>
      </c>
      <c r="O11" s="10">
        <f t="shared" si="7"/>
        <v>19890</v>
      </c>
      <c r="P11" s="10">
        <f t="shared" si="8"/>
        <v>19500</v>
      </c>
    </row>
    <row r="12" spans="1:16" x14ac:dyDescent="0.35">
      <c r="A12" s="4" t="s">
        <v>22</v>
      </c>
      <c r="B12" s="3" t="s">
        <v>30</v>
      </c>
      <c r="C12" s="5" t="s">
        <v>9</v>
      </c>
      <c r="D12" s="5">
        <v>1930408709</v>
      </c>
      <c r="E12" s="3" t="str">
        <f t="shared" si="1"/>
        <v>OK</v>
      </c>
      <c r="F12" s="10">
        <v>40800</v>
      </c>
      <c r="G12" s="10">
        <v>8000</v>
      </c>
      <c r="H12" s="10">
        <v>0</v>
      </c>
      <c r="I12" s="10">
        <f t="shared" si="0"/>
        <v>45000</v>
      </c>
      <c r="J12" s="10">
        <f t="shared" si="2"/>
        <v>4950</v>
      </c>
      <c r="K12" s="10">
        <f t="shared" si="3"/>
        <v>337.5</v>
      </c>
      <c r="L12" s="10">
        <f t="shared" si="4"/>
        <v>4050</v>
      </c>
      <c r="M12" s="10">
        <f t="shared" si="5"/>
        <v>337.5</v>
      </c>
      <c r="N12" s="10">
        <f t="shared" si="6"/>
        <v>9675</v>
      </c>
      <c r="O12" s="10">
        <f t="shared" si="7"/>
        <v>54087.5</v>
      </c>
      <c r="P12" s="10">
        <f t="shared" si="8"/>
        <v>44412.5</v>
      </c>
    </row>
    <row r="13" spans="1:16" x14ac:dyDescent="0.35">
      <c r="A13" s="4" t="s">
        <v>23</v>
      </c>
      <c r="B13" s="3" t="s">
        <v>31</v>
      </c>
      <c r="C13" s="3" t="s">
        <v>9</v>
      </c>
      <c r="D13" s="3">
        <v>1000823469</v>
      </c>
      <c r="E13" s="3" t="str">
        <f t="shared" si="1"/>
        <v>OK</v>
      </c>
      <c r="F13" s="10">
        <v>28000</v>
      </c>
      <c r="G13" s="10">
        <v>2000</v>
      </c>
      <c r="H13" s="10">
        <v>300</v>
      </c>
      <c r="I13" s="10">
        <f t="shared" si="0"/>
        <v>30300</v>
      </c>
      <c r="J13" s="10">
        <f t="shared" si="2"/>
        <v>3333</v>
      </c>
      <c r="K13" s="10">
        <f t="shared" si="3"/>
        <v>227.25</v>
      </c>
      <c r="L13" s="10">
        <f t="shared" si="4"/>
        <v>2727</v>
      </c>
      <c r="M13" s="10">
        <f t="shared" si="5"/>
        <v>227.25</v>
      </c>
      <c r="N13" s="10">
        <f t="shared" si="6"/>
        <v>6514.5</v>
      </c>
      <c r="O13" s="10">
        <f t="shared" si="7"/>
        <v>33860.25</v>
      </c>
      <c r="P13" s="10">
        <f t="shared" si="8"/>
        <v>27345.75</v>
      </c>
    </row>
    <row r="14" spans="1:16" ht="15" thickBot="1" x14ac:dyDescent="0.4">
      <c r="A14" s="3"/>
      <c r="B14" s="3"/>
      <c r="C14" s="3"/>
      <c r="D14" s="3"/>
      <c r="E14" s="3"/>
      <c r="F14" s="6"/>
      <c r="G14" s="6"/>
      <c r="H14" s="8" t="s">
        <v>34</v>
      </c>
      <c r="I14" s="7">
        <f t="shared" ref="I14:P14" si="9">SUM(I3:I13)</f>
        <v>370650</v>
      </c>
      <c r="J14" s="7">
        <f t="shared" si="9"/>
        <v>30669</v>
      </c>
      <c r="K14" s="7">
        <f t="shared" si="9"/>
        <v>1938</v>
      </c>
      <c r="L14" s="7">
        <f t="shared" si="9"/>
        <v>23256</v>
      </c>
      <c r="M14" s="7">
        <f t="shared" si="9"/>
        <v>1938</v>
      </c>
      <c r="N14" s="7">
        <f t="shared" si="9"/>
        <v>57801</v>
      </c>
      <c r="O14" s="7">
        <f t="shared" si="9"/>
        <v>450257</v>
      </c>
      <c r="P14" s="7">
        <f t="shared" si="9"/>
        <v>392456</v>
      </c>
    </row>
    <row r="15" spans="1:16" ht="15" thickTop="1" x14ac:dyDescent="0.3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Payroll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Mohammed Faizan Ahmed</cp:lastModifiedBy>
  <dcterms:created xsi:type="dcterms:W3CDTF">2025-09-25T12:56:00Z</dcterms:created>
  <dcterms:modified xsi:type="dcterms:W3CDTF">2025-09-26T15:06:04Z</dcterms:modified>
</cp:coreProperties>
</file>