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098047bab615bc4/Desktop/Pessimism/"/>
    </mc:Choice>
  </mc:AlternateContent>
  <xr:revisionPtr revIDLastSave="90" documentId="8_{B290042E-8A2A-4AFD-9DD9-9CA79CF0C91E}" xr6:coauthVersionLast="47" xr6:coauthVersionMax="47" xr10:uidLastSave="{CCDEC7FA-85CA-4E5F-B52E-F5313DBDD69D}"/>
  <bookViews>
    <workbookView xWindow="-110" yWindow="-110" windowWidth="19420" windowHeight="10300" xr2:uid="{00000000-000D-0000-FFFF-FFFF00000000}"/>
  </bookViews>
  <sheets>
    <sheet name="VAT_Return" sheetId="1" r:id="rId1"/>
    <sheet name="Instructions" sheetId="2" r:id="rId2"/>
    <sheet name="Sales" sheetId="3" r:id="rId3"/>
    <sheet name="Output VAT Schedule" sheetId="5" r:id="rId4"/>
    <sheet name="Purchases" sheetId="4" r:id="rId5"/>
    <sheet name="Input VAT Schedule" sheetId="6" r:id="rId6"/>
    <sheet name="Exclusions" sheetId="10" r:id="rId7"/>
    <sheet name="VAT Journal" sheetId="7" r:id="rId8"/>
    <sheet name="ITC Audit Checkli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D3" i="6" s="1"/>
  <c r="B2" i="6"/>
  <c r="D4" i="1"/>
  <c r="D2" i="1" s="1"/>
  <c r="D3" i="1"/>
  <c r="D2" i="7"/>
  <c r="C9" i="1"/>
  <c r="C10" i="1"/>
  <c r="B3" i="1"/>
  <c r="B4" i="1"/>
  <c r="B9" i="1"/>
  <c r="B10" i="1"/>
  <c r="H3" i="10"/>
  <c r="G10" i="4"/>
  <c r="I10" i="4" s="1"/>
  <c r="J10" i="4" s="1"/>
  <c r="G9" i="4"/>
  <c r="I9" i="4" s="1"/>
  <c r="J9" i="4" s="1"/>
  <c r="G8" i="4"/>
  <c r="I8" i="4" s="1"/>
  <c r="J8" i="4" s="1"/>
  <c r="G7" i="4"/>
  <c r="I7" i="4" s="1"/>
  <c r="J7" i="4" s="1"/>
  <c r="G6" i="4"/>
  <c r="I6" i="4" s="1"/>
  <c r="J6" i="4" s="1"/>
  <c r="G5" i="4"/>
  <c r="J5" i="4" s="1"/>
  <c r="G4" i="4"/>
  <c r="I4" i="4" s="1"/>
  <c r="J4" i="4" s="1"/>
  <c r="J9" i="3"/>
  <c r="K9" i="3"/>
  <c r="H15" i="3"/>
  <c r="J15" i="3" s="1"/>
  <c r="K15" i="3" s="1"/>
  <c r="H14" i="3"/>
  <c r="J14" i="3" s="1"/>
  <c r="K14" i="3" s="1"/>
  <c r="H13" i="3"/>
  <c r="J13" i="3" s="1"/>
  <c r="K13" i="3" s="1"/>
  <c r="H12" i="3"/>
  <c r="K12" i="3" s="1"/>
  <c r="H11" i="3"/>
  <c r="J11" i="3" s="1"/>
  <c r="K11" i="3" s="1"/>
  <c r="H10" i="3"/>
  <c r="J10" i="3" s="1"/>
  <c r="K10" i="3" s="1"/>
  <c r="H9" i="3"/>
  <c r="H8" i="3"/>
  <c r="J8" i="3" s="1"/>
  <c r="K8" i="3" s="1"/>
  <c r="H7" i="3"/>
  <c r="J7" i="3" s="1"/>
  <c r="K7" i="3" s="1"/>
  <c r="H6" i="3"/>
  <c r="J6" i="3" s="1"/>
  <c r="K6" i="3" s="1"/>
  <c r="H5" i="3"/>
  <c r="J5" i="3" s="1"/>
  <c r="K5" i="3" s="1"/>
  <c r="H4" i="3"/>
  <c r="J4" i="3" s="1"/>
  <c r="K4" i="3" s="1"/>
  <c r="B8" i="1" l="1"/>
  <c r="D8" i="1" s="1"/>
  <c r="D2" i="5"/>
  <c r="C2" i="5" s="1"/>
  <c r="D3" i="5"/>
  <c r="B3" i="5" s="1"/>
  <c r="D4" i="5"/>
  <c r="C4" i="5"/>
  <c r="B2" i="5"/>
  <c r="B4" i="5" l="1"/>
  <c r="B7" i="1" l="1"/>
  <c r="D7" i="1" s="1"/>
  <c r="D6" i="1" s="1"/>
  <c r="D10" i="1" s="1"/>
  <c r="C2" i="6" l="1"/>
  <c r="D2" i="6" l="1"/>
  <c r="C3" i="7"/>
  <c r="D4" i="7" s="1"/>
</calcChain>
</file>

<file path=xl/sharedStrings.xml><?xml version="1.0" encoding="utf-8"?>
<sst xmlns="http://schemas.openxmlformats.org/spreadsheetml/2006/main" count="252" uniqueCount="153">
  <si>
    <t>VAT Return Summary (Sample)</t>
  </si>
  <si>
    <t>Total Output VAT (SAR)</t>
  </si>
  <si>
    <t>Total Input VAT - Claimable (SAR)</t>
  </si>
  <si>
    <t>Net VAT Payable (Output - Input) (SAR)</t>
  </si>
  <si>
    <t>Ensure all invoices are compliant. Non-compliant purchases are excluded from Input VAT.</t>
  </si>
  <si>
    <t>KSA VAT Workbook - Instructions</t>
  </si>
  <si>
    <t>Populate Sales and Purchases with actual invoices. Flag non-compliant purchases (Compliant = False) to exclude from Input VAT.</t>
  </si>
  <si>
    <t>Output and Input schedules summarize VAT amounts used in the VAT Return.</t>
  </si>
  <si>
    <t>Invoice Number</t>
  </si>
  <si>
    <t>Invoice Date</t>
  </si>
  <si>
    <t>Customer Name</t>
  </si>
  <si>
    <t>Customer VAT No.</t>
  </si>
  <si>
    <t>Supplier Name</t>
  </si>
  <si>
    <t>Item Description</t>
  </si>
  <si>
    <t>Quantity</t>
  </si>
  <si>
    <t>Unit Price (SAR)</t>
  </si>
  <si>
    <t>Total Excl. VAT (SAR)</t>
  </si>
  <si>
    <t>VAT Rate (%)</t>
  </si>
  <si>
    <t>VAT Amount (SAR)</t>
  </si>
  <si>
    <t>Total Incl. VAT (SAR)</t>
  </si>
  <si>
    <t>Invoice Type</t>
  </si>
  <si>
    <t>QR Code</t>
  </si>
  <si>
    <t>S-001</t>
  </si>
  <si>
    <t>300123456700003</t>
  </si>
  <si>
    <t>Standard Rated</t>
  </si>
  <si>
    <t>Sample-QRCode-123</t>
  </si>
  <si>
    <t>Compliant?</t>
  </si>
  <si>
    <t>P-001</t>
  </si>
  <si>
    <t>Sample-QRCode-987</t>
  </si>
  <si>
    <t>Yes</t>
  </si>
  <si>
    <t>Description</t>
  </si>
  <si>
    <t>Taxable Amount</t>
  </si>
  <si>
    <t>VAT Amount</t>
  </si>
  <si>
    <t>Input VAT - Claimable</t>
  </si>
  <si>
    <t>Input VAT - Non-claimable</t>
  </si>
  <si>
    <t>Date</t>
  </si>
  <si>
    <t>Debit (SAR)</t>
  </si>
  <si>
    <t>Credit (SAR)</t>
  </si>
  <si>
    <t>Account</t>
  </si>
  <si>
    <t>2025-09-30</t>
  </si>
  <si>
    <t>VAT on Sales</t>
  </si>
  <si>
    <t>VAT Output</t>
  </si>
  <si>
    <t>VAT on Purchases (claimable)</t>
  </si>
  <si>
    <t>VAT Input</t>
  </si>
  <si>
    <t>Net VAT Payable</t>
  </si>
  <si>
    <t>VAT Payable</t>
  </si>
  <si>
    <t>Check Item</t>
  </si>
  <si>
    <t>Status (Yes/No)</t>
  </si>
  <si>
    <t>Comments</t>
  </si>
  <si>
    <t>Invoice Compliance</t>
  </si>
  <si>
    <t>Does the invoice show 'Tax Invoice' clearly?</t>
  </si>
  <si>
    <t>Supplier VAT</t>
  </si>
  <si>
    <t>Is the supplier VAT number valid and shown?</t>
  </si>
  <si>
    <t>Customer VAT</t>
  </si>
  <si>
    <t>Is the customer VAT number included (if applicable)?</t>
  </si>
  <si>
    <t>Does the e-invoice include a valid QR Code?</t>
  </si>
  <si>
    <t>Language</t>
  </si>
  <si>
    <t>Is the invoice issued in Arabic or bilingual (Arabic-English)?</t>
  </si>
  <si>
    <t>Line Item VAT</t>
  </si>
  <si>
    <t>Are VAT amounts shown per line item?</t>
  </si>
  <si>
    <t>Rate Classification</t>
  </si>
  <si>
    <t>Was the correct VAT rate applied (Standard/Zero/Exempt)?</t>
  </si>
  <si>
    <t>Inclusion in Return</t>
  </si>
  <si>
    <t>Has this invoice been included/excluded correctly in VAT return?</t>
  </si>
  <si>
    <t>Amount</t>
  </si>
  <si>
    <t>S-003</t>
  </si>
  <si>
    <t>300897129400001</t>
  </si>
  <si>
    <t>S-012</t>
  </si>
  <si>
    <t>319730870074905</t>
  </si>
  <si>
    <t>Plastic Cups</t>
  </si>
  <si>
    <t>Plastic Plates</t>
  </si>
  <si>
    <t>Containers</t>
  </si>
  <si>
    <t>S-021</t>
  </si>
  <si>
    <t>S-023</t>
  </si>
  <si>
    <t>S-024</t>
  </si>
  <si>
    <t>S-029</t>
  </si>
  <si>
    <t>S-039</t>
  </si>
  <si>
    <t>Aer Restaurant</t>
  </si>
  <si>
    <t>LP Buffet</t>
  </si>
  <si>
    <t>ORL Restaurant</t>
  </si>
  <si>
    <t>Coco Restaurant</t>
  </si>
  <si>
    <t>Marr Hotel</t>
  </si>
  <si>
    <t>Hill Restaurant</t>
  </si>
  <si>
    <t>301289000890001</t>
  </si>
  <si>
    <t>Export</t>
  </si>
  <si>
    <t>Zero Rated</t>
  </si>
  <si>
    <t>S-072</t>
  </si>
  <si>
    <t>S-051</t>
  </si>
  <si>
    <t>S-045</t>
  </si>
  <si>
    <t>S-053</t>
  </si>
  <si>
    <t>2023-09-06</t>
  </si>
  <si>
    <t>2023-09-08</t>
  </si>
  <si>
    <t>2023-09-09</t>
  </si>
  <si>
    <t>2023-09-12</t>
  </si>
  <si>
    <t>2023-09-13</t>
  </si>
  <si>
    <t>2023-09-20</t>
  </si>
  <si>
    <t>2023-09-21</t>
  </si>
  <si>
    <t>2023-09-22</t>
  </si>
  <si>
    <t>2023-09-24</t>
  </si>
  <si>
    <t>2023-09-25</t>
  </si>
  <si>
    <t>2023-09-27</t>
  </si>
  <si>
    <t>2023-09-28</t>
  </si>
  <si>
    <t>XL Food Corporation</t>
  </si>
  <si>
    <t>Sushi Heaven</t>
  </si>
  <si>
    <t>312890029800002</t>
  </si>
  <si>
    <t>300000891119071</t>
  </si>
  <si>
    <t>Lunch Trays</t>
  </si>
  <si>
    <t>Utensils</t>
  </si>
  <si>
    <t>Total</t>
  </si>
  <si>
    <t>VAT</t>
  </si>
  <si>
    <t>Taxable Supply</t>
  </si>
  <si>
    <t>Particulars</t>
  </si>
  <si>
    <t>300012500122312</t>
  </si>
  <si>
    <t>P-008</t>
  </si>
  <si>
    <t>P-009</t>
  </si>
  <si>
    <t>P-012</t>
  </si>
  <si>
    <t>P-014</t>
  </si>
  <si>
    <t>P-017</t>
  </si>
  <si>
    <t>P-020</t>
  </si>
  <si>
    <t>2023-09-02</t>
  </si>
  <si>
    <t>2023-09-11</t>
  </si>
  <si>
    <t>2023-09-15</t>
  </si>
  <si>
    <t>2023-09-18</t>
  </si>
  <si>
    <t>Polymer Resins</t>
  </si>
  <si>
    <t>Decent Packaging</t>
  </si>
  <si>
    <t>Plastic Wraps</t>
  </si>
  <si>
    <t>QR Code Missing</t>
  </si>
  <si>
    <t>No</t>
  </si>
  <si>
    <t>Electricity</t>
  </si>
  <si>
    <t>Al Saad Electricity Company</t>
  </si>
  <si>
    <t>Eastern Resins</t>
  </si>
  <si>
    <t>Riyadh Industrial Supplies</t>
  </si>
  <si>
    <t>Coloring Agents</t>
  </si>
  <si>
    <t>Al Hashim Mechanical Services</t>
  </si>
  <si>
    <t>Lubricants</t>
  </si>
  <si>
    <t>ASYP Trading Company</t>
  </si>
  <si>
    <t>Cartons</t>
  </si>
  <si>
    <t>Invalid Input Claim - Missing QR Code</t>
  </si>
  <si>
    <t>Amount2</t>
  </si>
  <si>
    <t>Taxable Supplies - Standard Rated</t>
  </si>
  <si>
    <t>Taxable Supplies - Zero Rated</t>
  </si>
  <si>
    <t>Taxable Purchases - Standard Rated</t>
  </si>
  <si>
    <t>Taxable Purchases - Zero Rated</t>
  </si>
  <si>
    <t xml:space="preserve">Tax </t>
  </si>
  <si>
    <t>EXCLUSIONS FROM INPUT VAT CLAIM</t>
  </si>
  <si>
    <t>Declaration and Comments:</t>
  </si>
  <si>
    <t xml:space="preserve">These figures are filed onto the ZATCA portal. </t>
  </si>
  <si>
    <t>VAT_Return sheet pulls totals from the schedules to compute net VAT payable.</t>
  </si>
  <si>
    <t xml:space="preserve">Exclusions Tab excludes the invoices not meeting the requirments for input VAT claim. </t>
  </si>
  <si>
    <t>VAT Journal computes tax based on input and output supplies</t>
  </si>
  <si>
    <t>ITC Audit Checklist tab ensures invoice compliance for valid input credit claim</t>
  </si>
  <si>
    <t>P-008 does not include a QR Code, hence excluded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</si>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</sst>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3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0" applyNumberFormat="1"/>
    <xf numFmtId="43" fontId="3" fillId="0" borderId="10" xfId="0" applyNumberFormat="1" applyFont="1" applyBorder="1"/>
    <xf numFmtId="0" fontId="0" fillId="0" borderId="1" xfId="0" quotePrefix="1" applyBorder="1"/>
    <xf numFmtId="164" fontId="0" fillId="0" borderId="1" xfId="0" quotePrefix="1" applyNumberFormat="1" applyBorder="1"/>
    <xf numFmtId="0" fontId="3" fillId="0" borderId="0" xfId="0" applyFont="1"/>
    <xf numFmtId="0" fontId="3" fillId="0" borderId="0" xfId="0" quotePrefix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8" xfId="0" quotePrefix="1" applyBorder="1"/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43" fontId="0" fillId="0" borderId="1" xfId="1" applyFont="1" applyBorder="1"/>
    <xf numFmtId="43" fontId="3" fillId="0" borderId="6" xfId="1" applyFont="1" applyBorder="1"/>
    <xf numFmtId="43" fontId="0" fillId="0" borderId="8" xfId="1" applyFont="1" applyBorder="1"/>
    <xf numFmtId="43" fontId="3" fillId="0" borderId="9" xfId="1" applyFont="1" applyBorder="1"/>
    <xf numFmtId="0" fontId="3" fillId="0" borderId="8" xfId="0" applyFont="1" applyBorder="1"/>
    <xf numFmtId="43" fontId="3" fillId="0" borderId="0" xfId="1" applyFont="1"/>
    <xf numFmtId="43" fontId="3" fillId="0" borderId="10" xfId="1" applyFont="1" applyBorder="1"/>
    <xf numFmtId="9" fontId="0" fillId="0" borderId="0" xfId="1" applyNumberFormat="1" applyFont="1"/>
    <xf numFmtId="43" fontId="3" fillId="0" borderId="11" xfId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7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7E75B-BD8D-4BA3-9FD0-990816BC85AB}" name="Table1" displayName="Table1" ref="A1:D10" totalsRowShown="0" headerRowDxfId="70" dataDxfId="69" headerRowCellStyle="Comma" dataCellStyle="Comma">
  <autoFilter ref="A1:D10" xr:uid="{7E87E75B-BD8D-4BA3-9FD0-990816BC85AB}"/>
  <tableColumns count="4">
    <tableColumn id="1" xr3:uid="{9F62D12D-6F39-468F-8500-62466446CB5B}" name="VAT Return Summary (Sample)" dataDxfId="68" dataCellStyle="Comma"/>
    <tableColumn id="3" xr3:uid="{9BD35229-888A-4DCF-AADA-A3278B8C0639}" name="Amount" dataDxfId="67" dataCellStyle="Comma">
      <calculatedColumnFormula>'Output VAT Schedule'!D1</calculatedColumnFormula>
    </tableColumn>
    <tableColumn id="4" xr3:uid="{4B41B96B-FBE0-4DEC-8992-7BCEDDC84B40}" name="Tax " dataDxfId="66" dataCellStyle="Comma">
      <calculatedColumnFormula>'Output VAT Schedule'!C1</calculatedColumnFormula>
    </tableColumn>
    <tableColumn id="2" xr3:uid="{9DBEEAC8-55A9-49A5-93FA-164A403DB08E}" name="Amount2" dataDxfId="65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61B80-3220-48CA-8758-3C02C4DDE3E9}" name="Table2" displayName="Table2" ref="A1:A7" totalsRowShown="0">
  <autoFilter ref="A1:A7" xr:uid="{F4761B80-3220-48CA-8758-3C02C4DDE3E9}"/>
  <tableColumns count="1">
    <tableColumn id="1" xr3:uid="{D0B83FBF-5C04-4490-85D5-5B425FAF55C3}" name="KSA VAT Workbook - Instruction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C8C8FA-85D2-4DCD-B9CE-09D2B49D4B61}" name="Table6" displayName="Table6" ref="A3:M15" totalsRowShown="0" headerRowDxfId="64" headerRowBorderDxfId="63" tableBorderDxfId="62" totalsRowBorderDxfId="61">
  <autoFilter ref="A3:M15" xr:uid="{A9C8C8FA-85D2-4DCD-B9CE-09D2B49D4B61}"/>
  <tableColumns count="13">
    <tableColumn id="1" xr3:uid="{0F876F05-CB83-48D6-BBF8-5A3D9327731A}" name="Invoice Number" dataDxfId="60"/>
    <tableColumn id="2" xr3:uid="{068F079F-0B56-4B21-A939-592C66B8373F}" name="Invoice Date" dataDxfId="59"/>
    <tableColumn id="3" xr3:uid="{8D0B1763-CDCA-4988-9713-C78C0691BE15}" name="Customer Name" dataDxfId="58"/>
    <tableColumn id="4" xr3:uid="{ED873514-9265-4EDB-A41E-3C18AEA25A32}" name="Customer VAT No." dataDxfId="57"/>
    <tableColumn id="5" xr3:uid="{BB654D67-0D1A-461D-B55D-5AE295170524}" name="Item Description" dataDxfId="56"/>
    <tableColumn id="6" xr3:uid="{E957F7DF-8ABD-4EF7-AF50-3D8922E7D0E1}" name="Quantity" dataDxfId="55"/>
    <tableColumn id="7" xr3:uid="{72ADF88F-7724-4740-A919-97B6FCAD32B3}" name="Unit Price (SAR)" dataDxfId="54"/>
    <tableColumn id="8" xr3:uid="{EBF0B317-8F87-4885-9AB7-AE37AE7C8907}" name="Total Excl. VAT (SAR)" dataDxfId="53">
      <calculatedColumnFormula>G4*F4</calculatedColumnFormula>
    </tableColumn>
    <tableColumn id="9" xr3:uid="{64A51133-8A0C-4D1A-9A3E-7E054689B507}" name="VAT Rate (%)" dataDxfId="52"/>
    <tableColumn id="10" xr3:uid="{3F3FABCE-D593-4181-B3CA-5706D727FEFB}" name="VAT Amount (SAR)" dataDxfId="51">
      <calculatedColumnFormula>H4*I4%</calculatedColumnFormula>
    </tableColumn>
    <tableColumn id="11" xr3:uid="{EA02502E-351A-4689-BD39-CAF4C3717EAF}" name="Total Incl. VAT (SAR)" dataDxfId="50">
      <calculatedColumnFormula>J4+H4</calculatedColumnFormula>
    </tableColumn>
    <tableColumn id="12" xr3:uid="{AC23859A-5426-4619-9567-8C2A5C8BA80F}" name="Invoice Type" dataDxfId="49"/>
    <tableColumn id="13" xr3:uid="{598A1A14-277E-43E6-897F-43811488A88A}" name="QR Code" dataDxfId="4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ED6EF-A137-47F4-BDC1-F8EFBF704516}" name="Table46" displayName="Table46" ref="A1:D4" totalsRowShown="0">
  <autoFilter ref="A1:D4" xr:uid="{A61ED6EF-A137-47F4-BDC1-F8EFBF704516}"/>
  <tableColumns count="4">
    <tableColumn id="1" xr3:uid="{F1199726-22E7-4FF5-BF11-2249D73F59F6}" name="Particulars"/>
    <tableColumn id="2" xr3:uid="{6E80030E-0DA0-49B8-91B6-E11517721805}" name="Total"/>
    <tableColumn id="3" xr3:uid="{636EA9DD-C250-404D-A36D-C11290ADEC5A}" name="VAT"/>
    <tableColumn id="4" xr3:uid="{AD25E4C7-03A8-4F94-9A34-D0E90439FBBB}" name="Taxable Suppl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8CAFF1-B538-4713-8D64-A8E8923A17DF}" name="Table10" displayName="Table10" ref="A3:M10" totalsRowShown="0" headerRowDxfId="47" headerRowBorderDxfId="46" tableBorderDxfId="45" totalsRowBorderDxfId="44">
  <autoFilter ref="A3:M10" xr:uid="{808CAFF1-B538-4713-8D64-A8E8923A17DF}"/>
  <tableColumns count="13">
    <tableColumn id="1" xr3:uid="{E87A0335-A495-40D3-A98F-AD5EB352775F}" name="Invoice Number" dataDxfId="43"/>
    <tableColumn id="2" xr3:uid="{ADD0C664-78DE-4B54-83C6-A0D0665A49DB}" name="Invoice Date" dataDxfId="42"/>
    <tableColumn id="3" xr3:uid="{B07444A8-0B73-4656-8E65-8EBC821F9EAC}" name="Supplier Name" dataDxfId="41"/>
    <tableColumn id="4" xr3:uid="{E2D4EBA5-9700-4679-A88C-3AF444FA14B2}" name="Item Description" dataDxfId="40"/>
    <tableColumn id="5" xr3:uid="{43B04E97-D8CA-4CD9-BD35-CFD1F8D6D155}" name="Quantity" dataDxfId="39"/>
    <tableColumn id="6" xr3:uid="{5CB9DE35-E14D-4C87-A725-F0B3209F4928}" name="Unit Price (SAR)" dataDxfId="38"/>
    <tableColumn id="7" xr3:uid="{F6D89BC1-8907-4526-98EB-F80A62CC7F98}" name="Total Excl. VAT (SAR)" dataDxfId="37">
      <calculatedColumnFormula>F4*E4</calculatedColumnFormula>
    </tableColumn>
    <tableColumn id="8" xr3:uid="{B78E1F76-432C-4702-9DEB-E04D15A12D4A}" name="VAT Rate (%)" dataDxfId="36"/>
    <tableColumn id="9" xr3:uid="{D3974065-D73F-413B-8491-6F378AEB8954}" name="VAT Amount (SAR)" dataDxfId="35">
      <calculatedColumnFormula>G4*H4%</calculatedColumnFormula>
    </tableColumn>
    <tableColumn id="10" xr3:uid="{6BE42C67-D3B1-4039-8244-2EA9AD1DBC26}" name="Total Incl. VAT (SAR)" dataDxfId="34">
      <calculatedColumnFormula>I4+G4</calculatedColumnFormula>
    </tableColumn>
    <tableColumn id="11" xr3:uid="{8EB8DC3B-20DE-4581-AC98-9CC426B66573}" name="Invoice Type" dataDxfId="33"/>
    <tableColumn id="12" xr3:uid="{5CF24959-ED0C-46CC-8B39-3137625BF755}" name="QR Code" dataDxfId="32"/>
    <tableColumn id="14" xr3:uid="{86AC1A4A-BA2F-4AA4-BAF6-92E59C203E2C}" name="Compliant?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31C323-A024-41A2-9A8E-65552ACC01BF}" name="Table8" displayName="Table8" ref="A1:D3" totalsRowShown="0" headerRowDxfId="31" headerRowBorderDxfId="30" tableBorderDxfId="29" totalsRowBorderDxfId="28">
  <autoFilter ref="A1:D3" xr:uid="{1B31C323-A024-41A2-9A8E-65552ACC01BF}"/>
  <tableColumns count="4">
    <tableColumn id="1" xr3:uid="{B4C74DD9-F0D8-409B-AFEC-16F4E6BF70B4}" name="Description" dataDxfId="27"/>
    <tableColumn id="2" xr3:uid="{FE169538-B88A-4570-A13D-FFA67F3C0719}" name="Taxable Amount" dataDxfId="26" dataCellStyle="Comma"/>
    <tableColumn id="4" xr3:uid="{B86D7912-0C7D-4728-A32E-0DA0C2B032E4}" name="VAT Amount" dataDxfId="25" dataCellStyle="Comma"/>
    <tableColumn id="5" xr3:uid="{FE16FA00-0054-409E-ACC8-7BE36DE7C807}" name="Total" dataDxfId="24" dataCellStyle="Comma">
      <calculatedColumnFormula>SUM(Table8[[#This Row],[VAT Amount]],Table8[[#This Row],[Taxable Amount]])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431ED2-2E07-4892-A596-AC43EAB66DC7}" name="Table11" displayName="Table11" ref="A2:H3" totalsRowShown="0" headerRowDxfId="23" headerRowBorderDxfId="22" tableBorderDxfId="21" totalsRowBorderDxfId="20">
  <autoFilter ref="A2:H3" xr:uid="{00431ED2-2E07-4892-A596-AC43EAB66DC7}"/>
  <tableColumns count="8">
    <tableColumn id="1" xr3:uid="{136F368A-BF6F-4FA8-8A1F-B1AFF5DD62DD}" name="Invoice Number" dataDxfId="19"/>
    <tableColumn id="2" xr3:uid="{D831D858-50D1-46AE-9257-A4E920997996}" name="Invoice Date" dataDxfId="18"/>
    <tableColumn id="3" xr3:uid="{9A10841E-D215-44F4-AAA1-A7919817876E}" name="Supplier Name" dataDxfId="17"/>
    <tableColumn id="4" xr3:uid="{DF2CE9C1-519E-4DBD-9969-D1B1881B1728}" name="Item Description" dataDxfId="16"/>
    <tableColumn id="14" xr3:uid="{5E804317-3890-466C-B99D-B8E920BE9280}" name="Description" dataDxfId="15"/>
    <tableColumn id="5" xr3:uid="{96E857E1-1F14-47CB-8726-0C9D91BDDC50}" name="Quantity" dataDxfId="14"/>
    <tableColumn id="6" xr3:uid="{D3DE2BB7-07F6-4A30-93C9-762AB995D2D3}" name="Unit Price (SAR)" dataDxfId="13"/>
    <tableColumn id="7" xr3:uid="{154619D4-D9DA-4F58-8711-327DF9A3E445}" name="Total Excl. VAT (SAR)" dataDxfId="12">
      <calculatedColumnFormula>G3*F3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E9A8FA-069D-4E90-8253-FBA702E2C7C0}" name="Table7" displayName="Table7" ref="A1:E4" totalsRowShown="0" headerRowDxfId="11" headerRowBorderDxfId="10" tableBorderDxfId="9">
  <autoFilter ref="A1:E4" xr:uid="{A7E9A8FA-069D-4E90-8253-FBA702E2C7C0}"/>
  <tableColumns count="5">
    <tableColumn id="1" xr3:uid="{FA0E830D-509C-4458-8D46-163D6432DF7C}" name="Date"/>
    <tableColumn id="2" xr3:uid="{99E8B6C2-8FC1-4C35-93C1-3FB2DDA12089}" name="Description"/>
    <tableColumn id="3" xr3:uid="{F35D85C9-F718-4081-AD00-4F6A06E16C63}" name="Debit (SAR)" dataCellStyle="Comma"/>
    <tableColumn id="4" xr3:uid="{6676860B-9A13-403A-BEE4-6310D8DCE48A}" name="Credit (SAR)" dataCellStyle="Comma"/>
    <tableColumn id="5" xr3:uid="{81167B84-52FF-435D-B8A9-54BE72831A13}" name="Accoun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58734-0022-4818-8311-AF3177552DB1}" name="Table3" displayName="Table3" ref="A1:D9" totalsRowShown="0" headerRowDxfId="8" headerRowBorderDxfId="7" tableBorderDxfId="6" totalsRowBorderDxfId="5">
  <autoFilter ref="A1:D9" xr:uid="{E6E58734-0022-4818-8311-AF3177552DB1}"/>
  <tableColumns count="4">
    <tableColumn id="1" xr3:uid="{CAB5B1A6-79DE-42C4-95B7-B1D928CB4812}" name="Check Item" dataDxfId="4"/>
    <tableColumn id="2" xr3:uid="{E8838550-6E07-4043-9BBA-94244DD2F09F}" name="Description" dataDxfId="3"/>
    <tableColumn id="3" xr3:uid="{14302CD6-C15D-409E-9803-EB280BB70C2C}" name="Status (Yes/No)" dataDxfId="2"/>
    <tableColumn id="4" xr3:uid="{FAB6FBEB-A2DD-45FA-ACA8-1C14F39B4A96}" name="Comments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7" sqref="F7"/>
    </sheetView>
  </sheetViews>
  <sheetFormatPr defaultRowHeight="14.5" x14ac:dyDescent="0.35"/>
  <cols>
    <col min="1" max="1" width="33.54296875" customWidth="1"/>
    <col min="2" max="3" width="10.7265625" customWidth="1"/>
    <col min="4" max="4" width="10.1796875" customWidth="1"/>
    <col min="5" max="7" width="33.54296875" customWidth="1"/>
  </cols>
  <sheetData>
    <row r="1" spans="1:4" x14ac:dyDescent="0.35">
      <c r="A1" s="1" t="s">
        <v>0</v>
      </c>
      <c r="B1" s="1" t="s">
        <v>64</v>
      </c>
      <c r="C1" s="1" t="s">
        <v>143</v>
      </c>
      <c r="D1" s="1" t="s">
        <v>138</v>
      </c>
    </row>
    <row r="2" spans="1:4" x14ac:dyDescent="0.35">
      <c r="A2" s="1" t="s">
        <v>1</v>
      </c>
      <c r="B2" s="1"/>
      <c r="C2" s="1"/>
      <c r="D2" s="30">
        <f>D3+D4</f>
        <v>6345</v>
      </c>
    </row>
    <row r="3" spans="1:4" x14ac:dyDescent="0.35">
      <c r="A3" s="1" t="s">
        <v>139</v>
      </c>
      <c r="B3" s="1">
        <f>'Output VAT Schedule'!D2</f>
        <v>42300</v>
      </c>
      <c r="C3" s="32">
        <v>0.15</v>
      </c>
      <c r="D3" s="1">
        <f>Table1[[#This Row],[Amount]]*Table1[[#This Row],[Tax ]]</f>
        <v>6345</v>
      </c>
    </row>
    <row r="4" spans="1:4" x14ac:dyDescent="0.35">
      <c r="A4" s="1" t="s">
        <v>140</v>
      </c>
      <c r="B4" s="1">
        <f>'Output VAT Schedule'!D3</f>
        <v>9000</v>
      </c>
      <c r="C4" s="32">
        <v>0</v>
      </c>
      <c r="D4" s="1">
        <f>Table1[[#This Row],[Amount]]*Table1[[#This Row],[Tax ]]</f>
        <v>0</v>
      </c>
    </row>
    <row r="5" spans="1:4" x14ac:dyDescent="0.35">
      <c r="A5" s="1"/>
      <c r="B5" s="1"/>
      <c r="C5" s="1"/>
      <c r="D5" s="1"/>
    </row>
    <row r="6" spans="1:4" x14ac:dyDescent="0.35">
      <c r="A6" s="1" t="s">
        <v>2</v>
      </c>
      <c r="B6" s="1"/>
      <c r="C6" s="1"/>
      <c r="D6" s="30">
        <f>D7+D8</f>
        <v>4941.5999999999995</v>
      </c>
    </row>
    <row r="7" spans="1:4" x14ac:dyDescent="0.35">
      <c r="A7" s="1" t="s">
        <v>141</v>
      </c>
      <c r="B7" s="1">
        <f>'Input VAT Schedule'!B2</f>
        <v>32944</v>
      </c>
      <c r="C7" s="32">
        <v>0.15</v>
      </c>
      <c r="D7" s="1">
        <f>Table1[[#This Row],[Amount]]*Table1[[#This Row],[Tax ]]</f>
        <v>4941.5999999999995</v>
      </c>
    </row>
    <row r="8" spans="1:4" x14ac:dyDescent="0.35">
      <c r="A8" s="1" t="s">
        <v>142</v>
      </c>
      <c r="B8" s="1">
        <f>'Input VAT Schedule'!B3</f>
        <v>2000</v>
      </c>
      <c r="C8" s="32">
        <v>0</v>
      </c>
      <c r="D8" s="1">
        <f>Table1[[#This Row],[Amount]]*Table1[[#This Row],[Tax ]]</f>
        <v>0</v>
      </c>
    </row>
    <row r="9" spans="1:4" ht="15" thickBot="1" x14ac:dyDescent="0.4">
      <c r="A9" s="1"/>
      <c r="B9" s="1">
        <f>'Output VAT Schedule'!D8</f>
        <v>0</v>
      </c>
      <c r="C9" s="1">
        <f>'Output VAT Schedule'!C8</f>
        <v>0</v>
      </c>
      <c r="D9" s="1"/>
    </row>
    <row r="10" spans="1:4" ht="15" thickBot="1" x14ac:dyDescent="0.4">
      <c r="A10" s="31" t="s">
        <v>3</v>
      </c>
      <c r="B10" s="31">
        <f>'Output VAT Schedule'!D9</f>
        <v>0</v>
      </c>
      <c r="C10" s="31">
        <f>'Output VAT Schedule'!C9</f>
        <v>0</v>
      </c>
      <c r="D10" s="33">
        <f>D2 - D6</f>
        <v>1403.4000000000005</v>
      </c>
    </row>
    <row r="11" spans="1:4" ht="15" thickTop="1" x14ac:dyDescent="0.35"/>
    <row r="12" spans="1:4" x14ac:dyDescent="0.35">
      <c r="A12" t="s">
        <v>145</v>
      </c>
    </row>
    <row r="13" spans="1:4" x14ac:dyDescent="0.35">
      <c r="A13" t="s">
        <v>4</v>
      </c>
    </row>
    <row r="14" spans="1:4" x14ac:dyDescent="0.35">
      <c r="A1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8" sqref="A8"/>
    </sheetView>
  </sheetViews>
  <sheetFormatPr defaultRowHeight="14.5" x14ac:dyDescent="0.35"/>
  <cols>
    <col min="1" max="1" width="109" bestFit="1" customWidth="1"/>
  </cols>
  <sheetData>
    <row r="1" spans="1:1" x14ac:dyDescent="0.35">
      <c r="A1" t="s">
        <v>5</v>
      </c>
    </row>
    <row r="2" spans="1:1" x14ac:dyDescent="0.35">
      <c r="A2" t="s">
        <v>6</v>
      </c>
    </row>
    <row r="3" spans="1:1" x14ac:dyDescent="0.35">
      <c r="A3" t="s">
        <v>7</v>
      </c>
    </row>
    <row r="4" spans="1:1" x14ac:dyDescent="0.35">
      <c r="A4" t="s">
        <v>147</v>
      </c>
    </row>
    <row r="5" spans="1:1" x14ac:dyDescent="0.35">
      <c r="A5" t="s">
        <v>148</v>
      </c>
    </row>
    <row r="6" spans="1:1" x14ac:dyDescent="0.35">
      <c r="A6" t="s">
        <v>149</v>
      </c>
    </row>
    <row r="7" spans="1:1" x14ac:dyDescent="0.35">
      <c r="A7" t="s">
        <v>150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showGridLines="0" topLeftCell="B1" zoomScale="80" zoomScaleNormal="80" workbookViewId="0">
      <selection activeCell="H4" sqref="H4"/>
    </sheetView>
  </sheetViews>
  <sheetFormatPr defaultRowHeight="14.5" x14ac:dyDescent="0.35"/>
  <cols>
    <col min="1" max="1" width="16.6328125" customWidth="1"/>
    <col min="2" max="2" width="14.81640625" bestFit="1" customWidth="1"/>
    <col min="3" max="3" width="20.08984375" bestFit="1" customWidth="1"/>
    <col min="4" max="4" width="18.6328125" customWidth="1"/>
    <col min="5" max="5" width="17.453125" bestFit="1" customWidth="1"/>
    <col min="6" max="6" width="10.36328125" customWidth="1"/>
    <col min="7" max="7" width="16.36328125" customWidth="1"/>
    <col min="8" max="8" width="20.7265625" customWidth="1"/>
    <col min="9" max="9" width="14" customWidth="1"/>
    <col min="10" max="10" width="19.08984375" customWidth="1"/>
    <col min="11" max="11" width="20.453125" customWidth="1"/>
    <col min="12" max="12" width="13.7265625" bestFit="1" customWidth="1"/>
    <col min="13" max="13" width="18.08984375" bestFit="1" customWidth="1"/>
  </cols>
  <sheetData>
    <row r="1" spans="1:13" x14ac:dyDescent="0.35">
      <c r="B1" s="16" t="s">
        <v>51</v>
      </c>
      <c r="C1" s="17" t="s">
        <v>112</v>
      </c>
      <c r="D1" s="1"/>
    </row>
    <row r="2" spans="1:13" x14ac:dyDescent="0.35">
      <c r="B2" s="12"/>
      <c r="C2" s="12"/>
      <c r="D2" s="1"/>
      <c r="E2" s="1"/>
    </row>
    <row r="3" spans="1:13" x14ac:dyDescent="0.35">
      <c r="A3" s="18" t="s">
        <v>8</v>
      </c>
      <c r="B3" s="19" t="s">
        <v>9</v>
      </c>
      <c r="C3" s="19" t="s">
        <v>10</v>
      </c>
      <c r="D3" s="19" t="s">
        <v>11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18</v>
      </c>
      <c r="K3" s="19" t="s">
        <v>19</v>
      </c>
      <c r="L3" s="19" t="s">
        <v>20</v>
      </c>
      <c r="M3" s="20" t="s">
        <v>21</v>
      </c>
    </row>
    <row r="4" spans="1:13" x14ac:dyDescent="0.35">
      <c r="A4" s="5" t="s">
        <v>22</v>
      </c>
      <c r="B4" s="14" t="s">
        <v>90</v>
      </c>
      <c r="C4" s="6" t="s">
        <v>77</v>
      </c>
      <c r="D4" s="6" t="s">
        <v>23</v>
      </c>
      <c r="E4" s="6" t="s">
        <v>69</v>
      </c>
      <c r="F4" s="6">
        <v>20</v>
      </c>
      <c r="G4" s="6">
        <v>30</v>
      </c>
      <c r="H4" s="6">
        <f t="shared" ref="H4:H15" si="0">G4*F4</f>
        <v>600</v>
      </c>
      <c r="I4" s="6">
        <v>15</v>
      </c>
      <c r="J4" s="6">
        <f t="shared" ref="J4:J11" si="1">H4*I4%</f>
        <v>90</v>
      </c>
      <c r="K4" s="6">
        <f t="shared" ref="K4:K15" si="2">J4+H4</f>
        <v>690</v>
      </c>
      <c r="L4" s="6" t="s">
        <v>24</v>
      </c>
      <c r="M4" s="7" t="s">
        <v>25</v>
      </c>
    </row>
    <row r="5" spans="1:13" x14ac:dyDescent="0.35">
      <c r="A5" s="5" t="s">
        <v>65</v>
      </c>
      <c r="B5" s="15" t="s">
        <v>91</v>
      </c>
      <c r="C5" s="6" t="s">
        <v>78</v>
      </c>
      <c r="D5" s="14" t="s">
        <v>66</v>
      </c>
      <c r="E5" s="6" t="s">
        <v>70</v>
      </c>
      <c r="F5" s="6">
        <v>25</v>
      </c>
      <c r="G5" s="6">
        <v>50</v>
      </c>
      <c r="H5" s="6">
        <f t="shared" si="0"/>
        <v>1250</v>
      </c>
      <c r="I5" s="6">
        <v>15</v>
      </c>
      <c r="J5" s="6">
        <f t="shared" si="1"/>
        <v>187.5</v>
      </c>
      <c r="K5" s="6">
        <f t="shared" si="2"/>
        <v>1437.5</v>
      </c>
      <c r="L5" s="6" t="s">
        <v>24</v>
      </c>
      <c r="M5" s="7" t="s">
        <v>25</v>
      </c>
    </row>
    <row r="6" spans="1:13" x14ac:dyDescent="0.35">
      <c r="A6" s="5" t="s">
        <v>67</v>
      </c>
      <c r="B6" s="14" t="s">
        <v>92</v>
      </c>
      <c r="C6" s="6" t="s">
        <v>79</v>
      </c>
      <c r="D6" s="14" t="s">
        <v>68</v>
      </c>
      <c r="E6" s="6" t="s">
        <v>71</v>
      </c>
      <c r="F6" s="6">
        <v>80</v>
      </c>
      <c r="G6" s="6">
        <v>15</v>
      </c>
      <c r="H6" s="6">
        <f t="shared" si="0"/>
        <v>1200</v>
      </c>
      <c r="I6" s="6">
        <v>15</v>
      </c>
      <c r="J6" s="6">
        <f t="shared" si="1"/>
        <v>180</v>
      </c>
      <c r="K6" s="6">
        <f t="shared" si="2"/>
        <v>1380</v>
      </c>
      <c r="L6" s="6" t="s">
        <v>24</v>
      </c>
      <c r="M6" s="7" t="s">
        <v>25</v>
      </c>
    </row>
    <row r="7" spans="1:13" x14ac:dyDescent="0.35">
      <c r="A7" s="5" t="s">
        <v>72</v>
      </c>
      <c r="B7" s="14" t="s">
        <v>93</v>
      </c>
      <c r="C7" s="6" t="s">
        <v>80</v>
      </c>
      <c r="D7" s="14" t="s">
        <v>83</v>
      </c>
      <c r="E7" s="6" t="s">
        <v>69</v>
      </c>
      <c r="F7" s="6">
        <v>50</v>
      </c>
      <c r="G7" s="6">
        <v>30</v>
      </c>
      <c r="H7" s="6">
        <f t="shared" si="0"/>
        <v>1500</v>
      </c>
      <c r="I7" s="6">
        <v>15</v>
      </c>
      <c r="J7" s="6">
        <f t="shared" si="1"/>
        <v>225</v>
      </c>
      <c r="K7" s="6">
        <f t="shared" si="2"/>
        <v>1725</v>
      </c>
      <c r="L7" s="6" t="s">
        <v>24</v>
      </c>
      <c r="M7" s="7" t="s">
        <v>25</v>
      </c>
    </row>
    <row r="8" spans="1:13" x14ac:dyDescent="0.35">
      <c r="A8" s="5" t="s">
        <v>73</v>
      </c>
      <c r="B8" s="14" t="s">
        <v>94</v>
      </c>
      <c r="C8" s="6" t="s">
        <v>81</v>
      </c>
      <c r="D8" s="6" t="s">
        <v>84</v>
      </c>
      <c r="E8" s="6" t="s">
        <v>69</v>
      </c>
      <c r="F8" s="6">
        <v>100</v>
      </c>
      <c r="G8" s="6">
        <v>30</v>
      </c>
      <c r="H8" s="6">
        <f t="shared" si="0"/>
        <v>3000</v>
      </c>
      <c r="I8" s="6">
        <v>0</v>
      </c>
      <c r="J8" s="6">
        <f t="shared" si="1"/>
        <v>0</v>
      </c>
      <c r="K8" s="6">
        <f t="shared" si="2"/>
        <v>3000</v>
      </c>
      <c r="L8" s="6" t="s">
        <v>85</v>
      </c>
      <c r="M8" s="7" t="s">
        <v>25</v>
      </c>
    </row>
    <row r="9" spans="1:13" x14ac:dyDescent="0.35">
      <c r="A9" s="5" t="s">
        <v>74</v>
      </c>
      <c r="B9" s="14" t="s">
        <v>95</v>
      </c>
      <c r="C9" s="6" t="s">
        <v>82</v>
      </c>
      <c r="D9" s="14" t="s">
        <v>105</v>
      </c>
      <c r="E9" s="6" t="s">
        <v>106</v>
      </c>
      <c r="F9" s="6">
        <v>250</v>
      </c>
      <c r="G9" s="6">
        <v>20</v>
      </c>
      <c r="H9" s="6">
        <f t="shared" si="0"/>
        <v>5000</v>
      </c>
      <c r="I9" s="6">
        <v>15</v>
      </c>
      <c r="J9" s="6">
        <f t="shared" si="1"/>
        <v>750</v>
      </c>
      <c r="K9" s="6">
        <f t="shared" si="2"/>
        <v>5750</v>
      </c>
      <c r="L9" s="6" t="s">
        <v>24</v>
      </c>
      <c r="M9" s="7" t="s">
        <v>25</v>
      </c>
    </row>
    <row r="10" spans="1:13" x14ac:dyDescent="0.35">
      <c r="A10" s="5" t="s">
        <v>75</v>
      </c>
      <c r="B10" s="14" t="s">
        <v>96</v>
      </c>
      <c r="C10" s="6" t="s">
        <v>79</v>
      </c>
      <c r="D10" s="14" t="s">
        <v>68</v>
      </c>
      <c r="E10" s="6" t="s">
        <v>107</v>
      </c>
      <c r="F10" s="6">
        <v>500</v>
      </c>
      <c r="G10" s="6">
        <v>10</v>
      </c>
      <c r="H10" s="6">
        <f t="shared" si="0"/>
        <v>5000</v>
      </c>
      <c r="I10" s="6">
        <v>15</v>
      </c>
      <c r="J10" s="6">
        <f t="shared" si="1"/>
        <v>750</v>
      </c>
      <c r="K10" s="6">
        <f t="shared" si="2"/>
        <v>5750</v>
      </c>
      <c r="L10" s="6" t="s">
        <v>24</v>
      </c>
      <c r="M10" s="7" t="s">
        <v>25</v>
      </c>
    </row>
    <row r="11" spans="1:13" x14ac:dyDescent="0.35">
      <c r="A11" s="5" t="s">
        <v>76</v>
      </c>
      <c r="B11" s="14" t="s">
        <v>97</v>
      </c>
      <c r="C11" s="6" t="s">
        <v>82</v>
      </c>
      <c r="D11" s="14" t="s">
        <v>105</v>
      </c>
      <c r="E11" s="6" t="s">
        <v>107</v>
      </c>
      <c r="F11" s="6">
        <v>800</v>
      </c>
      <c r="G11" s="6">
        <v>10</v>
      </c>
      <c r="H11" s="6">
        <f t="shared" si="0"/>
        <v>8000</v>
      </c>
      <c r="I11" s="6">
        <v>15</v>
      </c>
      <c r="J11" s="6">
        <f t="shared" si="1"/>
        <v>1200</v>
      </c>
      <c r="K11" s="6">
        <f t="shared" si="2"/>
        <v>9200</v>
      </c>
      <c r="L11" s="6" t="s">
        <v>24</v>
      </c>
      <c r="M11" s="7" t="s">
        <v>25</v>
      </c>
    </row>
    <row r="12" spans="1:13" x14ac:dyDescent="0.35">
      <c r="A12" s="5" t="s">
        <v>88</v>
      </c>
      <c r="B12" s="14" t="s">
        <v>98</v>
      </c>
      <c r="C12" s="6" t="s">
        <v>102</v>
      </c>
      <c r="D12" s="6" t="s">
        <v>84</v>
      </c>
      <c r="E12" s="6" t="s">
        <v>69</v>
      </c>
      <c r="F12" s="6">
        <v>200</v>
      </c>
      <c r="G12" s="6">
        <v>30</v>
      </c>
      <c r="H12" s="6">
        <f t="shared" si="0"/>
        <v>6000</v>
      </c>
      <c r="I12" s="6">
        <v>0</v>
      </c>
      <c r="J12" s="6">
        <v>0</v>
      </c>
      <c r="K12" s="6">
        <f t="shared" si="2"/>
        <v>6000</v>
      </c>
      <c r="L12" s="6" t="s">
        <v>85</v>
      </c>
      <c r="M12" s="7" t="s">
        <v>25</v>
      </c>
    </row>
    <row r="13" spans="1:13" x14ac:dyDescent="0.35">
      <c r="A13" s="5" t="s">
        <v>87</v>
      </c>
      <c r="B13" s="14" t="s">
        <v>99</v>
      </c>
      <c r="C13" s="6" t="s">
        <v>78</v>
      </c>
      <c r="D13" s="14" t="s">
        <v>66</v>
      </c>
      <c r="E13" s="6" t="s">
        <v>107</v>
      </c>
      <c r="F13" s="6">
        <v>1000</v>
      </c>
      <c r="G13" s="6">
        <v>10</v>
      </c>
      <c r="H13" s="6">
        <f t="shared" si="0"/>
        <v>10000</v>
      </c>
      <c r="I13" s="6">
        <v>15</v>
      </c>
      <c r="J13" s="6">
        <f>H13*I13%</f>
        <v>1500</v>
      </c>
      <c r="K13" s="6">
        <f t="shared" si="2"/>
        <v>11500</v>
      </c>
      <c r="L13" s="6" t="s">
        <v>24</v>
      </c>
      <c r="M13" s="7" t="s">
        <v>25</v>
      </c>
    </row>
    <row r="14" spans="1:13" x14ac:dyDescent="0.35">
      <c r="A14" s="5" t="s">
        <v>89</v>
      </c>
      <c r="B14" s="14" t="s">
        <v>100</v>
      </c>
      <c r="C14" s="6" t="s">
        <v>103</v>
      </c>
      <c r="D14" s="14" t="s">
        <v>104</v>
      </c>
      <c r="E14" s="6" t="s">
        <v>71</v>
      </c>
      <c r="F14" s="6">
        <v>250</v>
      </c>
      <c r="G14" s="6">
        <v>15</v>
      </c>
      <c r="H14" s="6">
        <f t="shared" si="0"/>
        <v>3750</v>
      </c>
      <c r="I14" s="6">
        <v>15</v>
      </c>
      <c r="J14" s="6">
        <f>H14*I14%</f>
        <v>562.5</v>
      </c>
      <c r="K14" s="6">
        <f t="shared" si="2"/>
        <v>4312.5</v>
      </c>
      <c r="L14" s="6" t="s">
        <v>24</v>
      </c>
      <c r="M14" s="7" t="s">
        <v>25</v>
      </c>
    </row>
    <row r="15" spans="1:13" x14ac:dyDescent="0.35">
      <c r="A15" s="8" t="s">
        <v>86</v>
      </c>
      <c r="B15" s="21" t="s">
        <v>101</v>
      </c>
      <c r="C15" s="9" t="s">
        <v>80</v>
      </c>
      <c r="D15" s="21" t="s">
        <v>83</v>
      </c>
      <c r="E15" s="9" t="s">
        <v>71</v>
      </c>
      <c r="F15" s="9">
        <v>400</v>
      </c>
      <c r="G15" s="9">
        <v>15</v>
      </c>
      <c r="H15" s="9">
        <f t="shared" si="0"/>
        <v>6000</v>
      </c>
      <c r="I15" s="9">
        <v>15</v>
      </c>
      <c r="J15" s="9">
        <f>H15*I15%</f>
        <v>900</v>
      </c>
      <c r="K15" s="9">
        <f t="shared" si="2"/>
        <v>6900</v>
      </c>
      <c r="L15" s="9" t="s">
        <v>24</v>
      </c>
      <c r="M15" s="10" t="s">
        <v>25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1" sqref="E1:E1048576"/>
    </sheetView>
  </sheetViews>
  <sheetFormatPr defaultRowHeight="14.5" x14ac:dyDescent="0.35"/>
  <cols>
    <col min="1" max="1" width="13.7265625" bestFit="1" customWidth="1"/>
    <col min="2" max="2" width="10.1796875" bestFit="1" customWidth="1"/>
    <col min="3" max="3" width="9.08984375" bestFit="1" customWidth="1"/>
    <col min="4" max="4" width="10.08984375" bestFit="1" customWidth="1"/>
  </cols>
  <sheetData>
    <row r="1" spans="1:5" x14ac:dyDescent="0.35">
      <c r="A1" t="s">
        <v>111</v>
      </c>
      <c r="B1" t="s">
        <v>108</v>
      </c>
      <c r="C1" t="s">
        <v>109</v>
      </c>
      <c r="D1" s="1" t="s">
        <v>110</v>
      </c>
    </row>
    <row r="2" spans="1:5" x14ac:dyDescent="0.35">
      <c r="A2" t="s">
        <v>24</v>
      </c>
      <c r="B2" s="12">
        <f>C2+D2</f>
        <v>48645</v>
      </c>
      <c r="C2" s="12">
        <f>Table46[[#This Row],[Taxable Supply]]*0.15</f>
        <v>6345</v>
      </c>
      <c r="D2" s="1">
        <f>SUM(Sales!H4:H7,Sales!H9:H11,Sales!H13:H15)</f>
        <v>42300</v>
      </c>
      <c r="E2" s="1"/>
    </row>
    <row r="3" spans="1:5" x14ac:dyDescent="0.35">
      <c r="A3" t="s">
        <v>85</v>
      </c>
      <c r="B3" s="12">
        <f>C3+D3</f>
        <v>9000</v>
      </c>
      <c r="C3" s="12">
        <v>0</v>
      </c>
      <c r="D3" s="1">
        <f>SUM(Sales!H8,Sales!H12)</f>
        <v>9000</v>
      </c>
      <c r="E3" s="1"/>
    </row>
    <row r="4" spans="1:5" ht="15" thickBot="1" x14ac:dyDescent="0.4">
      <c r="B4" s="13">
        <f>SUM(B2:B3)</f>
        <v>57645</v>
      </c>
      <c r="C4" s="13">
        <f>SUM(C2:C3)</f>
        <v>6345</v>
      </c>
      <c r="D4" s="13">
        <f>SUM(D2:D3)</f>
        <v>51300</v>
      </c>
      <c r="E4" s="1"/>
    </row>
    <row r="5" spans="1:5" ht="15" thickTop="1" x14ac:dyDescent="0.35"/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showGridLines="0" topLeftCell="C1" zoomScale="80" zoomScaleNormal="80" workbookViewId="0">
      <selection activeCell="M7" sqref="M7"/>
    </sheetView>
  </sheetViews>
  <sheetFormatPr defaultRowHeight="14.5" x14ac:dyDescent="0.35"/>
  <cols>
    <col min="1" max="1" width="16" customWidth="1"/>
    <col min="2" max="2" width="13.1796875" customWidth="1"/>
    <col min="3" max="3" width="26.54296875" bestFit="1" customWidth="1"/>
    <col min="4" max="4" width="16.7265625" customWidth="1"/>
    <col min="5" max="5" width="10.1796875" customWidth="1"/>
    <col min="6" max="6" width="15.81640625" customWidth="1"/>
    <col min="7" max="7" width="20" customWidth="1"/>
    <col min="8" max="8" width="13.6328125" customWidth="1"/>
    <col min="9" max="9" width="18.36328125" customWidth="1"/>
    <col min="10" max="10" width="19.7265625" customWidth="1"/>
    <col min="11" max="11" width="13.7265625" bestFit="1" customWidth="1"/>
    <col min="12" max="12" width="18.08984375" bestFit="1" customWidth="1"/>
    <col min="13" max="13" width="18.08984375" customWidth="1"/>
  </cols>
  <sheetData>
    <row r="1" spans="1:13" x14ac:dyDescent="0.35">
      <c r="B1" s="16" t="s">
        <v>51</v>
      </c>
      <c r="C1" s="17" t="s">
        <v>112</v>
      </c>
    </row>
    <row r="3" spans="1:13" x14ac:dyDescent="0.35">
      <c r="A3" s="2" t="s">
        <v>8</v>
      </c>
      <c r="B3" s="3" t="s">
        <v>9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4" t="s">
        <v>26</v>
      </c>
    </row>
    <row r="4" spans="1:13" x14ac:dyDescent="0.35">
      <c r="A4" s="5" t="s">
        <v>27</v>
      </c>
      <c r="B4" s="14" t="s">
        <v>119</v>
      </c>
      <c r="C4" s="6" t="s">
        <v>130</v>
      </c>
      <c r="D4" s="6" t="s">
        <v>123</v>
      </c>
      <c r="E4" s="6">
        <v>60</v>
      </c>
      <c r="F4" s="6">
        <v>10</v>
      </c>
      <c r="G4" s="6">
        <f t="shared" ref="G4:G10" si="0">F4*E4</f>
        <v>600</v>
      </c>
      <c r="H4" s="6">
        <v>15</v>
      </c>
      <c r="I4" s="6">
        <f>G4*H4%</f>
        <v>90</v>
      </c>
      <c r="J4" s="6">
        <f t="shared" ref="J4:J10" si="1">I4+G4</f>
        <v>690</v>
      </c>
      <c r="K4" s="6" t="s">
        <v>24</v>
      </c>
      <c r="L4" s="6" t="s">
        <v>28</v>
      </c>
      <c r="M4" s="7" t="s">
        <v>29</v>
      </c>
    </row>
    <row r="5" spans="1:13" x14ac:dyDescent="0.35">
      <c r="A5" s="5" t="s">
        <v>113</v>
      </c>
      <c r="B5" s="14" t="s">
        <v>119</v>
      </c>
      <c r="C5" s="6" t="s">
        <v>124</v>
      </c>
      <c r="D5" s="6" t="s">
        <v>125</v>
      </c>
      <c r="E5" s="6">
        <v>100</v>
      </c>
      <c r="F5" s="6">
        <v>20</v>
      </c>
      <c r="G5" s="6">
        <f t="shared" si="0"/>
        <v>2000</v>
      </c>
      <c r="H5" s="6">
        <v>0</v>
      </c>
      <c r="I5" s="6">
        <v>0</v>
      </c>
      <c r="J5" s="6">
        <f t="shared" si="1"/>
        <v>2000</v>
      </c>
      <c r="K5" s="6" t="s">
        <v>24</v>
      </c>
      <c r="L5" s="6" t="s">
        <v>126</v>
      </c>
      <c r="M5" s="7" t="s">
        <v>127</v>
      </c>
    </row>
    <row r="6" spans="1:13" x14ac:dyDescent="0.35">
      <c r="A6" s="5" t="s">
        <v>114</v>
      </c>
      <c r="B6" s="14" t="s">
        <v>120</v>
      </c>
      <c r="C6" s="6" t="s">
        <v>129</v>
      </c>
      <c r="D6" s="6" t="s">
        <v>128</v>
      </c>
      <c r="E6" s="6">
        <v>3200</v>
      </c>
      <c r="F6" s="6">
        <v>0.42</v>
      </c>
      <c r="G6" s="6">
        <f t="shared" si="0"/>
        <v>1344</v>
      </c>
      <c r="H6" s="6">
        <v>15</v>
      </c>
      <c r="I6" s="6">
        <f>G6*H6%</f>
        <v>201.6</v>
      </c>
      <c r="J6" s="6">
        <f t="shared" si="1"/>
        <v>1545.6</v>
      </c>
      <c r="K6" s="6" t="s">
        <v>24</v>
      </c>
      <c r="L6" s="6" t="s">
        <v>28</v>
      </c>
      <c r="M6" s="7" t="s">
        <v>29</v>
      </c>
    </row>
    <row r="7" spans="1:13" x14ac:dyDescent="0.35">
      <c r="A7" s="5" t="s">
        <v>115</v>
      </c>
      <c r="B7" s="14" t="s">
        <v>93</v>
      </c>
      <c r="C7" s="6" t="s">
        <v>131</v>
      </c>
      <c r="D7" s="6" t="s">
        <v>132</v>
      </c>
      <c r="E7" s="6">
        <v>1000</v>
      </c>
      <c r="F7" s="6">
        <v>12</v>
      </c>
      <c r="G7" s="6">
        <f t="shared" si="0"/>
        <v>12000</v>
      </c>
      <c r="H7" s="6">
        <v>15</v>
      </c>
      <c r="I7" s="6">
        <f>G7*H7%</f>
        <v>1800</v>
      </c>
      <c r="J7" s="6">
        <f t="shared" si="1"/>
        <v>13800</v>
      </c>
      <c r="K7" s="6" t="s">
        <v>24</v>
      </c>
      <c r="L7" s="6" t="s">
        <v>28</v>
      </c>
      <c r="M7" s="7" t="s">
        <v>29</v>
      </c>
    </row>
    <row r="8" spans="1:13" x14ac:dyDescent="0.35">
      <c r="A8" s="5" t="s">
        <v>116</v>
      </c>
      <c r="B8" s="14" t="s">
        <v>121</v>
      </c>
      <c r="C8" s="6" t="s">
        <v>133</v>
      </c>
      <c r="D8" s="6" t="s">
        <v>134</v>
      </c>
      <c r="E8" s="6">
        <v>100</v>
      </c>
      <c r="F8" s="6">
        <v>80</v>
      </c>
      <c r="G8" s="6">
        <f t="shared" si="0"/>
        <v>8000</v>
      </c>
      <c r="H8" s="6">
        <v>15</v>
      </c>
      <c r="I8" s="6">
        <f>G8*H8%</f>
        <v>1200</v>
      </c>
      <c r="J8" s="6">
        <f t="shared" si="1"/>
        <v>9200</v>
      </c>
      <c r="K8" s="6" t="s">
        <v>24</v>
      </c>
      <c r="L8" s="6" t="s">
        <v>28</v>
      </c>
      <c r="M8" s="7" t="s">
        <v>29</v>
      </c>
    </row>
    <row r="9" spans="1:13" x14ac:dyDescent="0.35">
      <c r="A9" s="5" t="s">
        <v>117</v>
      </c>
      <c r="B9" s="14" t="s">
        <v>121</v>
      </c>
      <c r="C9" s="6" t="s">
        <v>135</v>
      </c>
      <c r="D9" s="6" t="s">
        <v>136</v>
      </c>
      <c r="E9" s="6">
        <v>250</v>
      </c>
      <c r="F9" s="6">
        <v>20</v>
      </c>
      <c r="G9" s="6">
        <f t="shared" si="0"/>
        <v>5000</v>
      </c>
      <c r="H9" s="6">
        <v>15</v>
      </c>
      <c r="I9" s="6">
        <f>G9*H9%</f>
        <v>750</v>
      </c>
      <c r="J9" s="6">
        <f t="shared" si="1"/>
        <v>5750</v>
      </c>
      <c r="K9" s="6" t="s">
        <v>24</v>
      </c>
      <c r="L9" s="6" t="s">
        <v>28</v>
      </c>
      <c r="M9" s="7" t="s">
        <v>29</v>
      </c>
    </row>
    <row r="10" spans="1:13" x14ac:dyDescent="0.35">
      <c r="A10" s="8" t="s">
        <v>118</v>
      </c>
      <c r="B10" s="21" t="s">
        <v>122</v>
      </c>
      <c r="C10" s="9" t="s">
        <v>131</v>
      </c>
      <c r="D10" s="9" t="s">
        <v>132</v>
      </c>
      <c r="E10" s="9">
        <v>500</v>
      </c>
      <c r="F10" s="9">
        <v>12</v>
      </c>
      <c r="G10" s="9">
        <f t="shared" si="0"/>
        <v>6000</v>
      </c>
      <c r="H10" s="9">
        <v>15</v>
      </c>
      <c r="I10" s="9">
        <f>G10*H10%</f>
        <v>900</v>
      </c>
      <c r="J10" s="9">
        <f t="shared" si="1"/>
        <v>6900</v>
      </c>
      <c r="K10" s="9" t="s">
        <v>24</v>
      </c>
      <c r="L10" s="9" t="s">
        <v>28</v>
      </c>
      <c r="M10" s="10" t="s">
        <v>29</v>
      </c>
    </row>
  </sheetData>
  <dataValidations count="1">
    <dataValidation type="list" allowBlank="1" showInputMessage="1" showErrorMessage="1" sqref="M1:M1048576" xr:uid="{D35ED260-CEDC-4B6C-BC62-A9ADAB242447}">
      <formula1>"Yes, No"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16.54296875" customWidth="1"/>
    <col min="3" max="3" width="13.453125" customWidth="1"/>
    <col min="4" max="4" width="10.1796875" bestFit="1" customWidth="1"/>
  </cols>
  <sheetData>
    <row r="1" spans="1:4" x14ac:dyDescent="0.35">
      <c r="A1" s="23" t="s">
        <v>30</v>
      </c>
      <c r="B1" s="22" t="s">
        <v>31</v>
      </c>
      <c r="C1" s="22" t="s">
        <v>32</v>
      </c>
      <c r="D1" s="24" t="s">
        <v>108</v>
      </c>
    </row>
    <row r="2" spans="1:4" x14ac:dyDescent="0.35">
      <c r="A2" s="5" t="s">
        <v>33</v>
      </c>
      <c r="B2" s="25">
        <f>SUMIFS(Purchases!G:G, Purchases!M:M, "Yes")</f>
        <v>32944</v>
      </c>
      <c r="C2" s="25">
        <f>Table8[[#This Row],[Taxable Amount]]*0.15</f>
        <v>4941.5999999999995</v>
      </c>
      <c r="D2" s="26">
        <f>SUM(Table8[[#This Row],[VAT Amount]],Table8[[#This Row],[Taxable Amount]])</f>
        <v>37885.599999999999</v>
      </c>
    </row>
    <row r="3" spans="1:4" x14ac:dyDescent="0.35">
      <c r="A3" s="8" t="s">
        <v>34</v>
      </c>
      <c r="B3" s="25">
        <f>SUMIFS(Purchases!G:G, Purchases!M:M, "No")</f>
        <v>2000</v>
      </c>
      <c r="C3" s="27">
        <v>0</v>
      </c>
      <c r="D3" s="28">
        <f>SUM(Table8[[#This Row],[VAT Amount]],Table8[[#This Row],[Taxable Amount]])</f>
        <v>2000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4C49-71E7-486C-9470-BDECACF575E8}">
  <dimension ref="A1:H3"/>
  <sheetViews>
    <sheetView workbookViewId="0">
      <selection activeCell="E7" sqref="E7"/>
    </sheetView>
  </sheetViews>
  <sheetFormatPr defaultRowHeight="14.5" x14ac:dyDescent="0.35"/>
  <cols>
    <col min="1" max="1" width="16" customWidth="1"/>
    <col min="2" max="2" width="13.1796875" customWidth="1"/>
    <col min="3" max="3" width="15" customWidth="1"/>
    <col min="4" max="4" width="16.7265625" customWidth="1"/>
    <col min="5" max="5" width="32.26953125" bestFit="1" customWidth="1"/>
    <col min="6" max="6" width="10.1796875" customWidth="1"/>
    <col min="7" max="7" width="15.81640625" customWidth="1"/>
    <col min="8" max="8" width="20" customWidth="1"/>
  </cols>
  <sheetData>
    <row r="1" spans="1:8" x14ac:dyDescent="0.35">
      <c r="A1" s="34" t="s">
        <v>144</v>
      </c>
      <c r="B1" s="34"/>
      <c r="C1" s="34"/>
      <c r="D1" s="34"/>
      <c r="E1" s="34"/>
      <c r="F1" s="34"/>
      <c r="G1" s="34"/>
      <c r="H1" s="34"/>
    </row>
    <row r="2" spans="1:8" x14ac:dyDescent="0.35">
      <c r="A2" s="2" t="s">
        <v>8</v>
      </c>
      <c r="B2" s="3" t="s">
        <v>9</v>
      </c>
      <c r="C2" s="3" t="s">
        <v>12</v>
      </c>
      <c r="D2" s="3" t="s">
        <v>13</v>
      </c>
      <c r="E2" s="3" t="s">
        <v>30</v>
      </c>
      <c r="F2" s="3" t="s">
        <v>14</v>
      </c>
      <c r="G2" s="3" t="s">
        <v>15</v>
      </c>
      <c r="H2" s="3" t="s">
        <v>16</v>
      </c>
    </row>
    <row r="3" spans="1:8" x14ac:dyDescent="0.35">
      <c r="A3" s="8" t="s">
        <v>113</v>
      </c>
      <c r="B3" s="21" t="s">
        <v>119</v>
      </c>
      <c r="C3" s="9" t="s">
        <v>124</v>
      </c>
      <c r="D3" s="9" t="s">
        <v>125</v>
      </c>
      <c r="E3" s="29" t="s">
        <v>137</v>
      </c>
      <c r="F3" s="9">
        <v>100</v>
      </c>
      <c r="G3" s="9">
        <v>20</v>
      </c>
      <c r="H3" s="9">
        <f>G3*F3</f>
        <v>2000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D4" sqref="D4"/>
    </sheetView>
  </sheetViews>
  <sheetFormatPr defaultRowHeight="14.5" x14ac:dyDescent="0.35"/>
  <cols>
    <col min="1" max="1" width="10.08984375" bestFit="1" customWidth="1"/>
    <col min="2" max="2" width="25.54296875" bestFit="1" customWidth="1"/>
    <col min="3" max="3" width="12.26953125" customWidth="1"/>
    <col min="4" max="4" width="12.81640625" customWidth="1"/>
    <col min="5" max="5" width="11" bestFit="1" customWidth="1"/>
  </cols>
  <sheetData>
    <row r="1" spans="1:5" x14ac:dyDescent="0.35">
      <c r="A1" s="22" t="s">
        <v>35</v>
      </c>
      <c r="B1" s="22" t="s">
        <v>30</v>
      </c>
      <c r="C1" s="22" t="s">
        <v>36</v>
      </c>
      <c r="D1" s="22" t="s">
        <v>37</v>
      </c>
      <c r="E1" s="22" t="s">
        <v>38</v>
      </c>
    </row>
    <row r="2" spans="1:5" x14ac:dyDescent="0.35">
      <c r="A2" t="s">
        <v>39</v>
      </c>
      <c r="B2" t="s">
        <v>40</v>
      </c>
      <c r="C2" s="1">
        <v>0</v>
      </c>
      <c r="D2" s="1">
        <f>Table46[[#This Row],[VAT]]</f>
        <v>6345</v>
      </c>
      <c r="E2" t="s">
        <v>41</v>
      </c>
    </row>
    <row r="3" spans="1:5" x14ac:dyDescent="0.35">
      <c r="A3" t="s">
        <v>39</v>
      </c>
      <c r="B3" t="s">
        <v>42</v>
      </c>
      <c r="C3" s="1">
        <f>'Input VAT Schedule'!C2</f>
        <v>4941.5999999999995</v>
      </c>
      <c r="D3" s="1">
        <v>0</v>
      </c>
      <c r="E3" t="s">
        <v>43</v>
      </c>
    </row>
    <row r="4" spans="1:5" x14ac:dyDescent="0.35">
      <c r="A4" t="s">
        <v>39</v>
      </c>
      <c r="B4" t="s">
        <v>44</v>
      </c>
      <c r="C4" s="1">
        <v>0</v>
      </c>
      <c r="D4" s="1">
        <f>D2-C3</f>
        <v>1403.4000000000005</v>
      </c>
      <c r="E4" t="s">
        <v>45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10" sqref="D10"/>
    </sheetView>
  </sheetViews>
  <sheetFormatPr defaultRowHeight="14.5" x14ac:dyDescent="0.35"/>
  <cols>
    <col min="1" max="1" width="17.08984375" bestFit="1" customWidth="1"/>
    <col min="2" max="2" width="55.08984375" bestFit="1" customWidth="1"/>
    <col min="3" max="3" width="15.81640625" customWidth="1"/>
    <col min="4" max="4" width="43.26953125" bestFit="1" customWidth="1"/>
  </cols>
  <sheetData>
    <row r="1" spans="1:4" x14ac:dyDescent="0.35">
      <c r="A1" s="2" t="s">
        <v>46</v>
      </c>
      <c r="B1" s="3" t="s">
        <v>30</v>
      </c>
      <c r="C1" s="3" t="s">
        <v>47</v>
      </c>
      <c r="D1" s="4" t="s">
        <v>48</v>
      </c>
    </row>
    <row r="2" spans="1:4" x14ac:dyDescent="0.35">
      <c r="A2" s="5" t="s">
        <v>49</v>
      </c>
      <c r="B2" s="6" t="s">
        <v>50</v>
      </c>
      <c r="C2" s="11" t="b">
        <v>1</v>
      </c>
      <c r="D2" s="7" t="s">
        <v>152</v>
      </c>
    </row>
    <row r="3" spans="1:4" x14ac:dyDescent="0.35">
      <c r="A3" s="5" t="s">
        <v>51</v>
      </c>
      <c r="B3" s="6" t="s">
        <v>52</v>
      </c>
      <c r="C3" s="11" t="b">
        <v>1</v>
      </c>
      <c r="D3" s="7" t="s">
        <v>152</v>
      </c>
    </row>
    <row r="4" spans="1:4" x14ac:dyDescent="0.35">
      <c r="A4" s="5" t="s">
        <v>53</v>
      </c>
      <c r="B4" s="6" t="s">
        <v>54</v>
      </c>
      <c r="C4" s="11" t="b">
        <v>1</v>
      </c>
      <c r="D4" s="7" t="s">
        <v>152</v>
      </c>
    </row>
    <row r="5" spans="1:4" x14ac:dyDescent="0.35">
      <c r="A5" s="5" t="s">
        <v>21</v>
      </c>
      <c r="B5" s="6" t="s">
        <v>55</v>
      </c>
      <c r="C5" s="11" t="b">
        <v>0</v>
      </c>
      <c r="D5" s="7" t="s">
        <v>151</v>
      </c>
    </row>
    <row r="6" spans="1:4" x14ac:dyDescent="0.35">
      <c r="A6" s="5" t="s">
        <v>56</v>
      </c>
      <c r="B6" s="6" t="s">
        <v>57</v>
      </c>
      <c r="C6" s="11" t="b">
        <v>1</v>
      </c>
      <c r="D6" s="7" t="s">
        <v>152</v>
      </c>
    </row>
    <row r="7" spans="1:4" x14ac:dyDescent="0.35">
      <c r="A7" s="5" t="s">
        <v>58</v>
      </c>
      <c r="B7" s="6" t="s">
        <v>59</v>
      </c>
      <c r="C7" s="11" t="b">
        <v>1</v>
      </c>
      <c r="D7" s="7" t="s">
        <v>152</v>
      </c>
    </row>
    <row r="8" spans="1:4" x14ac:dyDescent="0.35">
      <c r="A8" s="5" t="s">
        <v>60</v>
      </c>
      <c r="B8" s="6" t="s">
        <v>61</v>
      </c>
      <c r="C8" s="11" t="b">
        <v>1</v>
      </c>
      <c r="D8" s="7" t="s">
        <v>152</v>
      </c>
    </row>
    <row r="9" spans="1:4" x14ac:dyDescent="0.35">
      <c r="A9" s="8" t="s">
        <v>62</v>
      </c>
      <c r="B9" s="9" t="s">
        <v>63</v>
      </c>
      <c r="C9" s="11" t="b">
        <v>1</v>
      </c>
      <c r="D9" s="10" t="s">
        <v>152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VAT_Return</vt:lpstr>
      <vt:lpstr>Instructions</vt:lpstr>
      <vt:lpstr>Sales</vt:lpstr>
      <vt:lpstr>Output VAT Schedule</vt:lpstr>
      <vt:lpstr>Purchases</vt:lpstr>
      <vt:lpstr>Input VAT Schedule</vt:lpstr>
      <vt:lpstr>Exclusions</vt:lpstr>
      <vt:lpstr>VAT Journal</vt:lpstr>
      <vt:lpstr>ITC Audit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Faizan Ahmed</dc:creator>
  <cp:lastModifiedBy>Mohammed Faizan Ahmed</cp:lastModifiedBy>
  <dcterms:created xsi:type="dcterms:W3CDTF">2025-09-24T11:14:57Z</dcterms:created>
  <dcterms:modified xsi:type="dcterms:W3CDTF">2025-10-05T02:32:48Z</dcterms:modified>
</cp:coreProperties>
</file>