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/>
  <mc:AlternateContent xmlns:mc="http://schemas.openxmlformats.org/markup-compatibility/2006">
    <mc:Choice Requires="x15">
      <x15ac:absPath xmlns:x15ac="http://schemas.microsoft.com/office/spreadsheetml/2010/11/ac" url="/Users/muminur/Downloads/"/>
    </mc:Choice>
  </mc:AlternateContent>
  <xr:revisionPtr revIDLastSave="0" documentId="13_ncr:1_{A591B05C-0E93-2841-87A3-7AC3D4C5C003}" xr6:coauthVersionLast="40" xr6:coauthVersionMax="47" xr10:uidLastSave="{00000000-0000-0000-0000-000000000000}"/>
  <bookViews>
    <workbookView xWindow="0" yWindow="0" windowWidth="38400" windowHeight="21600" tabRatio="593" xr2:uid="{00000000-000D-0000-FFFF-FFFF00000000}"/>
  </bookViews>
  <sheets>
    <sheet name="Circuit List" sheetId="7" r:id="rId1"/>
    <sheet name="MIU-km" sheetId="6" r:id="rId2"/>
    <sheet name="I-ODF (SLTE)" sheetId="11" r:id="rId3"/>
    <sheet name="I-ODF (SIE)" sheetId="12" r:id="rId4"/>
    <sheet name="48-Port ODF" sheetId="10" r:id="rId5"/>
    <sheet name="144-Port ODF" sheetId="3" r:id="rId6"/>
    <sheet name="96-Port ODF" sheetId="2" r:id="rId7"/>
    <sheet name="Gate-48 Port ODF" sheetId="5" r:id="rId8"/>
    <sheet name="Dual Tray ODF" sheetId="4" r:id="rId9"/>
    <sheet name="Occupancy Detail" sheetId="9" r:id="rId10"/>
  </sheets>
  <definedNames>
    <definedName name="_xlnm._FilterDatabase" localSheetId="0" hidden="1">'Circuit List'!$B$4:$Z$207</definedName>
    <definedName name="_xlnm._FilterDatabase" localSheetId="1" hidden="1">'MIU-km'!$A$2:$M$157</definedName>
    <definedName name="_xlnm.Print_Area" localSheetId="0">'Circuit List'!$A$1:$AB$229</definedName>
    <definedName name="_xlnm.Print_Area" localSheetId="9">'Occupancy Detail'!$A$1:$I$38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5" i="6" l="1"/>
  <c r="L163" i="6"/>
  <c r="N164" i="6"/>
  <c r="N159" i="6"/>
  <c r="P143" i="6"/>
  <c r="D164" i="6" l="1"/>
  <c r="N10" i="9"/>
  <c r="M10" i="9"/>
  <c r="N4" i="9"/>
  <c r="M4" i="9"/>
  <c r="N8" i="9"/>
  <c r="M8" i="9"/>
  <c r="N9" i="9"/>
  <c r="M9" i="9"/>
  <c r="N7" i="9"/>
  <c r="M7" i="9"/>
  <c r="N6" i="9"/>
  <c r="M6" i="9"/>
  <c r="N5" i="9"/>
  <c r="M5" i="9"/>
  <c r="C165" i="6" l="1"/>
  <c r="D175" i="6" s="1"/>
  <c r="L159" i="6"/>
  <c r="L157" i="6"/>
  <c r="B3" i="9" s="1"/>
  <c r="C167" i="6"/>
  <c r="E167" i="6" s="1"/>
  <c r="D12" i="9"/>
  <c r="D11" i="9"/>
  <c r="D10" i="9"/>
  <c r="L161" i="6" l="1"/>
  <c r="C8" i="9"/>
  <c r="D8" i="9" s="1"/>
  <c r="E165" i="6"/>
  <c r="L134" i="6"/>
  <c r="D163" i="6" l="1"/>
  <c r="A14" i="9" s="1"/>
  <c r="C168" i="6"/>
  <c r="C169" i="6"/>
  <c r="E169" i="6" s="1"/>
  <c r="C170" i="6"/>
  <c r="E170" i="6" s="1"/>
  <c r="C166" i="6"/>
  <c r="S11" i="6"/>
  <c r="R11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137" i="6"/>
  <c r="L136" i="6"/>
  <c r="L135" i="6"/>
  <c r="D177" i="6" l="1"/>
  <c r="E168" i="6"/>
  <c r="D176" i="6"/>
  <c r="E166" i="6" s="1"/>
  <c r="B9" i="9"/>
  <c r="D165" i="6"/>
  <c r="B8" i="9"/>
  <c r="B10" i="9"/>
  <c r="B11" i="9"/>
  <c r="B12" i="9"/>
  <c r="C171" i="6"/>
  <c r="C9" i="9" l="1"/>
  <c r="D9" i="9" s="1"/>
  <c r="D13" i="9" s="1"/>
  <c r="E171" i="6"/>
  <c r="B173" i="6" s="1"/>
  <c r="B13" i="9"/>
  <c r="L38" i="6"/>
  <c r="L37" i="6"/>
  <c r="L36" i="6"/>
  <c r="C215" i="7"/>
  <c r="C214" i="7"/>
  <c r="C219" i="7"/>
  <c r="C218" i="7"/>
  <c r="C217" i="7"/>
  <c r="C226" i="7"/>
  <c r="C228" i="7"/>
  <c r="C225" i="7"/>
  <c r="C227" i="7"/>
  <c r="S6" i="6"/>
  <c r="S7" i="6"/>
  <c r="S8" i="6"/>
  <c r="S9" i="6"/>
  <c r="S10" i="6"/>
  <c r="S12" i="6"/>
  <c r="S13" i="6"/>
  <c r="S14" i="6"/>
  <c r="S5" i="6"/>
  <c r="C13" i="9" l="1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C216" i="7" l="1"/>
  <c r="C213" i="7"/>
  <c r="C229" i="7" l="1"/>
  <c r="D167" i="6"/>
  <c r="D166" i="6"/>
  <c r="L22" i="6"/>
  <c r="L21" i="6"/>
  <c r="L20" i="6"/>
  <c r="L19" i="6"/>
  <c r="L18" i="6"/>
  <c r="E35" i="9" l="1"/>
  <c r="E34" i="9"/>
  <c r="E33" i="9"/>
  <c r="H26" i="9"/>
  <c r="C27" i="9"/>
  <c r="C26" i="9"/>
  <c r="H3" i="7" l="1"/>
  <c r="L129" i="6"/>
  <c r="L128" i="6"/>
  <c r="D170" i="6" l="1"/>
  <c r="D169" i="6"/>
  <c r="D168" i="6"/>
  <c r="D171" i="6" l="1"/>
  <c r="B172" i="6" s="1"/>
  <c r="L147" i="6"/>
  <c r="L145" i="6"/>
  <c r="L144" i="6"/>
  <c r="L109" i="6"/>
  <c r="L98" i="6"/>
  <c r="L97" i="6"/>
  <c r="L96" i="6"/>
  <c r="L92" i="6"/>
  <c r="L80" i="6"/>
  <c r="L76" i="6"/>
  <c r="L75" i="6"/>
  <c r="L152" i="6" l="1"/>
  <c r="B4" i="9" s="1"/>
  <c r="B5" i="9" l="1"/>
  <c r="J12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43" authorId="0" shapeId="0" xr:uid="{00000000-0006-0000-0000-000001000000}">
      <text>
        <r>
          <rPr>
            <b/>
            <sz val="9"/>
            <rFont val="Tahoma"/>
            <family val="2"/>
            <charset val="1"/>
          </rPr>
          <t xml:space="preserve">Author:
</t>
        </r>
      </text>
    </comment>
    <comment ref="F170" authorId="0" shapeId="0" xr:uid="{00000000-0006-0000-0000-000002000000}">
      <text>
        <r>
          <rPr>
            <b/>
            <sz val="9"/>
            <rFont val="Tahoma"/>
            <family val="2"/>
            <charset val="1"/>
          </rPr>
          <t xml:space="preserve">NOC_PC: (For E1 IPLC)
</t>
        </r>
      </text>
    </comment>
    <comment ref="F181" authorId="0" shapeId="0" xr:uid="{00000000-0006-0000-0000-000003000000}">
      <text>
        <r>
          <rPr>
            <b/>
            <sz val="9"/>
            <rFont val="Tahoma"/>
            <family val="2"/>
            <charset val="1"/>
          </rPr>
          <t xml:space="preserve">NOC_PC: </t>
        </r>
        <r>
          <rPr>
            <sz val="9"/>
            <rFont val="Tahoma"/>
            <family val="2"/>
            <charset val="1"/>
          </rPr>
          <t>Metro Plus</t>
        </r>
      </text>
    </comment>
  </commentList>
</comments>
</file>

<file path=xl/sharedStrings.xml><?xml version="1.0" encoding="utf-8"?>
<sst xmlns="http://schemas.openxmlformats.org/spreadsheetml/2006/main" count="5910" uniqueCount="1887">
  <si>
    <t>Don't Hide ROW or COLUMN</t>
  </si>
  <si>
    <t>Total Ckt</t>
  </si>
  <si>
    <t>SL. No.</t>
  </si>
  <si>
    <t>Circuit ID</t>
  </si>
  <si>
    <t>Circuit Designation</t>
  </si>
  <si>
    <t>Admin A</t>
  </si>
  <si>
    <t>Client Name</t>
  </si>
  <si>
    <t>Column1</t>
  </si>
  <si>
    <t>Status</t>
  </si>
  <si>
    <t>Capacity</t>
  </si>
  <si>
    <t>Category</t>
  </si>
  <si>
    <t>SLTE/SIE Name</t>
  </si>
  <si>
    <t>Destination</t>
  </si>
  <si>
    <t xml:space="preserve"> CIENA SLTE PORT DETAILS (UPG#6)</t>
  </si>
  <si>
    <t xml:space="preserve"> SLTE/SIE Port details</t>
  </si>
  <si>
    <t>CIENA I-ODF PORT DETAILS (UPG#6)</t>
  </si>
  <si>
    <t>I ODF/ Ex. ODF Information</t>
  </si>
  <si>
    <t>Colocation Port Details</t>
  </si>
  <si>
    <t>BTCL ODF/ Port</t>
  </si>
  <si>
    <t>BSCPLC Router Details</t>
  </si>
  <si>
    <t>Email ID of Client</t>
  </si>
  <si>
    <t>Client Contact No.</t>
  </si>
  <si>
    <t>Backhaul provider</t>
  </si>
  <si>
    <t>Remarks  (Activated)</t>
  </si>
  <si>
    <t>Remarks (De-Activated)</t>
  </si>
  <si>
    <t>Work Order No.</t>
  </si>
  <si>
    <t>Request No.</t>
  </si>
  <si>
    <t>CHN/COX/10GE (LAN PHY)/001/M</t>
  </si>
  <si>
    <t>COX/EXBT(02)/IIG-CHN/BHARTI 10GE001</t>
  </si>
  <si>
    <t>Ni2i</t>
  </si>
  <si>
    <t>BSCCL</t>
  </si>
  <si>
    <t>Exabyte</t>
  </si>
  <si>
    <t>Active</t>
  </si>
  <si>
    <t>10GE (LAN PHY)</t>
  </si>
  <si>
    <t>IIG</t>
  </si>
  <si>
    <t>Alcatel-40G</t>
  </si>
  <si>
    <t>Chennai</t>
  </si>
  <si>
    <t>COX_SLT-OMNI-WEST_SLT2W_R2/SR2/SL13/C2/#1-64</t>
  </si>
  <si>
    <t xml:space="preserve">Internal ODF 1 ASN / Head 4 / Port 38 In,
Internal ODF CHN / Head 4 / Port 46 Out (E6+F6) </t>
  </si>
  <si>
    <t>144-Port ODF Tray-7, Port-5 &amp; 6</t>
  </si>
  <si>
    <t>akash@exabytebd.net, noc@exabytebd.net</t>
  </si>
  <si>
    <t>Akash CTO: 01713401914</t>
  </si>
  <si>
    <t>Summit Communication Ltd.</t>
  </si>
  <si>
    <t xml:space="preserve">Backhaul Connected on 13-03-2024 </t>
  </si>
  <si>
    <t>24544MDCR290224</t>
  </si>
  <si>
    <t>REQ25483</t>
  </si>
  <si>
    <t>CHN/COX/10GE (LAN PHY)/003/M</t>
  </si>
  <si>
    <t>COX/FAH(01)/IIG-CHN/BHARTI 10GE001</t>
  </si>
  <si>
    <t xml:space="preserve">Fiber@Home Global Limited </t>
  </si>
  <si>
    <t>COX_SLT-OMNI-WEST_SLT2W_R2/SR1/SL13/C3/#1-64</t>
  </si>
  <si>
    <t>Internal ODF CHN / Head 4 / Port 19 In,
Internal ODF CHN / Head 4 / Port 27 out (C3+D3)</t>
  </si>
  <si>
    <t>ODF-2, Rack-B, Port-29 &amp; 30</t>
  </si>
  <si>
    <t>N/A</t>
  </si>
  <si>
    <t>iig@fiberathome.net</t>
  </si>
  <si>
    <t>T: 01755520633, 01841158587,IIG: 01847102246, +8809666776677  Ext-1717</t>
  </si>
  <si>
    <t>Fiber at Home</t>
  </si>
  <si>
    <t>Back Haul connected since 01.02.2017</t>
  </si>
  <si>
    <t>CHN/COX/10GE (LAN PHY)/004/M</t>
  </si>
  <si>
    <t>COX/FAH(02)/IIG-CHN/BHARTI 10GE002</t>
  </si>
  <si>
    <t>COX_SLT-OMNI-WEST_SLT2W_R2/SR1/SL08/C3/#1-64</t>
  </si>
  <si>
    <t xml:space="preserve"> 	Internal ODF CHN / Head 4 / Port 7 In,
Internal ODF CHN / Head 4 / Port 15 out (A7+B7)</t>
  </si>
  <si>
    <t>96-Port ODF Tray-3, Port-7 &amp; 8</t>
  </si>
  <si>
    <t>Back Haul connected since 27.05.2019 @ 03:30 PM</t>
  </si>
  <si>
    <t>Back Haul was connected to F@H via BTCL since 20.02.2017 @ 04:28 PM</t>
  </si>
  <si>
    <t>CHN/COX/10GE (LAN PHY)/005/M</t>
  </si>
  <si>
    <t>COX/EARTH(08)/IIG-CHN/BHA 10GE001</t>
  </si>
  <si>
    <t>Earth Communication ltd.</t>
  </si>
  <si>
    <t>COX_SLT-OMNI-WEST_SLT2W_ R2/SR1/SL13/C4 /#1-64</t>
  </si>
  <si>
    <t xml:space="preserve"> 	Internal ODF CHN / Head 4 / Port 20 In,
Internal ODF CHN / Head 4 / Port 28 out (C4+D4)</t>
  </si>
  <si>
    <t>144-Port ODF Tray-9, Port-1 &amp; 2</t>
  </si>
  <si>
    <t>noc@earth.net.bd ; 'Core Network Earth' &lt;core@earth.net.bd&gt;; 'Kamal Hossain' &lt;kamal@earth.net.bd&gt;;</t>
  </si>
  <si>
    <t xml:space="preserve">Earth NOC: +8809613234118 /+88 01611414515; Core : +8801988886306
</t>
  </si>
  <si>
    <t>Back Haul connected since 31.05.2024(As per BWP Letter)
Back Haul Re connected since 03.06.2024</t>
  </si>
  <si>
    <t>Previously was used for Level3 and for L3 BH disconnected since 23.05.2024 @ 00:00 AM</t>
  </si>
  <si>
    <t>24724MDCR300524</t>
  </si>
  <si>
    <t>REQ25667</t>
  </si>
  <si>
    <t>CHN/COX/10GE (LAN PHY)/007/M</t>
  </si>
  <si>
    <t xml:space="preserve"> COX/SUMMIT(01)/IIG-CHN/BHA 10GE001</t>
  </si>
  <si>
    <t>Summit Communications Ltd</t>
  </si>
  <si>
    <t>COX_SLT-OMNI-WEST_SLT2W_R2/SR1/SL13/C1/#1-64</t>
  </si>
  <si>
    <t xml:space="preserve"> 	Internal ODF CHN / Head 4 / Port 17 In,
Internal ODF CHN / Head 4 / Port 25 out (C1+D1)</t>
  </si>
  <si>
    <t>96-Port ODF Tray-1, Port-11 &amp; 12</t>
  </si>
  <si>
    <t>support.iig@summitcommunications.net; gateway.iig@summitcommunications.net;</t>
  </si>
  <si>
    <t>Mob# +8801755650448, +8801755650449, +8801913464576 (Mr. Ashik)</t>
  </si>
  <si>
    <t>Back Haul connected since 31.05.2018 @ 04:13 PM</t>
  </si>
  <si>
    <t>CHN/COX/10GE (LAN PHY)/008/M</t>
  </si>
  <si>
    <t>COX/LEVEL3(02)/IIG-TAUS/BHARTI 10GE001</t>
  </si>
  <si>
    <t>Level3 Carrier Limited</t>
  </si>
  <si>
    <t>Disconnected</t>
  </si>
  <si>
    <t>COX_SLT-OMNI-WEST_SLT2W_R2/SR1/SL03/C2/#1-64</t>
  </si>
  <si>
    <t>I-ODF 1 (ASN)/ Head-4/ Port-A2+B2</t>
  </si>
  <si>
    <t>noc@level3carrier.com; support@level3carrier.com</t>
  </si>
  <si>
    <t xml:space="preserve">Tl: +880 1733336060,01733336161 </t>
  </si>
  <si>
    <t>Back Haul connected since 15.04.2017 @ 07:40 PM</t>
  </si>
  <si>
    <t>BH disconnected since 23.05.2024 @ 00:00 AM</t>
  </si>
  <si>
    <t>CHN/COX/10GE (LAN PHY)/009/M</t>
  </si>
  <si>
    <t>COX/EXBT(03)/IIG-CHN/BSCPLC 10GE001</t>
  </si>
  <si>
    <t>COX_SLT-OMNI-WEST_SLT2W_R2/SR2/SL03/C3/#1-64</t>
  </si>
  <si>
    <t xml:space="preserve"> 	Internal ODF 1 ASN / Head 4 / Port 23 In,
Internal ODF CHN / Head 4 / Port 31 out (C7+D7)</t>
  </si>
  <si>
    <t>144-Port ODF Tray-8, Port-1 &amp; 2</t>
  </si>
  <si>
    <t>24545MDCR290224</t>
  </si>
  <si>
    <t>REQ25484</t>
  </si>
  <si>
    <t>CHN/COX/10GE (LAN PHY)/011/M</t>
  </si>
  <si>
    <t>COX/SUMMIT(03)/IIG-CHN/BHA 10GE001</t>
  </si>
  <si>
    <t>Alcatel-100G</t>
  </si>
  <si>
    <t>COX_SLT-OMNI-WEST_SLT2W_R2/SR03/Sl13/C1/#1-64</t>
  </si>
  <si>
    <t xml:space="preserve">	I-ODF 1 (ASN) HEAD 5/Port C1 IN // HEAD 5/Port D1 OUT</t>
  </si>
  <si>
    <t>96-Port ODF Tray-1, Port-7 &amp; 8</t>
  </si>
  <si>
    <t>Removed on 22/07/2024(Fujitsu I-ODF Shelf-B, Line-7)</t>
  </si>
  <si>
    <t>Mob:+8801755650448, +8801755650449, +8801913464576 (Mr. Ashik)</t>
  </si>
  <si>
    <t>CHN/COX/10GE (LAN PHY)/012/M</t>
  </si>
  <si>
    <t>COX/SUMMIT(27)/IIG-CHN/BHA 10GE001</t>
  </si>
  <si>
    <t>COX_SLT-OMNI-WEST_SLT2W_R2/SR2/SL08/C3/#1-64</t>
  </si>
  <si>
    <t xml:space="preserve"> 	Internal ODF 1 ASN / Head 4 / Port 35 In,
Internal ODF CHN / Head 4 / Port 43 out or (E3+F3)</t>
  </si>
  <si>
    <t>96-Port ODF Tray-1, Port-1 &amp; 2</t>
  </si>
  <si>
    <t>Back Haul connected since 31.01.2014 @ 01:32 PM</t>
  </si>
  <si>
    <t>24450MDCR240124</t>
  </si>
  <si>
    <t>REQ25388</t>
  </si>
  <si>
    <t>CHN/COX/10GE (LAN PHY)/013/M</t>
  </si>
  <si>
    <t>COX/SUMMIT(28)/IIG-CHN/BHA 10GE001</t>
  </si>
  <si>
    <t>CIENA 6500</t>
  </si>
  <si>
    <t>COX_SLT-OMNI-WEST_SMW4-COX-CHN-2-6500_WL5e MOTR -SH12/Slot8/Port4(AOC)-
2x100G MOTR-SH12/Slot12/Port 12(AOC) Client Port 5-MPO 5.3/#1-64</t>
  </si>
  <si>
    <t xml:space="preserve">	CIENA-SMW4-INT-ODF-01-CienaNewODF-8-I-2 Tx_CHN / CIENA-SMW4-INT-ODF-01-CienaNewODF-8-J-2 Rx_CHN</t>
  </si>
  <si>
    <t>96-Port ODF Tray-1, Port-5 &amp; 6</t>
  </si>
  <si>
    <t>24451MDCR240124</t>
  </si>
  <si>
    <t>REQ25389</t>
  </si>
  <si>
    <t>CHN/COX/10GE (LAN PHY)/014/M</t>
  </si>
  <si>
    <t>COX/SUMMIT(29)/IIG-CHN/BHA 10GE001</t>
  </si>
  <si>
    <t>COX_SLT-OMNI-WEST_SLT2W_R2/SR2/SL08/C2/#1-64</t>
  </si>
  <si>
    <t>Internal ODF CHN / Head 4 / Port 34 In,
Internal ODF CHN / Head 4 / Port 42 outor (E2+F2)</t>
  </si>
  <si>
    <t>96-Port ODF Tray-4, Port-7 &amp; 8</t>
  </si>
  <si>
    <t>24452MDCR240124</t>
  </si>
  <si>
    <t>REQ25390</t>
  </si>
  <si>
    <t>CHN/COX/10GE (LAN PHY)/015/M</t>
  </si>
  <si>
    <t>COX/EARTH(03)/IIG-CHN/BHA 10GE001</t>
  </si>
  <si>
    <t>COX_SLT-OMNI-WEST_SLT2W_R2/SR2/SL03/C1/#1-64</t>
  </si>
  <si>
    <t xml:space="preserve"> 	Internal ODF CHN / Head 4 / Port 21 In,
Internal ODF CHN / Head 4 / Port 29 out (C5+D5)</t>
  </si>
  <si>
    <t xml:space="preserve">144-Port ODF Tray-3, Port- 5&amp;6
(previous 9,10-faulty) </t>
  </si>
  <si>
    <t>18.3.2021 F@H to Summit BH</t>
  </si>
  <si>
    <t>21684MCAR091219</t>
  </si>
  <si>
    <t>REQ22509</t>
  </si>
  <si>
    <t>CHN/COX/10GE (LAN PHY)/016/M</t>
  </si>
  <si>
    <t>COX/EARTH(09)/IIG-CHN/BHA 10GE001</t>
  </si>
  <si>
    <t>COX_SLT-OMNI-WEST_SLT2W_R2/SR2/SL03/C2/#1-64</t>
  </si>
  <si>
    <t>Internal ODF CHN / Head 4 / Port 22 In,
Internal ODF CHN / Head 4 / Port 30 out (C6+D6)</t>
  </si>
  <si>
    <t>144-Port ODF Tray-8, Port-11 &amp; 12</t>
  </si>
  <si>
    <t>Previously was used for level 3 and for L3 BH disconnected since 23.05.2024 @ 00:00 AM</t>
  </si>
  <si>
    <t>24725MDCR300524, OLD-21748MCAR191219</t>
  </si>
  <si>
    <t>REQ25668, OLD-REQ22587</t>
  </si>
  <si>
    <t>CHN/COX/10GE (LAN PHY)/017/M</t>
  </si>
  <si>
    <t>COX/EXBT(11)/IIG-CHN/BHARTI 10GE001</t>
  </si>
  <si>
    <t>COX_SLT-OMNI-WEST_SLT2W_R2/SR3/SL09/C6/#1-64</t>
  </si>
  <si>
    <t>I-ODF 1 (ASN) HEAD 5/Port A6 IN // HEAD 5/Port B6 OUT</t>
  </si>
  <si>
    <t>96-Port ODF Tray-3, Port-5 &amp; 6</t>
  </si>
  <si>
    <t>Back Haul connected since 23.10.2024 @ 00:00 AM</t>
  </si>
  <si>
    <t>-</t>
  </si>
  <si>
    <t>24891MDCR031024</t>
  </si>
  <si>
    <t>REQ 25847</t>
  </si>
  <si>
    <t>CHN/COX/10GE (LAN PHY)/018/M</t>
  </si>
  <si>
    <t>COX/EXBT(12)/IIG-CHN/BHARTI 10GE001</t>
  </si>
  <si>
    <t>COX_SLT-OMNI-WEST_SLT2W_R02/SR03/Sl09/194.700 C8/#1-64</t>
  </si>
  <si>
    <t>I-ODF 1 (ASN) HEAD 5/Port A8 IN // HEAD 5/Port B8 OUT</t>
  </si>
  <si>
    <t>96-Port ODF Tray-4, Port-5 &amp; 6</t>
  </si>
  <si>
    <t>Back Haul connected since 22.10.2024 @ 00:01 AM</t>
  </si>
  <si>
    <t>24892MDCR031024</t>
  </si>
  <si>
    <t>REQ25848</t>
  </si>
  <si>
    <t xml:space="preserve">CHN/COX/10GE (LAN PHY)/019/M </t>
  </si>
  <si>
    <t>COX/(IPLC01)-CHN/BSCCL 10GE001</t>
  </si>
  <si>
    <t>BSCPLC</t>
  </si>
  <si>
    <t>COX_SLT-OMNI-WEST_SMW4-COX-CHN-2-6500_WL5e MOTR -SH12/Slot8/Port6(AOC)-2x100G MOTR-SH12/Slot9/Port 11(AOC) Client Port 1-MPO 1.1/#1-64</t>
  </si>
  <si>
    <t xml:space="preserve">	CIENA-SMW4-INT-ODF-01-CienaNewODF-7-A-1 Tx_CHN / CIENA-SMW4-INT-ODF-01-CienaNewODF-7-B-1 Rx_CHN</t>
  </si>
  <si>
    <t>Regrooming Done on 21-12-2023</t>
  </si>
  <si>
    <t>24326MCAR201223</t>
  </si>
  <si>
    <t>REQ25264</t>
  </si>
  <si>
    <t xml:space="preserve">CHN/COX/10GE (LAN PHY)/020/M </t>
  </si>
  <si>
    <t>COX/(IPLC02)-CHN/BSCCL 10GE002</t>
  </si>
  <si>
    <t>COX_SLT-OMNI-WEST_SMW4-COX-CHN-2-6500_WL5e MOTR -SH12/Slot8/Port6(AOC)-2x100G MOTR-SH12/Slot9/Port 11(AOC) Client Port 1-MPO 1.2/#1-64</t>
  </si>
  <si>
    <t xml:space="preserve">	CIENA-SMW4-INT-ODF-01-CienaNewODF-7-C-1 Tx_CHN / CIENA-SMW4-INT-ODF-01-CienaNewODF-7-D-1 Rx_CHN</t>
  </si>
  <si>
    <t>24327MCAR201223</t>
  </si>
  <si>
    <t>REQ25265</t>
  </si>
  <si>
    <t>COX/(IPLC03)-CHN/BSCCL 10GE003</t>
  </si>
  <si>
    <t>COX_SLT-OMNI-WEST_SMW4-COX-CHN-2-6500_WL5e MOTR -SH12/Slot8/Port6(AOC)-2x100G MOTR-SH12/Slot9/Port 11(AOC) Client Port 1-MPO 1.3/#1-64</t>
  </si>
  <si>
    <t xml:space="preserve">	CIENA-SMW4-INT-ODF-01-CienaNewODF-7-E-1 Tx_CHN / CIENA-SMW4-INT-ODF-01-CienaNewODF-7-F-1 Rx_CHN</t>
  </si>
  <si>
    <t>24328MCAR201223</t>
  </si>
  <si>
    <t>REQ25266</t>
  </si>
  <si>
    <t>COX/(IPLC04)-CHN/BSCCL 10GE004</t>
  </si>
  <si>
    <t>COX_SLT-OMNI-WEST_SMW4-COX-CHN-2-6500_WL5e MOTR -SH12/Slot8/Port6(AOC)-2x100G MOTR-SH12/Slot9/Port 11(AOC) Client Port 1-MPO 1.4/#1-64</t>
  </si>
  <si>
    <t xml:space="preserve">	CIENA-SMW4-INT-ODF-01-CienaNewODF-7-G-1 Tx_CHN / CIENA-SMW4-INT-ODF-01-CienaNewODF-7-H-1 Rx_CHN</t>
  </si>
  <si>
    <t>24329MCAR201223</t>
  </si>
  <si>
    <t>REQ25267</t>
  </si>
  <si>
    <t>COX/(IPLC05)-CHN/BSCCL 10GE005</t>
  </si>
  <si>
    <t>COX_SLT-OMNI-WEST_SMW4-COX-CHN-2-6500_WL5e MOTR -SH12/Slot8/Port6(AOC)-2x100G MOTR-SH12/Slot9/Port 11(AOC) Client Port 2-MPO 2.1/#1-64</t>
  </si>
  <si>
    <t xml:space="preserve">	CIENA-SMW4-INT-ODF-01-CienaNewODF-7-I-1 Tx_CHN / CIENA-SMW4-INT-ODF-01-CienaNewODF-7-J-1 Rx_CHN</t>
  </si>
  <si>
    <t>24330MCAR201223</t>
  </si>
  <si>
    <t>REQ25268</t>
  </si>
  <si>
    <t>CHN/COX/10GE (LAN PHY)/024/M</t>
  </si>
  <si>
    <t>COX/SUMMIT(17-LH)/IIG-CHN/BSCPLC 10GE001</t>
  </si>
  <si>
    <t>COX_SLT-OMNI-WEST_SMW4-COX-CHN-2-6500_WL5e MOTR -SH11/Slot7/Port6(AOC)-2x100G MOTR-SH12/Slot11/Port 11(AOC) Client Port 1-MPO 1.1/#1-64</t>
  </si>
  <si>
    <t xml:space="preserve">	CIENA-SMW4-INT-ODF-01-CienaNewODF-7-E-4 Tx_CHN / CIENA-SMW4-INT-ODF-01-CienaNewODF-7-F-4 Rx_CHN</t>
  </si>
  <si>
    <t>144-Port ODF Tray-6, Port-9 &amp;10</t>
  </si>
  <si>
    <t xml:space="preserve">Backhaul Connected on 23-01-2024 </t>
  </si>
  <si>
    <t>24393MCAR080124</t>
  </si>
  <si>
    <t>REQ25326</t>
  </si>
  <si>
    <t>CHN/COX/10GE (LAN PHY)/025/M</t>
  </si>
  <si>
    <t>COX/SUMMIT(18-LH)/IIG-CHN/BSCPLC 10GE001</t>
  </si>
  <si>
    <t>COX_SLT-OMNI-WEST_SMW4-COX-CHN-2-6500_WL5e MOTR -SH11/Slot7/Port6(AOC)-2x100G MOTR-SH12/Slot11/Port 11(AOC) Client Port 1-MPO 1.2/#1-64</t>
  </si>
  <si>
    <t xml:space="preserve">	CIENA-SMW4-INT-ODF-01-CienaNewODF-7-G-4 Tx_CHN / CIENA-SMW4-INT-ODF-01-CienaNewODF-7-H-4 Rx_CHN</t>
  </si>
  <si>
    <t>144-Port ODF Tray-7, Port-7 &amp; 8</t>
  </si>
  <si>
    <t>24394MCAR080124</t>
  </si>
  <si>
    <t>REQ25327</t>
  </si>
  <si>
    <t>CHN/COX/10GE (LAN PHY)/026/M</t>
  </si>
  <si>
    <t>COX/SUMMIT(19-LH)/IIG-CHN/BSCPLC 10GE001</t>
  </si>
  <si>
    <t>COX_SLT-OMNI-WEST_SMW4-COX-CHN-2-6500_WL5e MOTR -SH11/Slot7/Port6(AOC)-2x100G MOTR-SH12/Slot11/Port 11(AOC) Client Port 1-MPO 1.3/#1-64</t>
  </si>
  <si>
    <t xml:space="preserve">	CIENA-SMW4-INT-ODF-01-CienaNewODF-7-I-4 Tx_CHN / CIENA-SMW4-INT-ODF-01-CienaNewODF-7-J-4 Rx_CHN</t>
  </si>
  <si>
    <t>144-Port ODF Tray-8, Port-7 &amp; 8</t>
  </si>
  <si>
    <t>24395MCAR080124</t>
  </si>
  <si>
    <t>REQ25328</t>
  </si>
  <si>
    <t>CHN/COX/10GE (LAN PHY)/027/M</t>
  </si>
  <si>
    <t>COX/SUMMIT(20-LH)/IIG-CHN/BSCPLC 10GE001</t>
  </si>
  <si>
    <t>COX_SLT-OMNI-WEST_SMW4-COX-CHN-2-6500_WL5e MOTR -SH11/Slot7/Port6(AOC)-2x100G MOTR-SH12/Slot11/Port 11(AOC) Client Port 1-MPO 1.4/#1-64</t>
  </si>
  <si>
    <t xml:space="preserve">	CIENA-SMW4-INT-ODF-01-CienaNewODF-7-K-4 Tx_CHN / CIENA-SMW4-INT-ODF-01-CienaNewODF-7-L-4 Rx_CHN</t>
  </si>
  <si>
    <t>144-Port ODF Tray-11, Port-9 &amp;10</t>
  </si>
  <si>
    <t>24396MCAR080124</t>
  </si>
  <si>
    <t>REQ25329</t>
  </si>
  <si>
    <t>CHN/COX/10GE (LAN PHY)/028/M</t>
  </si>
  <si>
    <t>COX/SUMMIT(21-LH)/IIG-CHN/BSCPLC 10GE001</t>
  </si>
  <si>
    <t>COX_SLT-OMNI-WEST_SMW4-COX-CHN-2-6500_WL5e MOTR -SH11/Slot7/Port6(AOC)-2x100G MOTR-SH12/Slot11/Port 11(AOC) Client Port 2-MPO 2.1/#1-64</t>
  </si>
  <si>
    <t xml:space="preserve">	CIENA-SMW4-INT-ODF-01-CienaNewODF-7-A-5 Tx_CHN / CIENA-SMW4-INT-ODF-01-CienaNewODF-7-B-5 Rx_CHN</t>
  </si>
  <si>
    <t>144-Port ODF Tray-11, Port-7 &amp; 8</t>
  </si>
  <si>
    <t>24397MCAR080124</t>
  </si>
  <si>
    <t>REQ25330</t>
  </si>
  <si>
    <t>CHN/COX/10GE (LAN PHY)/029/M</t>
  </si>
  <si>
    <t>COX/SUMMIT(22-LH)/IIG-CHN/BSCPLC 10GE001</t>
  </si>
  <si>
    <t>COX_SLT-OMNI-WEST_SMW4-COX-CHN-2-6500_WL5e MOTR -SH11/Slot7/Port6(AOC)-2x100G MOTR-SH12/Slot11/Port 11(AOC) Client Port 2-MPO 2.2/#1-64</t>
  </si>
  <si>
    <t xml:space="preserve">	CIENA-SMW4-INT-ODF-01-CienaNewODF-7-C-5 Tx_CHN / CIENA-SMW4-INT-ODF-01-CienaNewODF-7-D-5 Rx_CHN</t>
  </si>
  <si>
    <t>144-Port ODF Tray-11, Port-5 &amp; 6</t>
  </si>
  <si>
    <t>24398MCAR080124</t>
  </si>
  <si>
    <t>REQ25331</t>
  </si>
  <si>
    <t>CHN/COX/10GE (LAN PHY)/030/M</t>
  </si>
  <si>
    <t>COX/SUMMIT(23-LH)/IIG-CHN/BSCPLC 10GE001</t>
  </si>
  <si>
    <t>COX_SLT-OMNI-WEST_SMW4-COX-CHN-2-6500_WL5e MOTR -SH11/Slot7/Port6(AOC)-2x100G MOTR-SH12/Slot11/Port 11(AOC) Client Port 2-MPO 2.3/#1-64</t>
  </si>
  <si>
    <t xml:space="preserve">	CIENA-SMW4-INT-ODF-01-CienaNewODF-7-E-5 Tx_CHN / CIENA-SMW4-INT-ODF-01-CienaNewODF-7-F-5 Rx_CHN</t>
  </si>
  <si>
    <t>144-Port ODF Tray-12, Port- 11 &amp; 12</t>
  </si>
  <si>
    <t>24399MCAR080124</t>
  </si>
  <si>
    <t>REQ25332</t>
  </si>
  <si>
    <t>CHN/COX/10GE (LAN PHY)/031/M</t>
  </si>
  <si>
    <t>COX/SUMMIT(24-LH)/IIG-CHN/BSCPLC 10GE001</t>
  </si>
  <si>
    <t>COX_SLT-OMNI-WEST_SMW4-COX-CHN-2-6500_WL5e MOTR -SH11/Slot7/Port6(AOC)-2x100G MOTR-SH12/Slot11/Port 11(AOC) Client Port 2-MPO 2.4/#1-64</t>
  </si>
  <si>
    <t xml:space="preserve">	CIENA-SMW4-INT-ODF-01-CienaNewODF-7-G-5 Tx_CHN / CIENA-SMW4-INT-ODF-01-CienaNewODF-7-H-5 Rx_CHN</t>
  </si>
  <si>
    <t>144-Port ODF Tray-12, Port-9 &amp;10</t>
  </si>
  <si>
    <t>24400MCAR080124</t>
  </si>
  <si>
    <t>REQ25333</t>
  </si>
  <si>
    <t>CHN/COX/10GE (LAN PHY)/032/M</t>
  </si>
  <si>
    <t>COX/SUMMIT(25-LH)/IIG-CHN/BSCPLC 10GE001</t>
  </si>
  <si>
    <t>COX_SLT-OMNI-WEST_SMW4-COX-CHN-2-6500_WL5e MOTR -SH11/Slot7/Port6(AOC)-2x100G MOTR-SH12/Slot11/Port 11(AOC) Client Port 3-MPO 3.1/#1-64</t>
  </si>
  <si>
    <t xml:space="preserve">	CIENA-SMW4-INT-ODF-01-CienaNewODF-7-I-5 Tx_CHN / CIENA-SMW4-INT-ODF-01-CienaNewODF-7-J-5 Rx_CHN</t>
  </si>
  <si>
    <t>144-Port ODF Tray-12, Port-7 &amp; 8</t>
  </si>
  <si>
    <t>24401MCAR080124</t>
  </si>
  <si>
    <t>REQ25334</t>
  </si>
  <si>
    <t>CHN/COX/10GE (LAN PHY)/033/M</t>
  </si>
  <si>
    <t>COX/SUMMIT(26-LH)/IIG-CHN/BSCPLC 10GE001</t>
  </si>
  <si>
    <t>COX_SLT-OMNI-WEST_SMW4-COX-CHN-2-6500_WL5e MOTR -SH11/Slot7/Port6(AOC)-2x100G MOTR-SH12/Slot11/Port 11(AOC) Client Port 3-MPO 3.2/#1-64</t>
  </si>
  <si>
    <t xml:space="preserve">	CIENA-SMW4-INT-ODF-01-CienaNewODF-7-K-5 Tx_CHN / CIENA-SMW4-INT-ODF-01-CienaNewODF-7-L-5 Rx_CHN</t>
  </si>
  <si>
    <t>144-Port ODF Tray-12, Port-5 &amp; 6</t>
  </si>
  <si>
    <t>24402MCAR080124</t>
  </si>
  <si>
    <t>REQ25335</t>
  </si>
  <si>
    <t>CHN/COX/10GE (LAN PHY)/034/M</t>
  </si>
  <si>
    <t>COX/STARTREK(3-L)/IIG-CHN/BSCPLC 10GE01</t>
  </si>
  <si>
    <t>Startrek Telecom Ltd.</t>
  </si>
  <si>
    <t>COX_SLT-OMNI-WEST_SMW4-COX-CHN-2-6500_WL5e MOTR -SH11/Slot7/Port5(AOC)-2x100G MOTR-SH12/Slot11/Port 12(AOC) Client Port 3-MPO 3.3/#1-64</t>
  </si>
  <si>
    <t xml:space="preserve">	CIENA-SMW4-INT-ODF-01-CienaNewODF-7-A-6 Tx_CHN / CIENA-SMW4-INT-ODF-01-CienaNewODF-7-B-6 Rx_CHN</t>
  </si>
  <si>
    <t>96-Port ODF Tray-3, Port: 1+2</t>
  </si>
  <si>
    <t>ahm.younus@cg-bd.com,mf.rashed@cg-bd.com,meajbaur.rahman@cg-bd.com,maha.rahman@cg-bd.com,shahed.fardous@acliig.com,biswajit.saha@cg-bd.com</t>
  </si>
  <si>
    <t>Mob# +8801313044079 (Yonus), +8801313044128(Mishba), +8801704119620 (NOC), +8801704119637 (Sagor)</t>
  </si>
  <si>
    <t>Backhaul Connected on 01-02-2024 @ 00:00 AM</t>
  </si>
  <si>
    <t>24403MCAR080124</t>
  </si>
  <si>
    <t>REQ25336</t>
  </si>
  <si>
    <t>CHN/COX/10GE (LAN PHY)/035/M</t>
  </si>
  <si>
    <t>COX/STARTREK(4-L)/IIG-CHN/BSCPLC 10GE01</t>
  </si>
  <si>
    <t>COX_SLT-OMNI-WEST_SMW4-COX-CHN-2-6500_WL5e MOTR -SH11/Slot7/Port5(AOC)-2x100G MOTR-SH12/Slot11/Port 12(AOC) Client Port 3-MPO 3.4/#1-64</t>
  </si>
  <si>
    <t xml:space="preserve">	CIENA-SMW4-INT-ODF-01-CienaNewODF-7-C-6 Tx_CHN / CIENA-SMW4-INT-ODF-01-CienaNewODF-7-D-6 Rx_CHN</t>
  </si>
  <si>
    <t>96-Port ODF Tray-5, Port: 7+8</t>
  </si>
  <si>
    <t>Backhaul Connected on 30-01-2024 @ 00:00 AM</t>
  </si>
  <si>
    <t>24404MCAR080124</t>
  </si>
  <si>
    <t>REQ25337</t>
  </si>
  <si>
    <t>CHN/COX/10GE (LAN PHY)/036/M</t>
  </si>
  <si>
    <t>COX/STARTREK(5-L)/IIG-CHN/BSCPLC 10GE01</t>
  </si>
  <si>
    <t>COX_SLT-OMNI-WEST_SMW4-COX-CHN-2-6500_WL5e MOTR -SH11/Slot7/Port5(AOC)-2x100G MOTR-SH12/Slot11/Port 12(AOC) Client Port 4-MPO 4.1/#1-64</t>
  </si>
  <si>
    <t xml:space="preserve">	CIENA-SMW4-INT-ODF-01-CienaNewODF-7-E-6 Tx_CHN / CIENA-SMW4-INT-ODF-01-CienaNewODF-7-F-6 Rx_CHN</t>
  </si>
  <si>
    <t>96-Port ODF Tray-5, Port: 9+10</t>
  </si>
  <si>
    <t>CHN/COX/10GE (LAN PHY)/037/M</t>
  </si>
  <si>
    <t>COX_SLT-OMNI-WEST_SMW4-COX-CHN-2-6500_WL5e MOTR -SH11/Slot7/Port5(AOC)-2x100G MOTR-SH12/Slot11/Port 12(AOC) Client Port 4-MPO 4.2/#1-64</t>
  </si>
  <si>
    <t>CIENA-SMW4-INT-ODF-01-CienaNewODF-7-G-6 Tx_CHN / CIENA-SMW4-INT-ODF-01-CienaNewODF-7-H-6 Rx_CHN</t>
  </si>
  <si>
    <t>144-Port ODF Tray-9, Port-3 &amp; 4</t>
  </si>
  <si>
    <t>Backhaul Connected on 01-04-2024 @ 00:00 AM</t>
  </si>
  <si>
    <t>CHN/COX/10GE (LAN PHY)/038/M</t>
  </si>
  <si>
    <t>COX_SLT-OMNI-WEST_SMW4-COX-CHN-2-6500_WL5e MOTR -SH11/Slot7/Port5(AOC)-2x100G MOTR-SH12/Slot11/Port 12(AOC) Client Port 4-MPO 4.3/#1-64</t>
  </si>
  <si>
    <t>CIENA-SMW4-INT-ODF-01-CienaNewODF-7-I-6 Tx_CHN / CIENA-SMW4-INT-ODF-01-CienaNewODF-7-J-6 Rx_CHN</t>
  </si>
  <si>
    <t>96-Port ODF Tray-3, Port-11 &amp; 12</t>
  </si>
  <si>
    <t xml:space="preserve">Backhaul Connected on 22-04-2024 </t>
  </si>
  <si>
    <t>CHN/COX/10GE (LAN PHY)/039/M</t>
  </si>
  <si>
    <t>COX/STARTREK(8-L)/IIG-CHN/JAC 10GE01</t>
  </si>
  <si>
    <t>COX_SLT-OMNI-WEST_SMW4-COX-CHN-2-6500_WL5e MOTR -SH11/Slot7/Port5(AOC)-2x100G MOTR-SH12/Slot11/Port 12(AOC) Client Port 4-MPO 4.4/#1-64</t>
  </si>
  <si>
    <t xml:space="preserve">	CIENA-SMW4-INT-ODF-01-CienaNewODF-7-K-6 Tx_CHN / CIENA-SMW4-INT-ODF-01-CienaNewODF-7-L-6 Rx_CHN</t>
  </si>
  <si>
    <t>Designation changed on 01/11/2024</t>
  </si>
  <si>
    <t>24543MCAR280224
24971MDCR291024</t>
  </si>
  <si>
    <t>REQ25482
25928</t>
  </si>
  <si>
    <t>CHN/COX/100GBE/001/M</t>
  </si>
  <si>
    <t>CHN/BHA-COX/BHA 100GE001</t>
  </si>
  <si>
    <t>Windstream</t>
  </si>
  <si>
    <t>100GBE</t>
  </si>
  <si>
    <t>COX_SLT-OMNI-WEST_SMW4-COX-CHN-2-6500_WL5e MOTR -SH11/Slot10/Port5/#1-640</t>
  </si>
  <si>
    <t>CIENA-SMW4-INT-ODF-01-CienaNewODF-6-I-2 Tx_CHN / CIENA-SMW4-INT-ODF-01-CienaNewODF-6-J-2 Rx_CHN</t>
  </si>
  <si>
    <t>144-Port ODF Tray-9, Port-7 &amp; 8</t>
  </si>
  <si>
    <t>noc@windstreamcommunication.net, peering@windstreamcommunication.net, chinmay.biswas@windstreamcommunication.net, nazim@windstreamcommunication.net, raihanislam@windstreamcommunication.net</t>
  </si>
  <si>
    <t>Backhaul Connected on 29-07-2024</t>
  </si>
  <si>
    <t>24712MCAR090524</t>
  </si>
  <si>
    <t>CHN/COX/100GBE/002/M</t>
  </si>
  <si>
    <t>CHN/BHA-COX/BHA 100GE002</t>
  </si>
  <si>
    <t>COX_SLT-OMNI-WEST_SMW4-COX-CHN-2-6500_WL5e MOTR -SH11/Slot10/Port4/#1-640</t>
  </si>
  <si>
    <t>CIENA-SMW4-INT-ODF-01-CienaNewODF-6-K-2 Tx_CHN / CIENA-SMW4-INT-ODF-01-CienaNewODF-6-L-2 Rx_CHN</t>
  </si>
  <si>
    <t xml:space="preserve"> 24713MCAR090524</t>
  </si>
  <si>
    <t xml:space="preserve">CHN/COX/1S/001/M </t>
  </si>
  <si>
    <t>COX/BTTB-CHENNAI/BHARTI VC4S001</t>
  </si>
  <si>
    <t>BTCL</t>
  </si>
  <si>
    <t>STM-1</t>
  </si>
  <si>
    <t>IGW</t>
  </si>
  <si>
    <t>Ciena</t>
  </si>
  <si>
    <t>COX_SIE_M5_5430_001_Shelf-C/sl-C-14/port02_AU4#12-12</t>
  </si>
  <si>
    <t>Ciena ODF/M-3/T-A/P-3&amp;4</t>
  </si>
  <si>
    <t>md@btcl.com.bd, uzzal18@yahoo.com'; samiul.csedu@gmail.com</t>
  </si>
  <si>
    <t>T: 01550151440(SDE Masud)</t>
  </si>
  <si>
    <t xml:space="preserve">CHN/COX/1S/041/M </t>
  </si>
  <si>
    <t>DAC/BTTB-SNG/TSS VC4S002  </t>
  </si>
  <si>
    <t>Singtel</t>
  </si>
  <si>
    <t>COX_SIE_M5_5430_001_Shelf-C/sl-C-14/port07_AU4#7-7</t>
  </si>
  <si>
    <t>Ciena ODF/M-3/T-B/P-1&amp;2</t>
  </si>
  <si>
    <t>CHN/COX/1S/117/M</t>
  </si>
  <si>
    <t>COX/SUMMIT(01)/ITC-CHN/BHA VC4S001</t>
  </si>
  <si>
    <t>COX_SIE_M5_5430_001_Shelf-C/sl-C-14/port03_AU4#1</t>
  </si>
  <si>
    <t>Ciena ODF/M-3/T-1/P-5&amp;6</t>
  </si>
  <si>
    <t>96-Port ODF Tray-2, Port-11 &amp; 12</t>
  </si>
  <si>
    <t>Regrooming Done on 30-11-2019</t>
  </si>
  <si>
    <t>CHN/COX/1S/134/M</t>
  </si>
  <si>
    <t>COX/SUMMIT(02)/ITC-CHN/BHA VC4S001</t>
  </si>
  <si>
    <t>COX_SIE_M5_5430_001_Shelf-C/sl-C-
14/port03_AU4#2</t>
  </si>
  <si>
    <t>Backhaul Connected on 22-10-2019</t>
  </si>
  <si>
    <t>21475MCAR180919</t>
  </si>
  <si>
    <t>REQ22253</t>
  </si>
  <si>
    <t>HSBC &amp; CBC Corporate</t>
  </si>
  <si>
    <t>COX/FUJ/1S/003/M</t>
  </si>
  <si>
    <t>COX/BSCCL(CLIENT01)/IPLC-AUH/ETI VC4S001</t>
  </si>
  <si>
    <t xml:space="preserve"> ETISALAT</t>
  </si>
  <si>
    <t>Teletalk</t>
  </si>
  <si>
    <t>Fuj</t>
  </si>
  <si>
    <t>COX_SIE_M5_5430_001_Shelf-C/sl-C-14/port02_AU4#13-13</t>
  </si>
  <si>
    <t xml:space="preserve">ariful.hasan1@teletalk.com.bd, mamunur.rashid@teletalk.com.bd, sm.hasnat@teletalk.com.bd </t>
  </si>
  <si>
    <t>Effective Designation Change Date[UTC Time] 27-JUL-2020. Previous circuit designation  AUH/ETI-DHAKA/BTTB VC4S001</t>
  </si>
  <si>
    <t xml:space="preserve">COX/MLK/1S/001/M </t>
  </si>
  <si>
    <t>KLJ/TM-DHAKA/BTTB VC4S001  </t>
  </si>
  <si>
    <t>TM</t>
  </si>
  <si>
    <t>Mlk</t>
  </si>
  <si>
    <t>COX_SIE_M5_5430_001_Shelf-C/sl-C-14/port02_AU4#3-3    
MSP protected by  - COX_SIE_M5_5430_001_Shelf-C/sl-C-15/port02</t>
  </si>
  <si>
    <t>Contact to BTCL</t>
  </si>
  <si>
    <t xml:space="preserve">COX/MUM/1S/001/M </t>
  </si>
  <si>
    <t>COX/BTTB-MUMBAI/VSNL VC4S001</t>
  </si>
  <si>
    <t>Tata</t>
  </si>
  <si>
    <t>Mum</t>
  </si>
  <si>
    <t>COX_SIE_M5_5430_001_Shelf-C/sl-C-14/port02_AU4#10-10</t>
  </si>
  <si>
    <t xml:space="preserve">COX/MUM/1S/006/M </t>
  </si>
  <si>
    <t>MUMBAI/TATA-COX/BTTB VC4S003</t>
  </si>
  <si>
    <t>COX_SIE_M5_5430_001_Shelf-C/sl-C-14/port07_AU4#15-15</t>
  </si>
  <si>
    <t>COX/TUS/10GE (LAN PHY)/002/M</t>
  </si>
  <si>
    <t>Tuas</t>
  </si>
  <si>
    <t>COX_SLT-OMNI-WEST_SLT2W_R2/SR2/SL13/C1/#1-64</t>
  </si>
  <si>
    <t>Internal ODF CHN / Head 4 / Port 37 In,
Internal ODF CHN / Head 4 / Port 45 Out E5 &amp; F5</t>
  </si>
  <si>
    <t>support.iig@bsccl.com; o&amp;m@bsccl.com</t>
  </si>
  <si>
    <t>T: 01534788909 &amp; 02-8879283</t>
  </si>
  <si>
    <t>COX/TUS/10GE (LAN PHY)/003/M</t>
  </si>
  <si>
    <t>DAC/BTCL-SNG/TND GE10L001</t>
  </si>
  <si>
    <t>COX_SLT-OMNI-WEST_SLT2W_R2/SR2/SL13/C3/#1-64</t>
  </si>
  <si>
    <t xml:space="preserve"> 	Internal ODF CHN / Head 4 / Port 39 In,
Internal ODF CHN / Head 4 / Port 47 Out //E7+F7</t>
  </si>
  <si>
    <t>Not found</t>
  </si>
  <si>
    <t>Google Peer</t>
  </si>
  <si>
    <t>COX/TUS/10GE (LAN PHY)/004/M</t>
  </si>
  <si>
    <t>DAC/BTCL-SNG/TND GE10L002</t>
  </si>
  <si>
    <t>COX_SLT-OMNI-WEST_SLT2W_R2/SR2/SL08/C4/#1-64</t>
  </si>
  <si>
    <t xml:space="preserve"> 	Internal ODF CHN / Head 4 / Port 36 In,
Internal ODF CHN / Head 4 / Port 44 out // E4 &amp; F4</t>
  </si>
  <si>
    <t>MOTN ODF/ Upper-A/ P: 3+4</t>
  </si>
  <si>
    <t>Interent BW</t>
  </si>
  <si>
    <t>COX/TUS/10GE (LAN PHY)/007/M</t>
  </si>
  <si>
    <t>COX/BTTB-EQX/BAS 10GE002</t>
  </si>
  <si>
    <t>Aamra Technology</t>
  </si>
  <si>
    <t>COX_SLT-OMNI-WEST_SMW4-COX-CHN-2-6500_WL5e MOTR -SH12/Slot8/Port4(AOC)-
2x100G MOTR-SH12/Slot12/Port 12(AOC) Client Port 4-MPO 5.1/#1-64</t>
  </si>
  <si>
    <t>COX_SLT-OMNI-WEST_SLT2W_LTU-S1A-2W-01 / COM/LTU / Slot4/Port5/#1-64</t>
  </si>
  <si>
    <t>CIENA-SMW4-INT-ODF-01-CienaNewODF-8-E-2 Tx_CHN / CIENA-SMW4-INT-ODF-01-CienaNewODF-8-F-2 Rx_CHN</t>
  </si>
  <si>
    <t>Melco / CHN / IODF-01 /Shelf 3 /Row [1(IN), 2(OUT)] / Column 5</t>
  </si>
  <si>
    <t>contactcenter.atl@aamra.com.bd</t>
  </si>
  <si>
    <t>Mr. Robin: 01711812068, Mr. Emon: 01713108182</t>
  </si>
  <si>
    <t>Back Haul Dis-connected 05/09/2023</t>
  </si>
  <si>
    <t>COX/TUS/10GE (LAN PHY)/008/M</t>
  </si>
  <si>
    <t>COX/BTTB-TUAS/TATA/SMW4 10GE001</t>
  </si>
  <si>
    <t>CIENA-6500</t>
  </si>
  <si>
    <t>COX_SLT-OMNI-WEST_SMW4-COX-CHN-2-6500_WL5e MOTR -SH12/Slot8/Port4(AOC)-
2x100G MOTR-SH12/Slot12/Port 12(AOC) Client Port 4-MPO 4.1/#1-64</t>
  </si>
  <si>
    <t>COX_SLT-OMNI-WEST_SLT2W_LTU-S1A-2W-01 / COM/LTU / Slot4/Port1/#1-64</t>
  </si>
  <si>
    <t>CIENA-SMW4-INT-ODF-01-CienaNewODF-8-I-1 Tx_CHN / 
CIENA-SMW4-INT-ODF-01-CienaNewODF-8-J-1 Rx_CHN</t>
  </si>
  <si>
    <t>Melco / CHN / IODF-01 /Shelf 3 /Row [1(IN), 2(OUT)] / Column 1</t>
  </si>
  <si>
    <t>Back Haul connected since 01.12.2016</t>
  </si>
  <si>
    <t>Back Haul disconnected since 23/11/2023</t>
  </si>
  <si>
    <t>COX/TUS/10GE (LAN PHY)/010/M</t>
  </si>
  <si>
    <t>COX/BTCL(04)/IIG-TUS/TIS 10GE001</t>
  </si>
  <si>
    <t>TI Sparkle</t>
  </si>
  <si>
    <t>COX_SLT-OMNI-WEST_SMW4-COX-CHN-2-6500_WL5e MOTR -SH12/Slot8/Port4(AOC)-2x100G MOTR-SH12/Slot12/Port 12(AOC) Client Port 4-MPO 4.3</t>
  </si>
  <si>
    <t>COX_SLT-OMNI-WEST_SLT2W_LTU-S1A-2W-01 / COM/LTU / Slot4/Port3/#1-64</t>
  </si>
  <si>
    <t>CIENA-SMW4-INT-ODF-01-CienaNewODF-8-A-2 Tx_CHN / CIENA-SMW4-INT-ODF-01-CienaNewODF-8-B-2 Rx_CHN</t>
  </si>
  <si>
    <t>Melco / CHN / IODF-01 /Shelf 3 /Row [1(IN), 2(OUT)] / Column 3</t>
  </si>
  <si>
    <t>Ciena ODF-1, T-4, P-1+2</t>
  </si>
  <si>
    <t>Back Haul connected since 07.12.2016</t>
  </si>
  <si>
    <t>COX/TUS/10GE (LAN PHY)/011/M</t>
  </si>
  <si>
    <t>COX/SUMMIT(01)/IIG-TUAS/TIS 10GE001</t>
  </si>
  <si>
    <t>COX_SLT-OMNI-WEST_SMW4-COX-CHN-2-6500_WL5e MOTR -SH12/Slot8/Port4(AOC)-2x100G MOTR-SH12/Slot12/Port 12(AOC) Client Port 4-MPO 4.4</t>
  </si>
  <si>
    <t>COX_SLT-OMNI-WEST_SLT2W_LTU-S1A-2W-01 / COM/LTU / Slot4/Port4/#1-64</t>
  </si>
  <si>
    <t>CIENA-SMW4-INT-ODF-01-CienaNewODF-8-C-2 Tx_CHN / CIENA-SMW4-INT-ODF-01-CienaNewODF-8-D-2 Rx_CHN</t>
  </si>
  <si>
    <t>Melco / CHN / IODF-01 /Shelf 3 /Row [1(IN), 2(OUT)] / Column 4</t>
  </si>
  <si>
    <t>ODF-2, Rack-B, Port-37 &amp; 38</t>
  </si>
  <si>
    <t>Back Haul connected since 05.04.2017 @ 02:03 PM</t>
  </si>
  <si>
    <t>COX/TUS/10GE (LAN PHY)/012/M</t>
  </si>
  <si>
    <t>COX/FAH(03)/IIG-TUAS/BHARTI 10GE003</t>
  </si>
  <si>
    <t>COX_SLT-OMNI-WEST_SLT2W_R2/SR1/SL13/C2/#1-64</t>
  </si>
  <si>
    <t>Internal ODF CHN / Head 4 / Port 18 In,
Internal ODF CHN / Head 4 / Port 26 out (C2+D2)</t>
  </si>
  <si>
    <t>96-Port ODF Tray-3, Port-3 &amp; 4</t>
  </si>
  <si>
    <t>BTCL OTB-4, Port -23&amp;24</t>
  </si>
  <si>
    <t>Fiber at Home via BTCL</t>
  </si>
  <si>
    <t>Back Haul connected since 27.02.2017 @ 02:30 PM</t>
  </si>
  <si>
    <t>SINGTEL</t>
  </si>
  <si>
    <t>COX_SLT-OMNI-WEST_SMW4-COX-CHN-2-6500_WL5e MOTR -SH12/Slot8/Port4(AOC)-
2x100G MOTR-SH12/Slot12/Port 12(AOC) Client Port 5-MPO 5.4/#1-64</t>
  </si>
  <si>
    <t>COX_SLT-OMNI-WEST_SLT2W_LTU-S1A-2W-01 / COM/LTU / Slot4/Port9/#1-64</t>
  </si>
  <si>
    <t>CIENA-SMW4-INT-ODF-01-CienaNewODF-8-K-2 Tx_CHN / CIENA-SMW4-INT-ODF-01-CienaNewODF-8-L-2 Rx_CHN</t>
  </si>
  <si>
    <t>Melco / CHN / IODF-01 /Shelf 3 /Row [1(IN), 2(OUT)] / Column 9</t>
  </si>
  <si>
    <t>chinmay.biswas@windstreamcommunication.net</t>
  </si>
  <si>
    <t>Back Haul Connected since 09/02/2022</t>
  </si>
  <si>
    <t>Disconnected  on 10/11/23</t>
  </si>
  <si>
    <t>COX/TUS/10GE (LAN PHY)/014/M</t>
  </si>
  <si>
    <t>COX/BTCL(07)/IIG-SNG/TSD GE10L004</t>
  </si>
  <si>
    <t>COX_SLT-OMNI-WEST_SLT2W_R2/SR1/SL03/C3/#1-64</t>
  </si>
  <si>
    <t xml:space="preserve"> 	Internal ODF CHN / Head 4 / Port 3 In,
Internal ODF CHN / Head 4 / Port 11 out  (A3+B3)</t>
  </si>
  <si>
    <t>Ciena 200G, ODF-1, T-4, P-1 &amp; 2</t>
  </si>
  <si>
    <t>Back Haul connected since 23.10.2017 @ 02:15 PM</t>
  </si>
  <si>
    <t>COX/TUS/10GE (LAN PHY)/015/M</t>
  </si>
  <si>
    <t xml:space="preserve"> COX/BSCCL(20)/IIG-TUS/HE 10G001</t>
  </si>
  <si>
    <t>COX_SLT-OMNI-WEST_SLT2W_R2/SR3/SL13/C10/#1-64</t>
  </si>
  <si>
    <t>I-ODF 1 (ASN) HEAD 5/Port C10 IN // HEAD 5/Port D10 OUT</t>
  </si>
  <si>
    <t>Fujitsu I-ODF Shelf-C, Line-4</t>
  </si>
  <si>
    <t>Router: Cox-Core-01, Port: Te0/5/1/0</t>
  </si>
  <si>
    <t>T: 01534788909 &amp; 02-8879284</t>
  </si>
  <si>
    <t>Connected since 12/03/2018 (designation change from 01/09/2020)</t>
  </si>
  <si>
    <t>COX/TUS/10GE (LAN PHY)/016/M</t>
  </si>
  <si>
    <t>COX/BSCCL(21)/IIG-TUS/FACEBOOK 10G001</t>
  </si>
  <si>
    <t>COX_SLT-OMNI-WEST_SLT2W_R2/SR3/SL13/C2/#1-64</t>
  </si>
  <si>
    <t>I-ODF 1 (ASN) HEAD 5/Port C2 IN // HEAD 5/Port D2 OUT</t>
  </si>
  <si>
    <t>Removed patching (Fujitsu I-ODF Shelf-B, Line-6)</t>
  </si>
  <si>
    <t>Router: Cox-Core-02, Port: Te0/1/0/3</t>
  </si>
  <si>
    <t>T: 01534788909 &amp; 02-8879285</t>
  </si>
  <si>
    <t>Connected since 12/03/2018</t>
  </si>
  <si>
    <t>COX/TUS/10GE (LAN PHY)/017/M</t>
  </si>
  <si>
    <t>COX/SUMMIT(04)/IIG-TUAS/TIS 10GE001</t>
  </si>
  <si>
    <t>COX_SLT-OMNI-WEST_SLT2W_R02/SR03/Sl09/C5/#1-64</t>
  </si>
  <si>
    <t>I-ODF 1 (ASN) HEAD 5/Port A5 IN // HEAD 5/Port B5 OUT</t>
  </si>
  <si>
    <t>96-Port ODF Tray-1, Port-9 &amp; 10</t>
  </si>
  <si>
    <t>Back Haul Connected since 14/05/2018</t>
  </si>
  <si>
    <t>COX/TUS/10GE (LAN PHY)/020/M</t>
  </si>
  <si>
    <t>COX/BTCL(06)/IIG-TUS/TIS GOOGLE 10GE01</t>
  </si>
  <si>
    <t>COX_SLT-OMNI-WEST_SLT2W_R2/SR2/SL13/C4/#1-64</t>
  </si>
  <si>
    <t>Internal ODF CHN / Head 4 / Port 40 In,
Internal ODF CHN / Head 4 / Port 48 Out</t>
  </si>
  <si>
    <t>M1 -Tray 1- Port-1&amp;2</t>
  </si>
  <si>
    <t>Back Haul Connected since 20/08/2018</t>
  </si>
  <si>
    <t>COX/TUS/10GE (LAN PHY)/021/M</t>
  </si>
  <si>
    <t>COX/BTCL(08)/IIG-TUS/TIS FACEBOOK 10GE01</t>
  </si>
  <si>
    <t>COX_SLT-OMNI-WEST_SLT2W_R02/SR03/Sl09/C4/#1-64</t>
  </si>
  <si>
    <t>I-ODF 1 (ASN) HEAD 5/Port A4 IN // HEAD 5/Port B4 OUT</t>
  </si>
  <si>
    <t>M1 -Tray 3- Port-11&amp;12</t>
  </si>
  <si>
    <t>COX/TUS/10GE (LAN PHY)/022/M</t>
  </si>
  <si>
    <t>COX/BSCCL(22)/IIG-TUS/EQIX 10G001</t>
  </si>
  <si>
    <t>COX_SLT-OMNI-WEST_SLT2W_R02/SR03/Sl09/C1/#1-64</t>
  </si>
  <si>
    <t>I-ODF 1 (ASN) HEAD 5/Port A1 IN // HEAD 5/Port B1 OUT</t>
  </si>
  <si>
    <t>Router: Cox-Core-02, Port: Te0/4/0/1</t>
  </si>
  <si>
    <t>Connected since 05/09/2018</t>
  </si>
  <si>
    <t>COX/TUS/10GE (LAN PHY)/023/M</t>
  </si>
  <si>
    <t>COX/BTCL(05)/IIG-TUS/TIS GOOGLE 10GE01</t>
  </si>
  <si>
    <t>COX_SLT-OMNI-WEST_SLT2W_R02/SR03/Sl09/C2/#1-64</t>
  </si>
  <si>
    <t>I-ODF 1 (ASN) HEAD 5/Port A2 IN // HEAD 5/Port B2 OUT</t>
  </si>
  <si>
    <t>M1 -Tray 2- Port-5&amp;6</t>
  </si>
  <si>
    <t>COX/TUS/10GE (LAN PHY)/024/M</t>
  </si>
  <si>
    <t>COX/SUMMIT(05)/IIG-TUAS/TIS 10GE001</t>
  </si>
  <si>
    <t>COX_SLT-OMNI-WEST_SMW4-COX-CHN-2-6500_WL5e MOTR -SH12/Slot8/Port4(AOC)-
2x100G MOTR-SH12/Slot12/Port 12(AOC) Client Port 5-MPO 5.2/#1-64</t>
  </si>
  <si>
    <t>COX_SLT-OMNI-WEST_SLT2W_LTU-S1A-2W-01 / COM/LTU / Slot4/Port6/#1-64</t>
  </si>
  <si>
    <t>CIENA-SMW4-INT-ODF-01-CienaNewODF-8-G-2 Tx_CHN / CIENA-SMW4-INT-ODF-01-CienaNewODF-8-H-2 Rx_CHN</t>
  </si>
  <si>
    <t>Melco / CHN / IODF-01 /Shelf 3 /Row [1(IN), 2(OUT)] / Column 6</t>
  </si>
  <si>
    <t>96-Port ODF Tray-2, Port-9 &amp; 10</t>
  </si>
  <si>
    <t>Back Haul Connected since 01/02/2019</t>
  </si>
  <si>
    <t>19403MCAR110119</t>
  </si>
  <si>
    <t>COX/TUS/10GE (LAN PHY)/025/M</t>
  </si>
  <si>
    <t>COX/EARTH(02)/IIG-TUAS/BHA 10GE001</t>
  </si>
  <si>
    <t>COX_SLT-OMNI-WEST_SMW4-COX-CHN-2-6500_WL5e MOTR -SH12/Slot8/Port4(AOC)-
2x100G MOTR-SH12/Slot12/Port 12(AOC) Client Port 4-MPO 4.2/#1-64</t>
  </si>
  <si>
    <t>COX_SLT-OMNI-WEST_SLT2W_LTU-S1A-2W-01 / COM/LTU / Slot4/Port2/#1-64</t>
  </si>
  <si>
    <t>CIENA-SMW4-INT-ODF-01-CienaNewODF-8-K-1 Tx_CHN / CIENA-SMW4-INT-ODF-01-CienaNewODF-8-L-1 Rx_CHN</t>
  </si>
  <si>
    <t>Melco / CHN / IODF-01 /Shelf 3 /Row [1(IN), 2(OUT)] / Column 2</t>
  </si>
  <si>
    <t>96-Port ODF Tray-8, Port-5 &amp; 6</t>
  </si>
  <si>
    <t>Back Haul Connected since 09/12/2019 (BH Shifted 24/03/2024 from f@h to summit)</t>
  </si>
  <si>
    <t>21627MCAR111119</t>
  </si>
  <si>
    <t>REQ22461</t>
  </si>
  <si>
    <t>COX/TUS/10GE (LAN PHY)/026/M</t>
  </si>
  <si>
    <t>COX/SUMMIT(06)/IIG-TUAS/TIS 10GE001</t>
  </si>
  <si>
    <t>COX_SLT-OMNI-WEST_SLT2W_R2/SR2/SL03/C4/#1-64</t>
  </si>
  <si>
    <t>I-ODF 1 (ASN) HEAD 4/Port 24 IN // HEAD 4/Port 32 OUT (C8+D8)</t>
  </si>
  <si>
    <t>96-Port ODF Tray-2, Port-1 &amp; 2</t>
  </si>
  <si>
    <t>Back Haul Connected since 19/12/2019</t>
  </si>
  <si>
    <t xml:space="preserve">21671MCAR281119 </t>
  </si>
  <si>
    <t>REQ22502</t>
  </si>
  <si>
    <t>COX/TUS/10GE (LAN PHY)/027/M</t>
  </si>
  <si>
    <t>COX/BTCL(09)/IIG-TUS/TIS 10GE001</t>
  </si>
  <si>
    <t>COX_SLT-OMNI-WEST_SLT2W_R02/SR03/Sl13/194.650 C8/#1-64</t>
  </si>
  <si>
    <t>I-ODF 1 (ASN) HEAD 5/Port C08 IN // HEAD 5/Port D08 OUT</t>
  </si>
  <si>
    <t>144-Port ODF Tray-1, Port-11+12</t>
  </si>
  <si>
    <t>Shifted to MOTN 11.2.21</t>
  </si>
  <si>
    <t>Back Haul Connected since14/01/2020</t>
  </si>
  <si>
    <t xml:space="preserve">21751MCAR191219 </t>
  </si>
  <si>
    <t>COX/TUS/10GE (LAN PHY)/028/M</t>
  </si>
  <si>
    <t>COX/BTCL(10)/IIG-TUS/TIS 10GE002</t>
  </si>
  <si>
    <t>COX_SLT-OMNI-WEST_SLT2W_R02/SR03/Sl13/194.650/C9/#1-64</t>
  </si>
  <si>
    <t>I-ODF 1 (ASN) HEAD 5/Port C09 IN // HEAD 5/Port D09 OUT</t>
  </si>
  <si>
    <t>144-Port ODF Tray-1, Port-9 &amp; 10</t>
  </si>
  <si>
    <t>Back Haul Connected since 14/08/2020 or 14/1/20</t>
  </si>
  <si>
    <t xml:space="preserve">21752MCAR191219 </t>
  </si>
  <si>
    <t>COX/TUS/10GE (LAN PHY)/029/M</t>
  </si>
  <si>
    <t>COX/WINDSTREAM(02)/IIG-TUAS/SNG GE10L007</t>
  </si>
  <si>
    <t>COX_SLT-OMNI-WEST_SLT2W_R02/SR03/Sl13/194.650 C7/#1-64</t>
  </si>
  <si>
    <t>I-ODF 1 (ASN) HEAD 5/Port C7 IN // HEAD 5/Port D7 OUT</t>
  </si>
  <si>
    <t>Shifted to : 48-Port ODF Tray-4, Port-9+10
Shifted from: 144-Port ODF Tray-5, Port-1 &amp; 2</t>
  </si>
  <si>
    <t>Back Haul Connected since 09/02/2022, Shifted on 03.09.2024</t>
  </si>
  <si>
    <t>23578MDCR141221</t>
  </si>
  <si>
    <t>REQ24495</t>
  </si>
  <si>
    <t>COX/TUS/10GE (LAN PHY)/031/M</t>
  </si>
  <si>
    <t>COX/SUMMIT(07)/IIG-TUAS/TIS 10GE001</t>
  </si>
  <si>
    <t xml:space="preserve"> TI Sparkle</t>
  </si>
  <si>
    <t>COX_SLT-OMNI-WEST_SLT2W_R02/SR03/Sl13/194.650 C3/#1-64</t>
  </si>
  <si>
    <t>I-ODF 1 (ASN) HEAD 5/Port C3 IN // HEAD 5/Port D3 OUT</t>
  </si>
  <si>
    <t>96-Port ODF Tray-7, Port-9 &amp; 10</t>
  </si>
  <si>
    <t>Back Haul Connected since 02/03/2020</t>
  </si>
  <si>
    <t>COX/TUS/10GE (LAN PHY)/032/M</t>
  </si>
  <si>
    <t>COX/SUMMIT(08)/IIG-TUAS/TIS 10GE001</t>
  </si>
  <si>
    <t>COX_SLT-OMNI-WEST_SLT2W_R02/SR03/Sl09/194.700 C7/#1-64</t>
  </si>
  <si>
    <t>I-ODF 1 (ASN) HEAD 5/Port A7 IN // HEAD 5/Port B7 OUT</t>
  </si>
  <si>
    <t>96-Port ODF Tray-7, Port-7 &amp; 8</t>
  </si>
  <si>
    <t>Back Haul Connected since 16/03/2020</t>
  </si>
  <si>
    <t>21855MCAR140220</t>
  </si>
  <si>
    <t>REQ22701</t>
  </si>
  <si>
    <t>COX/TUS/10GE (LAN PHY)/033/M</t>
  </si>
  <si>
    <t>COX/SUMMIT(09)/IIG-TUAS/TIS 10GE001</t>
  </si>
  <si>
    <t>COX_SLT-OMNI-WEST_SLT2W_R02/SR03/Sl09/194.700 C9/#1-64</t>
  </si>
  <si>
    <t>I-ODF 1 (ASN) HEAD 5/Port A9 IN // HEAD 5/Port B9 OUT</t>
  </si>
  <si>
    <t>96-Port ODF Tray-6, Port-3 &amp; 4</t>
  </si>
  <si>
    <t>Back Haul Connected since 15/06/2020</t>
  </si>
  <si>
    <t>22113MCAR250320</t>
  </si>
  <si>
    <t>REQ22948</t>
  </si>
  <si>
    <t>COX/TUS/10GE (LAN PHY)/034/M</t>
  </si>
  <si>
    <t>COX/EARTH(04)/IIG-TUAS/BHA 10GE001</t>
  </si>
  <si>
    <t>COX_SLT-OMNI-WEST_SLT2W_R02/SR03/Sl09/194.700 C10/#1-64</t>
  </si>
  <si>
    <t xml:space="preserve">  I-ODF 1 (ASN) HEAD 5/Port A10 IN // HEAD 5/Port B10 OUT</t>
  </si>
  <si>
    <t>96-Port ODF Tray-2, Port-5 &amp; 6</t>
  </si>
  <si>
    <t>Back Haul Connected since 29/04/2020</t>
  </si>
  <si>
    <t xml:space="preserve">22127MCAR030420 </t>
  </si>
  <si>
    <t>REQ22959</t>
  </si>
  <si>
    <t>COX/TUS/10GE (LAN PHY)/037/M</t>
  </si>
  <si>
    <t>COX/BSCCL(23)/IIG-TUS/EQIX 10G001</t>
  </si>
  <si>
    <t>COX_SLT-OMNI-WEST_SLT2W_R02/SR03/Sl13/194.650 C4/#1-64</t>
  </si>
  <si>
    <t>I-ODF 1 (ASN) HEAD 5/Port C4 IN // HEAD 5/Port D4 OUT</t>
  </si>
  <si>
    <t>Router: Cox-Core-02, Port: Te0/1/1/1</t>
  </si>
  <si>
    <t xml:space="preserve"> Connected to router since 21/07/2020</t>
  </si>
  <si>
    <t>22393MCAR030720</t>
  </si>
  <si>
    <t>REQ23241</t>
  </si>
  <si>
    <t>COX/TUS/10GE (LAN PHY)/038/M</t>
  </si>
  <si>
    <t>COX/BTCL(11)/IIG-TUS/TIS 10GE001</t>
  </si>
  <si>
    <t>COX_SLT-OMNI-WEST_SLT2W_R02/SR03/Sl13/194.650 C5/#3-32</t>
  </si>
  <si>
    <t xml:space="preserve">  I-ODF 1 (ASN) HEAD 5/Port C5 IN // HEAD 5/Port D5 OUT</t>
  </si>
  <si>
    <t>Ciena 200G, ODF-1,T-4,P-3+4</t>
  </si>
  <si>
    <t xml:space="preserve">Back Haul Connected since 14/09/2020 </t>
  </si>
  <si>
    <t>22497MCAR110820</t>
  </si>
  <si>
    <t>REQ23382</t>
  </si>
  <si>
    <t>COX/TUS/10GE (LAN PHY)/039/M</t>
  </si>
  <si>
    <t>COX/SUMMIT(35)/IIG-TUAS/ORANGE 10GE001</t>
  </si>
  <si>
    <t>ORANGE</t>
  </si>
  <si>
    <t>COX_SLT-OMNI-WEST_SLT2W_R2/SR2/SL08/C1/#1-64</t>
  </si>
  <si>
    <t xml:space="preserve">  Internal ODF SAT / Head 4 / Port E1 +F1</t>
  </si>
  <si>
    <t>48-port ODF Tray-1, Port 9 &amp; 10</t>
  </si>
  <si>
    <t>Back Haul Connected since 14/03/2024</t>
  </si>
  <si>
    <t>Designation changed</t>
  </si>
  <si>
    <t xml:space="preserve">22557MCAR300920
24519MDCR130224  </t>
  </si>
  <si>
    <t>REQ25457</t>
  </si>
  <si>
    <t>COX/TUS/10GE (LAN PHY)/040/M</t>
  </si>
  <si>
    <t>COX/BTCL(12)/IIG-TUS/TIS 10GE001</t>
  </si>
  <si>
    <t>COX_SLT-OMNI-WEST_SLT2W_R2/SR3/SL09/C3</t>
  </si>
  <si>
    <t xml:space="preserve"> 	I-ODF 1 (ASN) HEAD 5/Port A3 IN // HEAD 5/Port B3 OUT</t>
  </si>
  <si>
    <t>22611MCAR211020</t>
  </si>
  <si>
    <t>REQ23507</t>
  </si>
  <si>
    <t>COX/TUS/10GE (LAN PHY)/041/M</t>
  </si>
  <si>
    <t>COX/BSCCL(24)/IIG-TUS/FACEBOOK 10GE001</t>
  </si>
  <si>
    <t>COX_SLT-OMNI-WEST_SLT2W_ R02/SR03/Sl13/194.650 C6</t>
  </si>
  <si>
    <t xml:space="preserve">	I-ODF 1 (ASN) HEAD 5/Port C6 IN // HEAD 5/Port D6 OUT</t>
  </si>
  <si>
    <t>Router: Cox-Core-02, Port: Te0/1/0/2</t>
  </si>
  <si>
    <t>Connected to router since 02/11/2020 (Rerouted 30-12-2023)
Re-routed from EAST to West on 30/12/2023</t>
  </si>
  <si>
    <t>22622MCAR271020
24377WRGR291223</t>
  </si>
  <si>
    <t>COX/TUS/10GE (LAN PHY)/042/M</t>
  </si>
  <si>
    <t>COX/BSCCL(25)/IIG-TUS/EQIX 10GE001</t>
  </si>
  <si>
    <t>COX_SLT-OMNI-EAST_SLT2E_R2/SR1/SL03/C2/#1-64</t>
  </si>
  <si>
    <t>CIENA-SMW4-INT-ODF-01-CienaNewODF-7-K-1 Tx_CHN / CIENA-SMW4-INT-ODF-01-CienaNewODF-7-L-1 Rx_CHN</t>
  </si>
  <si>
    <t>Internal ODF SAT / Head 1 / Port A2 In &amp; Port B2  out</t>
  </si>
  <si>
    <t>Router: Cox-Core-04, Port: Te0/0/0/9</t>
  </si>
  <si>
    <t>Connected to router since 13/04/2021
Shifted from COX CORE-02 to COX CORE-04 on 20/02/2024</t>
  </si>
  <si>
    <t>24406WRGR080124</t>
  </si>
  <si>
    <t>REQ25339</t>
  </si>
  <si>
    <t>COX/TUS/10GE (LAN PHY)/043/M</t>
  </si>
  <si>
    <t>COX/BSCCL(26)/IIG-TUS/EQIX 10GE001</t>
  </si>
  <si>
    <t>COX_SLT-OMNI-EAST_SLT2E_R2/SR1/SL03/C3/#1-64</t>
  </si>
  <si>
    <t>CIENA-SMW4-INT-ODF-01-CienaNewODF-7-A-2 Tx_CHN / CIENA-SMW4-INT-ODF-01-CienaNewODF-7-B-2 Rx_CHN</t>
  </si>
  <si>
    <t>Internal ODF SAT / Head 1 / Port 3 In &amp; Port 11  out  (A3+B3)</t>
  </si>
  <si>
    <t>Router: Cox-Core-04, Port: Te0/0/0/10</t>
  </si>
  <si>
    <t>Connected to router since 4/05/2021
Shifted from COX CORE-02 to COX CORE-04 on 20/02/2024</t>
  </si>
  <si>
    <t>24407WRGR080124</t>
  </si>
  <si>
    <t>REQ25340</t>
  </si>
  <si>
    <t>COX/SUMMIT(36)/IIG-TUAS/ORANGE 10GE001</t>
  </si>
  <si>
    <t>COX_SLT-OMNI-EAST_SLT2E_R2/SR1/SL03/C1/#1-64</t>
  </si>
  <si>
    <t>CIENA-SMW4-INT-ODF-01-CienaNewODF-7-C-2 Tx_CHN / CIENA-SMW4-INT-ODF-01-CienaNewODF-7-D-2 Rx_CHN</t>
  </si>
  <si>
    <t xml:space="preserve">  Internal ODF SAT / Head 1 / Port 1 In,Port 9 out  (A1+B1)</t>
  </si>
  <si>
    <t>48-port ODF Tray-1, Port 11 &amp; 12</t>
  </si>
  <si>
    <t>24408WRGR080124
24520MDCR130224</t>
  </si>
  <si>
    <t>REQ25458</t>
  </si>
  <si>
    <t>COX/TUS/10GE (LAN PHY)/045/M</t>
  </si>
  <si>
    <t>COX/SUMMIT(10)/IIG-TUAS/TIS 10GE001</t>
  </si>
  <si>
    <t>COX_SLT-OMNI-EAST_SLT2E_R3/SR1/SL13/C1/#1-64</t>
  </si>
  <si>
    <t>CIENA-SMW4-INT-ODF-01-CienaNewODF-7-E-2 Tx_CHN / CIENA-SMW4-INT-ODF-01-CienaNewODF-7-F-2 Rx_CHN</t>
  </si>
  <si>
    <t>I-ODF 1 (ASN) HEAD 2/Port E1 IN // HEAD 2/Port F1 OUT</t>
  </si>
  <si>
    <t>96-Port ODF Tray-6, Port-9 &amp; 10</t>
  </si>
  <si>
    <t xml:space="preserve">Back Haul Connected since 20/12/2020 </t>
  </si>
  <si>
    <t>24409WRGR080124</t>
  </si>
  <si>
    <t>REQ25342</t>
  </si>
  <si>
    <t>COX/TUS/10GE (LAN PHY)/046/M</t>
  </si>
  <si>
    <t>COX/EARTH(05)/IIG-TUAS/BHA 10GE001</t>
  </si>
  <si>
    <t>COX_SLT-OMNI-EAST_SLT2E_R03/SR01/Sl13/194.600 C6</t>
  </si>
  <si>
    <t>CIENA-SMW4-INT-ODF-01-CienaNewODF-7-G-2 Tx_CHN / CIENA-SMW4-INT-ODF-01-CienaNewODF-7-H-2 Rx_CHN</t>
  </si>
  <si>
    <t>I-ODF 1 (ASN) HEAD 2/Port E6 IN // HEAD 2/Port F6 OUT</t>
  </si>
  <si>
    <t>96-Port ODF Tray-6, Port-11 &amp; 12</t>
  </si>
  <si>
    <t>Back Haul Connected since 01/02/2021</t>
  </si>
  <si>
    <t>22837MCAR110121</t>
  </si>
  <si>
    <t>COX/TUS/10GE (LAN PHY)/047/M</t>
  </si>
  <si>
    <t>COX/EARTH(06)/IIG-TUAS/BHA 10GE001</t>
  </si>
  <si>
    <t>COX_SLT-OMNI-EAST_SLT2E_R03/SR01/Sl13/194.600 C7</t>
  </si>
  <si>
    <t>CIENA-SMW4-INT-ODF-01-CienaNewODF-7-I-2 Tx_CHN / CIENA-SMW4-INT-ODF-01-CienaNewODF-7-J-2 Rx_CHN</t>
  </si>
  <si>
    <t>I-ODF 1 (ASN) HEAD 2/Port E7 IN // HEAD 2/Port F7 OUT</t>
  </si>
  <si>
    <t>96-Port ODF Tray-5, Port-11 &amp; 12</t>
  </si>
  <si>
    <t>Back Haul Connected since 30/03/2021</t>
  </si>
  <si>
    <t>22838MCAR110121</t>
  </si>
  <si>
    <t>REQ23716</t>
  </si>
  <si>
    <t>COX/TUS/10GE (LAN PHY)/048/M</t>
  </si>
  <si>
    <t xml:space="preserve"> COX/SUMMIT(11)/IIG-TUAS/TIS 10GE001</t>
  </si>
  <si>
    <t>COX_SLT-OMNI-EAST_SLT2E_LTU-S1A-2E-01 / COM/LTU / Slot4/Port5/#1-64</t>
  </si>
  <si>
    <t>CIENA-SMW4-INT-ODF-01-CienaNewODF-7-K-2 Tx_CHN / CIENA-SMW4-INT-ODF-01-CienaNewODF-7-L-2 Rx_CHN</t>
  </si>
  <si>
    <t>Melco / SAT / IODF-01 /Shelf 1 /Row [1(IN), 2(OUT)] / Column 5</t>
  </si>
  <si>
    <t>144-port ODF Tray-2, Port 9 &amp; 10</t>
  </si>
  <si>
    <t>COX/TUS/10GE (LAN PHY)/049/M</t>
  </si>
  <si>
    <t>COX/SUMMIT(12)/IIG-TUAS/TIS 10GE001</t>
  </si>
  <si>
    <t>COX_SLT-OMNI-EAST_SLT2E_LTU-S1A-2E-01 / COM/LTU / Slot4/Port10/#1-64</t>
  </si>
  <si>
    <t>CIENA-SMW4-INT-ODF-01-CienaNewODF-7-A-3 Tx_CHN / CIENA-SMW4-INT-ODF-01-CienaNewODF-7-B-3 Rx_CHN</t>
  </si>
  <si>
    <t>Melco / SAT / IODF-01 /Shelf 1 /Row [1(IN), 2(OUT)] / Column 10</t>
  </si>
  <si>
    <t>144-port ODF Tray-2, Port 11+12</t>
  </si>
  <si>
    <t>COX/TUS/10GE (LAN PHY)/050/M</t>
  </si>
  <si>
    <t>COX/EXBT(09)/IIG-TUAS/TIS 10GE001</t>
  </si>
  <si>
    <t>COX_SLT-OMNI-EAST_SLT2E_R03/SR01/Sl13/194.600 C8/#1-64</t>
  </si>
  <si>
    <t>CIENA-SMW4-INT-ODF-01-CienaNewODF-7-C-3 Tx_CHN / CIENA-SMW4-INT-ODF-01-CienaNewODF-7-D-3 Rx_CHN</t>
  </si>
  <si>
    <t xml:space="preserve">  I-ODF 1 (ASN) HEAD 2/Port E8 IN // HEAD 2/Port F8 OUT</t>
  </si>
  <si>
    <t>144-port ODF Tray-3, Port 11+12</t>
  </si>
  <si>
    <t>akash@exabytebd.net, noc@@exabytebd.net, support@@exabytebd.net</t>
  </si>
  <si>
    <t>Back Haul Connected since 01.08.2024</t>
  </si>
  <si>
    <t>22990MCAR030321
24841MDCR020824</t>
  </si>
  <si>
    <t>REQ23897
25796</t>
  </si>
  <si>
    <t>COX/TUS/10GE (LAN PHY)/051/M</t>
  </si>
  <si>
    <t xml:space="preserve"> COX/FAH(04)/IIG-TUAS/ORANGE 10GE001</t>
  </si>
  <si>
    <t>COX_SLT-OMNI-EAST_SLT2E_R03/SR01/Sl13/194.600 C10/#1-64</t>
  </si>
  <si>
    <t>CIENA-SMW4-INT-ODF-01-CienaNewODF-7-E-3 Tx_CHN / CIENA-SMW4-INT-ODF-01-CienaNewODF-7-F-3 Rx_CHN</t>
  </si>
  <si>
    <t>I-ODF 1 (ASN) HEAD 2/Port E10 IN // HEAD 2/Port F10 OUT</t>
  </si>
  <si>
    <t>144-port ODF Tray-4, Port 11+12</t>
  </si>
  <si>
    <t xml:space="preserve">  22991MCAR030321 </t>
  </si>
  <si>
    <t>REQ23898</t>
  </si>
  <si>
    <t>COX/TUS/10GE (LAN PHY)/052/M</t>
  </si>
  <si>
    <t>COX/SUMMIT(13)/IIG-TUAS/TIS 10GE008</t>
  </si>
  <si>
    <t>COX_SLT-OMNI-EAST_SLT2E_LTU-S1A-2E-01 / COM/LTU / Slot4/Port6/#1-64</t>
  </si>
  <si>
    <t>CIENA-SMW4-INT-ODF-01-CienaNewODF-7-G-3 Tx_CHN / CIENA-SMW4-INT-ODF-01-CienaNewODF-7-H-3 Rx_CHN</t>
  </si>
  <si>
    <t xml:space="preserve">  Melco / SAT / IODF-01 /Shelf 1 /Row [1(IN), 2(OUT)] / Column 6</t>
  </si>
  <si>
    <t>144-port ODF Tray-2, Port 5 &amp; 6</t>
  </si>
  <si>
    <t>23104MCAR060421</t>
  </si>
  <si>
    <t>COX/TUS/10GE (LAN PHY)/053/M</t>
  </si>
  <si>
    <t>COX/SUMMIT(14)/IIG-TUAS/TIS 10GE009</t>
  </si>
  <si>
    <t>COX_SLT-OMNI-EAST_SLT2E_LTU-S1A-2E-01 / COM/LTU / Slot4/Port7/#1-64</t>
  </si>
  <si>
    <t>CIENA-SMW4-INT-ODF-01-CienaNewODF-7-I-3 Tx_CHN / CIENA-SMW4-INT-ODF-01-CienaNewODF-7-J-3 Rx_CHN</t>
  </si>
  <si>
    <t xml:space="preserve">  Melco / SAT / IODF-01 /Shelf 1 /Row [1(IN), 2(OUT)] / Column 7</t>
  </si>
  <si>
    <t>144-port ODF Tray-1&amp;2, Port 5 &amp; 7</t>
  </si>
  <si>
    <t>23105MCAR060421</t>
  </si>
  <si>
    <t>COX/TUS/10GE (LAN PHY)/054/M</t>
  </si>
  <si>
    <t>COX/BSCCL(27)/IIG-TUS/EQIX 10GE001</t>
  </si>
  <si>
    <t>COX_SLT-OMNI-EAST_SLT2E_LTU-S1A-2E-01 / COM/LTU / Slot4/Port8/#1-64</t>
  </si>
  <si>
    <t>CIENA-SMW4-INT-ODF-01-CienaNewODF-7-K-3 Tx_CHN / CIENA-SMW4-INT-ODF-01-CienaNewODF-7-L-3 Rx_CHN</t>
  </si>
  <si>
    <t xml:space="preserve">  Melco / SAT / IODF-01 /Shelf 1 /Row [1(IN), 2(OUT)] / Column 8</t>
  </si>
  <si>
    <t>Router: Cox-Core-01, Port: Te0/7/1/5</t>
  </si>
  <si>
    <t>Connected to router since 11/05/2021</t>
  </si>
  <si>
    <t>23113MCAR190421</t>
  </si>
  <si>
    <t>COX/TUS/10GE (LAN PHY)/055/M</t>
  </si>
  <si>
    <t>COX/EXBT(10)/IIG-TUAS/TIS 10GE001</t>
  </si>
  <si>
    <t>COX_SLT-OMNI-EAST_SLT2E_R03/SR01/Sl13/194.600 C5</t>
  </si>
  <si>
    <t>CIENA-SMW4-INT-ODF-01-CienaNewODF-7-A-4 Tx_CHN / CIENA-SMW4-INT-ODF-01-CienaNewODF-7-B-4 Rx_CHN</t>
  </si>
  <si>
    <t>I-ODF 1 (ASN) HEAD 2/Port E5 IN // HEAD 2/Port F5 OUT</t>
  </si>
  <si>
    <t>144-port ODF Tray-3, Port 7 &amp; 8</t>
  </si>
  <si>
    <t>Shifted to F@H from Summit on 22/05/2023</t>
  </si>
  <si>
    <t>23114MCAR200421
24842MDCR020824</t>
  </si>
  <si>
    <t>24012
25797</t>
  </si>
  <si>
    <t>COX/TUS/10GE (LAN PHY)/057/M</t>
  </si>
  <si>
    <t>COX/SUMMIT(15)/IIG-TUAS/TIS 10GE010</t>
  </si>
  <si>
    <t>COX_SLT-OMNI-WEST_SMW4-COX-CHN-2-6500_WL5e MOTR -SH12/Slot8/Port5(AOC)-2x100G MOTR-SH12/Slot9/Port 12(AOC) Client Port 5-MPO 5.4/#1-64</t>
  </si>
  <si>
    <t>COX_SLT-OMNI-EAST_SLT2E_R2/SR1/SL08/C4/#1-64</t>
  </si>
  <si>
    <t>CIENA-SMW4-INT-ODF-01-CienaNewODF-7-C-4 Tx_CHN / CIENA-SMW4-INT-ODF-01-CienaNewODF-7-D-4 Rx_CHN</t>
  </si>
  <si>
    <t>I-ODF 1 (ASN) HEAD 1/Port A8 IN // HEAD 1/Port B8 OUT</t>
  </si>
  <si>
    <t>144-port ODF Tray-2, Port 3 &amp; 4</t>
  </si>
  <si>
    <t>Back Haul Connected since 26/07/2021</t>
  </si>
  <si>
    <t>23252MCAR010721</t>
  </si>
  <si>
    <t>COX/TUS/10GE (LAN PHY)/062/M</t>
  </si>
  <si>
    <t>COX/SUMMIT(16)/IIG-TUAS/TIS 10GE011</t>
  </si>
  <si>
    <t>COX_SLT-OMNI-EAST_SMW4-COX-SAT-2-6500_WL5e MOTR -SH1/Slot7/Port4(AOC)-
2x100G MOTR-SH2/Slot10/Port 11(AOC) Client Port 3-MPO 3.1/#1-64</t>
  </si>
  <si>
    <t>COX_SLT-OMNI-EAST_SLT2E_R03/SR01/Sl09/194.650 C1/#1-64</t>
  </si>
  <si>
    <t>CIENA-SMW4-INT-ODF-01-CienaNewODF-3-I-5 Tx_SAT / CIENA-SMW4-INT-ODF-01-CienaNewODF-3-J-5 Rx_SAT</t>
  </si>
  <si>
    <t>I-ODF 1 (ASN) HEAD 2/Port C1 IN // HEAD 2/Port D1 OUT</t>
  </si>
  <si>
    <t>144-port ODF Tray-5, Port 7 &amp; 8</t>
  </si>
  <si>
    <t>Back Haul Connected since 17/01/2022</t>
  </si>
  <si>
    <t>23454MCAR161121</t>
  </si>
  <si>
    <t>COX/TUS/10GE (LAN PHY)/063/M</t>
  </si>
  <si>
    <t>COX/BTCL(13)/IIG-TUS/TIS 10GE001</t>
  </si>
  <si>
    <t>COX_SLT-OMNI-EAST_SMW4-COX-SAT-2-6500_WL5e MOTR -SH1/Slot7/Port4(AOC)-
2x100G MOTR-SH2/Slot10/Port 11(AOC) Client Port 3-MPO 3.2/#1-64</t>
  </si>
  <si>
    <t>COX_SLT-OMNI-EAST_SLT2E_R03/SR01/Sl09/194.650 C2/#1-64</t>
  </si>
  <si>
    <t>CIENA-SMW4-INT-ODF-01-CienaNewODF-3-K-5 Tx_SAT / CIENA-SMW4-INT-ODF-01-CienaNewODF-3-L-5 Rx_SAT</t>
  </si>
  <si>
    <t>I-ODF 1 (ASN) HEAD 2/Port C2 IN // HEAD 2/Port D2 OUT</t>
  </si>
  <si>
    <t>MOTN ODF/ Upper-A/ P: 9+10</t>
  </si>
  <si>
    <t>Back Haul Connected since 22/03/2022</t>
  </si>
  <si>
    <t xml:space="preserve">23607MCAR060122 </t>
  </si>
  <si>
    <t>COX/TUS/10GE (LAN PHY)/064/M</t>
  </si>
  <si>
    <t>COX/BTCL(14)/IIG-TUS/TIS 10GE001</t>
  </si>
  <si>
    <t>COX_SLT-OMNI-EAST_SMW4-COX-SAT-2-6500_WL5e MOTR -SH1/Slot8/Port6(AOC)-
2x100G MOTR-SH2/Slot10/Port 12(AOC) Client Port 3-MPO 3.3/#1-64</t>
  </si>
  <si>
    <t>COX_SLT-OMNI-EAST_SLT2E_R03/SR01/Sl09/194.650 C3/#1-64</t>
  </si>
  <si>
    <t>CIENA-SMW4-INT-ODF-01-CienaNewODF-3-A-6 Tx_SAT / CIENA-SMW4-INT-ODF-01-CienaNewODF-3-B-6 Rx_SAT</t>
  </si>
  <si>
    <t>I-ODF 1 (ASN) HEAD 2/Port C3 IN // HEAD 2/Port D3 OUT</t>
  </si>
  <si>
    <t>MOTN ODF/ Upper-A/ P: 7+8</t>
  </si>
  <si>
    <t>Back Haul Connected since 22/02/2022</t>
  </si>
  <si>
    <t xml:space="preserve">23608MCAR060122 </t>
  </si>
  <si>
    <t>COX/TUS/10GE (LAN PHY)/067/M</t>
  </si>
  <si>
    <t>COX/SUMMIT(38)/IIG-TUAS/ORANGE 10GE001</t>
  </si>
  <si>
    <t>COX_SLT-OMNI-EAST_SMW4-COX-SAT-2-6500_WL5e MOTR -SH1/Slot7/Port5(AOC)-
2x100G MOTR-SH2/Slot9/Port 12(AOC) Client Port 5-MPO 5.4/#1-64</t>
  </si>
  <si>
    <t>COX_SLT-OMNI-EAST_SLT2E_R03/SR01/Sl13/194.600 C2/#1-64</t>
  </si>
  <si>
    <t>CIENA-SMW4-INT-ODF-01-CienaNewODF-3-C-4 Tx_SAT / CIENA-SMW4-INT-ODF-01-CienaNewODF-3-D-4 Rx_SAT</t>
  </si>
  <si>
    <t>I-ODF 1 (ASN) HEAD 2/Port E2 IN // HEAD 2/Port F2 OUT</t>
  </si>
  <si>
    <t>48-port ODF Tray-1, Port 3 &amp; 4</t>
  </si>
  <si>
    <t>Removed patching (Fujitsu I-ODF Shelf-A, Line-7)</t>
  </si>
  <si>
    <t>Back Haul Connected since 13/03/2024</t>
  </si>
  <si>
    <t>23913MDCR300822
24522MDCR130224</t>
  </si>
  <si>
    <t>24839
REQ25460</t>
  </si>
  <si>
    <t>COX/TUS/10GE (LAN PHY)/068/M</t>
  </si>
  <si>
    <t>COX/FAH(05)/IIG-SINGAPOR/PFIB1 10GE2</t>
  </si>
  <si>
    <t>COX_SLT-OMNI-EAST_SMW4-COX-SAT-2-6500_WL5e MOTR -SH1/Slot7/Port4(AOC)-
2x100G MOTR-SH2/Slot10/Port 11(AOC) Client Port 1-MPO 1.1/#1-64</t>
  </si>
  <si>
    <t>COX_SLT-OMNI-EAST_SLT2E_R03/SR01/Sl13/194.600 C3/#1-64</t>
  </si>
  <si>
    <t>CIENA-SMW4-INT-ODF-01-CienaNewODF-3-E-4 Tx_SAT / CIENA-SMW4-INT-ODF-01-CienaNewODF-3-F-4 Rx_SAT</t>
  </si>
  <si>
    <t>I-ODF 1 (ASN) HEAD 2/Port E3 IN // HEAD 2/Port F3 OUT</t>
  </si>
  <si>
    <t>144-port ODF Tray-6, Port 3 &amp; 4</t>
  </si>
  <si>
    <t>Back Haul Connected since 13/05/2022</t>
  </si>
  <si>
    <t>23729MCAR290322</t>
  </si>
  <si>
    <t>COX/TUS/10GE (LAN PHY)/069/M</t>
  </si>
  <si>
    <t>COX/SUMMIT(37)/IIG-TUAS/ORANGE 10GE001</t>
  </si>
  <si>
    <t>COX_SLT-OMNI-EAST_SMW4-COX-SAT-2-6500_WL5e MOTR -SH1/Slot8/Port6(AOC)-
2x100G MOTR-SH2/Slot10/Port 12(AOC) Client Port 3-MPO 3.4/#1-64</t>
  </si>
  <si>
    <r>
      <t>COX_SLT-OMNI-EAST_SLT2E_R03/SR01/Sl09/194.650 </t>
    </r>
    <r>
      <rPr>
        <b/>
        <sz val="11"/>
        <color rgb="FF323130"/>
        <rFont val="Calibri"/>
        <family val="2"/>
      </rPr>
      <t>C4 </t>
    </r>
  </si>
  <si>
    <t>CIENA-SMW4-INT-ODF-01-CienaNewODF-3-C-6 Tx_SAT / CIENA-SMW4-INT-ODF-01-CienaNewODF-3-D-6 Rx_SAT</t>
  </si>
  <si>
    <t>I-ODF 1 (ASN) HEAD 2/Port C4 IN // HEAD 2/Port D4 OUT</t>
  </si>
  <si>
    <t>48-port ODF Tray-2, Port 1 &amp; 2</t>
  </si>
  <si>
    <t>23783MCAR220522
24521MDCR130224</t>
  </si>
  <si>
    <t>24696
REQ25459</t>
  </si>
  <si>
    <t>COX/TUS/10GE (LAN PHY)/070/M</t>
  </si>
  <si>
    <t>COX/SUMMIT(30)/IIG-TUAS/TATA 10GE001</t>
  </si>
  <si>
    <t>TATA</t>
  </si>
  <si>
    <t>COX_SLT-OMNI-EAST_SMW4-COX-SAT-2-6500_WL5e MOTR -SH1/Slot8/Port6(AOC)-
2x100G MOTR-SH2/Slot10/Port 12(AOC) Client Port 4-MPO 4.1/#1-64</t>
  </si>
  <si>
    <t>CIENA-SMW4-INT-ODF-01-CienaNewODF-3-E-6 Tx_SAT / CIENA-SMW4-INT-ODF-01-CienaNewODF-3-F-6 Rx_SAT</t>
  </si>
  <si>
    <t>96-Port ODF Tray-4, Port-9 &amp; 10</t>
  </si>
  <si>
    <t>Back Haul connected since 08/02/2024</t>
  </si>
  <si>
    <t>24453MDCR240124</t>
  </si>
  <si>
    <t>COX/TUS/10GE (LAN PHY)/071/M</t>
  </si>
  <si>
    <t>COX/SUMMIT(31)/IIG-TUAS/TATA 10GE001</t>
  </si>
  <si>
    <t>COX_SLT-OMNI-EAST_SMW4-COX-SAT-2-6500_WL5e MOTR -SH1/Slot8/Port6(AOC)-
2x100G MOTR-SH2/Slot10/Port 12(AOC) Client Port 4-MPO 4.2/#1-64</t>
  </si>
  <si>
    <t>CIENA-SMW4-INT-ODF-01-CienaNewODF-3-G-6 Tx_SAT / CIENA-SMW4-INT-ODF-01-CienaNewODF-3-H-6 Rx_SAT</t>
  </si>
  <si>
    <t>96-Port ODF Tray-4, Port-11 &amp; 12</t>
  </si>
  <si>
    <t>24454MDCR240124</t>
  </si>
  <si>
    <t>COX/TUS/10GE (LAN PHY)/072/M</t>
  </si>
  <si>
    <t>SINGAPOR/PITEL1-COX/ITEL(01)/IIG 10GE1</t>
  </si>
  <si>
    <t>iTEL Limited</t>
  </si>
  <si>
    <t>COX_SLT-OMNI-EAST_SMW4-COX-SAT-2-6500_WL5e MOTR -SH1/Slot8/Port6(AOC)-
2x100G MOTR-SH2/Slot10/Port 12(AOC) Client Port 4-MPO 4.3/#1-64</t>
  </si>
  <si>
    <t>COX_SLT-OMNI-EAST_SLT2E_R03/SR01/Sl09/194.650 C7</t>
  </si>
  <si>
    <t>CIENA-SMW4-INT-ODF-01-CienaNewODF-3-I-6 Tx_SAT / CIENA-SMW4-INT-ODF-01-CienaNewODF-3-J-6 Rx_SAT</t>
  </si>
  <si>
    <t>I-ODF 1 (ASN) HEAD 2/Port C7 IN // HEAD 2/Port D7 OUT</t>
  </si>
  <si>
    <t>Back Haul Connected since 22/05/2022 and Pass-through since 24-08-2022</t>
  </si>
  <si>
    <t>23786MCAR220522</t>
  </si>
  <si>
    <t>COX/TUS/10GE (LAN PHY)/073/M</t>
  </si>
  <si>
    <t>COX/SUMMIT(33)/IIG-TUAS/TE 10GE001</t>
  </si>
  <si>
    <t>TE</t>
  </si>
  <si>
    <t>COX_SLT-OMNI-EAST_SMW4-COX-SAT-2-6500_WL5e MOTR -SH1/Slot8/Port6(AOC)-
2x100G MOTR-SH2/Slot10/Port 12(AOC) Client Port 4-MPO 4.4/#1-64</t>
  </si>
  <si>
    <t>CIENA-SMW4-INT-ODF-01-CienaNewODF-3-K-6 Tx_SAT / CIENA-SMW4-INT-ODF-01-CienaNewODF-3-L-6 Rx_SAT</t>
  </si>
  <si>
    <t>96-Port ODF Tray-3, Port-9 &amp; 10</t>
  </si>
  <si>
    <t>Back Haul connected since 09/02/2024</t>
  </si>
  <si>
    <t>23942MRAS171022
24508MDCR070224</t>
  </si>
  <si>
    <t>24701
25447</t>
  </si>
  <si>
    <t>COX/TUS/10GE (LAN PHY)/074/M</t>
  </si>
  <si>
    <t>COX/SUMMIT(34)/IIG-TUAS/TE 10GE001</t>
  </si>
  <si>
    <t>COX_SLT-OMNI-EAST_SMW4-COX-SAT-2-6500_WL5e MOTR -SH1/Slot8/Port6(AOC)-
2x100G MOTR-SH2/Slot10/Port 12(AOC) Client Port 5-MPO 5.3/#1-64</t>
  </si>
  <si>
    <t>CIENA-SMW4-INT-ODF-01 -Ciena New ODF-3-E-7 TX_SAT / CIENA-SMW4-INT-ODF-01 -Ciena New ODF-3-F-7 RX_SAT</t>
  </si>
  <si>
    <t>96-Port ODF Tray-1, Port-3 &amp; 4</t>
  </si>
  <si>
    <t>23943MRAS171022
24509MDCR070224</t>
  </si>
  <si>
    <t>24702
25448</t>
  </si>
  <si>
    <t>COX/TUS/10GE (LAN PHY)/075/M</t>
  </si>
  <si>
    <t>COX/BSCCL(IPLC07)-TUAS 10GE001</t>
  </si>
  <si>
    <t>COX_SLT-OMNI-EAST_SMW4-COX-SAT-2-6500_WL5e MOTR -SH1/Slot7/Port6(AOC)-
2x100G MOTR-SH2/Slot9/Port 11(AOC) Client Port 3-MPO 3.2/#1-64</t>
  </si>
  <si>
    <t>CIENA-SMW4-INT-ODF-01-CienaNewODF-3-G-2 Tx_SAT / CIENA-SMW4-INT-ODF-01-CienaNewODF-3-H-2 Rx_SAT</t>
  </si>
  <si>
    <t>48 port ODF/Tray-2/Port:3 &amp; 4</t>
  </si>
  <si>
    <t>Back Haul connected since 20/04/2024</t>
  </si>
  <si>
    <t xml:space="preserve">23972MRAS281022 </t>
  </si>
  <si>
    <t>COX/TUS/10GE (LAN PHY)/077/M</t>
  </si>
  <si>
    <t>COX/BSCCL(IPLC08)-TUAS 10GE001</t>
  </si>
  <si>
    <t>COX_SLT-OMNI-EAST_SMW4-COX-SAT-2-6500_WL5e MOTR -SH1/Slot8/Port6(AOC)-
2x100G MOTR-SH2/Slot10/Port 12(AOC) Client Port 5-MPO 5.4/#1-64</t>
  </si>
  <si>
    <t>COX_SLT-OMNI-EAST_SLT2E_R03/SR01/Sl05/194.700 C2/#1-64</t>
  </si>
  <si>
    <t>CIENA-SMW4-INT-ODF-01 -Ciena New ODF-3-G-7 TX_SAT / CIENA-SMW4-INT-ODF-01 -Ciena New ODF-3-H-7 RX_SAT</t>
  </si>
  <si>
    <t>I-ODF 1 (ASN) HEAD 2/Port A2 IN // HEAD 2/Port B2 OUT</t>
  </si>
  <si>
    <t>48 port ODF/Tray-4/Port:1 &amp; 2</t>
  </si>
  <si>
    <t>anamul.hoque@cybergate.com.bd,robin@cybergate.com.bd &amp; undefined [undefined:palash.barua@cybergate.com.bd]</t>
  </si>
  <si>
    <t>Back Haul Connected since 08/07/2024</t>
  </si>
  <si>
    <t>23832MCAR160622</t>
  </si>
  <si>
    <t>COX/TUS/10GE (LAN PHY)/078/M</t>
  </si>
  <si>
    <t>SINGAPOR/PEXAB1-COX/EXBT(01)/IIG 10GE2</t>
  </si>
  <si>
    <t>COX_SLT-OMNI-EAST_SMW4-COX-SAT-2-6500_WL5e MOTR -SH1/Slot8/Port5(AOC)-
2x100G MOTR-SH2/Slot11/Port 11(AOC) Client Port 1-MPO 1.1/#1-64</t>
  </si>
  <si>
    <t>COX_SLT-OMNI-EAST_SLT2E_R03/SR01/Sl05/194.700 C3/#1-64</t>
  </si>
  <si>
    <t>CIENA-SMW4-INT-ODF-01 -Ciena New ODF-3-I-7 TX_SAT / CIENA-SMW4-INT-ODF-01 -Ciena New ODF-3-J-7 RX_SAT</t>
  </si>
  <si>
    <t>I-ODF 1 (ASN) HEAD 2/Port A3 IN // HEAD 2/Port B3 OUT</t>
  </si>
  <si>
    <t>144-port ODF Tray-10,Port 11+12</t>
  </si>
  <si>
    <t>Back Haul Connected since 25/08/2023</t>
  </si>
  <si>
    <t xml:space="preserve">23843MCAR29062 </t>
  </si>
  <si>
    <t>COX/TUS/10GE (LAN PHY)/082/M</t>
  </si>
  <si>
    <t>COX/MAXHUB(03)/IIG-TUAS/TE 10GE001</t>
  </si>
  <si>
    <t>Maxhub Ltd</t>
  </si>
  <si>
    <t>COX_SLT-OMNI-EAST_SMW4-COX-SAT-2-6500_WL5e MOTR -SH1/Slot7/Port4(AOC)-
2x100G MOTR-SH2/Slot10/Port 11(AOC) Client Port 1-MPO 1.2/#1-64</t>
  </si>
  <si>
    <t>COX_SLT-OMNI-EAST_SLT2E_R03/SR01/Sl13/194.600 C4/#1-64</t>
  </si>
  <si>
    <t>CIENA-SMW4-INT-ODF-01-CienaNewODF-3-G-4 Tx_SAT / CIENA-SMW4-INT-ODF-01-CienaNewODF-3-H-4 Rx_SAT</t>
  </si>
  <si>
    <t>I-ODF 1 (ASN) HEAD 2/Port E4 IN // HEAD 2/Port F4 OUT</t>
  </si>
  <si>
    <t>144-port ODF Tray-10, Port 3 &amp; 4</t>
  </si>
  <si>
    <t>Removed patching (Fujitsu I-ODF Shelf-A, Line-5)</t>
  </si>
  <si>
    <t>Maxhub Support &lt;support@maxhub.net.bd&gt;; noc &lt;noc@maxhub.net.bd&gt;; 'Himel679' &lt;himel679@gmail.com&gt;;
himel679 &lt;himel679@maxhub.net.bd&gt;</t>
  </si>
  <si>
    <t>01894-578943</t>
  </si>
  <si>
    <t>Back Haul Connected since 30/03/2023</t>
  </si>
  <si>
    <t>24075MRAS010323</t>
  </si>
  <si>
    <t>COX/TUS/10GE (LAN PHY)/086/M</t>
  </si>
  <si>
    <t>COX/SUMMIT(39)/IIG-TUAS/ORANGE 10GE001</t>
  </si>
  <si>
    <t>COX_SLT-OMNI-EAST_SMW4-COX-SAT-2-6500_WL5e MOTR -SH1/Slot7/Port5(AOC)-
2x100G MOTR-SH2/Slot9/Port 12(AOC) Client Port 3-MPO 3.4/#1-64</t>
  </si>
  <si>
    <t>COX_SLT-OMNI-EAST_SLT2E_LTU-S1A-2E-01 / COM/LTU / Slot4/Port4/#1-64</t>
  </si>
  <si>
    <t>CIENA-SMW4-INT-ODF-01-CienaNewODF-3-K-2 Tx_SAT / CIENA-SMW4-INT-ODF-01-CienaNewODF-3-L-2 Rx_SAT</t>
  </si>
  <si>
    <t>Melco / SAT / IODF-01 /Shelf 1 /Row [1(IN), 2(OUT)] / Column 4</t>
  </si>
  <si>
    <t>48-port ODF Tray-1, Port 5 &amp; 6</t>
  </si>
  <si>
    <t>23959MCAR181022
24523MDCR130224</t>
  </si>
  <si>
    <t>24887
 REQ25461</t>
  </si>
  <si>
    <t>COX/TUS/10GE (LAN PHY)/087/M</t>
  </si>
  <si>
    <t>COX/STARTREK(1)/IIG--SINGAPOR/PSTA1 10G1</t>
  </si>
  <si>
    <t>COX_SLT-OMNI-EAST_SMW4-COX-SAT-2-6500_WL5e MOTR -SH1/Slot8/Port5(AOC)-
2x100G MOTR-SH2/Slot11/Port 11(AOC) Client Port 1-MPO 1.2/#1-64</t>
  </si>
  <si>
    <t>COX_SLT-OMNI-EAST_SLT2E_R03/SR01/Sl05/194.700 C4/#1-64</t>
  </si>
  <si>
    <t>CIENA-SMW4-INT-ODF-01 -Ciena New ODF-3-K-7 TX_SAT / 
CIENA-SMW4-INT-ODF-01 -Ciena New ODF-3-L-7 RX_SAT</t>
  </si>
  <si>
    <t>I-ODF 1 (ASN) HEAD 2/Port A4 IN // HEAD 2/Port B4 OUT</t>
  </si>
  <si>
    <t>144-port ODF Tray-11, Port 1 &amp; 2</t>
  </si>
  <si>
    <t>ahm.younus@cg-bd.com; mf.rashed@cg-bd.com; meajbaur.rahman@cg-bd.com; maha.rahman@cg-bd.com; shahed.fardous@acliig.com; biswajit.saha@cg-bd.com</t>
  </si>
  <si>
    <t>Back Haul Connected since 07/12/2023</t>
  </si>
  <si>
    <t>Designation Changed on 06/11/2023 (COX/BSCCL(IPLC11)-TUAS 10GE001)</t>
  </si>
  <si>
    <t>23962MCAR211022, 24292MRAS021123</t>
  </si>
  <si>
    <t>24893, 25232</t>
  </si>
  <si>
    <t>COX/TUS/10GE (LAN PHY)/091/M</t>
  </si>
  <si>
    <t>COX/STARTREK(2)/IIG--SINGAPOR/PSTA1 10G2</t>
  </si>
  <si>
    <t>COX_SLT-OMNI-EAST_SMW4-COX-SAT-2-6500_WL5e MOTR -SH1/Slot8/Port5(AOC)-
2x100G MOTR-SH2/Slot11/Port 11(AOC) Client Port 1-MPO 1.3/#1-64</t>
  </si>
  <si>
    <t>COX_SLT-OMNI-EAST_SLT2E_R03/SR01/Sl05/194.700 C5/#1-64</t>
  </si>
  <si>
    <t>CIENA-SMW4-INT-ODF-01 -Ciena New ODF-3-A-8 TX_SAT / 
CIENA-SMW4-INT-ODF-01 -Ciena New ODF-3-B-8 RX_SAT</t>
  </si>
  <si>
    <t>I-ODF 1 (ASN) HEAD 2/Port A5 IN // HEAD 2/Port B5 OUT</t>
  </si>
  <si>
    <t>144-port ODF Tray-11, Port 3 &amp; 4</t>
  </si>
  <si>
    <t>Designation Changed on 06/11/2023 (COX/BSCCL(IPLC12)-TUAS 10GE001)</t>
  </si>
  <si>
    <t>23968MCAR281022, 24293MRAS021123</t>
  </si>
  <si>
    <t>24897, 25233</t>
  </si>
  <si>
    <t>COX/TUS/10GE (LAN PHY)/094/M</t>
  </si>
  <si>
    <t>COX/CYBERGATE(03)/IIG-TUAS/TE 10GE001</t>
  </si>
  <si>
    <t>COX_SLT-OMNI-EAST_SMW4-COX-SAT-2-6500_WL5e MOTR -SH1/Slot8/Port5(AOC)-
2x100G MOTR-SH2/Slot11/Port 11(AOC) Client Port 1-MPO 1.4/#1-64</t>
  </si>
  <si>
    <t>COX_SLT-OMNI-EAST_SLT2E_R03/SR01/Sl05/194.700 C6</t>
  </si>
  <si>
    <t>CIENA-SMW4-INT-ODF-01 -Ciena New ODF-3-C-8 TX_SAT / CIENA-SMW4-INT-ODF-01 -Ciena New ODF-3-D-8 RX_SAT</t>
  </si>
  <si>
    <t>I-ODF 1 (ASN) HEAD 2/Port A6 IN // HEAD 2/Port B6 OUT</t>
  </si>
  <si>
    <t>Back Haul Connected since 16/02/2023</t>
  </si>
  <si>
    <t>Back Haul Disconnected since 20/05/2024</t>
  </si>
  <si>
    <t>24007MCAR301122</t>
  </si>
  <si>
    <t>COX/TUS/10GE (LAN PHY)/098/M</t>
  </si>
  <si>
    <t>COX/SUMMIT(32)/IIG-TUAS/TE 10GE001</t>
  </si>
  <si>
    <t>COX_SLT-OMNI-EAST_SMW4-COX-SAT-2-6500_WL5e MOTR -SH1/Slot7/Port5(AOC)-
2x100G MOTR-SH2/Slot9/Port 12(AOC) Client Port 3-MPO 3.3/#1-64</t>
  </si>
  <si>
    <t>CIENA-SMW4-INT-ODF-01-CienaNewODF-3-I-2 Tx_SAT / CIENA-SMW4-INT-ODF-01-CienaNewODF-3-J-2 Rx_SAT</t>
  </si>
  <si>
    <t>48-port ODF Tray-1, Port 7 &amp; 8</t>
  </si>
  <si>
    <t>24211MCAR180923
24518MRAS130224</t>
  </si>
  <si>
    <t>25139
REQ25462</t>
  </si>
  <si>
    <t>COX/TUS/10GE (LAN PHY)/118/M</t>
  </si>
  <si>
    <t>COX/EXBT(04)/IIG-TUAS/TE 10GE001</t>
  </si>
  <si>
    <t>COX_SLT-OMNI-EAST_SMW4-COX-SAT-2-6500_WL5e MOTR -SH1/Slot7/Port5(AOC)-2x100G MOTR-SH2/Slot9/Port 12(AOC) Client Port 4-MPO 4.2/#1-64</t>
  </si>
  <si>
    <t xml:space="preserve">	CIENA-SMW4-INT-ODF-01-CienaNewODF-3-C-3 Tx_SAT / CIENA-SMW4-INT-ODF-01-CienaNewODF-3-D-3 Rx_SAT</t>
  </si>
  <si>
    <t>144-port ODF Tray-5, Port 3 &amp; 4</t>
  </si>
  <si>
    <t>Back Haul Connected since 19/04/2024</t>
  </si>
  <si>
    <t>24524MCAR140224,
24603MRAS220324</t>
  </si>
  <si>
    <t>REQ25463
REQ25522</t>
  </si>
  <si>
    <t>COX/TUS/10GE (LAN PHY)/119/M</t>
  </si>
  <si>
    <t>COX/EXBT(05)/IIG-TUAS/TE 10GE001</t>
  </si>
  <si>
    <t>COX_SLT-OMNI-EAST_SMW4-COX-SAT-2-6500_WL5e MOTR -SH1/Slot7/Port6(AOC)-2x100G MOTR-SH2/Slot9/Port 11(AOC) Client Port 3-MPO 3.1/#1-64</t>
  </si>
  <si>
    <t xml:space="preserve">	CIENA-SMW4-INT-ODF-01-CienaNewODF-3-E-2 Tx_SAT / CIENA-SMW4-INT-ODF-01-CienaNewODF-3-F-2 Rx_SAT</t>
  </si>
  <si>
    <t>144-port ODF Tray-5, Port 5 &amp; 6</t>
  </si>
  <si>
    <t>24525MCAR150224,
24602MRAS220324</t>
  </si>
  <si>
    <t>REQ25464
REQ25523</t>
  </si>
  <si>
    <t>COX/TUS/10GE (LAN PHY)/122/M</t>
  </si>
  <si>
    <t>COX/EXBT(06)/IIG-TUAS/ORANGE 10GE001</t>
  </si>
  <si>
    <t>COX_SLT-OMNI-EAST_SMW4-COX-SAT-2-6500_WL5e MOTR -SH1/Slot7/Port5(AOC)-2x100G MOTR-SH2/Slot9/Port 12(AOC) Client Port 4-MPO 4.1/#1-64</t>
  </si>
  <si>
    <t>CIENA-SMW4-INT-ODF-01-CienaNewODF-3-A-3 Tx_SAT / CIENA-SMW4-INT-ODF-01-CienaNewODF-3-B-3 Rx_SAT</t>
  </si>
  <si>
    <t>48-port ODF Tray-3, Port 7 &amp; 8</t>
  </si>
  <si>
    <t>Back Haul Connected since 27/05/2024</t>
  </si>
  <si>
    <t>24644MCAR280324</t>
  </si>
  <si>
    <t>REQ25583</t>
  </si>
  <si>
    <t>COX/TUS/10GE (LAN PHY)/123/M</t>
  </si>
  <si>
    <t>COX/BSCPLC(IPLC17_L_R17)-TUAS 10GE001</t>
  </si>
  <si>
    <t>COX_SLT-OMNI-EAST_SMW4-COX-SAT-2-6500_WL5e MOTR -SH1/Slot8/Port4(AOC)-2x100G MOTR-SH2/Slot11/Port 12(AOC) Client Port 3-MPO 3.3/#1-64</t>
  </si>
  <si>
    <t>CIENA-SMW4-INT-ODF-01-CienaNewODF-4-E-1 Tx_SAT / CIENA-SMW4-INT-ODF-01-CienaNewODF-4-F-1 Rx_SAT</t>
  </si>
  <si>
    <t>24696MCAR230424</t>
  </si>
  <si>
    <t>REQ25642</t>
  </si>
  <si>
    <t>COX/TUS/10GE (LAN PHY)/124/M</t>
  </si>
  <si>
    <t>COX/BSCPLC(IPLC18_L_R18)-TUAS 10GE001</t>
  </si>
  <si>
    <t>COX_SLT-OMNI-EAST_SMW4-COX-SAT-2-6500_WL5e MOTR -SH1/Slot8/Port4(AOC)-2x100G MOTR-SH2/Slot11/Port 12(AOC) Client Port 3-MPO 3.4/#1-64</t>
  </si>
  <si>
    <t>CIENA-SMW4-INT-ODF-01-CienaNewODF-4-G-1 Tx_SAT / CIENA-SMW4-INT-ODF-01-CienaNewODF-4-H-1 Rx_SAT</t>
  </si>
  <si>
    <t xml:space="preserve">24697MCAR230424
24644MCAR280324
</t>
  </si>
  <si>
    <t>COX/TUS/10GE (LAN PHY)/125/M</t>
  </si>
  <si>
    <t>COX/BSCPLC(IPLC19_L_R19)-TUAS 10GE001</t>
  </si>
  <si>
    <t>COX_SLT-OMNI-EAST_SMW4-COX-SAT-2-6500_WL5e MOTR -SH1/Slot8/Port4(AOC)-2x100G MOTR-SH2/Slot11/Port 12(AOC) Client Port 3-MPO 4.1/#1-64</t>
  </si>
  <si>
    <t>CIENA-SMW4-INT-ODF-01-CienaNewODF-4-I-1 Tx_SAT / CIENA-SMW4-INT-ODF-01-CienaNewODF-4-J-1 Rx_SAT</t>
  </si>
  <si>
    <t>24698MCAR230424
24644MCAR280324</t>
  </si>
  <si>
    <t>COX/TUS/10GE (LAN PHY)/127/M</t>
  </si>
  <si>
    <t>COX/EXBT(07)/IIG-TUAS/ORANGE 10GE001</t>
  </si>
  <si>
    <t>COX_SLT-OMNI-EAST_SMW4-COX-SAT-2-6500_WL5e MOTR -SH1/Slot7/Port6(AOC)-2x100G MOTR-SH2/Slot9/Port 11(AOC) Client Port 2-MPO 2.1/#1-64</t>
  </si>
  <si>
    <t>CIENA-SMW4-INT-ODF-01-CienaNewODF-3-I-1 Tx_SAT / CIENA-SMW4-INT-ODF-01-CienaNewODF-3-J-1 Rx_SAT</t>
  </si>
  <si>
    <t>48-port ODF Tray-3, Port 9 &amp; 10</t>
  </si>
  <si>
    <t>Back Haul Connected since 10/07/2024</t>
  </si>
  <si>
    <t>24715MCAR150524</t>
  </si>
  <si>
    <t>REQ25664</t>
  </si>
  <si>
    <t>COX/TUS/100GBE/001/M</t>
  </si>
  <si>
    <t>COX/BSCPLC(100G_01)/IIG-TUAS/BSC 100G001</t>
  </si>
  <si>
    <t>BSCPLC IIG</t>
  </si>
  <si>
    <t>COX_SLT-OMNI-EAST_SMW4-COX-SAT-2-6500_WL5e MOTR -SH2/Slot1/Port6/#1-640</t>
  </si>
  <si>
    <t>CIENA-SMW4-INT-ODF-01-CienaNewODF-1-A-1 Tx_SAT / CIENA-SMW4-INT-ODF-01-CienaNewODF-1-B-1 Rx_SAT</t>
  </si>
  <si>
    <t>Cox-Core-03 || Port: Hu0/0/1/1</t>
  </si>
  <si>
    <t>Back Haul Connected since 21/04/2024</t>
  </si>
  <si>
    <t>24675MCAR200424</t>
  </si>
  <si>
    <t>COX/TUS/100GBE/002/M</t>
  </si>
  <si>
    <t>COX/BSCPLC(IPLC02_L_R02)-TUAS 10GE001</t>
  </si>
  <si>
    <t>COX_SLT-OMNI-EAST_SMW4-COX-SAT-2-6500_WL5e MOTR -SH2/Slot1/Port5/#1-640</t>
  </si>
  <si>
    <t>CIENA-SMW4-INT-ODF-01-CienaNewODF-1-C-1 Tx_SAT / CIENA-SMW4-INT-ODF-01-CienaNewODF-1-D-1 Rx_SAT</t>
  </si>
  <si>
    <t>Back Haul disonnected since 30/06/2024</t>
  </si>
  <si>
    <t>24676MCAR200424</t>
  </si>
  <si>
    <t>COX/TUS/100GBE/003/M</t>
  </si>
  <si>
    <t>COX/BSCPLC(IPLC03_L_R03)-TUAS 10GE001</t>
  </si>
  <si>
    <t>COX_SLT-OMNI-EAST_SMW4-COX-SAT-2-6500_WL5e MOTR -SH2/Slot1/Port4/#1-640</t>
  </si>
  <si>
    <t>CIENA-SMW4-INT-ODF-01-CienaNewODF-1-E-1 Tx_SAT / CIENA-SMW4-INT-ODF-01-CienaNewODF-1-F-1 Rx_SAT</t>
  </si>
  <si>
    <t>Back Haul Connected since 29/04/2024</t>
  </si>
  <si>
    <t>Back Haul disconnected since 02/07/2024</t>
  </si>
  <si>
    <t>24677MCAR200424</t>
  </si>
  <si>
    <t>COX/TUS/100GBE/004/M</t>
  </si>
  <si>
    <t>COX/BSCPLC(IPLC04_L_R04)-TUAS 10GE001</t>
  </si>
  <si>
    <t>COX_SLT-OMNI-EAST_SMW4-COX-SAT-2-6500_WL5e MOTR -SH2/Slot2/Port6/#1-640</t>
  </si>
  <si>
    <t>CIENA-SMW4-INT-ODF-01-CienaNewODF-1-G-1 Tx_SAT / CIENA-SMW4-INT-ODF-01-CienaNewODF-1-H-1 Rx_SAT</t>
  </si>
  <si>
    <t>Back Haul disconnected since 29/06/2024</t>
  </si>
  <si>
    <t>24678MCAR200424</t>
  </si>
  <si>
    <t>COX/TUS/100GBE/005/M</t>
  </si>
  <si>
    <t>COX/BSCPLC(IPLC05_L_R05)-TUAS 10GE001</t>
  </si>
  <si>
    <t>COX_SLT-OMNI-EAST_SMW4-COX-SAT-2-6500_WL5e MOTR -SH2/Slot2/Port5/#1-640</t>
  </si>
  <si>
    <t>CIENA-SMW4-INT-ODF-01-CienaNewODF-1-I-1 Tx_SAT / CIENA-SMW4-INT-ODF-01-CienaNewODF-1-J-1 Rx_SAT</t>
  </si>
  <si>
    <t>.</t>
  </si>
  <si>
    <t>24679MCAR200424</t>
  </si>
  <si>
    <t>COX/TUS/100GBE/006/M</t>
  </si>
  <si>
    <t>COX/SUMMIT(100G_01)/IIG-TUAS/BSC 100G001</t>
  </si>
  <si>
    <t>COX_SLT-OMNI-EAST_SMW4-COX-SAT-2-6500_WL5e MOTR -SH2/Slot2/Port4/#1-640</t>
  </si>
  <si>
    <t>CIENA-SMW4-INT-ODF-01-CienaNewODF-1-K-1 Tx_SAT / CIENA-SMW4-INT-ODF-01-CienaNewODF-1-L-1 Rx_SAT</t>
  </si>
  <si>
    <t>48-Port ODF Tray-2,Port- 9 &amp; 10</t>
  </si>
  <si>
    <t>Back Haul Connected since 14/05/2024</t>
  </si>
  <si>
    <t>24680MCAR200424</t>
  </si>
  <si>
    <t>COX/TUS/100GBE/007/M</t>
  </si>
  <si>
    <t>COX/BSCPLC(IPLC07_L_R07)-TUAS 10GE001</t>
  </si>
  <si>
    <t>COX_SLT-OMNI-EAST_SMW4-COX-SAT-2-6500_WL5e MOTR -SH2/Slot3/Port6/#1-640</t>
  </si>
  <si>
    <t>CIENA-SMW4-INT-ODF-01-CienaNewODF-1-A-2 Tx_SAT / CIENA-SMW4-INT-ODF-01-CienaNewODF-1-B-2 Rx_SAT</t>
  </si>
  <si>
    <t>24681MCAR200424</t>
  </si>
  <si>
    <t>COX/TUS/100GBE/008/M</t>
  </si>
  <si>
    <t>COX/LEVEL3(100G_01)/IIG-TUAS/BSC 100G001</t>
  </si>
  <si>
    <t>COX_SLT-OMNI-EAST_SMW4-COX-SAT-2-6500_WL5e MOTR -SH2/Slot3/Port5/#1-640</t>
  </si>
  <si>
    <t>CIENA-SMW4-INT-ODF-01-CienaNewODF-1-C-2 Tx_SAT / CIENA-SMW4-INT-ODF-01-CienaNewODF-1-D-2 Rx_SAT</t>
  </si>
  <si>
    <t>48-Port ODF Tray-3,Port- 1 &amp; 2</t>
  </si>
  <si>
    <t>'noc@level3carrier.com; support@level3carrier.com</t>
  </si>
  <si>
    <t>Tl: +880 1733336060, 01733336161</t>
  </si>
  <si>
    <t>Back Haul Connected since 21/05/2024</t>
  </si>
  <si>
    <t>24682MCAR200424</t>
  </si>
  <si>
    <t>COX/TUS/100GBE/009/M</t>
  </si>
  <si>
    <t>COX/LEVEL3(100G_02)/IIG-TUAS/BSC 100G001</t>
  </si>
  <si>
    <t>COX_SLT-OMNI-EAST_SMW4-COX-SAT-2-6500_WL5e MOTR -SH2/Slot3/Port4/#1-640</t>
  </si>
  <si>
    <t>CIENA-SMW4-INT-ODF-01-CienaNewODF-1-E-2 Tx_SAT / CIENA-SMW4-INT-ODF-01-CienaNewODF-1-F-2 Rx_SAT</t>
  </si>
  <si>
    <t>48-Port ODF Tray-3,Port- 3 &amp; 4</t>
  </si>
  <si>
    <t>Back Haul Connected since 31/07/2024</t>
  </si>
  <si>
    <t>24683MCAR200424
24840MDCR300724</t>
  </si>
  <si>
    <t>COX/TUS/100GBE/010/M</t>
  </si>
  <si>
    <t>COX/BSCPLC(IPLC10_L_R10)-TUAS 10GE001</t>
  </si>
  <si>
    <t>COX_SLT-OMNI-EAST_SMW4-COX-SAT-2-6500_WL5e MOTR -SH2/Slot4/Port6/#1-640</t>
  </si>
  <si>
    <t>CIENA-SMW4-INT-ODF-01-CienaNewODF-1-G-2 Tx_SAT / CIENA-SMW4-INT-ODF-01-CienaNewODF-1-H-2 Rx_SAT</t>
  </si>
  <si>
    <t>24684MCAR200424</t>
  </si>
  <si>
    <t>COX/TUS/100GBE/011/M</t>
  </si>
  <si>
    <t>COX/BSCPLC(IPLC11_L_R11)-TUAS 10GE001</t>
  </si>
  <si>
    <t>COX_SLT-OMNI-EAST_SMW4-COX-SAT-2-6500_WL5e MOTR -SH2/Slot4/Port5/#1-640</t>
  </si>
  <si>
    <t>CIENA-SMW4-INT-ODF-01-CienaNewODF-1-I-2 Tx_SAT / CIENA-SMW4-INT-ODF-01-CienaNewODF-1-J-2 Rx_SAT</t>
  </si>
  <si>
    <t>24685MCAR200424</t>
  </si>
  <si>
    <t>COX/TUS/100GBE/012/M</t>
  </si>
  <si>
    <t>COX/BSCPLC(IPLC12_L_R12)-TUAS 10GE001</t>
  </si>
  <si>
    <t>COX_SLT-OMNI-EAST_SMW4-COX-SAT-2-6500_WL5e MOTR -SH2/Slot4/Port4/#1-640</t>
  </si>
  <si>
    <t>CIENA-SMW4-INT-ODF-01-CienaNewODF-1-K-2 Tx_SAT / CIENA-SMW4-INT-ODF-01-CienaNewODF-1-L-2 Rx_SAT</t>
  </si>
  <si>
    <t>24686MCAR200424</t>
  </si>
  <si>
    <t>COX/TUS/100GBE/013/M</t>
  </si>
  <si>
    <t>COX/BSCPLC(IPLC13_L_R13)-TUAS 10GE001</t>
  </si>
  <si>
    <t>COX_SLT-OMNI-EAST_SMW4-COX-SAT-2-6500_WL5e MOTR -SH2/Slot5/Port6/#1-640</t>
  </si>
  <si>
    <t>CIENA-SMW4-INT-ODF-01-CienaNewODF-1-A-3 Tx_SAT / CIENA-SMW4-INT-ODF-01-CienaNewODF-1-B-3 Rx_SAT</t>
  </si>
  <si>
    <t>24687MCAR200424</t>
  </si>
  <si>
    <t>COX/TUS/100GBE/014/M</t>
  </si>
  <si>
    <t>COX/BSCPLC(IPLC14_L_R14)-TUAS 10GE001</t>
  </si>
  <si>
    <t>COX_SLT-OMNI-EAST_SMW4-COX-SAT-2-6500_WL5e MOTR -SH2/Slot5/Port5/#1-640</t>
  </si>
  <si>
    <t>CIENA-SMW4-INT-ODF-01-CienaNewODF-1-C-3 Tx_SAT / CIENA-SMW4-INT-ODF-01-CienaNewODF-1-D-3 Rx_SAT</t>
  </si>
  <si>
    <t>24688MCAR200424</t>
  </si>
  <si>
    <t>COX/TUS/100GBE/015/M</t>
  </si>
  <si>
    <t>COX/BSCPLC(IPLC15_L_R15)-TUAS 10GE001</t>
  </si>
  <si>
    <t>COX_SLT-OMNI-EAST_SMW4-COX-SAT-2-6500_WL5e MOTR -SH2/Slot5/Port4/#1-640</t>
  </si>
  <si>
    <t>CIENA-SMW4-INT-ODF-01-CienaNewODF-1-E-3 Tx_SAT / CIENA-SMW4-INT-ODF-01-CienaNewODF-1-F-3 Rx_SAT</t>
  </si>
  <si>
    <t>24689MCAR200424</t>
  </si>
  <si>
    <t>COX/TUS/100GBE/016/M</t>
  </si>
  <si>
    <t>COX_SLT-OMNI-EAST_SMW4-COX-SAT-2-6500_WL5e MOTR -SH2/Slot6/Port6/#1-640</t>
  </si>
  <si>
    <t>CIENA-SMW4-INT-ODF-01-CienaNewODF-1-G-3 Tx_SAT / CIENA-SMW4-INT-ODF-01-CienaNewODF-1-H-3 Rx_SAT</t>
  </si>
  <si>
    <t>24690MCAR200424</t>
  </si>
  <si>
    <t xml:space="preserve">COX/TUS/1S/016/M </t>
  </si>
  <si>
    <t xml:space="preserve">DAC/BTCL-SNG/RCH VC4S001 </t>
  </si>
  <si>
    <t>COX_SIE_M5_5430_001_Shelf-C/sl-C-14/port02_AU4#16-16</t>
  </si>
  <si>
    <t>COX/TUS/1S/091/M</t>
  </si>
  <si>
    <t xml:space="preserve">DAC/BTCL-SNG/PD VC4S018 </t>
  </si>
  <si>
    <t>HRC Technologies Limited</t>
  </si>
  <si>
    <t>COX_SIE_M5_5430_001_Shelf-C/sl-C-14/port02_AU4#14-14</t>
  </si>
  <si>
    <t>noc@hrcigw.com</t>
  </si>
  <si>
    <t>T: +8802-9886762 +8801556590894, 01755-594427, 01713-034486</t>
  </si>
  <si>
    <t>COX/TUS/1S/174/M</t>
  </si>
  <si>
    <t>TUAS/PCCW - COX'S BAZAR/PCCW VC4 S001</t>
  </si>
  <si>
    <t>BD Link</t>
  </si>
  <si>
    <t>COX_SIE_M5_5430_001_Shelf-C/sl-C-14/port10_AU4#12-12</t>
  </si>
  <si>
    <t>Ciena ODF/M-3/T-B/P-7&amp;8</t>
  </si>
  <si>
    <t>noc@bdlink.com.bd; tx@bdlink.com.bd; datacom@bdlink.com.bd; emam.mamun@bdlink.com.bd; Jahangir.hossain@bdlink.com.bd; mokhlesur.rahman@bdlink.com.bd</t>
  </si>
  <si>
    <t>T: +880 1755648484</t>
  </si>
  <si>
    <t>22461WRGR230720</t>
  </si>
  <si>
    <t>REQ23313</t>
  </si>
  <si>
    <t>COX/TUS/1S/175/M</t>
  </si>
  <si>
    <t>DAC/BTCL-TUAS/ROOTS(IGW) VC4S001</t>
  </si>
  <si>
    <t>Roots Communication</t>
  </si>
  <si>
    <t>COX_SIE_M5_5430_001_Shelf-C/sl-C-14/port02_AU4#15-15</t>
  </si>
  <si>
    <t xml:space="preserve">noc.roots@rootscommunication.net; </t>
  </si>
  <si>
    <t>T: +8801760505055, +8801198388190, +8801833331796,</t>
  </si>
  <si>
    <t>COX/TUS/1S/179/M</t>
  </si>
  <si>
    <t>TUAS - COX'S BAZAR VC4 S002</t>
  </si>
  <si>
    <t>COX_SIE_M5_5430_001_Shelf-C/sl-C-14/port10_AU4#10-10</t>
  </si>
  <si>
    <t>COX/TUS/1S/261/M</t>
  </si>
  <si>
    <t>COX/BTCL(10)/IGW-TUS/PCCW VC4S001</t>
  </si>
  <si>
    <t>COX_SIE_M5_5430_001_Shelf-C/sl-C-14/port07_AU4#1-1</t>
  </si>
  <si>
    <t>Back Haul Connected since 26/07/2022</t>
  </si>
  <si>
    <t>23744MCAR070422</t>
  </si>
  <si>
    <t>COX/TUS/1S/262/M</t>
  </si>
  <si>
    <t>COX/BTCL(09)/IGW-TUS/PCCW VC4S001</t>
  </si>
  <si>
    <t>COX_SIE_M5_5430_001_Shelf-C/sl-C-14/port10_AU4#2</t>
  </si>
  <si>
    <t>23745MCAR080422</t>
  </si>
  <si>
    <t>COX/TUS/4S/006/M</t>
  </si>
  <si>
    <t>COX/NOVOCOM(01)/ITC-TUS/BHA 4VC4S001</t>
  </si>
  <si>
    <t>Novo Com</t>
  </si>
  <si>
    <t>STM-4S</t>
  </si>
  <si>
    <t>COX_SIE_M5_5430_001_Shelf-C/sl-C-12/port05_AU4#33</t>
  </si>
  <si>
    <t>Ciena ODF/M-1/T-A/P-9&amp;10</t>
  </si>
  <si>
    <t>96-Port ODF Tray-4, Port-3 &amp; 4</t>
  </si>
  <si>
    <t>NovoCom Transmission &lt;transmission@novocom-bd.com&gt;</t>
  </si>
  <si>
    <t>T: +8801755639762; Tel: +880-2-8899657; Ext: 421</t>
  </si>
  <si>
    <t>Shifted from BTCL OTB to 96-Port ODF on 29.05.2019 17:15 PM</t>
  </si>
  <si>
    <t>COX/TUS/16S/001/M</t>
  </si>
  <si>
    <t>SINGAPOR/XFT7-COXSBAZA/XBTTB 16V4C1</t>
  </si>
  <si>
    <t>STM-16S</t>
  </si>
  <si>
    <t>COX_SIE_M5_5430_001_Shelf-C/sl-C-12/port05_AU4#17</t>
  </si>
  <si>
    <t>Shifted from BTCL OTB to 96-Port ODF on 29.05.2019 17:15 PM          AU14 &amp; AU16 are not in used.</t>
  </si>
  <si>
    <t>COX/TUS/16S/006/M</t>
  </si>
  <si>
    <t>DAC/BTCL-SNG/TSD 16S001</t>
  </si>
  <si>
    <t>ADN/Managewell</t>
  </si>
  <si>
    <t>COX_SIE_M5_5430_001_Shelf-C/sl-C-14/port04_AU4#1-16</t>
  </si>
  <si>
    <t>Ciena ODF/M-3/T-A/P-7&amp;8</t>
  </si>
  <si>
    <t>48-Port ODF Tray-3,Port- 11 &amp; 12</t>
  </si>
  <si>
    <t>Equipment-NA08, slot- 9, port- 2</t>
  </si>
  <si>
    <t>Shifted to F@H from BTCL on 30/05/2024</t>
  </si>
  <si>
    <t>22499MCAR130820</t>
  </si>
  <si>
    <t>Airport Ticketing</t>
  </si>
  <si>
    <t>COX/TUS/1S/088/M</t>
  </si>
  <si>
    <t>DAC/BTCL-SNG/RCH VC4S002  </t>
  </si>
  <si>
    <t>SM Communications</t>
  </si>
  <si>
    <t>COX_SIE_M5_5430_001_Shelf-C/sl-C-14/port09_AU4#13-13</t>
  </si>
  <si>
    <t>This circuit client is SM communication &amp; it is not connected with client</t>
  </si>
  <si>
    <t>Hard Loop at COX Terminal</t>
  </si>
  <si>
    <t>COX/TUS/1S/170/M</t>
  </si>
  <si>
    <t>COX/BTCL(IP02)/IGW-TUS/BSCCL VC4S001</t>
  </si>
  <si>
    <t>COX_SIE_M5_5430_001_Shelf-C/sl-C-14/port07_AU4#2-2</t>
  </si>
  <si>
    <t>23 Sep, 2015</t>
  </si>
  <si>
    <t>Disconnected 18/12/22</t>
  </si>
  <si>
    <t>COX/TUS/1S/169/M</t>
  </si>
  <si>
    <t>COX/BTCL(IP01)/IGW-TUS/BSCCL VC4S001</t>
  </si>
  <si>
    <t>COX_SIE_M5_5430_001_Shelf-C/sl-C-14/port10_AU4#1-1</t>
  </si>
  <si>
    <t>28 Sep, 2015</t>
  </si>
  <si>
    <t xml:space="preserve">COX/TUS/1S/156/M </t>
  </si>
  <si>
    <t>DAC/BTCL-SNG/PD VC4S029  </t>
  </si>
  <si>
    <t>Global Voice Telecom</t>
  </si>
  <si>
    <t>De-Active</t>
  </si>
  <si>
    <t>COX_SIE_M5_5430_001_Shelf-C/sl-C-14/port07_AU4#14-14</t>
  </si>
  <si>
    <t>noc@gvtele.com</t>
  </si>
  <si>
    <t>T: +8801787676898</t>
  </si>
  <si>
    <t>Back Haul Disconnected since 01.12.2017 @ 05:20 PM</t>
  </si>
  <si>
    <t>COX/TUS/10G/001/M</t>
  </si>
  <si>
    <t>COX/BSCCL(12)/IIG-TUS/TIS 10G001</t>
  </si>
  <si>
    <t>Re-Assignment</t>
  </si>
  <si>
    <t>10G</t>
  </si>
  <si>
    <t>Melco-100G</t>
  </si>
  <si>
    <t>support.iig@bsccl.com'; o&amp;m@bsccl.com</t>
  </si>
  <si>
    <t>The circuit has been disconnected  since 01/09/2017 after it converted to COX/TUS/10GE (LAN PHY)/013/M</t>
  </si>
  <si>
    <t>COX/TUS/10G/002/M</t>
  </si>
  <si>
    <t>COX/BSCCL(14)/IIG-TUS/NTT 10G002</t>
  </si>
  <si>
    <t>COX_SLT-OMNI-EAST_SLT2E_R2/SR1/SL03/C4/#1-64</t>
  </si>
  <si>
    <t>Head-1, Port-4 &amp; 12</t>
  </si>
  <si>
    <t>The circuit has been disconnected  since 04/09/2017</t>
  </si>
  <si>
    <t>COX/TUS/1S/150/M</t>
  </si>
  <si>
    <t xml:space="preserve">DAC/BTCL-SNG/PD VC4S027 </t>
  </si>
  <si>
    <t>De Active</t>
  </si>
  <si>
    <t>Alcatel</t>
  </si>
  <si>
    <t>cox_SIE_M1 r01sr1sl16/port16_AU4#2-2</t>
  </si>
  <si>
    <t>noc@bdlink.com.bd</t>
  </si>
  <si>
    <t xml:space="preserve">T: +880 28332548, Mobile: + 880 1755 648484 </t>
  </si>
  <si>
    <t>DE – COMMISSION 31/08/2017</t>
  </si>
  <si>
    <t>COX/TUS/1S/173/M</t>
  </si>
  <si>
    <t>DAC/BTCL-SNG/PD VC4S032</t>
  </si>
  <si>
    <t>cox_SIE_M1 r01sr1sl16/port10_AU4#16-16 </t>
  </si>
  <si>
    <t>noc@bdlink.com.bd; imam.chowdhury@bdlink.com.bd;</t>
  </si>
  <si>
    <t>COX/TUS/VC4-4C/023/M</t>
  </si>
  <si>
    <t>DAC/BTCL-SNG/RCH 4V4C001  </t>
  </si>
  <si>
    <t>REGO Communications Limited</t>
  </si>
  <si>
    <t>4xSTM-1</t>
  </si>
  <si>
    <r>
      <t>cox_SIE_M1 r01sr1sl16/port09_AU4#1-4</t>
    </r>
    <r>
      <rPr>
        <b/>
        <sz val="11"/>
        <rFont val="Calibri"/>
        <family val="2"/>
      </rPr>
      <t> </t>
    </r>
  </si>
  <si>
    <t>support@regocommunications.com</t>
  </si>
  <si>
    <t>T : +88017555 14000</t>
  </si>
  <si>
    <t>Not Active</t>
  </si>
  <si>
    <t>CHN/COX/VC4-16C/003/M</t>
  </si>
  <si>
    <t>CNI/MGO C&amp;W-COX/MGO C&amp;W 16V4C001</t>
  </si>
  <si>
    <t>Mango Teleservice Ltd.</t>
  </si>
  <si>
    <t>STM-16</t>
  </si>
  <si>
    <t>COX_SIE_M5_5430_001_Shelf-C/sl-C-14/port08_AU4#1-16</t>
  </si>
  <si>
    <t>support@mango.com.bd</t>
  </si>
  <si>
    <t>T: +880 17 3006 8810–11; +880 1550551353-54</t>
  </si>
  <si>
    <t>Deactivate on 21-MAY-2019@23:59 UTC</t>
  </si>
  <si>
    <t xml:space="preserve">20598MCDR150519 </t>
  </si>
  <si>
    <t>COX/PAL/VC4-64C/001/M</t>
  </si>
  <si>
    <t>COX/BSCCL(10)/IIG-PAL/TIS 64VC4S001</t>
  </si>
  <si>
    <t>STM-64</t>
  </si>
  <si>
    <t>Palermo</t>
  </si>
  <si>
    <t>COX_SIE_M5_5430_001_Shelf-C/sl-C-12/port03_AU4#1-64</t>
  </si>
  <si>
    <t>De-Activation Date  24-Feb-2017@23:59UTC</t>
  </si>
  <si>
    <t>15191MCDR190117</t>
  </si>
  <si>
    <t>COX/TUS/1S/035/M</t>
  </si>
  <si>
    <t>SINGAPOR/CSMT-COXSBAZA/XBTTB VC4S1</t>
  </si>
  <si>
    <t>Mir Telecom</t>
  </si>
  <si>
    <t>COX_SIE_M5_5430_001_Shelf-C/sl-C-12/port05_AU4#38-38</t>
  </si>
  <si>
    <t>noc@mirtelecom-bd.com; txop@mirtelecom-bd.com</t>
  </si>
  <si>
    <t>T: +8801730303033, +8801820098937</t>
  </si>
  <si>
    <t>Deactivate on  26-JUN-2018 04:00 UTC</t>
  </si>
  <si>
    <t xml:space="preserve">COX/TUS/1S/049/M </t>
  </si>
  <si>
    <t>DHAKA/BTTB-TUAS/PCCW-HKG VC4S001  </t>
  </si>
  <si>
    <t>COX_SIE_M5_5430_001_Shelf-C/sl-C-14/port07_AU4#3-3</t>
  </si>
  <si>
    <t>De Activated on 16/05/2020</t>
  </si>
  <si>
    <t>REQ23088</t>
  </si>
  <si>
    <t xml:space="preserve">COX/TUS/1S/063/M </t>
  </si>
  <si>
    <t>DHA/NOVOTEL-TUAS/BHARTI/VC4S001</t>
  </si>
  <si>
    <t>NovoTel</t>
  </si>
  <si>
    <t>cox_SIE_M1 r01sr1sl18/port14_AU4#4-4 </t>
  </si>
  <si>
    <t xml:space="preserve"> noc@novotel-bd.com; transmission@novotel-bd.com;</t>
  </si>
  <si>
    <t>T: +8801755639762 Morshalin Mithu : 0173188723</t>
  </si>
  <si>
    <t>De-Activation Date 5th Jan 2017</t>
  </si>
  <si>
    <t xml:space="preserve">COX/TUS/1S/069/M </t>
  </si>
  <si>
    <t>DAC/BTCL-SNG/PD VC4S009  </t>
  </si>
  <si>
    <t>Bangla Trac Communications Ltd.</t>
  </si>
  <si>
    <t>COX_SIE_M5_5430_001_Shelf-C/sl-C-12/port05_AU4#39-39</t>
  </si>
  <si>
    <t>noc@btraccl.com</t>
  </si>
  <si>
    <t xml:space="preserve">T: +8801746040080 | +8801824916664 | +8801190858317 | </t>
  </si>
  <si>
    <t>Deactivate on 15-MARCH-2019@23:59 UTC</t>
  </si>
  <si>
    <t xml:space="preserve">20118MCDR140319 </t>
  </si>
  <si>
    <t xml:space="preserve">COX/TUS/1S/096/M </t>
  </si>
  <si>
    <t>DAC/BTCL-SNG/RCH VC4S003</t>
  </si>
  <si>
    <t>Ranks Telecom</t>
  </si>
  <si>
    <t xml:space="preserve"> COX_SIE_M5_5430_001_Shelf-C/sl-C-12/port05_AU4#37-37</t>
  </si>
  <si>
    <t>igwnoc@rankstelecom.net</t>
  </si>
  <si>
    <t>T:+88-01195000444</t>
  </si>
  <si>
    <t>Deactivate on 07-JUN-2018 23:59 UTC</t>
  </si>
  <si>
    <t xml:space="preserve">COX/TUS/1S/115/M </t>
  </si>
  <si>
    <t>DAC/BTCL-SNG/PD VC4S020  </t>
  </si>
  <si>
    <t>BG Tel</t>
  </si>
  <si>
    <t>COX_SIE_M5_5430_001_Shelf-C/sl-C-14/port02_AU4#4-4</t>
  </si>
  <si>
    <t>noc@bgtelgroup.com; transmission@bgtelgroup.com; rakibul@bgtelgroup.com;  ranjan@bgtelgroup.com</t>
  </si>
  <si>
    <t xml:space="preserve">T: +88029858326,  +88029858327 </t>
  </si>
  <si>
    <t>COX/TUS/1S/117/M</t>
  </si>
  <si>
    <t>DAC/BTTB-SNG/TSS VC4S001  </t>
  </si>
  <si>
    <t>COX_SIE_M5_5430_001_Shelf-C/sl-C-14/port02_AU4#1-1</t>
  </si>
  <si>
    <t>De Activated on 28/05/2020</t>
  </si>
  <si>
    <t>22253MCDR210520</t>
  </si>
  <si>
    <t>REQ23100</t>
  </si>
  <si>
    <t xml:space="preserve">COX/TUS/1S/138/M </t>
  </si>
  <si>
    <t>DAC/BTCL-SNG/RCH VC4S005  </t>
  </si>
  <si>
    <t>cox_SIE_M1 r01sr1sl16/port14_AU4#3-3 </t>
  </si>
  <si>
    <t>De-Activation Date 26.04.2017</t>
  </si>
  <si>
    <t xml:space="preserve">COX/TUS/1S/155/M </t>
  </si>
  <si>
    <t>COX/BSCCL(01)/CORPORATE-SNG/PD VC4S030</t>
  </si>
  <si>
    <t>cox_SIE_M1 r01sr1sl18/port14_AU4#1-1 </t>
  </si>
  <si>
    <t>noc.itc@novocom-bd.com; tanveer.rahman@novocom-bd.com</t>
  </si>
  <si>
    <r>
      <t xml:space="preserve">T: </t>
    </r>
    <r>
      <rPr>
        <b/>
        <sz val="11"/>
        <rFont val="Calibri"/>
        <family val="2"/>
      </rPr>
      <t xml:space="preserve">+8801755639762; </t>
    </r>
    <r>
      <rPr>
        <sz val="11"/>
        <rFont val="Calibri"/>
        <family val="2"/>
      </rPr>
      <t xml:space="preserve">Tel: </t>
    </r>
    <r>
      <rPr>
        <b/>
        <sz val="11"/>
        <rFont val="Calibri"/>
        <family val="2"/>
      </rPr>
      <t>+880-2-8899657</t>
    </r>
    <r>
      <rPr>
        <sz val="11"/>
        <rFont val="Calibri"/>
        <family val="2"/>
      </rPr>
      <t xml:space="preserve">; Ext: </t>
    </r>
    <r>
      <rPr>
        <b/>
        <sz val="11"/>
        <rFont val="Calibri"/>
        <family val="2"/>
      </rPr>
      <t>421</t>
    </r>
  </si>
  <si>
    <t>COX/TUS/1S/165/M</t>
  </si>
  <si>
    <t>COX/VENUS(03)/IGW-TUS/COX VC4S001</t>
  </si>
  <si>
    <t>Venus Telecom</t>
  </si>
  <si>
    <t>COX_SIE_M5_5430_001_Shelf-C/sl-C-14/port11_AU4#7-7</t>
  </si>
  <si>
    <t>noc@venustelco.net; humayun@venustelco.net</t>
  </si>
  <si>
    <t>T: +88 01755638261, +88 01765666425</t>
  </si>
  <si>
    <t>BanglaPhone</t>
  </si>
  <si>
    <t>Disconnected since 01/01/2018 @ 11:53:20 AM</t>
  </si>
  <si>
    <t>COX/TUS/1S/167/M</t>
  </si>
  <si>
    <t>DHA/BTTB-TUAS/VOICE(MPL) VC4S025</t>
  </si>
  <si>
    <t>hossain@metro-plus.co.uk; metroplusuk@yahoo.co.uk</t>
  </si>
  <si>
    <t>T: +880 1714116111(Mr. Arif CTO), +880 1784399218(Mr. Mashrik)</t>
  </si>
  <si>
    <t>Deactivate on 17-NOV-2017</t>
  </si>
  <si>
    <t>COX/TUS/1S/171/M</t>
  </si>
  <si>
    <t>COX/BTCL(IP03)/IGW-TUS/BSCCL VC4S001</t>
  </si>
  <si>
    <t>COX_SIE_M5_5430_001_Shelf-C/sl-C-14/port10_AU4#3-3</t>
  </si>
  <si>
    <t>Deactivate on 24-APR-2019@23:59 UTC.</t>
  </si>
  <si>
    <t>20483MCDR180419</t>
  </si>
  <si>
    <t>REQ21358</t>
  </si>
  <si>
    <t>COX/TUS/1S/172/M</t>
  </si>
  <si>
    <t>COX/BTCL(IP04)/IGW-TUS/BSCCL VC4S001</t>
  </si>
  <si>
    <t>COX_SIE_M5_5430_001_Shelf-C/sl-C-14/port07_AU4#5-5</t>
  </si>
  <si>
    <t>20484MCDR180419</t>
  </si>
  <si>
    <t>REQ21359</t>
  </si>
  <si>
    <t>COX/TUS/1S/176/M</t>
  </si>
  <si>
    <t>DAC/BTCL-SNG/TSD VC4S033</t>
  </si>
  <si>
    <t>Managewell</t>
  </si>
  <si>
    <t>cox_SIE_M1 r01sr1sl16/port12_AU4#16-16</t>
  </si>
  <si>
    <t>'noc@adnsl.net; customer.care@adnsl.net</t>
  </si>
  <si>
    <t>Cell: +880 1777770211</t>
  </si>
  <si>
    <t>Deactive since 07.12.2016</t>
  </si>
  <si>
    <t>COX/TUS/1S/230/M</t>
  </si>
  <si>
    <t>COX/MIRTELECOM(01)/IGW-TUS/TIS VC4S001</t>
  </si>
  <si>
    <t>Disconnected since 23:59 UTC/ 23.12.19</t>
  </si>
  <si>
    <t>21720MCDR171219</t>
  </si>
  <si>
    <t>COX/TUS/4S/004/M</t>
  </si>
  <si>
    <t>DAC/BTCL-SNG/TSD 4S009</t>
  </si>
  <si>
    <t>COX_SIE_M5_5430_001_Shelf-C/sl-C-14/port10_AU4#13-16</t>
  </si>
  <si>
    <t>noc@adnsl.net; customer.care@adnsl.net; support@adnsl.net</t>
  </si>
  <si>
    <t>Cell: +880 1777770211, 281(preferred)</t>
  </si>
  <si>
    <t>De Activated by MNOC on 15/11/2020</t>
  </si>
  <si>
    <t xml:space="preserve">CHN/COX/1S/002/M </t>
  </si>
  <si>
    <t>CHN/BHA - COX/BTT VC4S002  </t>
  </si>
  <si>
    <t>Bharti</t>
  </si>
  <si>
    <t>COX_SIE_M5_5430_001_Shelf-C/sl-C-14/port10_AU4#4-4</t>
  </si>
  <si>
    <t>22245MCDR110520</t>
  </si>
  <si>
    <t>REQ23089</t>
  </si>
  <si>
    <t xml:space="preserve">CHN/COX/1S/096/M </t>
  </si>
  <si>
    <t xml:space="preserve">COX/DIGICON(02)/IGW-CHN/BHARTI VC4S001 </t>
  </si>
  <si>
    <t xml:space="preserve">Digicon Telecommunication Ltd. </t>
  </si>
  <si>
    <t>COX_SIE_M5_5430_001_Shelf-C/sl-C-14/port10_AU4#9-9</t>
  </si>
  <si>
    <t>noc@digicontel.com</t>
  </si>
  <si>
    <t>T: +8801755633759, Tell No: +88029820311</t>
  </si>
  <si>
    <t>Deactivate on 01-OCT-2018@23:59 UTC</t>
  </si>
  <si>
    <t>CHN/COX/1S/120/M</t>
  </si>
  <si>
    <t>CHN/BHA-COX/BSCCL VC4S003</t>
  </si>
  <si>
    <t>COX_SIE_M5_5430_001_Shelf-C/sl-C-12/port05_AU4#40-40</t>
  </si>
  <si>
    <t>De Activated on 02/02/2020</t>
  </si>
  <si>
    <t>21829MCDR300120</t>
  </si>
  <si>
    <t>REQ22657</t>
  </si>
  <si>
    <t>CHN/COX/1S/123/M</t>
  </si>
  <si>
    <t>DHA/BTTB(R)-TUAS/VOICE(MPL) VC4S025</t>
  </si>
  <si>
    <t>cox_SIE_M1 r01sr1sl16/port15_AU4#1-1</t>
  </si>
  <si>
    <t>CHN/COX/1S/133/M</t>
  </si>
  <si>
    <t>COX/FAH(02)/ITC-CHN/BHA VC4S001</t>
  </si>
  <si>
    <t>COX_SIE_M5_5430_001_Shelf-C/sl-C-12/port05_AU4#37-37</t>
  </si>
  <si>
    <t>Circuit activated since 10/02/2019. Shifted from BTCL OTB to 96-Port ODF on 29.05.2019 17:15 PM.</t>
  </si>
  <si>
    <t>De Activated on 25/11/2020 [22735MCDR251120]</t>
  </si>
  <si>
    <t xml:space="preserve">19531MCAR210119 </t>
  </si>
  <si>
    <t>CHN/COX/4S/002/M</t>
  </si>
  <si>
    <t>CHN/BHA-COX/TM 4V4C001  </t>
  </si>
  <si>
    <t>STM-4</t>
  </si>
  <si>
    <t>cox_SIE_M1 r01sr1sl18/port15_AU4#1</t>
  </si>
  <si>
    <t>Disconnected since 15:10 BST/ 24.07.16</t>
  </si>
  <si>
    <t>CHN/COX/4S/003/M</t>
  </si>
  <si>
    <t>COX/BTCL(IP-R)/IGW-CHN/BSCCL 4VC4 001</t>
  </si>
  <si>
    <t>cox_SIE_M1 r01sr1sl16/port11_AU4#5-8</t>
  </si>
  <si>
    <t>De-Activation Date 16.11.2016</t>
  </si>
  <si>
    <t xml:space="preserve">COX/JED/1S/001/M </t>
  </si>
  <si>
    <t>COX/BTTB-JED/STC VC4S001  </t>
  </si>
  <si>
    <t>Jed</t>
  </si>
  <si>
    <t>COX_SIE_M5_5430_001_Shelf-C/sl-C-14/port02_AU4#6-6</t>
  </si>
  <si>
    <t>REQ21520</t>
  </si>
  <si>
    <t xml:space="preserve">COX/JED/1S/004/M </t>
  </si>
  <si>
    <t>COX/BTTB-JED/STC VC4S003  </t>
  </si>
  <si>
    <t>COX_SIE_M5_5430_001_Shelf-C/sl-C-14/port07_AU4#4-4</t>
  </si>
  <si>
    <t>REQ21521</t>
  </si>
  <si>
    <t>COX/KAR/1S/001/M</t>
  </si>
  <si>
    <t>COX/BTTB-KAR/PTCL VC4S001  </t>
  </si>
  <si>
    <t>Kar</t>
  </si>
  <si>
    <t>COX_SIE_M5_5430_001_Shelf-C/sl-C-14/port02_AU4#11-11</t>
  </si>
  <si>
    <t>De Activated on 29/05/2020</t>
  </si>
  <si>
    <t>22252MCDR200520</t>
  </si>
  <si>
    <t>REQ23099</t>
  </si>
  <si>
    <t>COX/MRF/1S/001/M</t>
  </si>
  <si>
    <t xml:space="preserve">DHKA-L/ITC/J3 VC4S001 </t>
  </si>
  <si>
    <t>Mrf</t>
  </si>
  <si>
    <t>COX_SIE_M5_5430_001_Shelf-C/sl-C-14/port02_AU4#7-7</t>
  </si>
  <si>
    <t>De Activated on 08/05/2020</t>
  </si>
  <si>
    <t>22237MCDR050520</t>
  </si>
  <si>
    <t>REQ23084</t>
  </si>
  <si>
    <t>COX/MUM/1S/020/M</t>
  </si>
  <si>
    <t>MUMBAI/VSNL-COX/BTTB VC4S002</t>
  </si>
  <si>
    <t>COX_SIE_M5_5430_001_Shelf-C/sl-C-14/port10_AU4#2-2</t>
  </si>
  <si>
    <t>De-Acivated Since 30/09/2020</t>
  </si>
  <si>
    <t>COX/TUS/10G/003/M</t>
  </si>
  <si>
    <t>COX/BSCCL(16)/IIG-TUS/NTT 10G004</t>
  </si>
  <si>
    <t>COX/TUS/10G/004/M</t>
  </si>
  <si>
    <t>DAC/BTCL-SNG/TSD 64S001</t>
  </si>
  <si>
    <t>Cybergate</t>
  </si>
  <si>
    <t>Head-4, Port-33 &amp; 41</t>
  </si>
  <si>
    <t>iig@cybergate.com.bd; tahmeed@cybergate.com.bd</t>
  </si>
  <si>
    <t>T: +8801787667034 (Mr. Tahmeed)</t>
  </si>
  <si>
    <t>Back Haul connected since 13.10.2017 @ 10:30 AM</t>
  </si>
  <si>
    <t>CHN/COX/10GE (LAN PHY)/010/M</t>
  </si>
  <si>
    <t>COX/NOVO(01)/IIG-CHN/BHARTI 10GE001</t>
  </si>
  <si>
    <t>Head-4, Port-35 &amp; 43</t>
  </si>
  <si>
    <t>transmission@novocom-bd.com, noc.iig@novocom-bd.com</t>
  </si>
  <si>
    <t>Deactivate on 15-JUN-2019@23:59 UTC</t>
  </si>
  <si>
    <t>20834MCDR040619</t>
  </si>
  <si>
    <t>REQ 21695</t>
  </si>
  <si>
    <t>COX/PAL/10GE (LAN PHY)/001/M</t>
  </si>
  <si>
    <t>COX/BSCCL(R1)/IIG-PAL/TIS 10G001</t>
  </si>
  <si>
    <t xml:space="preserve">Temporary </t>
  </si>
  <si>
    <t xml:space="preserve">Deactive since 23.12.2016 @23:59UTC. </t>
  </si>
  <si>
    <t>COX/PAL/10GE (LAN PHY)/002/M</t>
  </si>
  <si>
    <t>COX/BSCCL(R2)/IIG-PAL/TIS 10G002</t>
  </si>
  <si>
    <t>COX/PAL/10GE (LAN PHY)/003/M</t>
  </si>
  <si>
    <t>COX/BSCCL(R3)/IIG-PAL/TIS 10G003</t>
  </si>
  <si>
    <t>COX_SLT-OMNI-WEST_SLT2W_R2/SR1/SL13/C4/#1-64</t>
  </si>
  <si>
    <t>COX/TUS/10GE (LAN PHY)/005/M</t>
  </si>
  <si>
    <t>COX/BSCCL(R1)/IIG-TUS/NTT 10G001</t>
  </si>
  <si>
    <t>COX_SLT-OMNI-WEST_SLT2W_LTU-S1A-2W-01 / COM/LTU / Slot4/Port7/#1-64</t>
  </si>
  <si>
    <t>Deactivate on 07-JUN-2018@23:59 UTC</t>
  </si>
  <si>
    <t>COX/TUS/10GE (LAN PHY)/006/M</t>
  </si>
  <si>
    <t>COX/BTTB-EQX/BAS 10GE001</t>
  </si>
  <si>
    <t>Port-7 &amp; 8</t>
  </si>
  <si>
    <t>Deactivate on 12-JUN-2018 23:59 UTC</t>
  </si>
  <si>
    <t>COX/TUS/10GE (LAN PHY)/009/M</t>
  </si>
  <si>
    <t>COX/BTCL(03)/IIG-TUS/TIS 10GE001</t>
  </si>
  <si>
    <t>Deactivate on 20-MARCH-2019@23:59 UTC</t>
  </si>
  <si>
    <t>20123MCDR150319</t>
  </si>
  <si>
    <t>COX/TUS/10GE (LAN PHY)/013/M</t>
  </si>
  <si>
    <t>COX/CYBERGATE(02)/IIG-SNG/TSS GE10L003</t>
  </si>
  <si>
    <t>Back Haul connected since 04.10.2017</t>
  </si>
  <si>
    <t>De Activated on 23/04/2021</t>
  </si>
  <si>
    <t>COX/TUS/10GE (LAN PHY)/018/M</t>
  </si>
  <si>
    <t>COX/EARTH(01)/IIG-SNG/EQX GE10L004</t>
  </si>
  <si>
    <t>COX_SLT-OMNI-WEST_SLT2W_R02/SR03/Sl09/ C3/#1-64</t>
  </si>
  <si>
    <t>I-ODF 1 (ASN) HEAD 5/Port A3 IN // HEAD 5/Port B3 OUT</t>
  </si>
  <si>
    <t>Earth NOC: +8809613234118 /+88 01611414515; Core : +8801988886306</t>
  </si>
  <si>
    <t>Connected since 23/03/2018(F@H);Backhaul Shifted on 28/06/18 (Summit)</t>
  </si>
  <si>
    <t>De Activated on 10/05/2020</t>
  </si>
  <si>
    <t>REQ22958</t>
  </si>
  <si>
    <t>COX/TUS/10GE (LAN PHY)/019/M</t>
  </si>
  <si>
    <t>Melco / CHN / IODF-01 /Shelf 3 /Row [1(IN), 2(OUT)] / Column 7</t>
  </si>
  <si>
    <t>Deactivate on 07-SEP-2018@23:59 UTC</t>
  </si>
  <si>
    <t>COX/CYBERGATE(03)/IIG-TUAS/SNG GE10L007</t>
  </si>
  <si>
    <t>96-Port ODF Tray-7, Port-5 &amp; 6</t>
  </si>
  <si>
    <t>Fiber @ Home</t>
  </si>
  <si>
    <t>21807MCAR090120</t>
  </si>
  <si>
    <t>COX/MUM/10GE (LAN PHY)/001/M</t>
  </si>
  <si>
    <t>COX/AAMRA(09)/IIG-TUAS/TATA 10GE001</t>
  </si>
  <si>
    <t>Mumbai</t>
  </si>
  <si>
    <t>COX_SLT-OMNI-WEST_SLT2W_R02/SR03/Sl09/194.700 C3/#1-64</t>
  </si>
  <si>
    <t>96-Port ODF Tray-6, Port-5 &amp;6, Port-5 RX</t>
  </si>
  <si>
    <t xml:space="preserve">Back Haul Connected since 09/07/2020 </t>
  </si>
  <si>
    <t>De Activated on 19/10/2022</t>
  </si>
  <si>
    <t xml:space="preserve">22387MCAR290620 </t>
  </si>
  <si>
    <t>COX/MRM/10G/002/M</t>
  </si>
  <si>
    <t>COX/BSCCL(17)/IIG-MAR/TIS 10G005</t>
  </si>
  <si>
    <t>Mrm</t>
  </si>
  <si>
    <t>Head-4, Port-34 &amp; 42</t>
  </si>
  <si>
    <t>Router: Cox-Core-01, Port: PO0/7/2/0</t>
  </si>
  <si>
    <t>Deactivate on 07-JUN-2019@23:59 UTC</t>
  </si>
  <si>
    <t>20828MCDR030619</t>
  </si>
  <si>
    <t>COX/MRM/10G/001/M</t>
  </si>
  <si>
    <t>COX/BSCCL(15)/IIG-MAR/TIS 10G003</t>
  </si>
  <si>
    <t>MRM</t>
  </si>
  <si>
    <t>COX_SLT-OMNI-WEST_SLT2W_LTU-S1A-2W-01 / COM/LTU / Slot4/Port10/#1-64</t>
  </si>
  <si>
    <t>CIENA-SMW4-INT-ODF-01-CienaNewODF-8-K-2 Tx_CHN / 
CIENA-SMW4-INT-ODF-01-CienaNewODF-8-L-2 Rx_CHN</t>
  </si>
  <si>
    <t>Melco/ CHN/ IODF-01/ Shelf 3/ Column 10/ Row 1+2</t>
  </si>
  <si>
    <t>Router: Cox-Core-02, Port: Te0/7/1/4</t>
  </si>
  <si>
    <t>Re-Connected since 06/02/2018
De-activated on 05.12.2023</t>
  </si>
  <si>
    <t>24316MCDR051223</t>
  </si>
  <si>
    <t>COX/TUS/10GE (LAN PHY)/030/M</t>
  </si>
  <si>
    <t>COX/AAMRA(08)/IIG-TUAS/TATA 10GE001</t>
  </si>
  <si>
    <t>COX_SLT-OMNI-WEST_SLT2W_R02/SR03/Sl13/194.650 C6/#1-64</t>
  </si>
  <si>
    <t>I-ODF 1 (ASN) HEAD 5/Port C6 IN // HEAD 5/Port D6 OUT</t>
  </si>
  <si>
    <t>96-Port ODF Tray-7, Port-3 &amp; 4</t>
  </si>
  <si>
    <t>Back Haul connected since 21.02.2020</t>
  </si>
  <si>
    <t>Disconnected on 12/12/2023</t>
  </si>
  <si>
    <t xml:space="preserve"> 21822MCAR270120 </t>
  </si>
  <si>
    <t>Color Code is given below:</t>
  </si>
  <si>
    <t>Active but Not assigned</t>
  </si>
  <si>
    <t xml:space="preserve">De-active </t>
  </si>
  <si>
    <t>De-commission but De-active</t>
  </si>
  <si>
    <t>Disconnected due to Payment</t>
  </si>
  <si>
    <t>Re-assignment but Disconnect</t>
  </si>
  <si>
    <t>Fujitsu I-ODF</t>
  </si>
  <si>
    <t>No. of Active Circuit =</t>
  </si>
  <si>
    <t>No. of De-Active (Payment Issue) Circuit =</t>
  </si>
  <si>
    <t>No. of Disconnected Circuit =</t>
  </si>
  <si>
    <t>In Pipeline=</t>
  </si>
  <si>
    <t>Total Circuit=</t>
  </si>
  <si>
    <t>Sr.</t>
  </si>
  <si>
    <t>Internal ID</t>
  </si>
  <si>
    <t>Admin B</t>
  </si>
  <si>
    <t>Terminal A</t>
  </si>
  <si>
    <t>Terminal B</t>
  </si>
  <si>
    <t>Bandwidth</t>
  </si>
  <si>
    <t>Assignment</t>
  </si>
  <si>
    <t>Capacity Utilization MIU*km</t>
  </si>
  <si>
    <t>Activation Date</t>
  </si>
  <si>
    <t>CHENNAI</t>
  </si>
  <si>
    <t>COX'S BAZAR</t>
  </si>
  <si>
    <t>Exabyte Limited</t>
  </si>
  <si>
    <t>JAC</t>
  </si>
  <si>
    <t>Route</t>
  </si>
  <si>
    <t>Type</t>
  </si>
  <si>
    <t>MIU*km (JAC)</t>
  </si>
  <si>
    <t>MIU*km (WAC)</t>
  </si>
  <si>
    <t>COX-CHN</t>
  </si>
  <si>
    <t>COX/SUMMIT(01)/IIG-CHN/BHA 10GE001</t>
  </si>
  <si>
    <t>COX-SAT</t>
  </si>
  <si>
    <t>COX-MLK</t>
  </si>
  <si>
    <t>COX-TUS</t>
  </si>
  <si>
    <t>COX-MRM</t>
  </si>
  <si>
    <t>10GE DWA</t>
  </si>
  <si>
    <t>COX-MUM</t>
  </si>
  <si>
    <t>COX-FUJ</t>
  </si>
  <si>
    <t>WAC</t>
  </si>
  <si>
    <t xml:space="preserve">CHN/COX/10GE (LAN PHY)/021/M </t>
  </si>
  <si>
    <t xml:space="preserve">CHN/COX/10GE (LAN PHY)/022/M </t>
  </si>
  <si>
    <t xml:space="preserve">CHN/COX/10GE (LAN PHY)/023/M </t>
  </si>
  <si>
    <t xml:space="preserve">CHN/COX/10GE (LAN PHY)/024/M </t>
  </si>
  <si>
    <t>COX/SUMMIT(17-L)/IIG-CHN/BSCPLC 10GE001</t>
  </si>
  <si>
    <t xml:space="preserve">CHN/COX/10GE (LAN PHY)/025/M </t>
  </si>
  <si>
    <t>COX/SUMMIT(18-L)/IIG-CHN/BSCPLC 10GE001</t>
  </si>
  <si>
    <t xml:space="preserve">CHN/COX/10GE (LAN PHY)/026/M </t>
  </si>
  <si>
    <t>COX/SUMMIT(19-L)/IIG-CHN/BSCPLC 10GE001</t>
  </si>
  <si>
    <t xml:space="preserve">CHN/COX/10GE (LAN PHY)/027/M </t>
  </si>
  <si>
    <t>COX/SUMMIT(20-L)/IIG-CHN/BSCPLC 10GE001</t>
  </si>
  <si>
    <t xml:space="preserve">CHN/COX/10GE (LAN PHY)/028/M </t>
  </si>
  <si>
    <t>COX/SUMMIT(21-L)/IIG-CHN/BSCPLC 10GE001</t>
  </si>
  <si>
    <t xml:space="preserve">CHN/COX/10GE (LAN PHY)/029/M </t>
  </si>
  <si>
    <t>COX/SUMMIT(22-L)/IIG-CHN/BSCPLC 10GE001</t>
  </si>
  <si>
    <t xml:space="preserve">CHN/COX/10GE (LAN PHY)/030/M </t>
  </si>
  <si>
    <t>COX/SUMMIT(23-L)/IIG-CHN/BSCPLC 10GE001</t>
  </si>
  <si>
    <t xml:space="preserve">CHN/COX/10GE (LAN PHY)/031/M </t>
  </si>
  <si>
    <t>COX/SUMMIT(24-L)/IIG-CHN/BSCPLC 10GE001</t>
  </si>
  <si>
    <t xml:space="preserve">CHN/COX/10GE (LAN PHY)/032/M </t>
  </si>
  <si>
    <t>COX/SUMMIT(25-L)/IIG-CHN/BSCPLC 10GE001</t>
  </si>
  <si>
    <t xml:space="preserve">CHN/COX/10GE (LAN PHY)/033/M </t>
  </si>
  <si>
    <t>COX/SUMMIT(26-L)/IIG-CHN/BSCPLC 10GE001</t>
  </si>
  <si>
    <t xml:space="preserve">CHN/COX/10GE (LAN PHY)/034/M </t>
  </si>
  <si>
    <t>Startrek Telecom Limited</t>
  </si>
  <si>
    <t xml:space="preserve">CHN/COX/10GE (LAN PHY)/035/M </t>
  </si>
  <si>
    <t xml:space="preserve">CHN/COX/10GE (LAN PHY)/036/M </t>
  </si>
  <si>
    <t xml:space="preserve">COX/STARTREK(6-L)/IIG-CHN/BSCPLC 10GE01 </t>
  </si>
  <si>
    <t xml:space="preserve">COX/STARTREK(7-L)/IIG-CHN/BSCPLC 10GE01 </t>
  </si>
  <si>
    <t xml:space="preserve">CHN/COX/10GE (LAN PHY)/039/M </t>
  </si>
  <si>
    <t>Shared with Ni2i</t>
  </si>
  <si>
    <t>CHN/COX/1S/001/M</t>
  </si>
  <si>
    <t>STM1</t>
  </si>
  <si>
    <t>CHN/COX/1S/041/M</t>
  </si>
  <si>
    <t>DAC/BTTB-SNG/TSS VC4S002</t>
  </si>
  <si>
    <t>ETISALAT</t>
  </si>
  <si>
    <t>FUJAIRAH</t>
  </si>
  <si>
    <t>COX/MLK/1S/001/M</t>
  </si>
  <si>
    <t>KLJ/TM-DHAKA/BTTB VC4S001</t>
  </si>
  <si>
    <t>MELAKA</t>
  </si>
  <si>
    <t>COX/MUM/1S/001/M</t>
  </si>
  <si>
    <t>Tata Communications Limited</t>
  </si>
  <si>
    <t>MUMBAI</t>
  </si>
  <si>
    <t>COX/MUM/1S/006/M</t>
  </si>
  <si>
    <t>COX/BSCPLC(IPLC01_L_R01)-TUAS 10GE001</t>
  </si>
  <si>
    <t>TUAS</t>
  </si>
  <si>
    <t>COX/BSCPLC(IPLC06_L_R06)-TUAS 10GE001</t>
  </si>
  <si>
    <t>COX/BSCPLC(IPLC08_L_R08)-TUAS 10GE001</t>
  </si>
  <si>
    <t>COX/BSCPLC(IPLC09_L_R09)-TUAS 10GE001</t>
  </si>
  <si>
    <t>COX/BSCCL(20)/IIG-TUS/HE 10G001</t>
  </si>
  <si>
    <t>COX/TUS/10GE (LAN PHY)/025/M</t>
  </si>
  <si>
    <t>COX/BTCL(10)/IIG-TUS/TIS 10GE001</t>
  </si>
  <si>
    <t>Orange</t>
  </si>
  <si>
    <t>COX/TUS/10GE (LAN PHY)/044/M</t>
  </si>
  <si>
    <t>COX/SUMMIT(11)/IIG-TUAS/TIS 10GE001</t>
  </si>
  <si>
    <t>COX/LEVEL3(06)/IIG-TUAS/TIS 10GE001</t>
  </si>
  <si>
    <t>COX/FAH(04)/IIG-TUAS/ORANGE 10GE001</t>
  </si>
  <si>
    <t>COX/LEVEL3(07)/IIG-TUAS/TIS 10GE001</t>
  </si>
  <si>
    <t>MaxHUB</t>
  </si>
  <si>
    <t>Cybergate Limited</t>
  </si>
  <si>
    <t>STM16 (16xVC4)</t>
  </si>
  <si>
    <t>ADN</t>
  </si>
  <si>
    <t>COX/TUS/1S/016/M</t>
  </si>
  <si>
    <t>DAC/BTCL-SNG/RCH VC4S001</t>
  </si>
  <si>
    <t>DAC/BTCL-SNG/RCH VC4S002</t>
  </si>
  <si>
    <t>SM Communication</t>
  </si>
  <si>
    <t>DAC/BTCL-SNG/PD VC4S018</t>
  </si>
  <si>
    <t>HRC Technologies Ltd.</t>
  </si>
  <si>
    <t>STM4 (4xVC4)</t>
  </si>
  <si>
    <t>Novocom</t>
  </si>
  <si>
    <t>Total Assigned=</t>
  </si>
  <si>
    <t>Expected De-activation=</t>
  </si>
  <si>
    <t>Total Allocated</t>
  </si>
  <si>
    <t>Locked Allocated=</t>
  </si>
  <si>
    <t>Assigned=</t>
  </si>
  <si>
    <t>Total Assigned</t>
  </si>
  <si>
    <t>Reserve(Unassigned)=</t>
  </si>
  <si>
    <t>Active but No MIU*km reserved for BSCCL</t>
  </si>
  <si>
    <t>De-activated but still in SMW4 active circuit list.</t>
  </si>
  <si>
    <t>Total Reserve</t>
  </si>
  <si>
    <t>Portable Allocated=</t>
  </si>
  <si>
    <t>Backhaul Disconnected</t>
  </si>
  <si>
    <t>Backhaul Disconnected due to Payment</t>
  </si>
  <si>
    <t>Yet to assign client</t>
  </si>
  <si>
    <t>Active (Carrying Traffic)</t>
  </si>
  <si>
    <t xml:space="preserve">Carrying traffic </t>
  </si>
  <si>
    <t>10G DWA</t>
  </si>
  <si>
    <t>Total=</t>
  </si>
  <si>
    <t>100G</t>
  </si>
  <si>
    <t>STM</t>
  </si>
  <si>
    <t>CIENA I-ODF (CIENA-6500)</t>
  </si>
  <si>
    <t>Head - 1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</si>
  <si>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</si>
  <si>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</si>
  <si>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</si>
  <si>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</si>
  <si>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</si>
  <si>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</si>
  <si>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</si>
  <si>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</si>
  <si>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</si>
  <si>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</si>
  <si>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</si>
  <si>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</si>
  <si>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Summit</t>
  </si>
  <si>
    <t>Level3</t>
  </si>
  <si>
    <t>Head - 2</t>
  </si>
  <si>
    <t>Head - 3</t>
  </si>
  <si>
    <t>F@H</t>
  </si>
  <si>
    <t>Maxhub</t>
  </si>
  <si>
    <t>Startrek</t>
  </si>
  <si>
    <t>Head - 4</t>
  </si>
  <si>
    <t>Head - 5</t>
  </si>
  <si>
    <t>Head - 6</t>
  </si>
  <si>
    <t>Head - 7</t>
  </si>
  <si>
    <t>CHN/COX/10GE (LAN PHY)/019/M</t>
  </si>
  <si>
    <t>CHN/COX/10GE (LAN PHY)/020/M</t>
  </si>
  <si>
    <t>CHN/COX/10GE (LAN PHY)/021/M</t>
  </si>
  <si>
    <t>CHN/COX/10GE (LAN PHY)/022/M</t>
  </si>
  <si>
    <t>CHN/COX/10GE (LAN PHY)/023/M</t>
  </si>
  <si>
    <t>Earth</t>
  </si>
  <si>
    <t>Head - 8</t>
  </si>
  <si>
    <t>ASN I-ODF (Terminating via ASN SLTE2W-LM1620 only)</t>
  </si>
  <si>
    <t>CIENA I-ODF (CIENA-5430)</t>
  </si>
  <si>
    <t>M - 1</t>
  </si>
  <si>
    <t>T-A</t>
  </si>
  <si>
    <t>COX/TUS/16S/001/M
COX/TUS/4S/006/M</t>
  </si>
  <si>
    <t>From
C-12/P-5
To
96 ODF/T-4/P-3+4</t>
  </si>
  <si>
    <t>T-B</t>
  </si>
  <si>
    <t>T-C</t>
  </si>
  <si>
    <t>T-D</t>
  </si>
  <si>
    <t>T-E</t>
  </si>
  <si>
    <t>T-F</t>
  </si>
  <si>
    <t>M - 3</t>
  </si>
  <si>
    <t>From
C-14/P-2
(C-15/P-2)
To
BTCL NE</t>
  </si>
  <si>
    <t>CHN/COX/1S/117/M
CHN/COX/1S/134/M</t>
  </si>
  <si>
    <t xml:space="preserve">Summit
From
C-14/P-3
To
96 ODF/T-2/P-11+12
</t>
  </si>
  <si>
    <t xml:space="preserve">ADN
From
C-14/P-4
To
48 ODF/T-3/P-11+12
</t>
  </si>
  <si>
    <t xml:space="preserve">COX/TUS/1S/261/M
CHN/COX/1S/041/M 
COX/MUM/1S/006/M </t>
  </si>
  <si>
    <t>BTCL
From
C-14/P-7
(C-15/P-7)
To
BTCL NE 175</t>
  </si>
  <si>
    <t>COX/TUS/1S/262/M
COX/TUS/1S/179/M
COX/TUS/1S/174/M</t>
  </si>
  <si>
    <t>BTCL + BD Link
From
C-14/P-10
(C-15/P-10)
To
BTCL NE 08</t>
  </si>
  <si>
    <t>***Updated by sakhawat on 18-09-2024</t>
  </si>
  <si>
    <t>T-4</t>
  </si>
  <si>
    <r>
      <t xml:space="preserve">Exabyte/ BH: F@H
COX/TUS/10GE (LAN PHY)/077/M
</t>
    </r>
    <r>
      <rPr>
        <sz val="8"/>
        <color rgb="FF000000"/>
        <rFont val="Calibri"/>
        <family val="2"/>
      </rPr>
      <t>BH Connected 08.07.2024</t>
    </r>
  </si>
  <si>
    <t>F @ H(Windstream)
COX/TUS/10GE (LAN PHY)/029/M 
Shifted on 03.09.2024</t>
  </si>
  <si>
    <t>11 High Loss</t>
  </si>
  <si>
    <t>T-3</t>
  </si>
  <si>
    <t>Level3 // BH F@H 
COX/TUS/100GBE/008/M
BH Connected 21/05/2024</t>
  </si>
  <si>
    <t>Level3// BH Summit
COX/TUS/100GBE/009/M
BH Connected 30/07/2024</t>
  </si>
  <si>
    <t>Windstream/ BH: F @ H
CHN/COX/100GBE/001/M
Provishioned for shifting as per M(op)</t>
  </si>
  <si>
    <t>Exabyte/ BH: F @ H
COX/TUS/10GE (LAN PHY)/122/M
BH Connected 27/05/2024</t>
  </si>
  <si>
    <t>Exabyte/ BH: F @ H
COX/TUS/10GE (LAN PHY)/127/M
BH Connected 10/07/2024</t>
  </si>
  <si>
    <r>
      <t xml:space="preserve">ADN--COX/TUS/16S/006/M
Ciena ODF/M-3/T-A/P-7&amp;8
</t>
    </r>
    <r>
      <rPr>
        <sz val="8"/>
        <color rgb="FF000000"/>
        <rFont val="Calibri"/>
        <family val="2"/>
      </rPr>
      <t>30.05.2024</t>
    </r>
  </si>
  <si>
    <t>T-2</t>
  </si>
  <si>
    <t>SUMMIT(37)
COX/TUS/10GE (LAN PHY)/069/M
13-03-2024</t>
  </si>
  <si>
    <t>Summit
COX/TUS/10GE (LAN PHY)/075/M
BH connected 20/04/2024</t>
  </si>
  <si>
    <r>
      <t xml:space="preserve">IIG/ Rego/ Bahon
Nexus Sw: Eth-17
</t>
    </r>
    <r>
      <rPr>
        <sz val="8"/>
        <color rgb="FF000000"/>
        <rFont val="Calibri"/>
        <family val="2"/>
      </rPr>
      <t>18.09.2024</t>
    </r>
  </si>
  <si>
    <r>
      <t xml:space="preserve">IIG/ Rego/ Bahon
Nexus Sw: Eth-18
</t>
    </r>
    <r>
      <rPr>
        <sz val="8"/>
        <color rgb="FF000000"/>
        <rFont val="Calibri"/>
        <family val="2"/>
      </rPr>
      <t>18.09.2024</t>
    </r>
  </si>
  <si>
    <t>IIG/ IP Transit/ F@H
Nexus Switch: Eth-
 10G/ 22.4.24</t>
  </si>
  <si>
    <t>Summit
COX/TUS/100GBE/006/M
BH connected 14/05/2024</t>
  </si>
  <si>
    <t>IIG/Virgo/Bahon
CC-3/Te0/0/0/6 
13/05/2024</t>
  </si>
  <si>
    <t>T-1</t>
  </si>
  <si>
    <t>High Loss</t>
  </si>
  <si>
    <t>SUMMIT(38)
COX/TUS/10GE (LAN PHY)/067/M
/13-03-2024</t>
  </si>
  <si>
    <t>SUMMIT(39)
COX/TUS/10GE (LAN PHY)/086/M
/13-03-2024</t>
  </si>
  <si>
    <t>SUMMIT(32)
COX/TUS/10GE (LAN PHY)/098/M
/ 14.3.24</t>
  </si>
  <si>
    <t>SUMMIT(35)
COX/TUS/10GE (LAN PHY)/039/M
/ 14.3.24</t>
  </si>
  <si>
    <t>SUMMIT(36)
COX/TUS/10GE (LAN PHY)/044/M
/ 14.3.24</t>
  </si>
  <si>
    <t>Connected</t>
  </si>
  <si>
    <t>Not Connected only Assigned</t>
  </si>
  <si>
    <t>Free</t>
  </si>
  <si>
    <t>IIG Link</t>
  </si>
  <si>
    <t>T-12</t>
  </si>
  <si>
    <t>Station Premises Internet</t>
  </si>
  <si>
    <t>(Summit)
CHN/COX/10GE (LAN PHY)/033/M 
16/01/2024 (23/01/2024)</t>
  </si>
  <si>
    <t>(Summit)
CHN/COX/10GE (LAN PHY)/032/M 
16/01/2024(23/01/2024)</t>
  </si>
  <si>
    <t>(Summit)
CHN/COX/10GE (LAN PHY)/031/M 
16/01/2024(23/01/2024)</t>
  </si>
  <si>
    <t>(Summit)
CHN/COX/10GE (LAN PHY)/030/M 
16/01/2024(23/01/2024)</t>
  </si>
  <si>
    <t>SC</t>
  </si>
  <si>
    <t>T-11</t>
  </si>
  <si>
    <t>StarTrek(1)/ Summit
COX/TUS/10GE (LAN PHY)/087/M
08/12/2023</t>
  </si>
  <si>
    <t>StarTrek(2)/Summit
COX/TUS/10GE (LAN PHY)/091/M
08/12/2023</t>
  </si>
  <si>
    <t>(Summit)
CHN/COX/10GE (LAN PHY)/029/M 
16/01/2024(23/01/2024)</t>
  </si>
  <si>
    <t>(Summit)
CHN/COX/10GE (LAN PHY)/028/M 
16/01/2024(23/01/2024)</t>
  </si>
  <si>
    <t>(Summit)
CHN/COX/10GE (LAN PHY)/027/M 
16/01/2024(23/01/2024)</t>
  </si>
  <si>
    <t>IIG/ Exabyte/ F@H
Cox Core-3 Te0/0/0/1
21/09/2023</t>
  </si>
  <si>
    <t>T-10</t>
  </si>
  <si>
    <t>IIG/ Exabyte3/ F@H
16/03/2023
Cox Core-03 Te0/0/0/5</t>
  </si>
  <si>
    <t>MaxHub 3 /BH-Summit
COX/TUS/10GE (LAN PHY)/082/M
30/03/2023</t>
  </si>
  <si>
    <t>IIG/ Exabyte/ F@H
Cox Core-03 Te0/0/0/0
18.7.2023</t>
  </si>
  <si>
    <t>IIG/GreenMax/F@H
NEXUS Switch: Eth-23
18/09/2023</t>
  </si>
  <si>
    <t>Exabyte/F @ H(17/8/23)
COX/TUS/10GE (LAN PHY)/078/M
Pass Through: 25/8/23</t>
  </si>
  <si>
    <t>T-9</t>
  </si>
  <si>
    <t>Earth- BH Summit 
CHN/COX/10GE (LAN PHY)/005/M
(03.06.2024)</t>
  </si>
  <si>
    <t>Startek/BH- Summit 
CHN/COX/10GE (LAN PHY)/037/M
(01/04/24)</t>
  </si>
  <si>
    <t>Windstream/F @ H
CHN/COX/100GBE/001/M
29.07.2024</t>
  </si>
  <si>
    <t>IIG/ Exabyte1/ F@H
Cox Core-03 Te0/0/0/3
29.1.2023</t>
  </si>
  <si>
    <t>IIG/Exabyte2/F @ H/
Cox Core-03 Te0/0/0/4
06/03/2023</t>
  </si>
  <si>
    <t>T-8</t>
  </si>
  <si>
    <t>Exabyte/BH- Summit
CHN/COX/10GE (LAN PHY)/009/M
13/03/2024</t>
  </si>
  <si>
    <t>IIG/Peerex(10G)/Summit
Cox Core-2 Te0/1/0/0
30.11.2022</t>
  </si>
  <si>
    <t>IIG/DeltaInfocom/F@H
NEXUS Switch: Eth1/20
28.12.2022</t>
  </si>
  <si>
    <t>Summit
CHN/COX/10GE (LAN PHY)/026/M 
16/01/2024(23/01/2024)</t>
  </si>
  <si>
    <t>Earth- BH Summit 
CHN/COX/10GE (LAN PHY)/016/M
(03.06.2024)</t>
  </si>
  <si>
    <t>T-7</t>
  </si>
  <si>
    <t>IIG/ Back-Haul/ Summit
Core-1 Te0/2/1/3
05/05/2024</t>
  </si>
  <si>
    <t>F @ H (Itel) 27-06-2022
B/H cnctd on
24-08-2022</t>
  </si>
  <si>
    <t>Exabyte/BH- Summit
CHN/COX/10GE (LAN PHY)/001/M
13/03/2024</t>
  </si>
  <si>
    <t>Summit
CHN/COX/10GE (LAN PHY)/025/M 
16/01/2027(23/01/2024)</t>
  </si>
  <si>
    <t>IIG/i-Tel/F@H/
Cox Core-01 Te0/2/0/3</t>
  </si>
  <si>
    <t>IIG/DeltaInfocom/F@H
NEXUS Switch: Eth1/19</t>
  </si>
  <si>
    <t>T-6</t>
  </si>
  <si>
    <t>IIG/Exabyte/F@H
Cox-Core-1 Te0/2/0/1
25/01/2024</t>
  </si>
  <si>
    <t>F @ H(05)
COX/TUS/10GE (LAN PHY)/068/M
13.5.22</t>
  </si>
  <si>
    <t>iTel (F@H) Cox Core-1 TE0/7/1/4</t>
  </si>
  <si>
    <t>IIG/ Windstream/ SCL
Nexus Switch: Eth-1/15</t>
  </si>
  <si>
    <t>Summit
CHN/COX/10GE (LAN PHY)/024/M 
16/01/2024(23/01/2024)</t>
  </si>
  <si>
    <t>may be faulty</t>
  </si>
  <si>
    <t>T-5</t>
  </si>
  <si>
    <t>F @ H(Exabyte)
COX/TUS/10GE (LAN PHY)/118/M
19.04.20241</t>
  </si>
  <si>
    <t>F @ H(Exabyte)
COX/TUS/10GE (LAN PHY)/119/M
19.04.2024</t>
  </si>
  <si>
    <t>Summit(16)
COX/TUS/10GE (LAN PHY)/062/M</t>
  </si>
  <si>
    <t>itel (F@H) Cox Core-1 TE0/5/1/1</t>
  </si>
  <si>
    <t>iig Core-1 Te0/7/1/6/ Cox.Ctg_BH/ F@H</t>
  </si>
  <si>
    <t>BTCL Temporary Use</t>
  </si>
  <si>
    <t>IIG/ Peerex/ F@H
Eth: 21 (22.4.24)
(T1/Port: 6)</t>
  </si>
  <si>
    <t xml:space="preserve">IIG/ F@H/ F@H
Core-1 Te0/7/1/2  </t>
  </si>
  <si>
    <t>IIG/ Windstream/ SCL/
Shifted to: Nexus SW 1/16 on 11/09/2024
OLD: Core-1 Te0/7/1/3</t>
  </si>
  <si>
    <t>IIG/ Windstream/ SCL
Core-1 Te0/7/1/2</t>
  </si>
  <si>
    <t>F @ H(04)
COX/TUS/10GE (LAN PHY)/051/M</t>
  </si>
  <si>
    <t>FC</t>
  </si>
  <si>
    <t>itel (F@H) Cox Core-1 TE0/5/1/0</t>
  </si>
  <si>
    <t>IIG/Exabyte/F@H
Cox-Core-3 Te0/0/0/2
30/10/2023</t>
  </si>
  <si>
    <t>Earth(03)
CHN/COX/10GE (LAN PHY)/015/M</t>
  </si>
  <si>
    <t>COX/TUS/10GE (LAN PHY)/050/M
Exabyte/BH F@H
Connected since 01/08/2024</t>
  </si>
  <si>
    <t>F@H- fr IIG Monitoring</t>
  </si>
  <si>
    <t>COX/TUS/10GE (LAN PHY)/055/M
Exabyte/BH F@H
Connected since 01/08/2024</t>
  </si>
  <si>
    <t>IIG/Exabyte/F@H
Core-1 Te0/2/1/3
01/02/2024</t>
  </si>
  <si>
    <t>Summit(15)
COX/TUS/10GE (LAN PHY)/057/M</t>
  </si>
  <si>
    <t>Summit(13)
COX/TUS/10GE (LAN PHY)/052/M</t>
  </si>
  <si>
    <t>Summit(14)
(T1/Port: 5)
T-1+2/P-7+5</t>
  </si>
  <si>
    <t>Summit(11)
COX/TUS/10GE (LAN PHY)/048/M</t>
  </si>
  <si>
    <t>Summit(12)
COX/TUS/10GE (LAN PHY)/049/M</t>
  </si>
  <si>
    <t>IIG/ Back-Haul/ Summit
Core-1 Te0/2/1/1
21/04/2024</t>
  </si>
  <si>
    <t>IIG/ F@H/ F@H
Nexus Swtch- Eth1/18</t>
  </si>
  <si>
    <t>Summit(14)
(T2/Port: 7)
T-1+2/P-7+5</t>
  </si>
  <si>
    <t>IIG/ Peerex/ F@H
Eth: 21 (22.4.24)
(T4/Port: 4)</t>
  </si>
  <si>
    <t>IIG/ F@H/ Back-Haul
CC-1/Te0/7/1/3
21/04/2024</t>
  </si>
  <si>
    <t>BTCL(10)
COX/TUS/10GE (LAN PHY)/028/M</t>
  </si>
  <si>
    <t>BTCL(09)
COX/TUS/10GE (LAN PHY)/027/M</t>
  </si>
  <si>
    <t>F@H B/H Team receiving No power frm 1.5.2021/ 
Unknown patch cord</t>
  </si>
  <si>
    <t>IIG/ F@H/ Back-Haul
CC-1/Te0/7/1/6
22/04/2024</t>
  </si>
  <si>
    <t>IIG (cox-ctg) / Summit/Core-1 Te0/7/1/1</t>
  </si>
  <si>
    <t>IIG (cox-dhk) / F@H/Core-1 Te/0/7/1/7</t>
  </si>
  <si>
    <t>Summit(08)
COX/TUS/10GE (LAN PHY)/032/M</t>
  </si>
  <si>
    <t>Summit(07)
COX/TUS/10GE (LAN PHY)/031/M</t>
  </si>
  <si>
    <t>unknown patch cord</t>
  </si>
  <si>
    <t>DOT Juniper</t>
  </si>
  <si>
    <t>Summit(09)
COX/TUS/10GE (LAN PHY)/033/M</t>
  </si>
  <si>
    <r>
      <rPr>
        <sz val="10"/>
        <color rgb="FF000000"/>
        <rFont val="Calibri"/>
        <family val="2"/>
      </rPr>
      <t>IIG/Earth / Summit
CC-03 Te0/0/0/10</t>
    </r>
    <r>
      <rPr>
        <sz val="11"/>
        <color rgb="FF000000"/>
        <rFont val="Calibri"/>
        <family val="2"/>
      </rPr>
      <t xml:space="preserve">
</t>
    </r>
    <r>
      <rPr>
        <sz val="8"/>
        <color rgb="FF000000"/>
        <rFont val="Calibri"/>
        <family val="2"/>
      </rPr>
      <t>(8/7/2024)</t>
    </r>
  </si>
  <si>
    <r>
      <rPr>
        <sz val="10"/>
        <color rgb="FF000000"/>
        <rFont val="Calibri"/>
        <family val="2"/>
      </rPr>
      <t>IIG/Earth / Summit
CC-03 Te0/0/0/11</t>
    </r>
    <r>
      <rPr>
        <sz val="11"/>
        <color rgb="FF000000"/>
        <rFont val="Calibri"/>
        <family val="2"/>
      </rPr>
      <t xml:space="preserve">
</t>
    </r>
    <r>
      <rPr>
        <sz val="8"/>
        <color rgb="FF000000"/>
        <rFont val="Calibri"/>
        <family val="2"/>
      </rPr>
      <t>(8/7/2024)</t>
    </r>
  </si>
  <si>
    <t>Summit(10)
COX/TUS/10GE (LAN PHY)/045/M</t>
  </si>
  <si>
    <t>IIG Peerex
Nexus SW  E1/13</t>
  </si>
  <si>
    <t>PEEREX(YY)</t>
  </si>
  <si>
    <t>IIG Peerex
Nexus SW  E1/14</t>
  </si>
  <si>
    <t>PEEREX(4)</t>
  </si>
  <si>
    <r>
      <t xml:space="preserve">STARTREK(5-L)/ Summit
CHN/COX/10GE (LAN PHY)/036/M
</t>
    </r>
    <r>
      <rPr>
        <sz val="7"/>
        <color rgb="FF000000"/>
        <rFont val="Calibri"/>
        <family val="2"/>
      </rPr>
      <t>01/02/24</t>
    </r>
  </si>
  <si>
    <t>IIG (cox-ctg) / F@H/Core-1 Te/0/5/0/1</t>
  </si>
  <si>
    <t>F @ H(02)/BH
COX/TUS/4S/006/M</t>
  </si>
  <si>
    <t>Exabyte/Summit
CHN/COX/10GE (LAN PHY)/018/M
(22/10/2024)</t>
  </si>
  <si>
    <r>
      <t xml:space="preserve">Summit (29)
CHN/COX/10GE (LAN PHY)/014/M
</t>
    </r>
    <r>
      <rPr>
        <sz val="7"/>
        <color rgb="FF000000"/>
        <rFont val="Calibri"/>
        <family val="2"/>
      </rPr>
      <t>31/01/24</t>
    </r>
  </si>
  <si>
    <r>
      <t xml:space="preserve">Summit (30)
COX/TUS/10GE (LAN PHY)/070/M
</t>
    </r>
    <r>
      <rPr>
        <sz val="7"/>
        <color rgb="FF000000"/>
        <rFont val="Calibri"/>
        <family val="2"/>
      </rPr>
      <t>29/01/24</t>
    </r>
  </si>
  <si>
    <r>
      <t xml:space="preserve">Summit (31)
COX/TUS/10GE (LAN PHY)/071/M
</t>
    </r>
    <r>
      <rPr>
        <sz val="7"/>
        <color rgb="FF000000"/>
        <rFont val="Calibri"/>
        <family val="2"/>
      </rPr>
      <t>29/01/24</t>
    </r>
  </si>
  <si>
    <t>F @ H(03)
COX/TUS/10GE (LAN PHY)/012/M</t>
  </si>
  <si>
    <t>Exabyte/Summit
CHN/COX/10GE (LAN PHY)/017/M
(23/10/2024)</t>
  </si>
  <si>
    <t>Fiber @ Home
CHN/COX/10GE (LAN PHY)/004/M</t>
  </si>
  <si>
    <t>Summit(33)
COX/TUS/10GE (LAN PHY)/073/M
06/02/24</t>
  </si>
  <si>
    <t>Summit/ STARTREK(7-L)
CHN/COX/10GE (LAN PHY)/038/M
22/04/2024</t>
  </si>
  <si>
    <t>Summit(06)
COX/TUS/10GE (LAN PHY)/026/M</t>
  </si>
  <si>
    <t>Summit(05)
COX/TUS/10GE (LAN PHY)/024/M</t>
  </si>
  <si>
    <t>Summit(02)
CHN/COX/1S/117/M
CHN/COX/1S/134/M</t>
  </si>
  <si>
    <r>
      <t xml:space="preserve">Summit
CHN/COX/10GE (LAN PHY)/012/M
</t>
    </r>
    <r>
      <rPr>
        <sz val="7"/>
        <color rgb="FF000000"/>
        <rFont val="Calibri"/>
        <family val="2"/>
      </rPr>
      <t>31/01/24</t>
    </r>
  </si>
  <si>
    <t>Summit(34)
COX/TUS/10GE (LAN PHY)/074/M
06/02/24</t>
  </si>
  <si>
    <r>
      <t xml:space="preserve">Summit (28)
CHN/COX/10GE (LAN PHY)/013/M
</t>
    </r>
    <r>
      <rPr>
        <sz val="7"/>
        <color rgb="FF000000"/>
        <rFont val="Calibri"/>
        <family val="2"/>
      </rPr>
      <t>31/01/24</t>
    </r>
  </si>
  <si>
    <t>Summit
CHN/COX/10GE (LAN PHY)/011/M</t>
  </si>
  <si>
    <t>Summit(04)
COX/TUS/10GE (LAN PHY)/017/M</t>
  </si>
  <si>
    <t>Summit
CHN/COX/10GE (LAN PHY)/007/M</t>
  </si>
  <si>
    <t xml:space="preserve">Port &gt; </t>
  </si>
  <si>
    <t>Tray-1</t>
  </si>
  <si>
    <t>Tray-2</t>
  </si>
  <si>
    <t>to PGCB/ IIG Monitoring/ F@H</t>
  </si>
  <si>
    <t>Peerex</t>
  </si>
  <si>
    <t>Peerex/ Nexus-13</t>
  </si>
  <si>
    <t>Peerex/ Nexus-14</t>
  </si>
  <si>
    <t>SMW4 COX CLS October'24</t>
  </si>
  <si>
    <t>Description</t>
  </si>
  <si>
    <t>MIU*km</t>
  </si>
  <si>
    <t>Physical Distance
(In km)</t>
  </si>
  <si>
    <t>RTD
(In ms)</t>
  </si>
  <si>
    <t>Latency
(In ms)</t>
  </si>
  <si>
    <t>Remarks</t>
  </si>
  <si>
    <t>Assigned Capacity</t>
  </si>
  <si>
    <t>COX - SAT - MLK</t>
  </si>
  <si>
    <t>Omnibus</t>
  </si>
  <si>
    <t>Reserved</t>
  </si>
  <si>
    <t>COX - SAT - MLK - TUS</t>
  </si>
  <si>
    <t>COX - CHN - TUS</t>
  </si>
  <si>
    <t>Omni + Express</t>
  </si>
  <si>
    <t>Quantity (Active Wet Segment)</t>
  </si>
  <si>
    <t>Remarks (Active at BSCPLC)</t>
  </si>
  <si>
    <t>Being Utilized after BSCPLC</t>
  </si>
  <si>
    <t>COX - CHN</t>
  </si>
  <si>
    <t>100 GBE=</t>
  </si>
  <si>
    <t>COX - CHN - MUM</t>
  </si>
  <si>
    <t>10GE (LAN PHY)=</t>
  </si>
  <si>
    <t>COX - CHN - MUM - KAR - FUJ</t>
  </si>
  <si>
    <t>Omni + Express + Omni + Omni</t>
  </si>
  <si>
    <t>STM-16=</t>
  </si>
  <si>
    <t>COX - CHN - MUM - JED - SUZ - ALX - MRM</t>
  </si>
  <si>
    <t>Omni + Express + Express + Omni + Omni +Express</t>
  </si>
  <si>
    <t>STM-4=</t>
  </si>
  <si>
    <t>STM-1=</t>
  </si>
  <si>
    <t>SLTE2E</t>
  </si>
  <si>
    <t>SLTE2W</t>
  </si>
  <si>
    <t>Vendor</t>
  </si>
  <si>
    <t>Quantity</t>
  </si>
  <si>
    <t>ASN</t>
  </si>
  <si>
    <t>ASN-40G (TRBC4816)</t>
  </si>
  <si>
    <t>Carrying no traffic post UPG#6
Power down on 24-10-2024.</t>
  </si>
  <si>
    <t>ASN-100G (TRBCXB18)</t>
  </si>
  <si>
    <t>MELCO</t>
  </si>
  <si>
    <t>MELCO-100G (TPND 10x10G)</t>
  </si>
  <si>
    <t>Dismantled on 02-05 May'2024</t>
  </si>
  <si>
    <t>WL5E MOTR</t>
  </si>
  <si>
    <t>Each card 3 port, each port 100G</t>
  </si>
  <si>
    <t>Each card 4 port, each port 100G</t>
  </si>
  <si>
    <t>2x100G MOTR</t>
  </si>
  <si>
    <t>Each card 4 port, each port 40G</t>
  </si>
  <si>
    <t>CIENA - 5430 SIE</t>
  </si>
  <si>
    <t>CIENA-5430</t>
  </si>
  <si>
    <t>TSLM12</t>
  </si>
  <si>
    <t>Shelf-A Total Port=120 (Used=52)</t>
  </si>
  <si>
    <t>Shelf-C Total Port=24 (Used=17)</t>
  </si>
  <si>
    <t>TSLM48</t>
  </si>
  <si>
    <t>Shelf-C Total Port=96 (Used=32)</t>
  </si>
  <si>
    <t>***Used= SFP inserted, Traffic carrying not mandatory.</t>
  </si>
  <si>
    <t>***Updated by sakhawat on 06-10-2024</t>
  </si>
  <si>
    <t>** Updated Muminur</t>
  </si>
  <si>
    <t xml:space="preserve"> (disconnected)</t>
  </si>
  <si>
    <t>High loss</t>
  </si>
  <si>
    <t>IIG COX link
Core 1 Gi0/0/1/2
Gate 48-Port ODF
T-2/P-4</t>
  </si>
  <si>
    <t>IIG COX link
Core 1 Gi0/0/0/4
Gate 48-Port ODF
T-1/P-2</t>
  </si>
  <si>
    <t>Cox Link IT-1
96-Port ODF
Tray-7/Port-1</t>
  </si>
  <si>
    <t>Cox Link IT-2
96-Port ODF
Tray-7/Port-2</t>
  </si>
  <si>
    <t>COX/EXBT(13)/IIG-TUAS/TSS 10GE001</t>
  </si>
  <si>
    <t>25130MDCR231224</t>
  </si>
  <si>
    <t>25131MDCR231224</t>
  </si>
  <si>
    <t>REQ26056</t>
  </si>
  <si>
    <t>REQ26058</t>
  </si>
  <si>
    <t xml:space="preserve">	COX/EXBT(14)/IIG-SNG/TSS GE10L003</t>
  </si>
  <si>
    <t>Disconnected on 27/12/2024</t>
  </si>
  <si>
    <t>Disconnected  on 27/12/2024</t>
  </si>
  <si>
    <t>Disconnected on 01/01/2025</t>
  </si>
  <si>
    <t>NA Monthly Report - December'2024 (MIU*km)</t>
  </si>
  <si>
    <t>Updated on 03 January, 2025 by Sakhawat</t>
  </si>
  <si>
    <t>Blocked for NA=</t>
  </si>
  <si>
    <t>Blocked for New Activation (NA)</t>
  </si>
  <si>
    <t xml:space="preserve">COX/MLK/1S/001/M 
COX/MUM/1S/001/M 
CHN/COX/1S/001/M 
COX/FUJ/1S/003/M
COX/TUS/1S/091/M
COX/TUS/1S/175/M**
COX/TUS/1S/016/M </t>
  </si>
  <si>
    <t>**Loop activated</t>
  </si>
  <si>
    <t>COX/STARTREK(5-LH)/IIG-CHN/BSCPLC 10GE01</t>
  </si>
  <si>
    <t>COX/STARTREK(6-LH)/IIG-CHN/BSCPLC 10GE01</t>
  </si>
  <si>
    <t>COX/STARTREK(7-LH)/IIG-CHN/BSCPLC 10GE01</t>
  </si>
  <si>
    <t>REQ25338
26136</t>
  </si>
  <si>
    <t xml:space="preserve">	REQ25480
26137</t>
  </si>
  <si>
    <t>REQ25481
26138</t>
  </si>
  <si>
    <t>24405MCAR080124
25207MDCR220125</t>
  </si>
  <si>
    <t>24541MCAR280224
25208MDCR220125</t>
  </si>
  <si>
    <t>24542MCAR280224
25209MDCR220125</t>
  </si>
  <si>
    <t xml:space="preserve">Exabyte(13)/ Bahon(30/01/25)
COX/TUS/10GE (LAN PHY)/002/M
</t>
  </si>
  <si>
    <t>DISCONNECTED
CHN/COX/10GE (LAN PHY)/035/M</t>
  </si>
  <si>
    <t>DISCONNECTED
CHN/COX/10GE (LAN PHY)/034/M</t>
  </si>
  <si>
    <r>
      <t xml:space="preserve">IIG/ Coronet-1/ F@H
Core-1 Te0/7/1/2
</t>
    </r>
    <r>
      <rPr>
        <sz val="6"/>
        <color rgb="FF000000"/>
        <rFont val="Calibri"/>
        <family val="2"/>
      </rPr>
      <t>31.01.2025</t>
    </r>
  </si>
  <si>
    <r>
      <t xml:space="preserve">IIG/ Coronet-2/ F@H
Core-1 Te0/7/1/5
</t>
    </r>
    <r>
      <rPr>
        <sz val="6"/>
        <color rgb="FF000000"/>
        <rFont val="Calibri"/>
        <family val="2"/>
      </rPr>
      <t>31.01.2025</t>
    </r>
  </si>
  <si>
    <t>Disconnected on 30/01/2025</t>
  </si>
  <si>
    <t>MRM/SAT/10GE (LAN PHY)/001/M</t>
  </si>
  <si>
    <t>Bahon</t>
  </si>
  <si>
    <t>96-Port ODF Tray-8, Port-11 &amp; 12</t>
  </si>
  <si>
    <t xml:space="preserve">Back Haul connected since 12.02.2025
</t>
  </si>
  <si>
    <t>COX_SLT-OMNI-EAST_SMW4-COX-SAT-2-6500_WL5e MOTR -SH1/Slot7/Port6(AOC)-2x100G MOTR-SH2/Slot9/Port 11(AOC) Client Port 2-MPO 2.3/#1-64</t>
  </si>
  <si>
    <t>COX_SLT-OMNI-EAST_SMW4-COX-SAT-2-6500_WL5e MOTR -SH1/Slot7/Port6(AOC)-2x100G MOTR-SH2/Slot9/Port 11(AOC) Client Port 2-MPO 2.2/#1-64</t>
  </si>
  <si>
    <t>COX_SLT-OMNI-EAST_SMW4-COX-SAT-2-6500_WL5e MOTR -SH1/Slot7/Port6(AOC)-2x100G MOTR-SH2/Slot9/Port 11(AOC) Client Port 2-MPO 2.4/#1-64</t>
  </si>
  <si>
    <t>COX_SLT-OMNI-EAST_SMW4-COX-SAT-2-6500_WL5e MOTR -SH1/Slot7/Port5(AOC)-2x100G MOTR-SH2/Slot9/Port 12(AOC) Client Port 4-MPO 4.3/#1-64</t>
  </si>
  <si>
    <t>COX_SLT-OMNI-EAST_SMW4-COX-SAT-2-6500_WL5e MOTR -SH1/Slot7/Port5(AOC)-2x100G MOTR-SH2/Slot9/Port 12(AOC) Client Port 4-MPO 4.4/#1-64</t>
  </si>
  <si>
    <t>COX_SLT-OMNI-EAST_SMW4-COX-SAT-2-6500_WL5e MOTR -SH1/Slot7/Port5(AOC)-2x100G MOTR-SH2/Slot9/Port 12(AOC) Client Port 5-MPO 5.1/#1-64</t>
  </si>
  <si>
    <t>COX_SLT-OMNI-EAST_SMW4-COX-SAT-2-6500_WL5e MOTR -SH1/Slot7/Port5(AOC)-2x100G MOTR-SH2/Slot9/Port 12(AOC) Client Port 5-MPO 5.2/#1-64</t>
  </si>
  <si>
    <t>COX_SLT-OMNI-EAST_SMW4-COX-SAT-2-6500_WL5e MOTR -SH1/Slot7/Port5(AOC)-2x100G MOTR-SH2/Slot9/Port 12(AOC) Client Port 5-MPO 5.3/#1-64</t>
  </si>
  <si>
    <t>COX_SLT-OMNI-EAST_SMW4-COX-SAT-2-6500_WL5e MOTR -SH1/Slot7/Port4(AOC)-2x100G MOTR-SH2/Slot10/Port 11(AOC) Client Port 1-MPO 1.3/#1-64</t>
  </si>
  <si>
    <t>COX_SLT-OMNI-EAST_SMW4-COX-SAT-2-6500_WL5e MOTR -SH1/Slot7/Port4(AOC)-2x100G MOTR-SH2/Slot10/Port 11(AOC) Client Port 1-MPO 1.4/#1-64</t>
  </si>
  <si>
    <t>COX_SLT-OMNI-EAST_SMW4-COX-SAT-2-6500_WL5e MOTR -SH1/Slot8/Port6(AOC)-2x100G MOTR-SH2/Slot10/Port 12(AOC) Client Port 5-MPO 5.1/#1-64</t>
  </si>
  <si>
    <t>COX_SLT-OMNI-EAST_SMW4-COX-SAT-2-6500_WL5e MOTR -SH1/Slot8/Port6(AOC)-2x100G MOTR-SH2/Slot10/Port 12(AOC) Client Port 5-MPO 5.2/#1-64</t>
  </si>
  <si>
    <t>COX_SLT-OMNI-EAST_SMW4-COX-SAT-2-6500_WL5e MOTR -SH1/Slot8/Port5(AOC)-2x100G MOTR-SH2/Slot11/Port 11(AOC) Client Port 3-MPO 3.1/#1-64</t>
  </si>
  <si>
    <t>COX_SLT-OMNI-EAST_SMW4-COX-SAT-2-6500_WL5e MOTR -SH1/Slot8/Port5(AOC)-2x100G MOTR-SH2/Slot11/Port 11(AOC) Client Port 3-MPO 3.2/#1-64</t>
  </si>
  <si>
    <t>COX_SLT-OMNI-EAST_SMW4-COX-SAT-2-6500_WL5e MOTR -SH1/Slot7/Port4(AOC)-2x100G MOTR-SH2/Slot10/Port 11(AOC) Client Port 2-MPO 2.1/#1-64</t>
  </si>
  <si>
    <t>COX_SLT-OMNI-EAST_SMW4-COX-SAT-2-6500_WL5e MOTR -SH1/Slot7/Port4(AOC)-2x100G MOTR-SH2/Slot10/Port 11(AOC) Client Port 2-MPO 2.2/#1-64</t>
  </si>
  <si>
    <t>COX_SLT-OMNI-EAST_SMW4-COX-SAT-2-6500_WL5e MOTR -SH1/Slot7/Port4(AOC)-2x100G MOTR-SH2/Slot10/Port 11(AOC) Client Port 2-MPO 2.3/#1-64</t>
  </si>
  <si>
    <t>Disconnected  on 14/02/2024</t>
  </si>
  <si>
    <t>Disconnected: 14/02/25
Earth(04)
COX/TUS/10GE (LAN PHY)/034/M</t>
  </si>
  <si>
    <t>MOTN Router/ Switch: Eth-16</t>
  </si>
  <si>
    <t>Back Haul Connected since 13/11/2020</t>
  </si>
  <si>
    <t>CIENA-SMW4-INT-ODF-01-CienaNewODF-3-A-2 Tx_SAT / CIENA-SMW4-INT-ODF-01-CienaNewODF-3-B-2 Rx_SAT</t>
  </si>
  <si>
    <t>CIENA-SMW4-INT-ODF-01-CienaNewODF-3-K-1 Tx_SAT / CIENA-SMW4-INT-ODF-01-CienaNewODF-3-L-1 Rx_SAT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</si>
</sst>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mm/dd/yy"/>
    <numFmt numFmtId="166" formatCode="0.000"/>
    <numFmt numFmtId="167" formatCode="###\,###\,###"/>
  </numFmts>
  <fonts count="56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5"/>
      <color rgb="FF000000"/>
      <name val="Calibri"/>
      <family val="2"/>
      <charset val="1"/>
    </font>
    <font>
      <b/>
      <sz val="9"/>
      <name val="Tahoma"/>
      <family val="2"/>
      <charset val="1"/>
    </font>
    <font>
      <sz val="9"/>
      <name val="Tahoma"/>
      <family val="2"/>
      <charset val="1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color rgb="FF323130"/>
      <name val="Calibri"/>
      <family val="2"/>
    </font>
    <font>
      <sz val="12"/>
      <name val="Calibri"/>
      <family val="2"/>
      <charset val="1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sz val="10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Verdana"/>
      <family val="2"/>
    </font>
    <font>
      <b/>
      <sz val="12"/>
      <color rgb="FF000000"/>
      <name val="Verdana"/>
      <family val="2"/>
    </font>
    <font>
      <b/>
      <sz val="14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1F497D"/>
      <name val="Calibri"/>
      <family val="2"/>
    </font>
    <font>
      <b/>
      <sz val="11"/>
      <name val="Calibri"/>
      <family val="2"/>
    </font>
    <font>
      <b/>
      <sz val="11"/>
      <color rgb="FF000000"/>
      <name val="Verdana"/>
      <family val="2"/>
    </font>
    <font>
      <b/>
      <sz val="11"/>
      <color rgb="FFFF0000"/>
      <name val="Calibri"/>
      <family val="2"/>
    </font>
    <font>
      <sz val="12"/>
      <color rgb="FF000000"/>
      <name val="Arial"/>
      <family val="2"/>
    </font>
    <font>
      <sz val="10"/>
      <color rgb="FF000000"/>
      <name val="Time New Romman"/>
    </font>
    <font>
      <sz val="11"/>
      <name val="Calibri"/>
      <family val="2"/>
      <scheme val="minor"/>
    </font>
    <font>
      <sz val="8"/>
      <name val="Calibri"/>
      <family val="2"/>
      <charset val="1"/>
    </font>
    <font>
      <sz val="8"/>
      <color rgb="FF000000"/>
      <name val="Calibri"/>
      <family val="2"/>
    </font>
    <font>
      <sz val="11"/>
      <color rgb="FF000000"/>
      <name val="Times New Roman"/>
      <family val="1"/>
    </font>
    <font>
      <sz val="11"/>
      <color rgb="FF000000"/>
      <name val="Arial"/>
      <family val="2"/>
    </font>
    <font>
      <sz val="12"/>
      <color theme="1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b/>
      <sz val="18"/>
      <color rgb="FF000000"/>
      <name val="Calibri"/>
      <family val="2"/>
    </font>
    <font>
      <sz val="9"/>
      <color rgb="FF000000"/>
      <name val="Calibri"/>
      <family val="2"/>
    </font>
    <font>
      <sz val="7"/>
      <color rgb="FF000000"/>
      <name val="Calibri"/>
      <family val="2"/>
    </font>
    <font>
      <sz val="12"/>
      <color rgb="FF000000"/>
      <name val="Calibri"/>
      <family val="2"/>
    </font>
    <font>
      <sz val="8"/>
      <color theme="1"/>
      <name val="Calibri"/>
      <family val="2"/>
    </font>
    <font>
      <sz val="6"/>
      <color rgb="FF000000"/>
      <name val="Calibri"/>
      <family val="2"/>
    </font>
    <font>
      <sz val="9"/>
      <color theme="1"/>
      <name val="Calibri"/>
      <family val="2"/>
    </font>
    <font>
      <b/>
      <sz val="26"/>
      <color rgb="FF000000"/>
      <name val="Calibri"/>
      <family val="2"/>
    </font>
    <font>
      <sz val="18"/>
      <color theme="0"/>
      <name val="Calibri"/>
      <family val="2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</font>
    <font>
      <b/>
      <sz val="18"/>
      <color rgb="FFFF0000"/>
      <name val="Calibri"/>
      <family val="2"/>
    </font>
    <font>
      <sz val="10"/>
      <color rgb="FFFF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33FF99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rgb="FFFF00FF"/>
      </patternFill>
    </fill>
    <fill>
      <patternFill patternType="solid">
        <fgColor theme="5"/>
        <bgColor rgb="FFFF9900"/>
      </patternFill>
    </fill>
    <fill>
      <patternFill patternType="solid">
        <fgColor rgb="FF00B0F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rgb="FFFF0000"/>
      </patternFill>
    </fill>
    <fill>
      <patternFill patternType="solid">
        <fgColor theme="5"/>
        <bgColor rgb="FFFF0000"/>
      </patternFill>
    </fill>
    <fill>
      <patternFill patternType="solid">
        <fgColor rgb="FF92D050"/>
        <bgColor rgb="FFFF0000"/>
      </patternFill>
    </fill>
    <fill>
      <patternFill patternType="solid">
        <fgColor rgb="FF7030A0"/>
        <bgColor rgb="FFFF0000"/>
      </patternFill>
    </fill>
    <fill>
      <patternFill patternType="solid">
        <fgColor rgb="FFFF0066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6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4" fillId="0" borderId="0" applyBorder="0" applyProtection="0"/>
    <xf numFmtId="164" fontId="52" fillId="0" borderId="0" applyFont="0" applyFill="0" applyBorder="0" applyAlignment="0" applyProtection="0"/>
  </cellStyleXfs>
  <cellXfs count="626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0" xfId="0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15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horizontal="center" vertical="center"/>
    </xf>
    <xf numFmtId="0" fontId="14" fillId="0" borderId="0" xfId="0" applyFont="1"/>
    <xf numFmtId="0" fontId="13" fillId="10" borderId="28" xfId="0" applyFont="1" applyFill="1" applyBorder="1" applyAlignment="1">
      <alignment horizontal="center" vertical="center"/>
    </xf>
    <xf numFmtId="0" fontId="13" fillId="10" borderId="15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12" fillId="10" borderId="32" xfId="0" applyFont="1" applyFill="1" applyBorder="1" applyAlignment="1">
      <alignment horizontal="center" vertical="center"/>
    </xf>
    <xf numFmtId="0" fontId="12" fillId="10" borderId="34" xfId="0" applyFont="1" applyFill="1" applyBorder="1" applyAlignment="1">
      <alignment horizontal="center" vertical="center"/>
    </xf>
    <xf numFmtId="0" fontId="16" fillId="10" borderId="30" xfId="0" applyFont="1" applyFill="1" applyBorder="1" applyAlignment="1">
      <alignment horizontal="center" vertical="center"/>
    </xf>
    <xf numFmtId="0" fontId="16" fillId="10" borderId="31" xfId="0" applyFont="1" applyFill="1" applyBorder="1" applyAlignment="1">
      <alignment horizontal="center" vertical="center"/>
    </xf>
    <xf numFmtId="0" fontId="15" fillId="13" borderId="35" xfId="0" applyFont="1" applyFill="1" applyBorder="1" applyAlignment="1">
      <alignment horizontal="center" vertical="center" wrapText="1"/>
    </xf>
    <xf numFmtId="0" fontId="12" fillId="10" borderId="16" xfId="0" applyFont="1" applyFill="1" applyBorder="1" applyAlignment="1">
      <alignment horizontal="center" vertical="center"/>
    </xf>
    <xf numFmtId="0" fontId="12" fillId="10" borderId="28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13" xfId="0" applyFont="1" applyFill="1" applyBorder="1" applyAlignment="1">
      <alignment horizontal="center" vertical="center"/>
    </xf>
    <xf numFmtId="0" fontId="13" fillId="10" borderId="37" xfId="0" applyFont="1" applyFill="1" applyBorder="1" applyAlignment="1">
      <alignment horizontal="center" vertical="center"/>
    </xf>
    <xf numFmtId="0" fontId="13" fillId="10" borderId="27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 wrapText="1"/>
    </xf>
    <xf numFmtId="0" fontId="15" fillId="10" borderId="16" xfId="0" applyFont="1" applyFill="1" applyBorder="1" applyAlignment="1">
      <alignment horizontal="center" vertical="center"/>
    </xf>
    <xf numFmtId="0" fontId="15" fillId="10" borderId="7" xfId="0" applyFont="1" applyFill="1" applyBorder="1" applyAlignment="1">
      <alignment horizontal="center" vertical="center"/>
    </xf>
    <xf numFmtId="0" fontId="15" fillId="10" borderId="37" xfId="0" applyFont="1" applyFill="1" applyBorder="1" applyAlignment="1">
      <alignment horizontal="center" vertical="center"/>
    </xf>
    <xf numFmtId="0" fontId="15" fillId="10" borderId="27" xfId="0" applyFont="1" applyFill="1" applyBorder="1" applyAlignment="1">
      <alignment horizontal="center" vertical="center"/>
    </xf>
    <xf numFmtId="0" fontId="15" fillId="10" borderId="28" xfId="0" applyFont="1" applyFill="1" applyBorder="1" applyAlignment="1">
      <alignment horizontal="center" vertical="center"/>
    </xf>
    <xf numFmtId="0" fontId="15" fillId="10" borderId="15" xfId="0" applyFont="1" applyFill="1" applyBorder="1" applyAlignment="1">
      <alignment horizontal="center" vertical="center"/>
    </xf>
    <xf numFmtId="0" fontId="13" fillId="0" borderId="0" xfId="0" applyFont="1"/>
    <xf numFmtId="0" fontId="15" fillId="10" borderId="5" xfId="0" applyFont="1" applyFill="1" applyBorder="1" applyAlignment="1">
      <alignment horizontal="center" vertical="center"/>
    </xf>
    <xf numFmtId="0" fontId="19" fillId="19" borderId="43" xfId="0" applyFont="1" applyFill="1" applyBorder="1" applyAlignment="1">
      <alignment horizontal="center" vertical="center"/>
    </xf>
    <xf numFmtId="0" fontId="19" fillId="20" borderId="3" xfId="0" applyFont="1" applyFill="1" applyBorder="1" applyAlignment="1">
      <alignment horizontal="center" vertical="center" wrapText="1"/>
    </xf>
    <xf numFmtId="0" fontId="20" fillId="21" borderId="43" xfId="0" applyFont="1" applyFill="1" applyBorder="1"/>
    <xf numFmtId="0" fontId="20" fillId="0" borderId="3" xfId="0" applyFont="1" applyBorder="1" applyAlignment="1">
      <alignment horizontal="center" vertical="center"/>
    </xf>
    <xf numFmtId="0" fontId="20" fillId="21" borderId="43" xfId="0" applyFont="1" applyFill="1" applyBorder="1" applyAlignment="1">
      <alignment horizontal="center"/>
    </xf>
    <xf numFmtId="0" fontId="21" fillId="0" borderId="3" xfId="0" applyFont="1" applyBorder="1" applyAlignment="1">
      <alignment horizontal="right"/>
    </xf>
    <xf numFmtId="15" fontId="20" fillId="21" borderId="43" xfId="0" applyNumberFormat="1" applyFont="1" applyFill="1" applyBorder="1"/>
    <xf numFmtId="0" fontId="20" fillId="0" borderId="41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20" fillId="21" borderId="43" xfId="0" applyFont="1" applyFill="1" applyBorder="1" applyAlignment="1">
      <alignment horizontal="center" vertical="center"/>
    </xf>
    <xf numFmtId="0" fontId="20" fillId="21" borderId="43" xfId="0" applyFont="1" applyFill="1" applyBorder="1" applyAlignment="1">
      <alignment horizontal="right"/>
    </xf>
    <xf numFmtId="0" fontId="21" fillId="0" borderId="3" xfId="0" applyFont="1" applyBorder="1" applyAlignment="1">
      <alignment horizontal="right" vertical="center"/>
    </xf>
    <xf numFmtId="0" fontId="20" fillId="0" borderId="40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1" fillId="0" borderId="10" xfId="0" applyFont="1" applyBorder="1" applyAlignment="1">
      <alignment horizontal="right"/>
    </xf>
    <xf numFmtId="0" fontId="20" fillId="21" borderId="44" xfId="0" applyFont="1" applyFill="1" applyBorder="1" applyAlignment="1">
      <alignment horizontal="center" vertical="center"/>
    </xf>
    <xf numFmtId="0" fontId="20" fillId="21" borderId="44" xfId="0" applyFont="1" applyFill="1" applyBorder="1"/>
    <xf numFmtId="0" fontId="20" fillId="21" borderId="44" xfId="0" applyFont="1" applyFill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4" fillId="0" borderId="0" xfId="0" applyFont="1" applyAlignment="1">
      <alignment horizontal="right"/>
    </xf>
    <xf numFmtId="15" fontId="20" fillId="0" borderId="43" xfId="0" applyNumberFormat="1" applyFont="1" applyBorder="1"/>
    <xf numFmtId="0" fontId="20" fillId="0" borderId="43" xfId="0" applyFont="1" applyBorder="1"/>
    <xf numFmtId="0" fontId="20" fillId="0" borderId="43" xfId="0" applyFont="1" applyBorder="1" applyAlignment="1">
      <alignment horizontal="center"/>
    </xf>
    <xf numFmtId="0" fontId="15" fillId="10" borderId="6" xfId="0" applyFont="1" applyFill="1" applyBorder="1" applyAlignment="1">
      <alignment horizontal="center" vertical="center"/>
    </xf>
    <xf numFmtId="0" fontId="15" fillId="10" borderId="13" xfId="0" applyFont="1" applyFill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20" fillId="21" borderId="43" xfId="0" quotePrefix="1" applyFont="1" applyFill="1" applyBorder="1" applyAlignment="1">
      <alignment horizontal="center" vertical="center"/>
    </xf>
    <xf numFmtId="0" fontId="20" fillId="22" borderId="43" xfId="0" applyFont="1" applyFill="1" applyBorder="1"/>
    <xf numFmtId="0" fontId="12" fillId="10" borderId="6" xfId="0" applyFont="1" applyFill="1" applyBorder="1" applyAlignment="1">
      <alignment horizontal="center" vertical="center"/>
    </xf>
    <xf numFmtId="0" fontId="12" fillId="10" borderId="14" xfId="0" applyFont="1" applyFill="1" applyBorder="1" applyAlignment="1">
      <alignment horizontal="center" vertical="center"/>
    </xf>
    <xf numFmtId="0" fontId="21" fillId="0" borderId="0" xfId="0" applyFont="1" applyAlignment="1">
      <alignment horizontal="right" vertical="center"/>
    </xf>
    <xf numFmtId="0" fontId="11" fillId="0" borderId="3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31" fillId="19" borderId="3" xfId="0" applyFont="1" applyFill="1" applyBorder="1" applyAlignment="1">
      <alignment horizontal="center" vertical="center"/>
    </xf>
    <xf numFmtId="0" fontId="24" fillId="0" borderId="0" xfId="0" applyFont="1"/>
    <xf numFmtId="0" fontId="7" fillId="0" borderId="0" xfId="0" applyFont="1"/>
    <xf numFmtId="0" fontId="0" fillId="0" borderId="0" xfId="0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6" borderId="0" xfId="0" applyFont="1" applyFill="1" applyAlignment="1">
      <alignment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11" fillId="4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27" fillId="6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22" fontId="11" fillId="0" borderId="3" xfId="0" applyNumberFormat="1" applyFont="1" applyBorder="1" applyAlignment="1">
      <alignment horizontal="center" vertical="center"/>
    </xf>
    <xf numFmtId="0" fontId="27" fillId="6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6" borderId="3" xfId="0" applyFont="1" applyFill="1" applyBorder="1" applyAlignment="1">
      <alignment horizontal="center" vertical="center"/>
    </xf>
    <xf numFmtId="0" fontId="27" fillId="6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11" fillId="25" borderId="3" xfId="0" applyFont="1" applyFill="1" applyBorder="1" applyAlignment="1">
      <alignment horizontal="center" vertical="center" wrapText="1"/>
    </xf>
    <xf numFmtId="0" fontId="11" fillId="25" borderId="3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27" fillId="10" borderId="3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 wrapText="1"/>
    </xf>
    <xf numFmtId="0" fontId="27" fillId="9" borderId="3" xfId="0" applyFont="1" applyFill="1" applyBorder="1" applyAlignment="1">
      <alignment horizontal="center" vertical="center" wrapText="1"/>
    </xf>
    <xf numFmtId="0" fontId="27" fillId="9" borderId="4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/>
    </xf>
    <xf numFmtId="0" fontId="11" fillId="26" borderId="3" xfId="0" applyFont="1" applyFill="1" applyBorder="1" applyAlignment="1">
      <alignment horizontal="center" vertical="center"/>
    </xf>
    <xf numFmtId="0" fontId="27" fillId="3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27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27" fillId="4" borderId="4" xfId="0" applyFont="1" applyFill="1" applyBorder="1" applyAlignment="1">
      <alignment horizontal="center" vertical="center" wrapText="1"/>
    </xf>
    <xf numFmtId="49" fontId="27" fillId="4" borderId="3" xfId="0" applyNumberFormat="1" applyFont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center" vertical="center"/>
    </xf>
    <xf numFmtId="49" fontId="11" fillId="4" borderId="3" xfId="0" applyNumberFormat="1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165" fontId="11" fillId="3" borderId="3" xfId="0" applyNumberFormat="1" applyFont="1" applyFill="1" applyBorder="1" applyAlignment="1">
      <alignment horizontal="center" vertical="center" wrapText="1"/>
    </xf>
    <xf numFmtId="15" fontId="11" fillId="4" borderId="3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 vertical="center" wrapText="1"/>
    </xf>
    <xf numFmtId="0" fontId="27" fillId="3" borderId="3" xfId="0" applyFont="1" applyFill="1" applyBorder="1" applyAlignment="1">
      <alignment horizontal="center" vertical="center" wrapText="1"/>
    </xf>
    <xf numFmtId="0" fontId="27" fillId="3" borderId="4" xfId="0" applyFont="1" applyFill="1" applyBorder="1" applyAlignment="1">
      <alignment horizontal="center" vertical="center" wrapText="1"/>
    </xf>
    <xf numFmtId="49" fontId="27" fillId="3" borderId="3" xfId="0" applyNumberFormat="1" applyFont="1" applyFill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27" fillId="4" borderId="11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7" fillId="10" borderId="3" xfId="0" applyFont="1" applyFill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10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1" applyFont="1" applyBorder="1" applyAlignment="1" applyProtection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  <xf numFmtId="0" fontId="0" fillId="6" borderId="3" xfId="0" quotePrefix="1" applyFill="1" applyBorder="1" applyAlignment="1">
      <alignment horizontal="center" vertical="center" wrapText="1"/>
    </xf>
    <xf numFmtId="0" fontId="0" fillId="25" borderId="3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26" borderId="3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3" xfId="0" quotePrefix="1" applyFill="1" applyBorder="1" applyAlignment="1">
      <alignment horizontal="center" vertical="center" wrapText="1"/>
    </xf>
    <xf numFmtId="0" fontId="28" fillId="25" borderId="3" xfId="0" applyFont="1" applyFill="1" applyBorder="1" applyAlignment="1">
      <alignment horizontal="center" vertical="center" wrapText="1"/>
    </xf>
    <xf numFmtId="0" fontId="27" fillId="28" borderId="3" xfId="0" applyFont="1" applyFill="1" applyBorder="1" applyAlignment="1">
      <alignment horizontal="center" vertical="center" wrapText="1"/>
    </xf>
    <xf numFmtId="0" fontId="27" fillId="28" borderId="4" xfId="0" applyFont="1" applyFill="1" applyBorder="1" applyAlignment="1">
      <alignment horizontal="center" vertical="center" wrapText="1"/>
    </xf>
    <xf numFmtId="0" fontId="11" fillId="28" borderId="3" xfId="0" applyFont="1" applyFill="1" applyBorder="1" applyAlignment="1">
      <alignment horizontal="center" vertical="center" wrapText="1"/>
    </xf>
    <xf numFmtId="0" fontId="5" fillId="28" borderId="3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27" fillId="4" borderId="9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4" borderId="0" xfId="0" applyFont="1" applyFill="1" applyAlignment="1">
      <alignment horizontal="right" vertical="center"/>
    </xf>
    <xf numFmtId="0" fontId="11" fillId="6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0" fillId="0" borderId="43" xfId="0" applyFont="1" applyBorder="1" applyAlignment="1">
      <alignment horizontal="right"/>
    </xf>
    <xf numFmtId="0" fontId="20" fillId="10" borderId="43" xfId="0" applyFont="1" applyFill="1" applyBorder="1"/>
    <xf numFmtId="0" fontId="13" fillId="2" borderId="3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vertical="center"/>
    </xf>
    <xf numFmtId="0" fontId="11" fillId="10" borderId="4" xfId="0" applyFont="1" applyFill="1" applyBorder="1" applyAlignment="1">
      <alignment horizontal="center" vertical="center"/>
    </xf>
    <xf numFmtId="0" fontId="28" fillId="6" borderId="3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49" fontId="28" fillId="0" borderId="3" xfId="0" applyNumberFormat="1" applyFont="1" applyBorder="1" applyAlignment="1">
      <alignment horizontal="center" vertical="center" wrapText="1"/>
    </xf>
    <xf numFmtId="0" fontId="28" fillId="28" borderId="3" xfId="0" applyFont="1" applyFill="1" applyBorder="1" applyAlignment="1">
      <alignment horizontal="center" vertical="center" wrapText="1"/>
    </xf>
    <xf numFmtId="0" fontId="28" fillId="10" borderId="3" xfId="0" applyFont="1" applyFill="1" applyBorder="1" applyAlignment="1">
      <alignment horizontal="center" vertical="center" wrapText="1"/>
    </xf>
    <xf numFmtId="0" fontId="28" fillId="8" borderId="3" xfId="0" applyFont="1" applyFill="1" applyBorder="1" applyAlignment="1">
      <alignment horizontal="center" vertical="center" wrapText="1"/>
    </xf>
    <xf numFmtId="0" fontId="28" fillId="5" borderId="3" xfId="0" applyFont="1" applyFill="1" applyBorder="1" applyAlignment="1">
      <alignment horizontal="center" vertical="center" wrapText="1"/>
    </xf>
    <xf numFmtId="0" fontId="28" fillId="7" borderId="3" xfId="0" applyFont="1" applyFill="1" applyBorder="1" applyAlignment="1">
      <alignment horizontal="center" vertical="center" wrapText="1"/>
    </xf>
    <xf numFmtId="0" fontId="28" fillId="9" borderId="3" xfId="0" applyFont="1" applyFill="1" applyBorder="1" applyAlignment="1">
      <alignment horizontal="center" vertical="center" wrapText="1"/>
    </xf>
    <xf numFmtId="0" fontId="28" fillId="3" borderId="3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center" vertical="center" wrapText="1"/>
    </xf>
    <xf numFmtId="49" fontId="28" fillId="4" borderId="3" xfId="0" applyNumberFormat="1" applyFont="1" applyFill="1" applyBorder="1" applyAlignment="1">
      <alignment horizontal="center" vertical="center" wrapText="1"/>
    </xf>
    <xf numFmtId="49" fontId="28" fillId="3" borderId="3" xfId="0" applyNumberFormat="1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 wrapText="1"/>
    </xf>
    <xf numFmtId="49" fontId="27" fillId="4" borderId="4" xfId="0" applyNumberFormat="1" applyFont="1" applyFill="1" applyBorder="1" applyAlignment="1">
      <alignment horizontal="center" vertical="center" wrapText="1"/>
    </xf>
    <xf numFmtId="49" fontId="11" fillId="4" borderId="4" xfId="0" applyNumberFormat="1" applyFont="1" applyFill="1" applyBorder="1" applyAlignment="1">
      <alignment horizontal="center" vertical="center" wrapText="1"/>
    </xf>
    <xf numFmtId="49" fontId="27" fillId="3" borderId="4" xfId="0" applyNumberFormat="1" applyFont="1" applyFill="1" applyBorder="1" applyAlignment="1">
      <alignment horizontal="center" vertical="center"/>
    </xf>
    <xf numFmtId="49" fontId="27" fillId="3" borderId="4" xfId="0" applyNumberFormat="1" applyFont="1" applyFill="1" applyBorder="1" applyAlignment="1">
      <alignment horizontal="center" vertical="center" wrapText="1"/>
    </xf>
    <xf numFmtId="0" fontId="27" fillId="4" borderId="4" xfId="0" applyFont="1" applyFill="1" applyBorder="1" applyAlignment="1">
      <alignment horizontal="center" vertical="center"/>
    </xf>
    <xf numFmtId="0" fontId="13" fillId="0" borderId="38" xfId="0" applyFont="1" applyBorder="1" applyAlignment="1">
      <alignment horizontal="center" vertical="center" wrapText="1"/>
    </xf>
    <xf numFmtId="0" fontId="11" fillId="6" borderId="38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49" fontId="11" fillId="0" borderId="38" xfId="0" applyNumberFormat="1" applyFont="1" applyBorder="1" applyAlignment="1">
      <alignment horizontal="center" vertical="center" wrapText="1"/>
    </xf>
    <xf numFmtId="49" fontId="11" fillId="6" borderId="38" xfId="0" applyNumberFormat="1" applyFont="1" applyFill="1" applyBorder="1" applyAlignment="1">
      <alignment horizontal="center" vertical="center" wrapText="1"/>
    </xf>
    <xf numFmtId="0" fontId="27" fillId="28" borderId="38" xfId="0" applyFont="1" applyFill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11" fillId="6" borderId="38" xfId="0" applyFont="1" applyFill="1" applyBorder="1" applyAlignment="1">
      <alignment horizontal="center" vertical="center"/>
    </xf>
    <xf numFmtId="0" fontId="28" fillId="6" borderId="38" xfId="0" applyFont="1" applyFill="1" applyBorder="1" applyAlignment="1">
      <alignment horizontal="center" vertical="center"/>
    </xf>
    <xf numFmtId="0" fontId="11" fillId="10" borderId="38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center" vertical="center" wrapText="1"/>
    </xf>
    <xf numFmtId="0" fontId="11" fillId="8" borderId="38" xfId="0" applyFont="1" applyFill="1" applyBorder="1" applyAlignment="1">
      <alignment horizontal="center" vertical="center"/>
    </xf>
    <xf numFmtId="0" fontId="11" fillId="8" borderId="23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11" fillId="7" borderId="38" xfId="0" applyFont="1" applyFill="1" applyBorder="1" applyAlignment="1">
      <alignment horizontal="center" vertical="center" wrapText="1"/>
    </xf>
    <xf numFmtId="0" fontId="27" fillId="9" borderId="38" xfId="0" applyFont="1" applyFill="1" applyBorder="1" applyAlignment="1">
      <alignment horizontal="center" vertical="center" wrapText="1"/>
    </xf>
    <xf numFmtId="0" fontId="11" fillId="3" borderId="38" xfId="0" applyFont="1" applyFill="1" applyBorder="1" applyAlignment="1">
      <alignment horizontal="center" vertical="center"/>
    </xf>
    <xf numFmtId="0" fontId="11" fillId="4" borderId="38" xfId="0" applyFont="1" applyFill="1" applyBorder="1" applyAlignment="1">
      <alignment horizontal="center" vertical="center" wrapText="1"/>
    </xf>
    <xf numFmtId="0" fontId="27" fillId="4" borderId="38" xfId="0" applyFont="1" applyFill="1" applyBorder="1" applyAlignment="1">
      <alignment horizontal="center" vertical="center" wrapText="1"/>
    </xf>
    <xf numFmtId="0" fontId="11" fillId="3" borderId="38" xfId="0" applyFont="1" applyFill="1" applyBorder="1" applyAlignment="1">
      <alignment horizontal="center" vertical="center" wrapText="1"/>
    </xf>
    <xf numFmtId="49" fontId="11" fillId="4" borderId="38" xfId="0" applyNumberFormat="1" applyFont="1" applyFill="1" applyBorder="1" applyAlignment="1">
      <alignment horizontal="center" vertical="center" wrapText="1"/>
    </xf>
    <xf numFmtId="0" fontId="27" fillId="3" borderId="38" xfId="0" applyFont="1" applyFill="1" applyBorder="1" applyAlignment="1">
      <alignment horizontal="center" vertical="center"/>
    </xf>
    <xf numFmtId="49" fontId="27" fillId="3" borderId="38" xfId="0" applyNumberFormat="1" applyFont="1" applyFill="1" applyBorder="1" applyAlignment="1">
      <alignment horizontal="center" vertical="center" wrapText="1"/>
    </xf>
    <xf numFmtId="0" fontId="27" fillId="4" borderId="38" xfId="0" applyFont="1" applyFill="1" applyBorder="1" applyAlignment="1">
      <alignment horizontal="center" vertical="center"/>
    </xf>
    <xf numFmtId="0" fontId="28" fillId="21" borderId="3" xfId="0" applyFont="1" applyFill="1" applyBorder="1" applyAlignment="1">
      <alignment horizontal="center" vertical="center" wrapText="1"/>
    </xf>
    <xf numFmtId="0" fontId="11" fillId="4" borderId="38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vertical="center"/>
    </xf>
    <xf numFmtId="0" fontId="0" fillId="19" borderId="3" xfId="0" applyFill="1" applyBorder="1" applyAlignment="1">
      <alignment horizontal="center" vertical="center"/>
    </xf>
    <xf numFmtId="0" fontId="32" fillId="0" borderId="0" xfId="0" applyFont="1"/>
    <xf numFmtId="0" fontId="0" fillId="14" borderId="3" xfId="0" applyFill="1" applyBorder="1" applyAlignment="1">
      <alignment horizontal="center" vertical="center"/>
    </xf>
    <xf numFmtId="0" fontId="33" fillId="0" borderId="3" xfId="0" applyFont="1" applyBorder="1" applyAlignment="1">
      <alignment vertical="center" wrapText="1"/>
    </xf>
    <xf numFmtId="0" fontId="0" fillId="0" borderId="2" xfId="0" applyBorder="1" applyAlignment="1">
      <alignment horizontal="right" vertical="center"/>
    </xf>
    <xf numFmtId="0" fontId="0" fillId="10" borderId="2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15" borderId="2" xfId="0" applyFill="1" applyBorder="1" applyAlignment="1">
      <alignment horizontal="right" vertical="center"/>
    </xf>
    <xf numFmtId="0" fontId="0" fillId="29" borderId="2" xfId="0" applyFill="1" applyBorder="1" applyAlignment="1">
      <alignment horizontal="right" vertical="center"/>
    </xf>
    <xf numFmtId="0" fontId="0" fillId="30" borderId="2" xfId="0" applyFill="1" applyBorder="1" applyAlignment="1">
      <alignment horizontal="right" vertical="center"/>
    </xf>
    <xf numFmtId="0" fontId="0" fillId="31" borderId="2" xfId="0" applyFill="1" applyBorder="1" applyAlignment="1">
      <alignment horizontal="right" vertical="center"/>
    </xf>
    <xf numFmtId="0" fontId="0" fillId="32" borderId="2" xfId="0" applyFill="1" applyBorder="1" applyAlignment="1">
      <alignment horizontal="right" vertical="center"/>
    </xf>
    <xf numFmtId="0" fontId="35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0" borderId="0" xfId="0" quotePrefix="1"/>
    <xf numFmtId="0" fontId="11" fillId="6" borderId="43" xfId="0" applyFont="1" applyFill="1" applyBorder="1" applyAlignment="1">
      <alignment horizontal="center" vertical="center" wrapText="1"/>
    </xf>
    <xf numFmtId="0" fontId="11" fillId="6" borderId="50" xfId="0" applyFont="1" applyFill="1" applyBorder="1" applyAlignment="1">
      <alignment vertical="center"/>
    </xf>
    <xf numFmtId="0" fontId="11" fillId="6" borderId="49" xfId="0" applyFont="1" applyFill="1" applyBorder="1" applyAlignment="1">
      <alignment horizontal="center" vertical="center" wrapText="1"/>
    </xf>
    <xf numFmtId="0" fontId="27" fillId="6" borderId="10" xfId="0" applyFont="1" applyFill="1" applyBorder="1" applyAlignment="1">
      <alignment horizontal="center" vertical="center" wrapText="1"/>
    </xf>
    <xf numFmtId="0" fontId="0" fillId="6" borderId="52" xfId="0" applyFill="1" applyBorder="1"/>
    <xf numFmtId="0" fontId="20" fillId="0" borderId="54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right" vertical="center"/>
    </xf>
    <xf numFmtId="0" fontId="0" fillId="0" borderId="0" xfId="0" applyAlignment="1">
      <alignment horizontal="left"/>
    </xf>
    <xf numFmtId="0" fontId="34" fillId="0" borderId="3" xfId="0" applyFont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2" fillId="10" borderId="57" xfId="0" applyFont="1" applyFill="1" applyBorder="1" applyAlignment="1">
      <alignment horizontal="center" vertical="center"/>
    </xf>
    <xf numFmtId="0" fontId="12" fillId="10" borderId="58" xfId="0" applyFont="1" applyFill="1" applyBorder="1" applyAlignment="1">
      <alignment horizontal="center" vertical="center"/>
    </xf>
    <xf numFmtId="0" fontId="12" fillId="10" borderId="59" xfId="0" applyFont="1" applyFill="1" applyBorder="1" applyAlignment="1">
      <alignment horizontal="center" vertical="center"/>
    </xf>
    <xf numFmtId="0" fontId="0" fillId="6" borderId="0" xfId="0" applyFill="1"/>
    <xf numFmtId="0" fontId="11" fillId="10" borderId="4" xfId="0" applyFont="1" applyFill="1" applyBorder="1" applyAlignment="1">
      <alignment horizontal="center" vertical="center" wrapText="1"/>
    </xf>
    <xf numFmtId="0" fontId="28" fillId="10" borderId="4" xfId="0" applyFont="1" applyFill="1" applyBorder="1" applyAlignment="1">
      <alignment horizontal="center" vertical="center"/>
    </xf>
    <xf numFmtId="0" fontId="11" fillId="10" borderId="38" xfId="0" applyFont="1" applyFill="1" applyBorder="1" applyAlignment="1">
      <alignment horizontal="center" vertical="center" wrapText="1"/>
    </xf>
    <xf numFmtId="0" fontId="0" fillId="10" borderId="3" xfId="0" quotePrefix="1" applyFill="1" applyBorder="1" applyAlignment="1">
      <alignment horizontal="center" vertical="center" wrapText="1"/>
    </xf>
    <xf numFmtId="0" fontId="34" fillId="10" borderId="3" xfId="0" applyFont="1" applyFill="1" applyBorder="1" applyAlignment="1">
      <alignment horizontal="center" vertical="center"/>
    </xf>
    <xf numFmtId="0" fontId="28" fillId="0" borderId="8" xfId="0" applyFont="1" applyBorder="1" applyAlignment="1">
      <alignment horizontal="center" vertical="center" wrapText="1"/>
    </xf>
    <xf numFmtId="49" fontId="11" fillId="0" borderId="25" xfId="0" applyNumberFormat="1" applyFont="1" applyBorder="1" applyAlignment="1">
      <alignment horizontal="center" vertical="center" wrapText="1"/>
    </xf>
    <xf numFmtId="49" fontId="11" fillId="0" borderId="8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11" fillId="0" borderId="11" xfId="0" applyNumberFormat="1" applyFont="1" applyBorder="1" applyAlignment="1">
      <alignment horizontal="center" vertical="center" wrapText="1"/>
    </xf>
    <xf numFmtId="0" fontId="28" fillId="21" borderId="10" xfId="0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49" fontId="11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1" fillId="10" borderId="43" xfId="0" applyFont="1" applyFill="1" applyBorder="1" applyAlignment="1">
      <alignment horizontal="center" vertical="center" wrapText="1"/>
    </xf>
    <xf numFmtId="0" fontId="11" fillId="10" borderId="44" xfId="0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/>
    </xf>
    <xf numFmtId="0" fontId="20" fillId="0" borderId="55" xfId="0" applyFont="1" applyBorder="1" applyAlignment="1">
      <alignment horizontal="center"/>
    </xf>
    <xf numFmtId="0" fontId="20" fillId="22" borderId="43" xfId="0" applyFont="1" applyFill="1" applyBorder="1" applyAlignment="1">
      <alignment horizontal="center" vertical="center"/>
    </xf>
    <xf numFmtId="0" fontId="20" fillId="22" borderId="48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left" vertical="center"/>
    </xf>
    <xf numFmtId="0" fontId="21" fillId="0" borderId="12" xfId="0" applyFont="1" applyBorder="1" applyAlignment="1">
      <alignment horizontal="left" vertical="center"/>
    </xf>
    <xf numFmtId="0" fontId="20" fillId="21" borderId="60" xfId="0" applyFont="1" applyFill="1" applyBorder="1" applyAlignment="1">
      <alignment horizontal="center" vertical="center"/>
    </xf>
    <xf numFmtId="0" fontId="21" fillId="0" borderId="53" xfId="0" applyFont="1" applyBorder="1" applyAlignment="1">
      <alignment horizontal="right"/>
    </xf>
    <xf numFmtId="0" fontId="24" fillId="0" borderId="38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/>
    <xf numFmtId="166" fontId="13" fillId="0" borderId="0" xfId="0" applyNumberFormat="1" applyFont="1"/>
    <xf numFmtId="0" fontId="39" fillId="0" borderId="0" xfId="0" applyFont="1" applyAlignment="1">
      <alignment horizontal="center" vertical="center"/>
    </xf>
    <xf numFmtId="0" fontId="0" fillId="6" borderId="3" xfId="0" applyFill="1" applyBorder="1" applyAlignment="1">
      <alignment vertical="center"/>
    </xf>
    <xf numFmtId="0" fontId="5" fillId="6" borderId="3" xfId="0" applyFont="1" applyFill="1" applyBorder="1" applyAlignment="1">
      <alignment horizontal="center" vertical="center" wrapText="1"/>
    </xf>
    <xf numFmtId="0" fontId="18" fillId="6" borderId="0" xfId="0" applyFont="1" applyFill="1" applyAlignment="1">
      <alignment horizontal="center" vertical="center" wrapText="1"/>
    </xf>
    <xf numFmtId="0" fontId="28" fillId="0" borderId="8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38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28" fillId="0" borderId="0" xfId="0" applyFont="1"/>
    <xf numFmtId="0" fontId="11" fillId="25" borderId="8" xfId="0" applyFont="1" applyFill="1" applyBorder="1" applyAlignment="1">
      <alignment horizontal="center" vertical="center"/>
    </xf>
    <xf numFmtId="0" fontId="11" fillId="25" borderId="12" xfId="0" applyFont="1" applyFill="1" applyBorder="1" applyAlignment="1">
      <alignment horizontal="center" vertical="center"/>
    </xf>
    <xf numFmtId="0" fontId="11" fillId="25" borderId="4" xfId="0" applyFont="1" applyFill="1" applyBorder="1" applyAlignment="1">
      <alignment horizontal="center" vertical="center"/>
    </xf>
    <xf numFmtId="0" fontId="11" fillId="25" borderId="38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20" fillId="35" borderId="43" xfId="0" applyFont="1" applyFill="1" applyBorder="1"/>
    <xf numFmtId="0" fontId="20" fillId="0" borderId="48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41" fillId="0" borderId="4" xfId="0" applyFont="1" applyBorder="1" applyAlignment="1">
      <alignment horizontal="center" vertical="center" wrapText="1"/>
    </xf>
    <xf numFmtId="0" fontId="27" fillId="25" borderId="8" xfId="0" applyFont="1" applyFill="1" applyBorder="1" applyAlignment="1">
      <alignment horizontal="center" vertical="center"/>
    </xf>
    <xf numFmtId="0" fontId="27" fillId="25" borderId="3" xfId="0" applyFont="1" applyFill="1" applyBorder="1" applyAlignment="1">
      <alignment horizontal="center" vertical="center" wrapText="1"/>
    </xf>
    <xf numFmtId="0" fontId="27" fillId="25" borderId="3" xfId="0" applyFont="1" applyFill="1" applyBorder="1" applyAlignment="1">
      <alignment horizontal="center" vertical="center"/>
    </xf>
    <xf numFmtId="0" fontId="5" fillId="25" borderId="3" xfId="0" applyFont="1" applyFill="1" applyBorder="1" applyAlignment="1">
      <alignment horizontal="center" vertical="center" wrapText="1"/>
    </xf>
    <xf numFmtId="0" fontId="27" fillId="6" borderId="8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61" xfId="0" applyFont="1" applyBorder="1"/>
    <xf numFmtId="0" fontId="26" fillId="0" borderId="17" xfId="0" applyFont="1" applyBorder="1" applyAlignment="1">
      <alignment horizontal="center" vertical="center"/>
    </xf>
    <xf numFmtId="0" fontId="26" fillId="27" borderId="3" xfId="0" applyFont="1" applyFill="1" applyBorder="1" applyAlignment="1">
      <alignment horizontal="center" vertical="center"/>
    </xf>
    <xf numFmtId="0" fontId="42" fillId="23" borderId="3" xfId="0" applyFont="1" applyFill="1" applyBorder="1" applyAlignment="1">
      <alignment horizontal="center" vertical="center"/>
    </xf>
    <xf numFmtId="0" fontId="42" fillId="23" borderId="33" xfId="0" applyFont="1" applyFill="1" applyBorder="1" applyAlignment="1">
      <alignment horizontal="center" vertical="center"/>
    </xf>
    <xf numFmtId="0" fontId="26" fillId="28" borderId="32" xfId="0" applyFont="1" applyFill="1" applyBorder="1"/>
    <xf numFmtId="0" fontId="26" fillId="28" borderId="34" xfId="0" applyFont="1" applyFill="1" applyBorder="1"/>
    <xf numFmtId="0" fontId="42" fillId="15" borderId="3" xfId="0" applyFont="1" applyFill="1" applyBorder="1" applyAlignment="1">
      <alignment horizontal="center" vertical="center"/>
    </xf>
    <xf numFmtId="0" fontId="42" fillId="15" borderId="33" xfId="0" applyFont="1" applyFill="1" applyBorder="1" applyAlignment="1">
      <alignment horizontal="center" vertical="center"/>
    </xf>
    <xf numFmtId="0" fontId="42" fillId="15" borderId="35" xfId="0" applyFont="1" applyFill="1" applyBorder="1" applyAlignment="1">
      <alignment horizontal="center" vertical="center"/>
    </xf>
    <xf numFmtId="0" fontId="42" fillId="15" borderId="36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 wrapText="1"/>
    </xf>
    <xf numFmtId="0" fontId="44" fillId="13" borderId="16" xfId="0" applyFont="1" applyFill="1" applyBorder="1" applyAlignment="1">
      <alignment horizontal="center" vertical="center" wrapText="1"/>
    </xf>
    <xf numFmtId="0" fontId="42" fillId="17" borderId="16" xfId="0" applyFont="1" applyFill="1" applyBorder="1" applyAlignment="1">
      <alignment horizontal="center" vertical="center"/>
    </xf>
    <xf numFmtId="0" fontId="37" fillId="18" borderId="7" xfId="0" applyFont="1" applyFill="1" applyBorder="1" applyAlignment="1">
      <alignment horizontal="center" vertical="center"/>
    </xf>
    <xf numFmtId="0" fontId="37" fillId="18" borderId="13" xfId="0" applyFont="1" applyFill="1" applyBorder="1" applyAlignment="1">
      <alignment vertical="center"/>
    </xf>
    <xf numFmtId="0" fontId="37" fillId="4" borderId="6" xfId="0" applyFont="1" applyFill="1" applyBorder="1" applyAlignment="1">
      <alignment horizontal="center" vertical="center"/>
    </xf>
    <xf numFmtId="0" fontId="47" fillId="4" borderId="25" xfId="0" applyFont="1" applyFill="1" applyBorder="1" applyAlignment="1">
      <alignment horizontal="center" vertical="center" wrapText="1"/>
    </xf>
    <xf numFmtId="0" fontId="37" fillId="18" borderId="12" xfId="0" applyFont="1" applyFill="1" applyBorder="1" applyAlignment="1">
      <alignment horizontal="center" vertical="center"/>
    </xf>
    <xf numFmtId="0" fontId="37" fillId="4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37" fillId="33" borderId="16" xfId="0" applyFont="1" applyFill="1" applyBorder="1" applyAlignment="1">
      <alignment horizontal="center" vertical="center" wrapText="1"/>
    </xf>
    <xf numFmtId="0" fontId="37" fillId="6" borderId="26" xfId="0" applyFont="1" applyFill="1" applyBorder="1" applyAlignment="1">
      <alignment horizontal="center" vertical="center" wrapText="1"/>
    </xf>
    <xf numFmtId="0" fontId="37" fillId="4" borderId="10" xfId="0" applyFont="1" applyFill="1" applyBorder="1" applyAlignment="1">
      <alignment horizontal="center" vertical="center" wrapText="1"/>
    </xf>
    <xf numFmtId="0" fontId="44" fillId="18" borderId="6" xfId="0" applyFont="1" applyFill="1" applyBorder="1" applyAlignment="1">
      <alignment vertical="center" wrapText="1"/>
    </xf>
    <xf numFmtId="0" fontId="49" fillId="34" borderId="7" xfId="0" applyFont="1" applyFill="1" applyBorder="1" applyAlignment="1">
      <alignment horizontal="center" vertical="center" wrapText="1"/>
    </xf>
    <xf numFmtId="0" fontId="26" fillId="28" borderId="32" xfId="0" applyFont="1" applyFill="1" applyBorder="1" applyAlignment="1">
      <alignment vertical="center"/>
    </xf>
    <xf numFmtId="0" fontId="26" fillId="28" borderId="34" xfId="0" applyFont="1" applyFill="1" applyBorder="1" applyAlignment="1">
      <alignment vertical="center"/>
    </xf>
    <xf numFmtId="0" fontId="42" fillId="23" borderId="3" xfId="0" applyFont="1" applyFill="1" applyBorder="1" applyAlignment="1">
      <alignment horizontal="center" vertical="center" wrapText="1"/>
    </xf>
    <xf numFmtId="0" fontId="42" fillId="15" borderId="3" xfId="0" applyFont="1" applyFill="1" applyBorder="1" applyAlignment="1">
      <alignment horizontal="center" vertical="center" wrapText="1"/>
    </xf>
    <xf numFmtId="0" fontId="42" fillId="23" borderId="3" xfId="0" quotePrefix="1" applyFont="1" applyFill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35" borderId="8" xfId="0" applyFont="1" applyFill="1" applyBorder="1" applyAlignment="1">
      <alignment horizontal="left" vertical="center"/>
    </xf>
    <xf numFmtId="0" fontId="21" fillId="35" borderId="12" xfId="0" applyFont="1" applyFill="1" applyBorder="1" applyAlignment="1">
      <alignment horizontal="left" vertical="center"/>
    </xf>
    <xf numFmtId="0" fontId="26" fillId="0" borderId="3" xfId="0" applyFont="1" applyBorder="1" applyAlignment="1">
      <alignment horizontal="center" vertical="center"/>
    </xf>
    <xf numFmtId="0" fontId="26" fillId="0" borderId="32" xfId="0" applyFont="1" applyBorder="1"/>
    <xf numFmtId="0" fontId="26" fillId="0" borderId="33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5" fontId="20" fillId="21" borderId="66" xfId="0" applyNumberFormat="1" applyFont="1" applyFill="1" applyBorder="1"/>
    <xf numFmtId="0" fontId="0" fillId="0" borderId="11" xfId="0" applyBorder="1" applyAlignment="1">
      <alignment horizontal="center" vertical="center"/>
    </xf>
    <xf numFmtId="167" fontId="0" fillId="35" borderId="18" xfId="2" applyNumberFormat="1" applyFont="1" applyFill="1" applyBorder="1" applyAlignment="1">
      <alignment horizontal="center" vertical="center"/>
    </xf>
    <xf numFmtId="0" fontId="23" fillId="35" borderId="3" xfId="0" applyFont="1" applyFill="1" applyBorder="1" applyAlignment="1">
      <alignment horizontal="right"/>
    </xf>
    <xf numFmtId="0" fontId="12" fillId="0" borderId="0" xfId="0" applyFont="1"/>
    <xf numFmtId="0" fontId="0" fillId="37" borderId="18" xfId="0" applyFill="1" applyBorder="1" applyAlignment="1">
      <alignment vertical="center"/>
    </xf>
    <xf numFmtId="0" fontId="0" fillId="37" borderId="24" xfId="0" applyFill="1" applyBorder="1" applyAlignment="1">
      <alignment horizontal="left" vertical="center"/>
    </xf>
    <xf numFmtId="0" fontId="0" fillId="23" borderId="11" xfId="0" applyFill="1" applyBorder="1" applyAlignment="1">
      <alignment horizontal="right" vertical="center"/>
    </xf>
    <xf numFmtId="167" fontId="0" fillId="23" borderId="23" xfId="2" applyNumberFormat="1" applyFont="1" applyFill="1" applyBorder="1" applyAlignment="1">
      <alignment horizontal="left" vertical="center"/>
    </xf>
    <xf numFmtId="0" fontId="0" fillId="23" borderId="18" xfId="0" applyFill="1" applyBorder="1" applyAlignment="1">
      <alignment horizontal="right" vertical="center"/>
    </xf>
    <xf numFmtId="167" fontId="0" fillId="23" borderId="24" xfId="2" applyNumberFormat="1" applyFont="1" applyFill="1" applyBorder="1" applyAlignment="1">
      <alignment horizontal="left" vertical="center"/>
    </xf>
    <xf numFmtId="0" fontId="0" fillId="38" borderId="18" xfId="0" applyFill="1" applyBorder="1" applyAlignment="1">
      <alignment horizontal="right" vertical="center"/>
    </xf>
    <xf numFmtId="167" fontId="0" fillId="38" borderId="24" xfId="2" applyNumberFormat="1" applyFont="1" applyFill="1" applyBorder="1" applyAlignment="1">
      <alignment horizontal="left" vertical="center"/>
    </xf>
    <xf numFmtId="0" fontId="0" fillId="38" borderId="12" xfId="0" applyFill="1" applyBorder="1" applyAlignment="1">
      <alignment horizontal="right" vertical="center"/>
    </xf>
    <xf numFmtId="167" fontId="0" fillId="38" borderId="25" xfId="2" applyNumberFormat="1" applyFont="1" applyFill="1" applyBorder="1" applyAlignment="1">
      <alignment horizontal="left" vertical="center"/>
    </xf>
    <xf numFmtId="0" fontId="0" fillId="6" borderId="51" xfId="0" applyFill="1" applyBorder="1" applyAlignment="1">
      <alignment horizontal="center" vertical="center" wrapText="1"/>
    </xf>
    <xf numFmtId="0" fontId="11" fillId="33" borderId="5" xfId="0" applyFont="1" applyFill="1" applyBorder="1" applyAlignment="1">
      <alignment horizontal="center" vertical="center" wrapText="1"/>
    </xf>
    <xf numFmtId="0" fontId="43" fillId="0" borderId="0" xfId="0" applyFont="1"/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right" vertical="center"/>
    </xf>
    <xf numFmtId="2" fontId="0" fillId="0" borderId="3" xfId="0" applyNumberFormat="1" applyBorder="1"/>
    <xf numFmtId="0" fontId="35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34" fillId="10" borderId="3" xfId="0" applyFont="1" applyFill="1" applyBorder="1" applyAlignment="1">
      <alignment horizontal="center" vertical="center" wrapText="1"/>
    </xf>
    <xf numFmtId="0" fontId="0" fillId="4" borderId="10" xfId="0" applyFill="1" applyBorder="1"/>
    <xf numFmtId="0" fontId="0" fillId="4" borderId="10" xfId="0" applyFill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14" fontId="13" fillId="0" borderId="0" xfId="0" applyNumberFormat="1" applyFont="1"/>
    <xf numFmtId="0" fontId="53" fillId="0" borderId="0" xfId="0" applyFont="1" applyAlignment="1">
      <alignment horizontal="center" wrapText="1"/>
    </xf>
    <xf numFmtId="0" fontId="0" fillId="25" borderId="0" xfId="0" applyFill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14" fillId="13" borderId="13" xfId="0" applyFont="1" applyFill="1" applyBorder="1" applyAlignment="1">
      <alignment horizontal="center" vertical="center" wrapText="1"/>
    </xf>
    <xf numFmtId="0" fontId="27" fillId="25" borderId="4" xfId="0" applyFont="1" applyFill="1" applyBorder="1" applyAlignment="1">
      <alignment horizontal="center" vertical="center" wrapText="1"/>
    </xf>
    <xf numFmtId="0" fontId="27" fillId="25" borderId="48" xfId="0" applyFont="1" applyFill="1" applyBorder="1" applyAlignment="1">
      <alignment horizontal="center" vertical="center" wrapText="1"/>
    </xf>
    <xf numFmtId="0" fontId="27" fillId="25" borderId="4" xfId="0" applyFont="1" applyFill="1" applyBorder="1" applyAlignment="1">
      <alignment horizontal="center" vertical="center"/>
    </xf>
    <xf numFmtId="0" fontId="0" fillId="25" borderId="3" xfId="0" quotePrefix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11" fillId="25" borderId="4" xfId="0" applyFont="1" applyFill="1" applyBorder="1" applyAlignment="1">
      <alignment horizontal="center" vertical="center" wrapText="1"/>
    </xf>
    <xf numFmtId="49" fontId="11" fillId="25" borderId="38" xfId="0" applyNumberFormat="1" applyFont="1" applyFill="1" applyBorder="1" applyAlignment="1">
      <alignment horizontal="center" vertical="center" wrapText="1"/>
    </xf>
    <xf numFmtId="49" fontId="11" fillId="25" borderId="3" xfId="0" applyNumberFormat="1" applyFont="1" applyFill="1" applyBorder="1" applyAlignment="1">
      <alignment horizontal="center" vertical="center" wrapText="1"/>
    </xf>
    <xf numFmtId="0" fontId="0" fillId="25" borderId="3" xfId="1" applyFont="1" applyFill="1" applyBorder="1" applyAlignment="1" applyProtection="1">
      <alignment horizontal="center" vertical="center" wrapText="1"/>
    </xf>
    <xf numFmtId="0" fontId="54" fillId="0" borderId="0" xfId="0" applyFont="1"/>
    <xf numFmtId="0" fontId="34" fillId="0" borderId="3" xfId="0" applyFont="1" applyBorder="1" applyAlignment="1">
      <alignment horizontal="center" vertical="center" wrapText="1"/>
    </xf>
    <xf numFmtId="0" fontId="28" fillId="25" borderId="4" xfId="0" applyFont="1" applyFill="1" applyBorder="1" applyAlignment="1">
      <alignment horizontal="center" vertical="center"/>
    </xf>
    <xf numFmtId="0" fontId="11" fillId="25" borderId="38" xfId="0" applyFont="1" applyFill="1" applyBorder="1" applyAlignment="1">
      <alignment horizontal="center" vertical="center" wrapText="1"/>
    </xf>
    <xf numFmtId="0" fontId="34" fillId="25" borderId="3" xfId="0" applyFont="1" applyFill="1" applyBorder="1" applyAlignment="1">
      <alignment horizontal="center" vertical="center"/>
    </xf>
    <xf numFmtId="0" fontId="39" fillId="0" borderId="43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39" fillId="25" borderId="43" xfId="0" applyFont="1" applyFill="1" applyBorder="1" applyAlignment="1">
      <alignment horizontal="center" vertical="center" wrapText="1"/>
    </xf>
    <xf numFmtId="0" fontId="0" fillId="25" borderId="48" xfId="0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1" fillId="0" borderId="4" xfId="0" applyFont="1" applyBorder="1" applyAlignment="1">
      <alignment horizontal="center" vertical="center"/>
    </xf>
    <xf numFmtId="0" fontId="41" fillId="0" borderId="38" xfId="0" applyFont="1" applyBorder="1" applyAlignment="1">
      <alignment horizontal="center" vertical="center"/>
    </xf>
    <xf numFmtId="0" fontId="41" fillId="0" borderId="3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3" fillId="19" borderId="11" xfId="0" applyFont="1" applyFill="1" applyBorder="1" applyAlignment="1">
      <alignment horizontal="center" vertical="center"/>
    </xf>
    <xf numFmtId="0" fontId="13" fillId="19" borderId="67" xfId="0" applyFont="1" applyFill="1" applyBorder="1" applyAlignment="1">
      <alignment horizontal="center" vertical="center"/>
    </xf>
    <xf numFmtId="0" fontId="13" fillId="19" borderId="23" xfId="0" applyFont="1" applyFill="1" applyBorder="1" applyAlignment="1">
      <alignment horizontal="center" vertical="center"/>
    </xf>
    <xf numFmtId="0" fontId="25" fillId="14" borderId="26" xfId="0" applyFont="1" applyFill="1" applyBorder="1" applyAlignment="1">
      <alignment horizontal="center" vertical="center"/>
    </xf>
    <xf numFmtId="0" fontId="25" fillId="14" borderId="4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13" xfId="0" applyFont="1" applyFill="1" applyBorder="1" applyAlignment="1">
      <alignment horizontal="center" vertical="center"/>
    </xf>
    <xf numFmtId="0" fontId="25" fillId="14" borderId="14" xfId="0" applyFont="1" applyFill="1" applyBorder="1" applyAlignment="1">
      <alignment horizontal="center" vertical="center"/>
    </xf>
    <xf numFmtId="0" fontId="25" fillId="14" borderId="15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/>
    </xf>
    <xf numFmtId="0" fontId="21" fillId="0" borderId="4" xfId="0" applyFont="1" applyBorder="1" applyAlignment="1">
      <alignment horizontal="right" vertical="center"/>
    </xf>
    <xf numFmtId="0" fontId="21" fillId="0" borderId="45" xfId="0" applyFont="1" applyBorder="1" applyAlignment="1">
      <alignment horizontal="right" vertical="center"/>
    </xf>
    <xf numFmtId="0" fontId="21" fillId="0" borderId="38" xfId="0" applyFont="1" applyBorder="1" applyAlignment="1">
      <alignment horizontal="right" vertical="center"/>
    </xf>
    <xf numFmtId="0" fontId="21" fillId="0" borderId="3" xfId="0" applyFont="1" applyBorder="1" applyAlignment="1">
      <alignment horizontal="right" vertical="center"/>
    </xf>
    <xf numFmtId="0" fontId="21" fillId="17" borderId="3" xfId="0" applyFont="1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2" borderId="3" xfId="0" applyFill="1" applyBorder="1" applyAlignment="1">
      <alignment horizontal="center" vertical="center"/>
    </xf>
    <xf numFmtId="0" fontId="0" fillId="26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5" fillId="23" borderId="4" xfId="0" applyFont="1" applyFill="1" applyBorder="1" applyAlignment="1">
      <alignment horizontal="center" vertical="center"/>
    </xf>
    <xf numFmtId="0" fontId="55" fillId="23" borderId="38" xfId="0" applyFont="1" applyFill="1" applyBorder="1" applyAlignment="1">
      <alignment horizontal="center" vertical="center"/>
    </xf>
    <xf numFmtId="0" fontId="42" fillId="23" borderId="4" xfId="0" applyFont="1" applyFill="1" applyBorder="1" applyAlignment="1">
      <alignment horizontal="center" vertical="center"/>
    </xf>
    <xf numFmtId="0" fontId="42" fillId="23" borderId="38" xfId="0" applyFont="1" applyFill="1" applyBorder="1" applyAlignment="1">
      <alignment horizontal="center" vertical="center"/>
    </xf>
    <xf numFmtId="0" fontId="42" fillId="15" borderId="62" xfId="0" applyFont="1" applyFill="1" applyBorder="1" applyAlignment="1">
      <alignment horizontal="center" vertical="center"/>
    </xf>
    <xf numFmtId="0" fontId="42" fillId="15" borderId="63" xfId="0" applyFont="1" applyFill="1" applyBorder="1" applyAlignment="1">
      <alignment horizontal="center" vertical="center"/>
    </xf>
    <xf numFmtId="0" fontId="42" fillId="15" borderId="4" xfId="0" applyFont="1" applyFill="1" applyBorder="1" applyAlignment="1">
      <alignment horizontal="center" vertical="center"/>
    </xf>
    <xf numFmtId="0" fontId="42" fillId="15" borderId="38" xfId="0" applyFont="1" applyFill="1" applyBorder="1" applyAlignment="1">
      <alignment horizontal="center" vertical="center"/>
    </xf>
    <xf numFmtId="0" fontId="43" fillId="36" borderId="26" xfId="0" applyFont="1" applyFill="1" applyBorder="1" applyAlignment="1">
      <alignment horizontal="center" vertical="center"/>
    </xf>
    <xf numFmtId="0" fontId="43" fillId="36" borderId="46" xfId="0" applyFont="1" applyFill="1" applyBorder="1" applyAlignment="1">
      <alignment horizontal="center" vertical="center"/>
    </xf>
    <xf numFmtId="0" fontId="43" fillId="36" borderId="27" xfId="0" applyFont="1" applyFill="1" applyBorder="1" applyAlignment="1">
      <alignment horizontal="center" vertical="center"/>
    </xf>
    <xf numFmtId="0" fontId="42" fillId="15" borderId="35" xfId="0" applyFont="1" applyFill="1" applyBorder="1" applyAlignment="1">
      <alignment horizontal="center" vertical="center"/>
    </xf>
    <xf numFmtId="0" fontId="42" fillId="15" borderId="3" xfId="0" applyFont="1" applyFill="1" applyBorder="1" applyAlignment="1">
      <alignment horizontal="center" vertical="center"/>
    </xf>
    <xf numFmtId="0" fontId="42" fillId="23" borderId="3" xfId="0" applyFont="1" applyFill="1" applyBorder="1" applyAlignment="1">
      <alignment horizontal="center" vertical="center"/>
    </xf>
    <xf numFmtId="0" fontId="50" fillId="35" borderId="0" xfId="0" applyFont="1" applyFill="1" applyAlignment="1">
      <alignment horizontal="center" vertical="center"/>
    </xf>
    <xf numFmtId="0" fontId="43" fillId="36" borderId="29" xfId="0" applyFont="1" applyFill="1" applyBorder="1" applyAlignment="1">
      <alignment horizontal="center" vertical="center"/>
    </xf>
    <xf numFmtId="0" fontId="43" fillId="36" borderId="30" xfId="0" applyFont="1" applyFill="1" applyBorder="1" applyAlignment="1">
      <alignment horizontal="center" vertical="center"/>
    </xf>
    <xf numFmtId="0" fontId="43" fillId="36" borderId="31" xfId="0" applyFont="1" applyFill="1" applyBorder="1" applyAlignment="1">
      <alignment horizontal="center" vertical="center"/>
    </xf>
    <xf numFmtId="0" fontId="43" fillId="36" borderId="26" xfId="0" applyFont="1" applyFill="1" applyBorder="1" applyAlignment="1">
      <alignment horizontal="center"/>
    </xf>
    <xf numFmtId="0" fontId="43" fillId="36" borderId="46" xfId="0" applyFont="1" applyFill="1" applyBorder="1" applyAlignment="1">
      <alignment horizontal="center"/>
    </xf>
    <xf numFmtId="0" fontId="43" fillId="36" borderId="27" xfId="0" applyFont="1" applyFill="1" applyBorder="1" applyAlignment="1">
      <alignment horizontal="center"/>
    </xf>
    <xf numFmtId="0" fontId="42" fillId="23" borderId="4" xfId="0" applyFont="1" applyFill="1" applyBorder="1" applyAlignment="1">
      <alignment horizontal="center" vertical="center" wrapText="1"/>
    </xf>
    <xf numFmtId="0" fontId="42" fillId="15" borderId="4" xfId="0" applyFont="1" applyFill="1" applyBorder="1" applyAlignment="1">
      <alignment horizontal="center" vertical="center" wrapText="1"/>
    </xf>
    <xf numFmtId="0" fontId="13" fillId="27" borderId="37" xfId="0" applyFont="1" applyFill="1" applyBorder="1" applyAlignment="1">
      <alignment horizontal="center" vertical="center"/>
    </xf>
    <xf numFmtId="0" fontId="13" fillId="27" borderId="47" xfId="0" applyFont="1" applyFill="1" applyBorder="1" applyAlignment="1">
      <alignment horizontal="center" vertical="center"/>
    </xf>
    <xf numFmtId="0" fontId="13" fillId="27" borderId="28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 wrapText="1"/>
    </xf>
    <xf numFmtId="0" fontId="44" fillId="6" borderId="7" xfId="0" applyFont="1" applyFill="1" applyBorder="1" applyAlignment="1">
      <alignment horizontal="center" vertical="center" wrapText="1"/>
    </xf>
    <xf numFmtId="0" fontId="13" fillId="11" borderId="11" xfId="0" applyFont="1" applyFill="1" applyBorder="1" applyAlignment="1">
      <alignment horizontal="center" vertical="center" wrapText="1"/>
    </xf>
    <xf numFmtId="0" fontId="13" fillId="11" borderId="23" xfId="0" applyFont="1" applyFill="1" applyBorder="1" applyAlignment="1">
      <alignment horizontal="center" vertical="center" wrapText="1"/>
    </xf>
    <xf numFmtId="0" fontId="13" fillId="11" borderId="18" xfId="0" applyFont="1" applyFill="1" applyBorder="1" applyAlignment="1">
      <alignment horizontal="center" vertical="center" wrapText="1"/>
    </xf>
    <xf numFmtId="0" fontId="13" fillId="11" borderId="24" xfId="0" applyFont="1" applyFill="1" applyBorder="1" applyAlignment="1">
      <alignment horizontal="center" vertical="center" wrapText="1"/>
    </xf>
    <xf numFmtId="0" fontId="13" fillId="11" borderId="12" xfId="0" applyFont="1" applyFill="1" applyBorder="1" applyAlignment="1">
      <alignment horizontal="center" vertical="center" wrapText="1"/>
    </xf>
    <xf numFmtId="0" fontId="13" fillId="11" borderId="25" xfId="0" applyFont="1" applyFill="1" applyBorder="1" applyAlignment="1">
      <alignment horizontal="center" vertical="center" wrapText="1"/>
    </xf>
    <xf numFmtId="0" fontId="13" fillId="18" borderId="3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33" borderId="3" xfId="0" applyFont="1" applyFill="1" applyBorder="1" applyAlignment="1">
      <alignment horizontal="center" vertical="center"/>
    </xf>
    <xf numFmtId="0" fontId="51" fillId="18" borderId="5" xfId="0" applyFont="1" applyFill="1" applyBorder="1" applyAlignment="1">
      <alignment horizontal="center" vertical="center" wrapText="1"/>
    </xf>
    <xf numFmtId="0" fontId="44" fillId="18" borderId="7" xfId="0" applyFont="1" applyFill="1" applyBorder="1" applyAlignment="1">
      <alignment horizontal="center" vertical="center" wrapText="1"/>
    </xf>
    <xf numFmtId="0" fontId="44" fillId="18" borderId="11" xfId="0" applyFont="1" applyFill="1" applyBorder="1" applyAlignment="1">
      <alignment horizontal="center" vertical="center" wrapText="1"/>
    </xf>
    <xf numFmtId="0" fontId="44" fillId="18" borderId="23" xfId="0" applyFont="1" applyFill="1" applyBorder="1" applyAlignment="1">
      <alignment horizontal="center" vertical="center" wrapText="1"/>
    </xf>
    <xf numFmtId="0" fontId="44" fillId="18" borderId="64" xfId="0" applyFont="1" applyFill="1" applyBorder="1" applyAlignment="1">
      <alignment horizontal="center" vertical="center" wrapText="1"/>
    </xf>
    <xf numFmtId="0" fontId="44" fillId="18" borderId="65" xfId="0" applyFont="1" applyFill="1" applyBorder="1" applyAlignment="1">
      <alignment horizontal="center" vertical="center" wrapText="1"/>
    </xf>
    <xf numFmtId="0" fontId="44" fillId="18" borderId="5" xfId="0" applyFont="1" applyFill="1" applyBorder="1" applyAlignment="1">
      <alignment horizontal="center" vertical="center" wrapText="1"/>
    </xf>
    <xf numFmtId="0" fontId="11" fillId="33" borderId="5" xfId="0" applyFont="1" applyFill="1" applyBorder="1" applyAlignment="1">
      <alignment horizontal="center" vertical="center" wrapText="1"/>
    </xf>
    <xf numFmtId="0" fontId="11" fillId="33" borderId="7" xfId="0" applyFont="1" applyFill="1" applyBorder="1" applyAlignment="1">
      <alignment horizontal="center" vertical="center"/>
    </xf>
    <xf numFmtId="0" fontId="44" fillId="11" borderId="11" xfId="0" applyFont="1" applyFill="1" applyBorder="1" applyAlignment="1">
      <alignment horizontal="center" vertical="center" wrapText="1"/>
    </xf>
    <xf numFmtId="0" fontId="44" fillId="11" borderId="23" xfId="0" applyFont="1" applyFill="1" applyBorder="1" applyAlignment="1">
      <alignment horizontal="center" vertical="center" wrapText="1"/>
    </xf>
    <xf numFmtId="0" fontId="46" fillId="6" borderId="5" xfId="0" applyFont="1" applyFill="1" applyBorder="1" applyAlignment="1">
      <alignment horizontal="center" vertical="center" wrapText="1"/>
    </xf>
    <xf numFmtId="0" fontId="46" fillId="6" borderId="6" xfId="0" applyFont="1" applyFill="1" applyBorder="1" applyAlignment="1">
      <alignment horizontal="center" vertical="center" wrapText="1"/>
    </xf>
    <xf numFmtId="0" fontId="46" fillId="6" borderId="7" xfId="0" applyFont="1" applyFill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0" fontId="44" fillId="0" borderId="7" xfId="0" applyFont="1" applyBorder="1" applyAlignment="1">
      <alignment horizontal="center" vertical="center" wrapText="1"/>
    </xf>
    <xf numFmtId="0" fontId="37" fillId="33" borderId="5" xfId="0" applyFont="1" applyFill="1" applyBorder="1" applyAlignment="1">
      <alignment horizontal="center" vertical="center" wrapText="1"/>
    </xf>
    <xf numFmtId="0" fontId="37" fillId="33" borderId="7" xfId="0" applyFont="1" applyFill="1" applyBorder="1" applyAlignment="1">
      <alignment horizontal="center" vertical="center"/>
    </xf>
    <xf numFmtId="0" fontId="37" fillId="33" borderId="13" xfId="0" applyFont="1" applyFill="1" applyBorder="1" applyAlignment="1">
      <alignment horizontal="center" vertical="center" wrapText="1"/>
    </xf>
    <xf numFmtId="0" fontId="37" fillId="33" borderId="15" xfId="0" applyFont="1" applyFill="1" applyBorder="1" applyAlignment="1">
      <alignment horizontal="center" vertical="center" wrapText="1"/>
    </xf>
    <xf numFmtId="0" fontId="37" fillId="33" borderId="7" xfId="0" applyFont="1" applyFill="1" applyBorder="1" applyAlignment="1">
      <alignment horizontal="center" vertical="center" wrapText="1"/>
    </xf>
    <xf numFmtId="0" fontId="37" fillId="4" borderId="5" xfId="0" applyFont="1" applyFill="1" applyBorder="1" applyAlignment="1">
      <alignment horizontal="center" vertical="center"/>
    </xf>
    <xf numFmtId="0" fontId="37" fillId="4" borderId="7" xfId="0" applyFont="1" applyFill="1" applyBorder="1" applyAlignment="1">
      <alignment horizontal="center" vertical="center"/>
    </xf>
    <xf numFmtId="0" fontId="37" fillId="17" borderId="26" xfId="0" applyFont="1" applyFill="1" applyBorder="1" applyAlignment="1">
      <alignment horizontal="center" vertical="center" wrapText="1"/>
    </xf>
    <xf numFmtId="0" fontId="37" fillId="17" borderId="27" xfId="0" applyFont="1" applyFill="1" applyBorder="1" applyAlignment="1">
      <alignment horizontal="center" vertical="center" wrapText="1"/>
    </xf>
    <xf numFmtId="0" fontId="15" fillId="22" borderId="11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 wrapText="1"/>
    </xf>
    <xf numFmtId="0" fontId="37" fillId="17" borderId="0" xfId="0" applyFont="1" applyFill="1" applyAlignment="1">
      <alignment horizontal="center" vertical="center" wrapText="1"/>
    </xf>
    <xf numFmtId="0" fontId="37" fillId="33" borderId="21" xfId="0" applyFont="1" applyFill="1" applyBorder="1" applyAlignment="1">
      <alignment horizontal="center" vertical="center" wrapText="1"/>
    </xf>
    <xf numFmtId="0" fontId="37" fillId="33" borderId="22" xfId="0" applyFont="1" applyFill="1" applyBorder="1" applyAlignment="1">
      <alignment horizontal="center" vertical="center" wrapText="1"/>
    </xf>
    <xf numFmtId="0" fontId="37" fillId="33" borderId="0" xfId="0" applyFont="1" applyFill="1" applyAlignment="1">
      <alignment horizontal="center" vertical="center" wrapText="1"/>
    </xf>
    <xf numFmtId="0" fontId="37" fillId="33" borderId="0" xfId="0" applyFont="1" applyFill="1" applyAlignment="1">
      <alignment horizontal="center" vertical="center"/>
    </xf>
    <xf numFmtId="0" fontId="37" fillId="33" borderId="19" xfId="0" applyFont="1" applyFill="1" applyBorder="1" applyAlignment="1">
      <alignment horizontal="center" vertical="center" wrapText="1"/>
    </xf>
    <xf numFmtId="0" fontId="37" fillId="33" borderId="20" xfId="0" applyFont="1" applyFill="1" applyBorder="1" applyAlignment="1">
      <alignment horizontal="center" vertical="center" wrapText="1"/>
    </xf>
    <xf numFmtId="0" fontId="13" fillId="22" borderId="11" xfId="0" applyFont="1" applyFill="1" applyBorder="1" applyAlignment="1">
      <alignment horizontal="center" vertical="center"/>
    </xf>
    <xf numFmtId="0" fontId="13" fillId="22" borderId="23" xfId="0" applyFont="1" applyFill="1" applyBorder="1" applyAlignment="1">
      <alignment horizontal="center" vertical="center"/>
    </xf>
    <xf numFmtId="0" fontId="13" fillId="22" borderId="18" xfId="0" applyFont="1" applyFill="1" applyBorder="1" applyAlignment="1">
      <alignment horizontal="center" vertical="center"/>
    </xf>
    <xf numFmtId="0" fontId="13" fillId="22" borderId="24" xfId="0" applyFont="1" applyFill="1" applyBorder="1" applyAlignment="1">
      <alignment horizontal="center" vertical="center"/>
    </xf>
    <xf numFmtId="0" fontId="13" fillId="22" borderId="12" xfId="0" applyFont="1" applyFill="1" applyBorder="1" applyAlignment="1">
      <alignment horizontal="center" vertical="center"/>
    </xf>
    <xf numFmtId="0" fontId="13" fillId="22" borderId="25" xfId="0" applyFont="1" applyFill="1" applyBorder="1" applyAlignment="1">
      <alignment horizontal="center" vertical="center"/>
    </xf>
    <xf numFmtId="0" fontId="37" fillId="17" borderId="5" xfId="0" applyFont="1" applyFill="1" applyBorder="1" applyAlignment="1">
      <alignment horizontal="center" vertical="center" wrapText="1"/>
    </xf>
    <xf numFmtId="0" fontId="37" fillId="17" borderId="7" xfId="0" applyFont="1" applyFill="1" applyBorder="1" applyAlignment="1">
      <alignment horizontal="center" vertical="center" wrapText="1"/>
    </xf>
    <xf numFmtId="0" fontId="37" fillId="0" borderId="27" xfId="0" applyFont="1" applyBorder="1" applyAlignment="1">
      <alignment horizontal="center" vertical="center"/>
    </xf>
    <xf numFmtId="0" fontId="13" fillId="19" borderId="37" xfId="0" applyFont="1" applyFill="1" applyBorder="1" applyAlignment="1">
      <alignment horizontal="center" vertical="center"/>
    </xf>
    <xf numFmtId="0" fontId="13" fillId="19" borderId="47" xfId="0" applyFont="1" applyFill="1" applyBorder="1" applyAlignment="1">
      <alignment horizontal="center" vertical="center"/>
    </xf>
    <xf numFmtId="0" fontId="13" fillId="19" borderId="28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37" fillId="17" borderId="13" xfId="0" applyFont="1" applyFill="1" applyBorder="1" applyAlignment="1">
      <alignment horizontal="center" vertical="center" wrapText="1"/>
    </xf>
    <xf numFmtId="0" fontId="37" fillId="17" borderId="1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18" borderId="5" xfId="0" applyFont="1" applyFill="1" applyBorder="1" applyAlignment="1">
      <alignment horizontal="center" vertical="center" wrapText="1"/>
    </xf>
    <xf numFmtId="0" fontId="11" fillId="18" borderId="7" xfId="0" applyFont="1" applyFill="1" applyBorder="1" applyAlignment="1">
      <alignment horizontal="center" vertical="center" wrapText="1"/>
    </xf>
    <xf numFmtId="0" fontId="11" fillId="18" borderId="5" xfId="0" applyFont="1" applyFill="1" applyBorder="1" applyAlignment="1">
      <alignment horizontal="center" vertical="center"/>
    </xf>
    <xf numFmtId="0" fontId="11" fillId="18" borderId="7" xfId="0" applyFont="1" applyFill="1" applyBorder="1" applyAlignment="1">
      <alignment horizontal="center" vertical="center"/>
    </xf>
    <xf numFmtId="0" fontId="44" fillId="0" borderId="7" xfId="0" applyFont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 wrapText="1"/>
    </xf>
    <xf numFmtId="0" fontId="44" fillId="13" borderId="7" xfId="0" applyFont="1" applyFill="1" applyBorder="1" applyAlignment="1">
      <alignment horizontal="center" vertical="center" wrapText="1"/>
    </xf>
    <xf numFmtId="0" fontId="11" fillId="17" borderId="13" xfId="0" applyFont="1" applyFill="1" applyBorder="1" applyAlignment="1">
      <alignment horizontal="center" vertical="center"/>
    </xf>
    <xf numFmtId="0" fontId="11" fillId="17" borderId="15" xfId="0" applyFont="1" applyFill="1" applyBorder="1" applyAlignment="1">
      <alignment horizontal="center" vertical="center"/>
    </xf>
    <xf numFmtId="0" fontId="11" fillId="13" borderId="3" xfId="0" applyFont="1" applyFill="1" applyBorder="1" applyAlignment="1">
      <alignment horizontal="center" vertical="center" wrapText="1"/>
    </xf>
    <xf numFmtId="0" fontId="11" fillId="13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22" borderId="3" xfId="0" applyFont="1" applyFill="1" applyBorder="1" applyAlignment="1">
      <alignment horizontal="center" vertical="center"/>
    </xf>
    <xf numFmtId="0" fontId="13" fillId="13" borderId="3" xfId="0" applyFont="1" applyFill="1" applyBorder="1" applyAlignment="1">
      <alignment horizontal="center" vertical="center"/>
    </xf>
    <xf numFmtId="0" fontId="44" fillId="10" borderId="0" xfId="0" applyFont="1" applyFill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7" fillId="13" borderId="7" xfId="0" applyFont="1" applyFill="1" applyBorder="1" applyAlignment="1">
      <alignment horizontal="center" vertical="center"/>
    </xf>
    <xf numFmtId="0" fontId="11" fillId="13" borderId="7" xfId="0" applyFont="1" applyFill="1" applyBorder="1" applyAlignment="1">
      <alignment horizontal="center" vertical="center" wrapText="1"/>
    </xf>
    <xf numFmtId="0" fontId="44" fillId="11" borderId="5" xfId="0" applyFont="1" applyFill="1" applyBorder="1" applyAlignment="1">
      <alignment horizontal="center" vertical="center" wrapText="1"/>
    </xf>
    <xf numFmtId="0" fontId="44" fillId="11" borderId="7" xfId="0" applyFont="1" applyFill="1" applyBorder="1" applyAlignment="1">
      <alignment horizontal="center" vertical="center" wrapText="1"/>
    </xf>
    <xf numFmtId="0" fontId="13" fillId="16" borderId="3" xfId="0" applyFont="1" applyFill="1" applyBorder="1" applyAlignment="1">
      <alignment horizontal="center" vertical="center"/>
    </xf>
    <xf numFmtId="0" fontId="0" fillId="14" borderId="3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8" borderId="3" xfId="0" applyFill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3" fillId="22" borderId="5" xfId="0" applyFont="1" applyFill="1" applyBorder="1" applyAlignment="1">
      <alignment horizontal="center" vertical="center"/>
    </xf>
    <xf numFmtId="0" fontId="13" fillId="22" borderId="6" xfId="0" applyFont="1" applyFill="1" applyBorder="1" applyAlignment="1">
      <alignment horizontal="center" vertical="center"/>
    </xf>
    <xf numFmtId="0" fontId="13" fillId="22" borderId="7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0" fillId="4" borderId="10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6666FF"/>
      <rgbColor rgb="FF33FF99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66"/>
      <color rgb="FFFF0000"/>
      <color rgb="FF3366FF"/>
      <color rgb="FFFF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8280</xdr:colOff>
      <xdr:row>219</xdr:row>
      <xdr:rowOff>29520</xdr:rowOff>
    </xdr:from>
    <xdr:to>
      <xdr:col>2</xdr:col>
      <xdr:colOff>96750</xdr:colOff>
      <xdr:row>219</xdr:row>
      <xdr:rowOff>29880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161055" y="49549995"/>
          <a:ext cx="88470" cy="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15840</xdr:colOff>
      <xdr:row>219</xdr:row>
      <xdr:rowOff>29520</xdr:rowOff>
    </xdr:from>
    <xdr:to>
      <xdr:col>1</xdr:col>
      <xdr:colOff>92520</xdr:colOff>
      <xdr:row>219</xdr:row>
      <xdr:rowOff>29880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54040" y="49549995"/>
          <a:ext cx="76680" cy="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16200</xdr:colOff>
      <xdr:row>219</xdr:row>
      <xdr:rowOff>29520</xdr:rowOff>
    </xdr:from>
    <xdr:to>
      <xdr:col>1</xdr:col>
      <xdr:colOff>92880</xdr:colOff>
      <xdr:row>219</xdr:row>
      <xdr:rowOff>29880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54400" y="49549995"/>
          <a:ext cx="76680" cy="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16560</xdr:colOff>
      <xdr:row>184</xdr:row>
      <xdr:rowOff>99000</xdr:rowOff>
    </xdr:from>
    <xdr:to>
      <xdr:col>1</xdr:col>
      <xdr:colOff>93240</xdr:colOff>
      <xdr:row>184</xdr:row>
      <xdr:rowOff>154485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54760" y="42494775"/>
          <a:ext cx="76680" cy="554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16560</xdr:colOff>
      <xdr:row>184</xdr:row>
      <xdr:rowOff>99000</xdr:rowOff>
    </xdr:from>
    <xdr:to>
      <xdr:col>1</xdr:col>
      <xdr:colOff>93240</xdr:colOff>
      <xdr:row>184</xdr:row>
      <xdr:rowOff>154485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54760" y="42494775"/>
          <a:ext cx="76680" cy="554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8640</xdr:colOff>
      <xdr:row>184</xdr:row>
      <xdr:rowOff>99000</xdr:rowOff>
    </xdr:from>
    <xdr:to>
      <xdr:col>2</xdr:col>
      <xdr:colOff>97110</xdr:colOff>
      <xdr:row>184</xdr:row>
      <xdr:rowOff>154485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161415" y="42494775"/>
          <a:ext cx="88470" cy="554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8640</xdr:colOff>
      <xdr:row>184</xdr:row>
      <xdr:rowOff>99000</xdr:rowOff>
    </xdr:from>
    <xdr:to>
      <xdr:col>2</xdr:col>
      <xdr:colOff>97110</xdr:colOff>
      <xdr:row>184</xdr:row>
      <xdr:rowOff>154485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161415" y="42494775"/>
          <a:ext cx="88470" cy="554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15840</xdr:colOff>
      <xdr:row>219</xdr:row>
      <xdr:rowOff>29520</xdr:rowOff>
    </xdr:from>
    <xdr:to>
      <xdr:col>1</xdr:col>
      <xdr:colOff>92520</xdr:colOff>
      <xdr:row>219</xdr:row>
      <xdr:rowOff>29880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854040" y="49549995"/>
          <a:ext cx="76680" cy="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95250</xdr:colOff>
      <xdr:row>69</xdr:row>
      <xdr:rowOff>95250</xdr:rowOff>
    </xdr:to>
    <xdr:sp macro="" textlink="">
      <xdr:nvSpPr>
        <xdr:cNvPr id="21" name="AutoShape 6" descr="https://seamewe4.net/images/blk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838200" y="1509712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806122</xdr:colOff>
      <xdr:row>109</xdr:row>
      <xdr:rowOff>191200</xdr:rowOff>
    </xdr:from>
    <xdr:ext cx="95250" cy="95250"/>
    <xdr:sp macro="" textlink="">
      <xdr:nvSpPr>
        <xdr:cNvPr id="22" name="AutoShape 6" descr="https://seamewe4.net/images/blk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318091" y="9532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103</xdr:row>
      <xdr:rowOff>0</xdr:rowOff>
    </xdr:from>
    <xdr:to>
      <xdr:col>8</xdr:col>
      <xdr:colOff>95250</xdr:colOff>
      <xdr:row>103</xdr:row>
      <xdr:rowOff>95250</xdr:rowOff>
    </xdr:to>
    <xdr:sp macro="" textlink="">
      <xdr:nvSpPr>
        <xdr:cNvPr id="23" name="AutoShape 6" descr="https://www.seamewe4.net/images/blk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2287250" y="267652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83</xdr:row>
      <xdr:rowOff>0</xdr:rowOff>
    </xdr:from>
    <xdr:to>
      <xdr:col>0</xdr:col>
      <xdr:colOff>95250</xdr:colOff>
      <xdr:row>83</xdr:row>
      <xdr:rowOff>95250</xdr:rowOff>
    </xdr:to>
    <xdr:sp macro="" textlink="">
      <xdr:nvSpPr>
        <xdr:cNvPr id="2" name="AutoShape 6" descr="https://seamewe4.net/images/blk.gif">
          <a:extLst>
            <a:ext uri="{FF2B5EF4-FFF2-40B4-BE49-F238E27FC236}">
              <a16:creationId xmlns:a16="http://schemas.microsoft.com/office/drawing/2014/main" id="{2FE1B3DE-01B9-4E77-B1FC-5AD501088895}"/>
            </a:ext>
          </a:extLst>
        </xdr:cNvPr>
        <xdr:cNvSpPr>
          <a:spLocks noChangeAspect="1" noChangeArrowheads="1"/>
        </xdr:cNvSpPr>
      </xdr:nvSpPr>
      <xdr:spPr bwMode="auto">
        <a:xfrm>
          <a:off x="0" y="92487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8</xdr:row>
      <xdr:rowOff>0</xdr:rowOff>
    </xdr:from>
    <xdr:ext cx="95250" cy="95250"/>
    <xdr:sp macro="" textlink="">
      <xdr:nvSpPr>
        <xdr:cNvPr id="3" name="AutoShape 6" descr="https://seamewe4.net/images/blk.gif">
          <a:extLst>
            <a:ext uri="{FF2B5EF4-FFF2-40B4-BE49-F238E27FC236}">
              <a16:creationId xmlns:a16="http://schemas.microsoft.com/office/drawing/2014/main" id="{EDB3016F-8CA8-449D-A016-04EAA4AFCEAD}"/>
            </a:ext>
          </a:extLst>
        </xdr:cNvPr>
        <xdr:cNvSpPr>
          <a:spLocks noChangeAspect="1" noChangeArrowheads="1"/>
        </xdr:cNvSpPr>
      </xdr:nvSpPr>
      <xdr:spPr bwMode="auto">
        <a:xfrm>
          <a:off x="0" y="20097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117</xdr:row>
      <xdr:rowOff>0</xdr:rowOff>
    </xdr:from>
    <xdr:to>
      <xdr:col>0</xdr:col>
      <xdr:colOff>95250</xdr:colOff>
      <xdr:row>117</xdr:row>
      <xdr:rowOff>95250</xdr:rowOff>
    </xdr:to>
    <xdr:sp macro="" textlink="">
      <xdr:nvSpPr>
        <xdr:cNvPr id="4" name="AutoShape 6" descr="https://www.seamewe4.net/images/blk.gif">
          <a:extLst>
            <a:ext uri="{FF2B5EF4-FFF2-40B4-BE49-F238E27FC236}">
              <a16:creationId xmlns:a16="http://schemas.microsoft.com/office/drawing/2014/main" id="{FE9F40E5-61BF-47D9-97A0-ADC5E4F96B55}"/>
            </a:ext>
          </a:extLst>
        </xdr:cNvPr>
        <xdr:cNvSpPr>
          <a:spLocks noChangeAspect="1" noChangeArrowheads="1"/>
        </xdr:cNvSpPr>
      </xdr:nvSpPr>
      <xdr:spPr bwMode="auto">
        <a:xfrm>
          <a:off x="0" y="159162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2</xdr:row>
      <xdr:rowOff>0</xdr:rowOff>
    </xdr:from>
    <xdr:to>
      <xdr:col>20</xdr:col>
      <xdr:colOff>95250</xdr:colOff>
      <xdr:row>2</xdr:row>
      <xdr:rowOff>95250</xdr:rowOff>
    </xdr:to>
    <xdr:sp macro="" textlink="">
      <xdr:nvSpPr>
        <xdr:cNvPr id="2" name="AutoShape 6" descr="https://seamewe4.net/images/blk.gif">
          <a:extLst>
            <a:ext uri="{FF2B5EF4-FFF2-40B4-BE49-F238E27FC236}">
              <a16:creationId xmlns:a16="http://schemas.microsoft.com/office/drawing/2014/main" id="{1E9950D7-558C-40FB-9E15-73DBA59E5DA6}"/>
            </a:ext>
          </a:extLst>
        </xdr:cNvPr>
        <xdr:cNvSpPr>
          <a:spLocks noChangeAspect="1" noChangeArrowheads="1"/>
        </xdr:cNvSpPr>
      </xdr:nvSpPr>
      <xdr:spPr bwMode="auto">
        <a:xfrm>
          <a:off x="485775" y="30480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20</xdr:col>
      <xdr:colOff>0</xdr:colOff>
      <xdr:row>2</xdr:row>
      <xdr:rowOff>191200</xdr:rowOff>
    </xdr:from>
    <xdr:ext cx="95250" cy="95250"/>
    <xdr:sp macro="" textlink="">
      <xdr:nvSpPr>
        <xdr:cNvPr id="3" name="AutoShape 6" descr="https://seamewe4.net/images/blk.gif">
          <a:extLst>
            <a:ext uri="{FF2B5EF4-FFF2-40B4-BE49-F238E27FC236}">
              <a16:creationId xmlns:a16="http://schemas.microsoft.com/office/drawing/2014/main" id="{26DE05E7-CB99-4EA9-9598-6E05C0C60793}"/>
            </a:ext>
          </a:extLst>
        </xdr:cNvPr>
        <xdr:cNvSpPr>
          <a:spLocks noChangeAspect="1" noChangeArrowheads="1"/>
        </xdr:cNvSpPr>
      </xdr:nvSpPr>
      <xdr:spPr bwMode="auto">
        <a:xfrm>
          <a:off x="1291897" y="30480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akash@exabytebd.net,%20noc@@exabytebd.net,%20support@@exabytebd.net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akash@exabytebd.net,%20noc@@exabytebd.net,%20support@@exabytebd.net" TargetMode="External"/><Relationship Id="rId1" Type="http://schemas.openxmlformats.org/officeDocument/2006/relationships/hyperlink" Target="mailto:akash@exabytebd.net,%20noc@@exabytebd.net,%20support@@exabytebd.ne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kash@exabytebd.net,%20noc@@exabytebd.net,%20support@@exabytebd.net" TargetMode="External"/><Relationship Id="rId4" Type="http://schemas.openxmlformats.org/officeDocument/2006/relationships/hyperlink" Target="mailto:akash@exabytebd.net,%20noc@@exabytebd.net,%20support@@exabytebd.net" TargetMode="External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F@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IG/i-Tel/F@H/Cox%20Core-01%20Te0/2/0/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9"/>
  <sheetViews>
    <sheetView tabSelected="1" zoomScale="85" zoomScaleNormal="85" zoomScalePageLayoutView="30" workbookViewId="0">
      <pane xSplit="3" ySplit="4" topLeftCell="D5" activePane="bottomRight" state="frozen"/>
      <selection pane="topRight" activeCell="N19" sqref="N19"/>
      <selection pane="bottomLeft" activeCell="N19" sqref="N19"/>
      <selection pane="bottomRight" activeCell="E5" sqref="E5"/>
    </sheetView>
  </sheetViews>
  <sheetFormatPr baseColWidth="10" defaultColWidth="8.83203125" defaultRowHeight="15"/>
  <cols>
    <col min="1" max="1" width="7" bestFit="1" customWidth="1"/>
    <col min="2" max="2" width="43.1640625" bestFit="1" customWidth="1"/>
    <col min="3" max="3" width="44.33203125" bestFit="1" customWidth="1"/>
    <col min="4" max="4" width="13.5" bestFit="1" customWidth="1"/>
    <col min="5" max="5" width="10.6640625" bestFit="1" customWidth="1"/>
    <col min="6" max="6" width="32.1640625" bestFit="1" customWidth="1"/>
    <col min="7" max="7" width="13.6640625" bestFit="1" customWidth="1"/>
    <col min="8" max="8" width="15.1640625" bestFit="1" customWidth="1"/>
    <col min="9" max="9" width="14.6640625" bestFit="1" customWidth="1"/>
    <col min="10" max="10" width="13.83203125" bestFit="1" customWidth="1"/>
    <col min="11" max="11" width="19.5" bestFit="1" customWidth="1"/>
    <col min="12" max="12" width="16.1640625" bestFit="1" customWidth="1"/>
    <col min="13" max="13" width="94.5" style="80" bestFit="1" customWidth="1"/>
    <col min="14" max="14" width="84.1640625" bestFit="1" customWidth="1"/>
    <col min="15" max="15" width="64" style="220" bestFit="1" customWidth="1"/>
    <col min="16" max="16" width="91.5" bestFit="1" customWidth="1"/>
    <col min="17" max="17" width="47" bestFit="1" customWidth="1"/>
    <col min="18" max="18" width="51.83203125" bestFit="1" customWidth="1"/>
    <col min="19" max="19" width="39.6640625" bestFit="1" customWidth="1"/>
    <col min="20" max="20" width="103.33203125" bestFit="1" customWidth="1"/>
    <col min="21" max="21" width="65.5" bestFit="1" customWidth="1"/>
    <col min="22" max="22" width="32" bestFit="1" customWidth="1"/>
    <col min="23" max="23" width="129" bestFit="1" customWidth="1"/>
    <col min="24" max="24" width="51.1640625" bestFit="1" customWidth="1"/>
    <col min="25" max="25" width="28.5" style="3" bestFit="1" customWidth="1"/>
    <col min="26" max="26" width="24.83203125" style="3" bestFit="1" customWidth="1"/>
    <col min="27" max="27" width="22" bestFit="1" customWidth="1"/>
    <col min="28" max="28" width="9.1640625" hidden="1" customWidth="1"/>
    <col min="29" max="30" width="9.1640625" customWidth="1"/>
  </cols>
  <sheetData>
    <row r="1" spans="1:27">
      <c r="B1" s="470" t="s">
        <v>0</v>
      </c>
      <c r="C1" s="470"/>
      <c r="D1" s="1"/>
      <c r="E1" s="1"/>
      <c r="F1" s="1"/>
      <c r="G1" s="1"/>
      <c r="H1" s="1"/>
      <c r="L1" s="1"/>
      <c r="N1" s="3"/>
      <c r="P1" s="3"/>
      <c r="Q1" s="1"/>
      <c r="R1" s="1"/>
      <c r="S1" s="1"/>
      <c r="T1" s="80"/>
      <c r="U1" s="3"/>
      <c r="V1" s="1"/>
      <c r="W1" s="1"/>
      <c r="X1" s="80"/>
      <c r="Y1" s="303"/>
    </row>
    <row r="2" spans="1:27">
      <c r="A2" s="90"/>
      <c r="B2" s="470"/>
      <c r="C2" s="470"/>
      <c r="D2" s="206"/>
      <c r="E2" s="206"/>
      <c r="F2" s="206"/>
      <c r="G2" s="206"/>
      <c r="H2" s="215" t="s">
        <v>1</v>
      </c>
      <c r="I2" s="176"/>
      <c r="J2" s="176"/>
      <c r="K2" s="176"/>
      <c r="L2" s="206"/>
      <c r="M2" s="211"/>
      <c r="N2" s="206"/>
      <c r="P2" s="206"/>
      <c r="Q2" s="206"/>
      <c r="R2" s="206"/>
      <c r="S2" s="206"/>
      <c r="T2" s="80"/>
      <c r="U2" s="206"/>
      <c r="V2" s="206"/>
      <c r="W2" s="206"/>
      <c r="X2" s="211"/>
      <c r="Y2" s="206"/>
      <c r="Z2" s="206"/>
    </row>
    <row r="3" spans="1:27">
      <c r="A3" s="90"/>
      <c r="B3" s="206"/>
      <c r="C3" s="176"/>
      <c r="D3" s="206"/>
      <c r="E3" s="206"/>
      <c r="F3" s="206"/>
      <c r="G3" s="206"/>
      <c r="H3" s="216">
        <f>SUBTOTAL(9,G5:G269)</f>
        <v>202</v>
      </c>
      <c r="I3" s="176"/>
      <c r="J3" s="176"/>
      <c r="K3" s="176"/>
      <c r="L3" s="206"/>
      <c r="M3" s="211"/>
      <c r="N3" s="206"/>
      <c r="P3" s="206"/>
      <c r="Q3" s="206"/>
      <c r="R3" s="206"/>
      <c r="S3" s="206"/>
      <c r="T3" s="80"/>
      <c r="U3" s="206"/>
      <c r="V3" s="206"/>
      <c r="W3" s="206"/>
      <c r="X3" s="211"/>
      <c r="Y3" s="303"/>
      <c r="Z3" s="206"/>
    </row>
    <row r="4" spans="1:27" ht="16">
      <c r="A4" s="100" t="s">
        <v>2</v>
      </c>
      <c r="B4" s="100" t="s">
        <v>3</v>
      </c>
      <c r="C4" s="100" t="s">
        <v>4</v>
      </c>
      <c r="D4" s="100" t="s">
        <v>5</v>
      </c>
      <c r="E4" s="100" t="s">
        <v>1450</v>
      </c>
      <c r="F4" s="100" t="s">
        <v>6</v>
      </c>
      <c r="G4" s="100" t="s">
        <v>7</v>
      </c>
      <c r="H4" s="100" t="s">
        <v>8</v>
      </c>
      <c r="I4" s="100" t="s">
        <v>9</v>
      </c>
      <c r="J4" s="100" t="s">
        <v>10</v>
      </c>
      <c r="K4" s="100" t="s">
        <v>11</v>
      </c>
      <c r="L4" s="100" t="s">
        <v>12</v>
      </c>
      <c r="M4" s="100" t="s">
        <v>13</v>
      </c>
      <c r="N4" s="232" t="s">
        <v>14</v>
      </c>
      <c r="O4" s="175" t="s">
        <v>15</v>
      </c>
      <c r="P4" s="240" t="s">
        <v>16</v>
      </c>
      <c r="Q4" s="100" t="s">
        <v>17</v>
      </c>
      <c r="R4" s="100" t="s">
        <v>18</v>
      </c>
      <c r="S4" s="100" t="s">
        <v>19</v>
      </c>
      <c r="T4" s="96" t="s">
        <v>20</v>
      </c>
      <c r="U4" s="100" t="s">
        <v>21</v>
      </c>
      <c r="V4" s="100" t="s">
        <v>22</v>
      </c>
      <c r="W4" s="100" t="s">
        <v>23</v>
      </c>
      <c r="X4" s="100" t="s">
        <v>24</v>
      </c>
      <c r="Y4" s="100" t="s">
        <v>25</v>
      </c>
      <c r="Z4" s="100" t="s">
        <v>26</v>
      </c>
    </row>
    <row r="5" spans="1:27" ht="32">
      <c r="A5" s="97">
        <v>1</v>
      </c>
      <c r="B5" s="104" t="s">
        <v>27</v>
      </c>
      <c r="C5" s="109" t="s">
        <v>28</v>
      </c>
      <c r="D5" s="104" t="s">
        <v>29</v>
      </c>
      <c r="E5" s="104" t="s">
        <v>30</v>
      </c>
      <c r="F5" s="104" t="s">
        <v>31</v>
      </c>
      <c r="G5" s="104">
        <v>1</v>
      </c>
      <c r="H5" s="104" t="s">
        <v>32</v>
      </c>
      <c r="I5" s="104" t="s">
        <v>33</v>
      </c>
      <c r="J5" s="105" t="s">
        <v>34</v>
      </c>
      <c r="K5" s="104" t="s">
        <v>35</v>
      </c>
      <c r="L5" s="104" t="s">
        <v>36</v>
      </c>
      <c r="M5" s="104"/>
      <c r="N5" s="109" t="s">
        <v>37</v>
      </c>
      <c r="O5" s="175"/>
      <c r="P5" s="242" t="s">
        <v>38</v>
      </c>
      <c r="Q5" s="104" t="s">
        <v>39</v>
      </c>
      <c r="R5" s="104"/>
      <c r="S5" s="104"/>
      <c r="T5" s="180" t="s">
        <v>40</v>
      </c>
      <c r="U5" s="104" t="s">
        <v>41</v>
      </c>
      <c r="V5" s="105" t="s">
        <v>42</v>
      </c>
      <c r="W5" s="105" t="s">
        <v>43</v>
      </c>
      <c r="X5" s="104"/>
      <c r="Y5" s="74" t="s">
        <v>44</v>
      </c>
      <c r="Z5" s="74" t="s">
        <v>45</v>
      </c>
      <c r="AA5" s="90"/>
    </row>
    <row r="6" spans="1:27" ht="32">
      <c r="A6" s="97">
        <v>2</v>
      </c>
      <c r="B6" s="105" t="s">
        <v>46</v>
      </c>
      <c r="C6" s="106" t="s">
        <v>47</v>
      </c>
      <c r="D6" s="104" t="s">
        <v>30</v>
      </c>
      <c r="E6" s="104" t="s">
        <v>29</v>
      </c>
      <c r="F6" s="74" t="s">
        <v>48</v>
      </c>
      <c r="G6" s="104">
        <v>1</v>
      </c>
      <c r="H6" s="104" t="s">
        <v>32</v>
      </c>
      <c r="I6" s="104" t="s">
        <v>33</v>
      </c>
      <c r="J6" s="105" t="s">
        <v>34</v>
      </c>
      <c r="K6" s="104" t="s">
        <v>35</v>
      </c>
      <c r="L6" s="104" t="s">
        <v>36</v>
      </c>
      <c r="M6" s="104"/>
      <c r="N6" s="106" t="s">
        <v>49</v>
      </c>
      <c r="O6" s="175"/>
      <c r="P6" s="242" t="s">
        <v>50</v>
      </c>
      <c r="Q6" s="104" t="s">
        <v>51</v>
      </c>
      <c r="R6" s="104" t="s">
        <v>52</v>
      </c>
      <c r="S6" s="105" t="s">
        <v>52</v>
      </c>
      <c r="T6" s="180" t="s">
        <v>53</v>
      </c>
      <c r="U6" s="105" t="s">
        <v>54</v>
      </c>
      <c r="V6" s="104" t="s">
        <v>55</v>
      </c>
      <c r="W6" s="104" t="s">
        <v>56</v>
      </c>
      <c r="X6" s="104"/>
      <c r="Y6" s="74"/>
      <c r="Z6" s="74"/>
    </row>
    <row r="7" spans="1:27" ht="32">
      <c r="A7" s="97">
        <v>3</v>
      </c>
      <c r="B7" s="105" t="s">
        <v>57</v>
      </c>
      <c r="C7" s="106" t="s">
        <v>58</v>
      </c>
      <c r="D7" s="104" t="s">
        <v>30</v>
      </c>
      <c r="E7" s="338" t="s">
        <v>29</v>
      </c>
      <c r="F7" s="104" t="s">
        <v>48</v>
      </c>
      <c r="G7" s="104">
        <v>1</v>
      </c>
      <c r="H7" s="104" t="s">
        <v>32</v>
      </c>
      <c r="I7" s="104" t="s">
        <v>33</v>
      </c>
      <c r="J7" s="105" t="s">
        <v>34</v>
      </c>
      <c r="K7" s="104" t="s">
        <v>35</v>
      </c>
      <c r="L7" s="104" t="s">
        <v>36</v>
      </c>
      <c r="M7" s="104"/>
      <c r="N7" s="106" t="s">
        <v>59</v>
      </c>
      <c r="O7" s="175"/>
      <c r="P7" s="242" t="s">
        <v>60</v>
      </c>
      <c r="Q7" s="104" t="s">
        <v>61</v>
      </c>
      <c r="R7" s="104" t="s">
        <v>52</v>
      </c>
      <c r="S7" s="105" t="s">
        <v>52</v>
      </c>
      <c r="T7" s="180" t="s">
        <v>53</v>
      </c>
      <c r="U7" s="105" t="s">
        <v>54</v>
      </c>
      <c r="V7" s="104" t="s">
        <v>55</v>
      </c>
      <c r="W7" s="104" t="s">
        <v>62</v>
      </c>
      <c r="X7" s="104" t="s">
        <v>63</v>
      </c>
      <c r="Y7" s="74"/>
      <c r="Z7" s="74"/>
    </row>
    <row r="8" spans="1:27" s="307" customFormat="1" ht="32">
      <c r="A8" s="339">
        <v>4</v>
      </c>
      <c r="B8" s="127" t="s">
        <v>64</v>
      </c>
      <c r="C8" s="106" t="s">
        <v>65</v>
      </c>
      <c r="D8" s="101" t="s">
        <v>30</v>
      </c>
      <c r="E8" s="432" t="s">
        <v>29</v>
      </c>
      <c r="F8" s="104" t="s">
        <v>66</v>
      </c>
      <c r="G8" s="101">
        <v>1</v>
      </c>
      <c r="H8" s="101" t="s">
        <v>32</v>
      </c>
      <c r="I8" s="101" t="s">
        <v>33</v>
      </c>
      <c r="J8" s="101" t="s">
        <v>34</v>
      </c>
      <c r="K8" s="101" t="s">
        <v>35</v>
      </c>
      <c r="L8" s="101" t="s">
        <v>36</v>
      </c>
      <c r="M8" s="101"/>
      <c r="N8" s="121" t="s">
        <v>67</v>
      </c>
      <c r="O8" s="219"/>
      <c r="P8" s="241" t="s">
        <v>68</v>
      </c>
      <c r="Q8" s="101" t="s">
        <v>69</v>
      </c>
      <c r="R8" s="101" t="s">
        <v>52</v>
      </c>
      <c r="S8" s="101" t="s">
        <v>52</v>
      </c>
      <c r="T8" s="183" t="s">
        <v>70</v>
      </c>
      <c r="U8" s="104" t="s">
        <v>71</v>
      </c>
      <c r="V8" s="105" t="s">
        <v>42</v>
      </c>
      <c r="W8" s="101" t="s">
        <v>72</v>
      </c>
      <c r="X8" s="101" t="s">
        <v>73</v>
      </c>
      <c r="Y8" s="94" t="s">
        <v>74</v>
      </c>
      <c r="Z8" s="94" t="s">
        <v>75</v>
      </c>
    </row>
    <row r="9" spans="1:27" ht="32">
      <c r="A9" s="97">
        <v>5</v>
      </c>
      <c r="B9" s="105" t="s">
        <v>76</v>
      </c>
      <c r="C9" s="106" t="s">
        <v>77</v>
      </c>
      <c r="D9" s="104" t="s">
        <v>30</v>
      </c>
      <c r="E9" s="338" t="s">
        <v>29</v>
      </c>
      <c r="F9" s="104" t="s">
        <v>78</v>
      </c>
      <c r="G9" s="104">
        <v>1</v>
      </c>
      <c r="H9" s="104" t="s">
        <v>32</v>
      </c>
      <c r="I9" s="104" t="s">
        <v>33</v>
      </c>
      <c r="J9" s="105" t="s">
        <v>34</v>
      </c>
      <c r="K9" s="104" t="s">
        <v>35</v>
      </c>
      <c r="L9" s="104" t="s">
        <v>36</v>
      </c>
      <c r="M9" s="104"/>
      <c r="N9" s="106" t="s">
        <v>79</v>
      </c>
      <c r="O9" s="175"/>
      <c r="P9" s="242" t="s">
        <v>80</v>
      </c>
      <c r="Q9" s="104" t="s">
        <v>81</v>
      </c>
      <c r="R9" s="104"/>
      <c r="S9" s="104"/>
      <c r="T9" s="181" t="s">
        <v>82</v>
      </c>
      <c r="U9" s="104" t="s">
        <v>83</v>
      </c>
      <c r="V9" s="105" t="s">
        <v>42</v>
      </c>
      <c r="W9" s="104" t="s">
        <v>84</v>
      </c>
      <c r="X9" s="104"/>
      <c r="Y9" s="107"/>
      <c r="Z9" s="74"/>
    </row>
    <row r="10" spans="1:27" ht="16">
      <c r="A10" s="97">
        <v>6</v>
      </c>
      <c r="B10" s="347" t="s">
        <v>85</v>
      </c>
      <c r="C10" s="348" t="s">
        <v>86</v>
      </c>
      <c r="D10" s="119" t="s">
        <v>29</v>
      </c>
      <c r="E10" s="119" t="s">
        <v>30</v>
      </c>
      <c r="F10" s="119" t="s">
        <v>87</v>
      </c>
      <c r="G10" s="119">
        <v>1</v>
      </c>
      <c r="H10" s="119" t="s">
        <v>88</v>
      </c>
      <c r="I10" s="119" t="s">
        <v>33</v>
      </c>
      <c r="J10" s="119" t="s">
        <v>34</v>
      </c>
      <c r="K10" s="119" t="s">
        <v>35</v>
      </c>
      <c r="L10" s="119" t="s">
        <v>36</v>
      </c>
      <c r="M10" s="119"/>
      <c r="N10" s="349" t="s">
        <v>89</v>
      </c>
      <c r="O10" s="195"/>
      <c r="P10" s="350" t="s">
        <v>90</v>
      </c>
      <c r="Q10" s="119"/>
      <c r="R10" s="119" t="s">
        <v>52</v>
      </c>
      <c r="S10" s="119" t="s">
        <v>52</v>
      </c>
      <c r="T10" s="185" t="s">
        <v>91</v>
      </c>
      <c r="U10" s="119" t="s">
        <v>92</v>
      </c>
      <c r="V10" s="119" t="s">
        <v>42</v>
      </c>
      <c r="W10" s="119" t="s">
        <v>93</v>
      </c>
      <c r="X10" s="119" t="s">
        <v>94</v>
      </c>
      <c r="Y10" s="120"/>
      <c r="Z10" s="120"/>
    </row>
    <row r="11" spans="1:27" ht="32">
      <c r="A11" s="97">
        <v>7</v>
      </c>
      <c r="B11" s="104" t="s">
        <v>95</v>
      </c>
      <c r="C11" s="106" t="s">
        <v>96</v>
      </c>
      <c r="D11" s="105" t="s">
        <v>29</v>
      </c>
      <c r="E11" s="105" t="s">
        <v>30</v>
      </c>
      <c r="F11" s="104" t="s">
        <v>31</v>
      </c>
      <c r="G11" s="104">
        <v>1</v>
      </c>
      <c r="H11" s="104" t="s">
        <v>32</v>
      </c>
      <c r="I11" s="104" t="s">
        <v>33</v>
      </c>
      <c r="J11" s="105" t="s">
        <v>34</v>
      </c>
      <c r="K11" s="104" t="s">
        <v>35</v>
      </c>
      <c r="L11" s="104" t="s">
        <v>36</v>
      </c>
      <c r="M11" s="104"/>
      <c r="N11" s="106" t="s">
        <v>97</v>
      </c>
      <c r="O11" s="175" t="s">
        <v>52</v>
      </c>
      <c r="P11" s="242" t="s">
        <v>98</v>
      </c>
      <c r="Q11" s="104" t="s">
        <v>99</v>
      </c>
      <c r="R11" s="104" t="s">
        <v>52</v>
      </c>
      <c r="S11" s="104" t="s">
        <v>52</v>
      </c>
      <c r="T11" s="180" t="s">
        <v>40</v>
      </c>
      <c r="U11" s="104" t="s">
        <v>41</v>
      </c>
      <c r="V11" s="105" t="s">
        <v>42</v>
      </c>
      <c r="W11" s="104" t="s">
        <v>43</v>
      </c>
      <c r="X11" s="104"/>
      <c r="Y11" s="107" t="s">
        <v>100</v>
      </c>
      <c r="Z11" s="74" t="s">
        <v>101</v>
      </c>
    </row>
    <row r="12" spans="1:27" ht="16">
      <c r="A12" s="97">
        <v>8</v>
      </c>
      <c r="B12" s="104" t="s">
        <v>102</v>
      </c>
      <c r="C12" s="109" t="s">
        <v>103</v>
      </c>
      <c r="D12" s="104" t="s">
        <v>30</v>
      </c>
      <c r="E12" s="104" t="s">
        <v>29</v>
      </c>
      <c r="F12" s="104" t="s">
        <v>78</v>
      </c>
      <c r="G12" s="104">
        <v>1</v>
      </c>
      <c r="H12" s="104" t="s">
        <v>32</v>
      </c>
      <c r="I12" s="104" t="s">
        <v>33</v>
      </c>
      <c r="J12" s="105" t="s">
        <v>34</v>
      </c>
      <c r="K12" s="104" t="s">
        <v>104</v>
      </c>
      <c r="L12" s="104" t="s">
        <v>36</v>
      </c>
      <c r="M12" s="104"/>
      <c r="N12" s="109" t="s">
        <v>105</v>
      </c>
      <c r="O12" s="175"/>
      <c r="P12" s="242" t="s">
        <v>106</v>
      </c>
      <c r="Q12" s="104" t="s">
        <v>107</v>
      </c>
      <c r="R12" s="104" t="s">
        <v>108</v>
      </c>
      <c r="S12" s="104"/>
      <c r="T12" s="180" t="s">
        <v>82</v>
      </c>
      <c r="U12" s="105" t="s">
        <v>109</v>
      </c>
      <c r="V12" s="105" t="s">
        <v>42</v>
      </c>
      <c r="W12" s="104"/>
      <c r="X12" s="104"/>
      <c r="Y12" s="107"/>
      <c r="Z12" s="74"/>
    </row>
    <row r="13" spans="1:27" ht="32">
      <c r="A13" s="339">
        <v>9</v>
      </c>
      <c r="B13" s="101" t="s">
        <v>110</v>
      </c>
      <c r="C13" s="102" t="s">
        <v>111</v>
      </c>
      <c r="D13" s="101" t="s">
        <v>30</v>
      </c>
      <c r="E13" s="101" t="s">
        <v>29</v>
      </c>
      <c r="F13" s="101" t="s">
        <v>78</v>
      </c>
      <c r="G13" s="101">
        <v>1</v>
      </c>
      <c r="H13" s="104" t="s">
        <v>32</v>
      </c>
      <c r="I13" s="101" t="s">
        <v>33</v>
      </c>
      <c r="J13" s="103" t="s">
        <v>34</v>
      </c>
      <c r="K13" s="101" t="s">
        <v>35</v>
      </c>
      <c r="L13" s="101" t="s">
        <v>36</v>
      </c>
      <c r="M13" s="101"/>
      <c r="N13" s="108" t="s">
        <v>112</v>
      </c>
      <c r="O13" s="219"/>
      <c r="P13" s="241" t="s">
        <v>113</v>
      </c>
      <c r="Q13" s="104" t="s">
        <v>114</v>
      </c>
      <c r="R13" s="101"/>
      <c r="S13" s="101"/>
      <c r="T13" s="182" t="s">
        <v>82</v>
      </c>
      <c r="U13" s="104" t="s">
        <v>83</v>
      </c>
      <c r="V13" s="101" t="s">
        <v>42</v>
      </c>
      <c r="W13" s="104" t="s">
        <v>115</v>
      </c>
      <c r="X13" s="101"/>
      <c r="Y13" s="101" t="s">
        <v>116</v>
      </c>
      <c r="Z13" s="101" t="s">
        <v>117</v>
      </c>
    </row>
    <row r="14" spans="1:27" ht="32">
      <c r="A14" s="97">
        <v>10</v>
      </c>
      <c r="B14" s="101" t="s">
        <v>118</v>
      </c>
      <c r="C14" s="102" t="s">
        <v>119</v>
      </c>
      <c r="D14" s="101" t="s">
        <v>30</v>
      </c>
      <c r="E14" s="101" t="s">
        <v>29</v>
      </c>
      <c r="F14" s="101" t="s">
        <v>78</v>
      </c>
      <c r="G14" s="101">
        <v>1</v>
      </c>
      <c r="H14" s="101" t="s">
        <v>32</v>
      </c>
      <c r="I14" s="101" t="s">
        <v>33</v>
      </c>
      <c r="J14" s="103" t="s">
        <v>34</v>
      </c>
      <c r="K14" s="104" t="s">
        <v>120</v>
      </c>
      <c r="L14" s="101" t="s">
        <v>36</v>
      </c>
      <c r="M14" s="287" t="s">
        <v>121</v>
      </c>
      <c r="N14" s="288"/>
      <c r="O14" s="182" t="s">
        <v>122</v>
      </c>
      <c r="P14" s="241"/>
      <c r="Q14" s="104" t="s">
        <v>123</v>
      </c>
      <c r="R14" s="101"/>
      <c r="S14" s="101"/>
      <c r="T14" s="182" t="s">
        <v>82</v>
      </c>
      <c r="U14" s="104" t="s">
        <v>83</v>
      </c>
      <c r="V14" s="101" t="s">
        <v>42</v>
      </c>
      <c r="W14" s="104" t="s">
        <v>115</v>
      </c>
      <c r="X14" s="101"/>
      <c r="Y14" s="101" t="s">
        <v>124</v>
      </c>
      <c r="Z14" s="101" t="s">
        <v>125</v>
      </c>
    </row>
    <row r="15" spans="1:27" ht="32">
      <c r="A15" s="97">
        <v>11</v>
      </c>
      <c r="B15" s="101" t="s">
        <v>126</v>
      </c>
      <c r="C15" s="102" t="s">
        <v>127</v>
      </c>
      <c r="D15" s="101" t="s">
        <v>30</v>
      </c>
      <c r="E15" s="101" t="s">
        <v>29</v>
      </c>
      <c r="F15" s="101" t="s">
        <v>78</v>
      </c>
      <c r="G15" s="101">
        <v>1</v>
      </c>
      <c r="H15" s="104" t="s">
        <v>32</v>
      </c>
      <c r="I15" s="101" t="s">
        <v>33</v>
      </c>
      <c r="J15" s="103" t="s">
        <v>34</v>
      </c>
      <c r="K15" s="101" t="s">
        <v>35</v>
      </c>
      <c r="L15" s="101" t="s">
        <v>36</v>
      </c>
      <c r="M15" s="289"/>
      <c r="N15" s="290" t="s">
        <v>128</v>
      </c>
      <c r="O15" s="291"/>
      <c r="P15" s="417" t="s">
        <v>129</v>
      </c>
      <c r="Q15" s="104" t="s">
        <v>130</v>
      </c>
      <c r="R15" s="101"/>
      <c r="S15" s="101"/>
      <c r="T15" s="182" t="s">
        <v>82</v>
      </c>
      <c r="U15" s="104" t="s">
        <v>83</v>
      </c>
      <c r="V15" s="101" t="s">
        <v>42</v>
      </c>
      <c r="W15" s="104" t="s">
        <v>115</v>
      </c>
      <c r="X15" s="101"/>
      <c r="Y15" s="101" t="s">
        <v>131</v>
      </c>
      <c r="Z15" s="101" t="s">
        <v>132</v>
      </c>
    </row>
    <row r="16" spans="1:27" ht="32">
      <c r="A16" s="97">
        <v>12</v>
      </c>
      <c r="B16" s="111" t="s">
        <v>133</v>
      </c>
      <c r="C16" s="106" t="s">
        <v>134</v>
      </c>
      <c r="D16" s="104" t="s">
        <v>30</v>
      </c>
      <c r="E16" s="104" t="s">
        <v>29</v>
      </c>
      <c r="F16" s="104" t="s">
        <v>66</v>
      </c>
      <c r="G16" s="104">
        <v>1</v>
      </c>
      <c r="H16" s="104" t="s">
        <v>32</v>
      </c>
      <c r="I16" s="104" t="s">
        <v>33</v>
      </c>
      <c r="J16" s="105" t="s">
        <v>34</v>
      </c>
      <c r="K16" s="104" t="s">
        <v>35</v>
      </c>
      <c r="L16" s="104" t="s">
        <v>36</v>
      </c>
      <c r="M16" s="104"/>
      <c r="N16" s="111" t="s">
        <v>135</v>
      </c>
      <c r="O16" s="275"/>
      <c r="P16" s="295" t="s">
        <v>136</v>
      </c>
      <c r="Q16" s="104" t="s">
        <v>137</v>
      </c>
      <c r="R16" s="104"/>
      <c r="S16" s="104"/>
      <c r="T16" s="183" t="s">
        <v>70</v>
      </c>
      <c r="U16" s="104" t="s">
        <v>71</v>
      </c>
      <c r="V16" s="105" t="s">
        <v>42</v>
      </c>
      <c r="W16" s="105" t="s">
        <v>138</v>
      </c>
      <c r="X16" s="105"/>
      <c r="Y16" s="294" t="s">
        <v>139</v>
      </c>
      <c r="Z16" s="74" t="s">
        <v>140</v>
      </c>
    </row>
    <row r="17" spans="1:26" s="307" customFormat="1" ht="32">
      <c r="A17" s="97">
        <v>13</v>
      </c>
      <c r="B17" s="127" t="s">
        <v>141</v>
      </c>
      <c r="C17" s="106" t="s">
        <v>142</v>
      </c>
      <c r="D17" s="101" t="s">
        <v>30</v>
      </c>
      <c r="E17" s="101" t="s">
        <v>29</v>
      </c>
      <c r="F17" s="104" t="s">
        <v>66</v>
      </c>
      <c r="G17" s="101">
        <v>1</v>
      </c>
      <c r="H17" s="101" t="s">
        <v>32</v>
      </c>
      <c r="I17" s="101" t="s">
        <v>33</v>
      </c>
      <c r="J17" s="101" t="s">
        <v>34</v>
      </c>
      <c r="K17" s="101" t="s">
        <v>35</v>
      </c>
      <c r="L17" s="101" t="s">
        <v>36</v>
      </c>
      <c r="M17" s="101"/>
      <c r="N17" s="121" t="s">
        <v>143</v>
      </c>
      <c r="O17" s="219"/>
      <c r="P17" s="241" t="s">
        <v>144</v>
      </c>
      <c r="Q17" s="101" t="s">
        <v>145</v>
      </c>
      <c r="R17" s="101" t="s">
        <v>52</v>
      </c>
      <c r="S17" s="101" t="s">
        <v>52</v>
      </c>
      <c r="T17" s="183" t="s">
        <v>70</v>
      </c>
      <c r="U17" s="104" t="s">
        <v>71</v>
      </c>
      <c r="V17" s="105" t="s">
        <v>42</v>
      </c>
      <c r="W17" s="101" t="s">
        <v>72</v>
      </c>
      <c r="X17" s="101" t="s">
        <v>146</v>
      </c>
      <c r="Y17" s="101" t="s">
        <v>147</v>
      </c>
      <c r="Z17" s="101" t="s">
        <v>148</v>
      </c>
    </row>
    <row r="18" spans="1:26" ht="16">
      <c r="A18" s="339">
        <v>14</v>
      </c>
      <c r="B18" s="124" t="s">
        <v>149</v>
      </c>
      <c r="C18" s="425" t="s">
        <v>150</v>
      </c>
      <c r="D18" s="104" t="s">
        <v>30</v>
      </c>
      <c r="E18" s="104" t="s">
        <v>29</v>
      </c>
      <c r="F18" s="104" t="s">
        <v>31</v>
      </c>
      <c r="G18" s="104">
        <v>1</v>
      </c>
      <c r="H18" s="104" t="s">
        <v>32</v>
      </c>
      <c r="I18" s="104" t="s">
        <v>33</v>
      </c>
      <c r="J18" s="104" t="s">
        <v>34</v>
      </c>
      <c r="K18" s="104" t="s">
        <v>104</v>
      </c>
      <c r="L18" s="104" t="s">
        <v>36</v>
      </c>
      <c r="M18" s="104"/>
      <c r="N18" s="115" t="s">
        <v>151</v>
      </c>
      <c r="O18" s="175"/>
      <c r="P18" s="75" t="s">
        <v>152</v>
      </c>
      <c r="Q18" s="104" t="s">
        <v>153</v>
      </c>
      <c r="R18" s="104" t="s">
        <v>52</v>
      </c>
      <c r="S18" s="104" t="s">
        <v>52</v>
      </c>
      <c r="T18" s="180" t="s">
        <v>40</v>
      </c>
      <c r="U18" s="104" t="s">
        <v>41</v>
      </c>
      <c r="V18" s="105" t="s">
        <v>42</v>
      </c>
      <c r="W18" s="104" t="s">
        <v>154</v>
      </c>
      <c r="X18" s="104" t="s">
        <v>155</v>
      </c>
      <c r="Y18" s="425" t="s">
        <v>156</v>
      </c>
      <c r="Z18" s="74" t="s">
        <v>157</v>
      </c>
    </row>
    <row r="19" spans="1:26" ht="16">
      <c r="A19" s="97">
        <v>15</v>
      </c>
      <c r="B19" s="124" t="s">
        <v>158</v>
      </c>
      <c r="C19" s="424" t="s">
        <v>159</v>
      </c>
      <c r="D19" s="104" t="s">
        <v>30</v>
      </c>
      <c r="E19" s="104" t="s">
        <v>29</v>
      </c>
      <c r="F19" s="104" t="s">
        <v>31</v>
      </c>
      <c r="G19" s="104">
        <v>1</v>
      </c>
      <c r="H19" s="104" t="s">
        <v>32</v>
      </c>
      <c r="I19" s="104" t="s">
        <v>33</v>
      </c>
      <c r="J19" s="104" t="s">
        <v>34</v>
      </c>
      <c r="K19" s="104" t="s">
        <v>104</v>
      </c>
      <c r="L19" s="104" t="s">
        <v>36</v>
      </c>
      <c r="M19" s="104"/>
      <c r="N19" s="115" t="s">
        <v>160</v>
      </c>
      <c r="O19" s="175"/>
      <c r="P19" s="75" t="s">
        <v>161</v>
      </c>
      <c r="Q19" s="104" t="s">
        <v>162</v>
      </c>
      <c r="R19" s="104" t="s">
        <v>52</v>
      </c>
      <c r="S19" s="104" t="s">
        <v>52</v>
      </c>
      <c r="T19" s="180" t="s">
        <v>40</v>
      </c>
      <c r="U19" s="104" t="s">
        <v>41</v>
      </c>
      <c r="V19" s="105" t="s">
        <v>42</v>
      </c>
      <c r="W19" s="104" t="s">
        <v>163</v>
      </c>
      <c r="X19" s="104" t="s">
        <v>155</v>
      </c>
      <c r="Y19" s="425" t="s">
        <v>164</v>
      </c>
      <c r="Z19" s="74" t="s">
        <v>165</v>
      </c>
    </row>
    <row r="20" spans="1:26" ht="32">
      <c r="A20" s="97">
        <v>16</v>
      </c>
      <c r="B20" s="134" t="s">
        <v>166</v>
      </c>
      <c r="C20" s="218" t="s">
        <v>167</v>
      </c>
      <c r="D20" s="95" t="s">
        <v>168</v>
      </c>
      <c r="E20" s="95" t="s">
        <v>168</v>
      </c>
      <c r="F20" s="95" t="s">
        <v>155</v>
      </c>
      <c r="G20" s="95">
        <v>1</v>
      </c>
      <c r="H20" s="95"/>
      <c r="I20" s="95" t="s">
        <v>33</v>
      </c>
      <c r="J20" s="135" t="s">
        <v>34</v>
      </c>
      <c r="K20" s="95" t="s">
        <v>120</v>
      </c>
      <c r="L20" s="95" t="s">
        <v>36</v>
      </c>
      <c r="M20" s="322" t="s">
        <v>169</v>
      </c>
      <c r="N20" s="309" t="s">
        <v>155</v>
      </c>
      <c r="O20" s="223" t="s">
        <v>170</v>
      </c>
      <c r="P20" s="310" t="s">
        <v>155</v>
      </c>
      <c r="Q20" s="95" t="s">
        <v>155</v>
      </c>
      <c r="R20" s="95" t="s">
        <v>155</v>
      </c>
      <c r="S20" s="95" t="s">
        <v>155</v>
      </c>
      <c r="T20" s="311" t="s">
        <v>155</v>
      </c>
      <c r="U20" s="95" t="s">
        <v>155</v>
      </c>
      <c r="V20" s="135" t="s">
        <v>155</v>
      </c>
      <c r="W20" s="95" t="s">
        <v>171</v>
      </c>
      <c r="X20" s="135" t="s">
        <v>155</v>
      </c>
      <c r="Y20" s="134" t="s">
        <v>172</v>
      </c>
      <c r="Z20" s="134" t="s">
        <v>173</v>
      </c>
    </row>
    <row r="21" spans="1:26" ht="32">
      <c r="A21" s="97">
        <v>17</v>
      </c>
      <c r="B21" s="134" t="s">
        <v>174</v>
      </c>
      <c r="C21" s="218" t="s">
        <v>175</v>
      </c>
      <c r="D21" s="95" t="s">
        <v>168</v>
      </c>
      <c r="E21" s="95" t="s">
        <v>168</v>
      </c>
      <c r="F21" s="95" t="s">
        <v>155</v>
      </c>
      <c r="G21" s="95">
        <v>1</v>
      </c>
      <c r="H21" s="95"/>
      <c r="I21" s="95" t="s">
        <v>33</v>
      </c>
      <c r="J21" s="135" t="s">
        <v>34</v>
      </c>
      <c r="K21" s="95" t="s">
        <v>120</v>
      </c>
      <c r="L21" s="95" t="s">
        <v>36</v>
      </c>
      <c r="M21" s="322" t="s">
        <v>176</v>
      </c>
      <c r="N21" s="309" t="s">
        <v>155</v>
      </c>
      <c r="O21" s="223" t="s">
        <v>177</v>
      </c>
      <c r="P21" s="310" t="s">
        <v>155</v>
      </c>
      <c r="Q21" s="95" t="s">
        <v>155</v>
      </c>
      <c r="R21" s="95" t="s">
        <v>155</v>
      </c>
      <c r="S21" s="95" t="s">
        <v>155</v>
      </c>
      <c r="T21" s="311" t="s">
        <v>155</v>
      </c>
      <c r="U21" s="95" t="s">
        <v>155</v>
      </c>
      <c r="V21" s="135" t="s">
        <v>155</v>
      </c>
      <c r="W21" s="95" t="s">
        <v>171</v>
      </c>
      <c r="X21" s="135" t="s">
        <v>155</v>
      </c>
      <c r="Y21" s="312" t="s">
        <v>178</v>
      </c>
      <c r="Z21" s="134" t="s">
        <v>179</v>
      </c>
    </row>
    <row r="22" spans="1:26" ht="32">
      <c r="A22" s="97">
        <v>18</v>
      </c>
      <c r="B22" s="134" t="s">
        <v>1475</v>
      </c>
      <c r="C22" s="218" t="s">
        <v>180</v>
      </c>
      <c r="D22" s="95" t="s">
        <v>168</v>
      </c>
      <c r="E22" s="95" t="s">
        <v>168</v>
      </c>
      <c r="F22" s="95" t="s">
        <v>155</v>
      </c>
      <c r="G22" s="95">
        <v>1</v>
      </c>
      <c r="H22" s="95"/>
      <c r="I22" s="95" t="s">
        <v>33</v>
      </c>
      <c r="J22" s="135" t="s">
        <v>34</v>
      </c>
      <c r="K22" s="95" t="s">
        <v>120</v>
      </c>
      <c r="L22" s="95" t="s">
        <v>36</v>
      </c>
      <c r="M22" s="322" t="s">
        <v>181</v>
      </c>
      <c r="N22" s="309" t="s">
        <v>155</v>
      </c>
      <c r="O22" s="223" t="s">
        <v>182</v>
      </c>
      <c r="P22" s="310" t="s">
        <v>155</v>
      </c>
      <c r="Q22" s="95" t="s">
        <v>155</v>
      </c>
      <c r="R22" s="95" t="s">
        <v>155</v>
      </c>
      <c r="S22" s="95" t="s">
        <v>155</v>
      </c>
      <c r="T22" s="311" t="s">
        <v>155</v>
      </c>
      <c r="U22" s="95" t="s">
        <v>155</v>
      </c>
      <c r="V22" s="135" t="s">
        <v>155</v>
      </c>
      <c r="W22" s="95" t="s">
        <v>171</v>
      </c>
      <c r="X22" s="135" t="s">
        <v>155</v>
      </c>
      <c r="Y22" s="312" t="s">
        <v>183</v>
      </c>
      <c r="Z22" s="134" t="s">
        <v>184</v>
      </c>
    </row>
    <row r="23" spans="1:26" ht="32">
      <c r="A23" s="339">
        <v>19</v>
      </c>
      <c r="B23" s="134" t="s">
        <v>1476</v>
      </c>
      <c r="C23" s="218" t="s">
        <v>185</v>
      </c>
      <c r="D23" s="95" t="s">
        <v>168</v>
      </c>
      <c r="E23" s="95" t="s">
        <v>168</v>
      </c>
      <c r="F23" s="95" t="s">
        <v>155</v>
      </c>
      <c r="G23" s="95">
        <v>1</v>
      </c>
      <c r="H23" s="95"/>
      <c r="I23" s="95" t="s">
        <v>33</v>
      </c>
      <c r="J23" s="135" t="s">
        <v>34</v>
      </c>
      <c r="K23" s="95" t="s">
        <v>120</v>
      </c>
      <c r="L23" s="95" t="s">
        <v>36</v>
      </c>
      <c r="M23" s="323" t="s">
        <v>186</v>
      </c>
      <c r="N23" s="309" t="s">
        <v>155</v>
      </c>
      <c r="O23" s="223" t="s">
        <v>187</v>
      </c>
      <c r="P23" s="310" t="s">
        <v>155</v>
      </c>
      <c r="Q23" s="95" t="s">
        <v>155</v>
      </c>
      <c r="R23" s="95" t="s">
        <v>155</v>
      </c>
      <c r="S23" s="95" t="s">
        <v>155</v>
      </c>
      <c r="T23" s="311" t="s">
        <v>155</v>
      </c>
      <c r="U23" s="95" t="s">
        <v>155</v>
      </c>
      <c r="V23" s="135" t="s">
        <v>155</v>
      </c>
      <c r="W23" s="95" t="s">
        <v>171</v>
      </c>
      <c r="X23" s="135" t="s">
        <v>155</v>
      </c>
      <c r="Y23" s="312" t="s">
        <v>188</v>
      </c>
      <c r="Z23" s="134" t="s">
        <v>189</v>
      </c>
    </row>
    <row r="24" spans="1:26" ht="32">
      <c r="A24" s="97">
        <v>20</v>
      </c>
      <c r="B24" s="134" t="s">
        <v>1477</v>
      </c>
      <c r="C24" s="218" t="s">
        <v>190</v>
      </c>
      <c r="D24" s="95" t="s">
        <v>168</v>
      </c>
      <c r="E24" s="95" t="s">
        <v>168</v>
      </c>
      <c r="F24" s="95" t="s">
        <v>155</v>
      </c>
      <c r="G24" s="95">
        <v>1</v>
      </c>
      <c r="H24" s="95"/>
      <c r="I24" s="95" t="s">
        <v>33</v>
      </c>
      <c r="J24" s="135" t="s">
        <v>34</v>
      </c>
      <c r="K24" s="95" t="s">
        <v>120</v>
      </c>
      <c r="L24" s="95" t="s">
        <v>36</v>
      </c>
      <c r="M24" s="95" t="s">
        <v>191</v>
      </c>
      <c r="N24" s="309" t="s">
        <v>155</v>
      </c>
      <c r="O24" s="223" t="s">
        <v>192</v>
      </c>
      <c r="P24" s="310" t="s">
        <v>155</v>
      </c>
      <c r="Q24" s="95" t="s">
        <v>155</v>
      </c>
      <c r="R24" s="95" t="s">
        <v>155</v>
      </c>
      <c r="S24" s="95" t="s">
        <v>155</v>
      </c>
      <c r="T24" s="311" t="s">
        <v>155</v>
      </c>
      <c r="U24" s="95" t="s">
        <v>155</v>
      </c>
      <c r="V24" s="135" t="s">
        <v>155</v>
      </c>
      <c r="W24" s="95" t="s">
        <v>171</v>
      </c>
      <c r="X24" s="135" t="s">
        <v>155</v>
      </c>
      <c r="Y24" s="312" t="s">
        <v>193</v>
      </c>
      <c r="Z24" s="134" t="s">
        <v>194</v>
      </c>
    </row>
    <row r="25" spans="1:26" ht="32">
      <c r="A25" s="97">
        <v>21</v>
      </c>
      <c r="B25" s="104" t="s">
        <v>195</v>
      </c>
      <c r="C25" s="109" t="s">
        <v>196</v>
      </c>
      <c r="D25" s="104" t="s">
        <v>168</v>
      </c>
      <c r="E25" s="104" t="s">
        <v>168</v>
      </c>
      <c r="F25" s="104" t="s">
        <v>78</v>
      </c>
      <c r="G25" s="104">
        <v>1</v>
      </c>
      <c r="H25" s="104" t="s">
        <v>32</v>
      </c>
      <c r="I25" s="104" t="s">
        <v>33</v>
      </c>
      <c r="J25" s="105" t="s">
        <v>34</v>
      </c>
      <c r="K25" s="104" t="s">
        <v>120</v>
      </c>
      <c r="L25" s="104" t="s">
        <v>36</v>
      </c>
      <c r="M25" s="426" t="s">
        <v>197</v>
      </c>
      <c r="N25" s="233" t="s">
        <v>155</v>
      </c>
      <c r="O25" s="426" t="s">
        <v>198</v>
      </c>
      <c r="P25" s="242" t="s">
        <v>155</v>
      </c>
      <c r="Q25" s="104" t="s">
        <v>199</v>
      </c>
      <c r="R25" s="104" t="s">
        <v>155</v>
      </c>
      <c r="S25" s="104" t="s">
        <v>155</v>
      </c>
      <c r="T25" s="181" t="s">
        <v>82</v>
      </c>
      <c r="U25" s="104" t="s">
        <v>83</v>
      </c>
      <c r="V25" s="105" t="s">
        <v>42</v>
      </c>
      <c r="W25" s="105" t="s">
        <v>200</v>
      </c>
      <c r="X25" s="105" t="s">
        <v>155</v>
      </c>
      <c r="Y25" s="302" t="s">
        <v>201</v>
      </c>
      <c r="Z25" s="74" t="s">
        <v>202</v>
      </c>
    </row>
    <row r="26" spans="1:26" ht="32">
      <c r="A26" s="97">
        <v>22</v>
      </c>
      <c r="B26" s="104" t="s">
        <v>203</v>
      </c>
      <c r="C26" s="109" t="s">
        <v>204</v>
      </c>
      <c r="D26" s="104" t="s">
        <v>168</v>
      </c>
      <c r="E26" s="104" t="s">
        <v>168</v>
      </c>
      <c r="F26" s="104" t="s">
        <v>78</v>
      </c>
      <c r="G26" s="104">
        <v>1</v>
      </c>
      <c r="H26" s="104" t="s">
        <v>32</v>
      </c>
      <c r="I26" s="104" t="s">
        <v>33</v>
      </c>
      <c r="J26" s="105" t="s">
        <v>34</v>
      </c>
      <c r="K26" s="104" t="s">
        <v>120</v>
      </c>
      <c r="L26" s="104" t="s">
        <v>36</v>
      </c>
      <c r="M26" s="426" t="s">
        <v>205</v>
      </c>
      <c r="N26" s="233" t="s">
        <v>155</v>
      </c>
      <c r="O26" s="426" t="s">
        <v>206</v>
      </c>
      <c r="P26" s="242" t="s">
        <v>155</v>
      </c>
      <c r="Q26" s="104" t="s">
        <v>207</v>
      </c>
      <c r="R26" s="104" t="s">
        <v>155</v>
      </c>
      <c r="S26" s="104" t="s">
        <v>155</v>
      </c>
      <c r="T26" s="181" t="s">
        <v>82</v>
      </c>
      <c r="U26" s="104" t="s">
        <v>83</v>
      </c>
      <c r="V26" s="105" t="s">
        <v>42</v>
      </c>
      <c r="W26" s="105" t="s">
        <v>200</v>
      </c>
      <c r="X26" s="105" t="s">
        <v>155</v>
      </c>
      <c r="Y26" s="302" t="s">
        <v>208</v>
      </c>
      <c r="Z26" s="298" t="s">
        <v>209</v>
      </c>
    </row>
    <row r="27" spans="1:26" ht="32">
      <c r="A27" s="97">
        <v>23</v>
      </c>
      <c r="B27" s="104" t="s">
        <v>210</v>
      </c>
      <c r="C27" s="109" t="s">
        <v>211</v>
      </c>
      <c r="D27" s="104" t="s">
        <v>168</v>
      </c>
      <c r="E27" s="104" t="s">
        <v>168</v>
      </c>
      <c r="F27" s="104" t="s">
        <v>78</v>
      </c>
      <c r="G27" s="104">
        <v>1</v>
      </c>
      <c r="H27" s="104" t="s">
        <v>32</v>
      </c>
      <c r="I27" s="104" t="s">
        <v>33</v>
      </c>
      <c r="J27" s="105" t="s">
        <v>34</v>
      </c>
      <c r="K27" s="104" t="s">
        <v>120</v>
      </c>
      <c r="L27" s="104" t="s">
        <v>36</v>
      </c>
      <c r="M27" s="426" t="s">
        <v>212</v>
      </c>
      <c r="N27" s="233" t="s">
        <v>155</v>
      </c>
      <c r="O27" s="426" t="s">
        <v>213</v>
      </c>
      <c r="P27" s="242" t="s">
        <v>155</v>
      </c>
      <c r="Q27" s="104" t="s">
        <v>214</v>
      </c>
      <c r="R27" s="104" t="s">
        <v>155</v>
      </c>
      <c r="S27" s="104" t="s">
        <v>155</v>
      </c>
      <c r="T27" s="181" t="s">
        <v>82</v>
      </c>
      <c r="U27" s="104" t="s">
        <v>83</v>
      </c>
      <c r="V27" s="105" t="s">
        <v>42</v>
      </c>
      <c r="W27" s="105" t="s">
        <v>200</v>
      </c>
      <c r="X27" s="105" t="s">
        <v>155</v>
      </c>
      <c r="Y27" s="302" t="s">
        <v>215</v>
      </c>
      <c r="Z27" s="74" t="s">
        <v>216</v>
      </c>
    </row>
    <row r="28" spans="1:26" ht="32">
      <c r="A28" s="339">
        <v>24</v>
      </c>
      <c r="B28" s="104" t="s">
        <v>217</v>
      </c>
      <c r="C28" s="109" t="s">
        <v>218</v>
      </c>
      <c r="D28" s="104" t="s">
        <v>168</v>
      </c>
      <c r="E28" s="104" t="s">
        <v>168</v>
      </c>
      <c r="F28" s="104" t="s">
        <v>78</v>
      </c>
      <c r="G28" s="104">
        <v>1</v>
      </c>
      <c r="H28" s="104" t="s">
        <v>32</v>
      </c>
      <c r="I28" s="104" t="s">
        <v>33</v>
      </c>
      <c r="J28" s="105" t="s">
        <v>34</v>
      </c>
      <c r="K28" s="104" t="s">
        <v>120</v>
      </c>
      <c r="L28" s="104" t="s">
        <v>36</v>
      </c>
      <c r="M28" s="426" t="s">
        <v>219</v>
      </c>
      <c r="N28" s="233" t="s">
        <v>155</v>
      </c>
      <c r="O28" s="426" t="s">
        <v>220</v>
      </c>
      <c r="P28" s="242" t="s">
        <v>155</v>
      </c>
      <c r="Q28" s="104" t="s">
        <v>221</v>
      </c>
      <c r="R28" s="104" t="s">
        <v>155</v>
      </c>
      <c r="S28" s="104" t="s">
        <v>155</v>
      </c>
      <c r="T28" s="181" t="s">
        <v>82</v>
      </c>
      <c r="U28" s="104" t="s">
        <v>83</v>
      </c>
      <c r="V28" s="105" t="s">
        <v>42</v>
      </c>
      <c r="W28" s="104" t="s">
        <v>200</v>
      </c>
      <c r="X28" s="105" t="s">
        <v>155</v>
      </c>
      <c r="Y28" s="302" t="s">
        <v>222</v>
      </c>
      <c r="Z28" s="74" t="s">
        <v>223</v>
      </c>
    </row>
    <row r="29" spans="1:26" ht="32">
      <c r="A29" s="97">
        <v>25</v>
      </c>
      <c r="B29" s="104" t="s">
        <v>224</v>
      </c>
      <c r="C29" s="109" t="s">
        <v>225</v>
      </c>
      <c r="D29" s="104" t="s">
        <v>168</v>
      </c>
      <c r="E29" s="104" t="s">
        <v>168</v>
      </c>
      <c r="F29" s="104" t="s">
        <v>78</v>
      </c>
      <c r="G29" s="104">
        <v>1</v>
      </c>
      <c r="H29" s="104" t="s">
        <v>32</v>
      </c>
      <c r="I29" s="104" t="s">
        <v>33</v>
      </c>
      <c r="J29" s="105" t="s">
        <v>34</v>
      </c>
      <c r="K29" s="104" t="s">
        <v>120</v>
      </c>
      <c r="L29" s="104" t="s">
        <v>36</v>
      </c>
      <c r="M29" s="426" t="s">
        <v>226</v>
      </c>
      <c r="N29" s="233" t="s">
        <v>155</v>
      </c>
      <c r="O29" s="426" t="s">
        <v>227</v>
      </c>
      <c r="P29" s="242" t="s">
        <v>155</v>
      </c>
      <c r="Q29" s="104" t="s">
        <v>228</v>
      </c>
      <c r="R29" s="104" t="s">
        <v>155</v>
      </c>
      <c r="S29" s="104" t="s">
        <v>155</v>
      </c>
      <c r="T29" s="181" t="s">
        <v>82</v>
      </c>
      <c r="U29" s="104" t="s">
        <v>83</v>
      </c>
      <c r="V29" s="105" t="s">
        <v>42</v>
      </c>
      <c r="W29" s="105" t="s">
        <v>200</v>
      </c>
      <c r="X29" s="105" t="s">
        <v>155</v>
      </c>
      <c r="Y29" s="302" t="s">
        <v>229</v>
      </c>
      <c r="Z29" s="74" t="s">
        <v>230</v>
      </c>
    </row>
    <row r="30" spans="1:26" ht="32">
      <c r="A30" s="97">
        <v>26</v>
      </c>
      <c r="B30" s="104" t="s">
        <v>231</v>
      </c>
      <c r="C30" s="109" t="s">
        <v>232</v>
      </c>
      <c r="D30" s="104" t="s">
        <v>168</v>
      </c>
      <c r="E30" s="104" t="s">
        <v>168</v>
      </c>
      <c r="F30" s="104" t="s">
        <v>78</v>
      </c>
      <c r="G30" s="104">
        <v>1</v>
      </c>
      <c r="H30" s="104" t="s">
        <v>32</v>
      </c>
      <c r="I30" s="104" t="s">
        <v>33</v>
      </c>
      <c r="J30" s="105" t="s">
        <v>34</v>
      </c>
      <c r="K30" s="104" t="s">
        <v>120</v>
      </c>
      <c r="L30" s="104" t="s">
        <v>36</v>
      </c>
      <c r="M30" s="426" t="s">
        <v>233</v>
      </c>
      <c r="N30" s="233" t="s">
        <v>155</v>
      </c>
      <c r="O30" s="426" t="s">
        <v>234</v>
      </c>
      <c r="P30" s="242" t="s">
        <v>155</v>
      </c>
      <c r="Q30" s="104" t="s">
        <v>235</v>
      </c>
      <c r="R30" s="104" t="s">
        <v>155</v>
      </c>
      <c r="S30" s="104" t="s">
        <v>155</v>
      </c>
      <c r="T30" s="181" t="s">
        <v>82</v>
      </c>
      <c r="U30" s="104" t="s">
        <v>83</v>
      </c>
      <c r="V30" s="105" t="s">
        <v>42</v>
      </c>
      <c r="W30" s="105" t="s">
        <v>200</v>
      </c>
      <c r="X30" s="105" t="s">
        <v>155</v>
      </c>
      <c r="Y30" s="302" t="s">
        <v>236</v>
      </c>
      <c r="Z30" s="74" t="s">
        <v>237</v>
      </c>
    </row>
    <row r="31" spans="1:26" ht="32">
      <c r="A31" s="97">
        <v>27</v>
      </c>
      <c r="B31" s="104" t="s">
        <v>238</v>
      </c>
      <c r="C31" s="109" t="s">
        <v>239</v>
      </c>
      <c r="D31" s="104" t="s">
        <v>168</v>
      </c>
      <c r="E31" s="104" t="s">
        <v>168</v>
      </c>
      <c r="F31" s="104" t="s">
        <v>78</v>
      </c>
      <c r="G31" s="104">
        <v>1</v>
      </c>
      <c r="H31" s="104" t="s">
        <v>32</v>
      </c>
      <c r="I31" s="104" t="s">
        <v>33</v>
      </c>
      <c r="J31" s="105" t="s">
        <v>34</v>
      </c>
      <c r="K31" s="104" t="s">
        <v>120</v>
      </c>
      <c r="L31" s="104" t="s">
        <v>36</v>
      </c>
      <c r="M31" s="426" t="s">
        <v>240</v>
      </c>
      <c r="N31" s="233" t="s">
        <v>155</v>
      </c>
      <c r="O31" s="426" t="s">
        <v>241</v>
      </c>
      <c r="P31" s="242" t="s">
        <v>155</v>
      </c>
      <c r="Q31" s="104" t="s">
        <v>242</v>
      </c>
      <c r="R31" s="104" t="s">
        <v>155</v>
      </c>
      <c r="S31" s="104" t="s">
        <v>155</v>
      </c>
      <c r="T31" s="181" t="s">
        <v>82</v>
      </c>
      <c r="U31" s="104" t="s">
        <v>83</v>
      </c>
      <c r="V31" s="105" t="s">
        <v>42</v>
      </c>
      <c r="W31" s="105" t="s">
        <v>200</v>
      </c>
      <c r="X31" s="105" t="s">
        <v>155</v>
      </c>
      <c r="Y31" s="302" t="s">
        <v>243</v>
      </c>
      <c r="Z31" s="74" t="s">
        <v>244</v>
      </c>
    </row>
    <row r="32" spans="1:26" ht="32">
      <c r="A32" s="339">
        <v>28</v>
      </c>
      <c r="B32" s="104" t="s">
        <v>245</v>
      </c>
      <c r="C32" s="109" t="s">
        <v>246</v>
      </c>
      <c r="D32" s="104" t="s">
        <v>168</v>
      </c>
      <c r="E32" s="104" t="s">
        <v>168</v>
      </c>
      <c r="F32" s="104" t="s">
        <v>78</v>
      </c>
      <c r="G32" s="104">
        <v>1</v>
      </c>
      <c r="H32" s="104" t="s">
        <v>32</v>
      </c>
      <c r="I32" s="104" t="s">
        <v>33</v>
      </c>
      <c r="J32" s="105" t="s">
        <v>34</v>
      </c>
      <c r="K32" s="104" t="s">
        <v>120</v>
      </c>
      <c r="L32" s="104" t="s">
        <v>36</v>
      </c>
      <c r="M32" s="426" t="s">
        <v>247</v>
      </c>
      <c r="N32" s="233" t="s">
        <v>155</v>
      </c>
      <c r="O32" s="426" t="s">
        <v>248</v>
      </c>
      <c r="P32" s="242" t="s">
        <v>155</v>
      </c>
      <c r="Q32" s="104" t="s">
        <v>249</v>
      </c>
      <c r="R32" s="104" t="s">
        <v>155</v>
      </c>
      <c r="S32" s="104" t="s">
        <v>155</v>
      </c>
      <c r="T32" s="181" t="s">
        <v>82</v>
      </c>
      <c r="U32" s="104" t="s">
        <v>83</v>
      </c>
      <c r="V32" s="105" t="s">
        <v>42</v>
      </c>
      <c r="W32" s="105" t="s">
        <v>200</v>
      </c>
      <c r="X32" s="105" t="s">
        <v>155</v>
      </c>
      <c r="Y32" s="302" t="s">
        <v>250</v>
      </c>
      <c r="Z32" s="74" t="s">
        <v>251</v>
      </c>
    </row>
    <row r="33" spans="1:27" ht="32">
      <c r="A33" s="97">
        <v>29</v>
      </c>
      <c r="B33" s="104" t="s">
        <v>252</v>
      </c>
      <c r="C33" s="109" t="s">
        <v>253</v>
      </c>
      <c r="D33" s="104" t="s">
        <v>168</v>
      </c>
      <c r="E33" s="104" t="s">
        <v>168</v>
      </c>
      <c r="F33" s="104" t="s">
        <v>78</v>
      </c>
      <c r="G33" s="104">
        <v>1</v>
      </c>
      <c r="H33" s="104" t="s">
        <v>32</v>
      </c>
      <c r="I33" s="104" t="s">
        <v>33</v>
      </c>
      <c r="J33" s="105" t="s">
        <v>34</v>
      </c>
      <c r="K33" s="104" t="s">
        <v>120</v>
      </c>
      <c r="L33" s="104" t="s">
        <v>36</v>
      </c>
      <c r="M33" s="426" t="s">
        <v>254</v>
      </c>
      <c r="N33" s="233" t="s">
        <v>155</v>
      </c>
      <c r="O33" s="284" t="s">
        <v>255</v>
      </c>
      <c r="P33" s="242" t="s">
        <v>155</v>
      </c>
      <c r="Q33" s="104" t="s">
        <v>256</v>
      </c>
      <c r="R33" s="104" t="s">
        <v>155</v>
      </c>
      <c r="S33" s="104" t="s">
        <v>155</v>
      </c>
      <c r="T33" s="181" t="s">
        <v>82</v>
      </c>
      <c r="U33" s="104" t="s">
        <v>83</v>
      </c>
      <c r="V33" s="105" t="s">
        <v>42</v>
      </c>
      <c r="W33" s="105" t="s">
        <v>200</v>
      </c>
      <c r="X33" s="105" t="s">
        <v>155</v>
      </c>
      <c r="Y33" s="302" t="s">
        <v>257</v>
      </c>
      <c r="Z33" s="74" t="s">
        <v>258</v>
      </c>
    </row>
    <row r="34" spans="1:27" ht="32">
      <c r="A34" s="97">
        <v>30</v>
      </c>
      <c r="B34" s="104" t="s">
        <v>259</v>
      </c>
      <c r="C34" s="109" t="s">
        <v>260</v>
      </c>
      <c r="D34" s="104" t="s">
        <v>168</v>
      </c>
      <c r="E34" s="104" t="s">
        <v>168</v>
      </c>
      <c r="F34" s="104" t="s">
        <v>78</v>
      </c>
      <c r="G34" s="104">
        <v>1</v>
      </c>
      <c r="H34" s="104" t="s">
        <v>32</v>
      </c>
      <c r="I34" s="104" t="s">
        <v>33</v>
      </c>
      <c r="J34" s="105" t="s">
        <v>34</v>
      </c>
      <c r="K34" s="104" t="s">
        <v>120</v>
      </c>
      <c r="L34" s="104" t="s">
        <v>36</v>
      </c>
      <c r="M34" s="426" t="s">
        <v>261</v>
      </c>
      <c r="N34" s="233" t="s">
        <v>155</v>
      </c>
      <c r="O34" s="284" t="s">
        <v>262</v>
      </c>
      <c r="P34" s="242" t="s">
        <v>155</v>
      </c>
      <c r="Q34" s="104" t="s">
        <v>263</v>
      </c>
      <c r="R34" s="104" t="s">
        <v>155</v>
      </c>
      <c r="S34" s="104" t="s">
        <v>155</v>
      </c>
      <c r="T34" s="181" t="s">
        <v>82</v>
      </c>
      <c r="U34" s="104" t="s">
        <v>83</v>
      </c>
      <c r="V34" s="105" t="s">
        <v>42</v>
      </c>
      <c r="W34" s="105" t="s">
        <v>200</v>
      </c>
      <c r="X34" s="105" t="s">
        <v>155</v>
      </c>
      <c r="Y34" s="302" t="s">
        <v>264</v>
      </c>
      <c r="Z34" s="74" t="s">
        <v>265</v>
      </c>
    </row>
    <row r="35" spans="1:27" ht="32">
      <c r="A35" s="339">
        <v>201</v>
      </c>
      <c r="B35" s="119" t="s">
        <v>266</v>
      </c>
      <c r="C35" s="453" t="s">
        <v>267</v>
      </c>
      <c r="D35" s="119" t="s">
        <v>168</v>
      </c>
      <c r="E35" s="119" t="s">
        <v>168</v>
      </c>
      <c r="F35" s="119" t="s">
        <v>268</v>
      </c>
      <c r="G35" s="119">
        <v>1</v>
      </c>
      <c r="H35" s="119" t="s">
        <v>88</v>
      </c>
      <c r="I35" s="119" t="s">
        <v>33</v>
      </c>
      <c r="J35" s="357" t="s">
        <v>34</v>
      </c>
      <c r="K35" s="119" t="s">
        <v>120</v>
      </c>
      <c r="L35" s="119" t="s">
        <v>36</v>
      </c>
      <c r="M35" s="450" t="s">
        <v>269</v>
      </c>
      <c r="N35" s="459" t="s">
        <v>155</v>
      </c>
      <c r="O35" s="450" t="s">
        <v>270</v>
      </c>
      <c r="P35" s="460" t="s">
        <v>155</v>
      </c>
      <c r="Q35" s="119" t="s">
        <v>271</v>
      </c>
      <c r="R35" s="119" t="s">
        <v>155</v>
      </c>
      <c r="S35" s="119" t="s">
        <v>155</v>
      </c>
      <c r="T35" s="449" t="s">
        <v>272</v>
      </c>
      <c r="U35" s="119" t="s">
        <v>273</v>
      </c>
      <c r="V35" s="357" t="s">
        <v>42</v>
      </c>
      <c r="W35" s="357" t="s">
        <v>274</v>
      </c>
      <c r="X35" s="119" t="s">
        <v>1859</v>
      </c>
      <c r="Y35" s="461" t="s">
        <v>275</v>
      </c>
      <c r="Z35" s="120" t="s">
        <v>276</v>
      </c>
    </row>
    <row r="36" spans="1:27" ht="32">
      <c r="A36" s="97">
        <v>202</v>
      </c>
      <c r="B36" s="119" t="s">
        <v>277</v>
      </c>
      <c r="C36" s="453" t="s">
        <v>278</v>
      </c>
      <c r="D36" s="119" t="s">
        <v>168</v>
      </c>
      <c r="E36" s="119" t="s">
        <v>168</v>
      </c>
      <c r="F36" s="119" t="s">
        <v>268</v>
      </c>
      <c r="G36" s="119">
        <v>1</v>
      </c>
      <c r="H36" s="119" t="s">
        <v>88</v>
      </c>
      <c r="I36" s="119" t="s">
        <v>33</v>
      </c>
      <c r="J36" s="357" t="s">
        <v>34</v>
      </c>
      <c r="K36" s="119" t="s">
        <v>120</v>
      </c>
      <c r="L36" s="119" t="s">
        <v>36</v>
      </c>
      <c r="M36" s="450" t="s">
        <v>279</v>
      </c>
      <c r="N36" s="459" t="s">
        <v>155</v>
      </c>
      <c r="O36" s="450" t="s">
        <v>280</v>
      </c>
      <c r="P36" s="460" t="s">
        <v>155</v>
      </c>
      <c r="Q36" s="119" t="s">
        <v>281</v>
      </c>
      <c r="R36" s="119" t="s">
        <v>155</v>
      </c>
      <c r="S36" s="119" t="s">
        <v>155</v>
      </c>
      <c r="T36" s="449" t="s">
        <v>272</v>
      </c>
      <c r="U36" s="119" t="s">
        <v>273</v>
      </c>
      <c r="V36" s="357" t="s">
        <v>42</v>
      </c>
      <c r="W36" s="357" t="s">
        <v>282</v>
      </c>
      <c r="X36" s="119" t="s">
        <v>1859</v>
      </c>
      <c r="Y36" s="461" t="s">
        <v>283</v>
      </c>
      <c r="Z36" s="120" t="s">
        <v>284</v>
      </c>
    </row>
    <row r="37" spans="1:27" ht="32">
      <c r="A37" s="97">
        <v>31</v>
      </c>
      <c r="B37" s="104" t="s">
        <v>285</v>
      </c>
      <c r="C37" s="109" t="s">
        <v>1845</v>
      </c>
      <c r="D37" s="104" t="s">
        <v>168</v>
      </c>
      <c r="E37" s="104" t="s">
        <v>168</v>
      </c>
      <c r="F37" s="104" t="s">
        <v>268</v>
      </c>
      <c r="G37" s="104">
        <v>1</v>
      </c>
      <c r="H37" s="104" t="s">
        <v>32</v>
      </c>
      <c r="I37" s="104" t="s">
        <v>33</v>
      </c>
      <c r="J37" s="105" t="s">
        <v>34</v>
      </c>
      <c r="K37" s="104" t="s">
        <v>120</v>
      </c>
      <c r="L37" s="104" t="s">
        <v>36</v>
      </c>
      <c r="M37" s="427" t="s">
        <v>287</v>
      </c>
      <c r="N37" s="233" t="s">
        <v>155</v>
      </c>
      <c r="O37" s="426" t="s">
        <v>288</v>
      </c>
      <c r="P37" s="242" t="s">
        <v>155</v>
      </c>
      <c r="Q37" s="104" t="s">
        <v>289</v>
      </c>
      <c r="R37" s="104" t="s">
        <v>155</v>
      </c>
      <c r="S37" s="104" t="s">
        <v>155</v>
      </c>
      <c r="T37" s="183" t="s">
        <v>272</v>
      </c>
      <c r="U37" s="104" t="s">
        <v>273</v>
      </c>
      <c r="V37" s="105" t="s">
        <v>42</v>
      </c>
      <c r="W37" s="105" t="s">
        <v>274</v>
      </c>
      <c r="X37" s="105" t="s">
        <v>155</v>
      </c>
      <c r="Y37" s="458" t="s">
        <v>1851</v>
      </c>
      <c r="Z37" s="104" t="s">
        <v>1848</v>
      </c>
    </row>
    <row r="38" spans="1:27" ht="32">
      <c r="A38" s="97">
        <v>32</v>
      </c>
      <c r="B38" s="104" t="s">
        <v>290</v>
      </c>
      <c r="C38" s="109" t="s">
        <v>1846</v>
      </c>
      <c r="D38" s="104" t="s">
        <v>168</v>
      </c>
      <c r="E38" s="104" t="s">
        <v>168</v>
      </c>
      <c r="F38" s="104" t="s">
        <v>268</v>
      </c>
      <c r="G38" s="104">
        <v>1</v>
      </c>
      <c r="H38" s="104" t="s">
        <v>32</v>
      </c>
      <c r="I38" s="104" t="s">
        <v>33</v>
      </c>
      <c r="J38" s="105" t="s">
        <v>34</v>
      </c>
      <c r="K38" s="104" t="s">
        <v>120</v>
      </c>
      <c r="L38" s="104" t="s">
        <v>36</v>
      </c>
      <c r="M38" s="426" t="s">
        <v>291</v>
      </c>
      <c r="N38" s="233"/>
      <c r="O38" s="426" t="s">
        <v>292</v>
      </c>
      <c r="P38" s="242"/>
      <c r="Q38" s="104" t="s">
        <v>293</v>
      </c>
      <c r="R38" s="104"/>
      <c r="S38" s="104"/>
      <c r="T38" s="183" t="s">
        <v>272</v>
      </c>
      <c r="U38" s="104" t="s">
        <v>273</v>
      </c>
      <c r="V38" s="105" t="s">
        <v>42</v>
      </c>
      <c r="W38" s="105" t="s">
        <v>294</v>
      </c>
      <c r="X38" s="105"/>
      <c r="Y38" s="458" t="s">
        <v>1852</v>
      </c>
      <c r="Z38" s="104" t="s">
        <v>1849</v>
      </c>
    </row>
    <row r="39" spans="1:27" ht="32">
      <c r="A39" s="339">
        <v>33</v>
      </c>
      <c r="B39" s="104" t="s">
        <v>295</v>
      </c>
      <c r="C39" s="109" t="s">
        <v>1847</v>
      </c>
      <c r="D39" s="104" t="s">
        <v>168</v>
      </c>
      <c r="E39" s="104" t="s">
        <v>168</v>
      </c>
      <c r="F39" s="104" t="s">
        <v>268</v>
      </c>
      <c r="G39" s="104">
        <v>1</v>
      </c>
      <c r="H39" s="104" t="s">
        <v>32</v>
      </c>
      <c r="I39" s="104" t="s">
        <v>33</v>
      </c>
      <c r="J39" s="105" t="s">
        <v>34</v>
      </c>
      <c r="K39" s="104" t="s">
        <v>120</v>
      </c>
      <c r="L39" s="104" t="s">
        <v>36</v>
      </c>
      <c r="M39" s="426" t="s">
        <v>296</v>
      </c>
      <c r="N39" s="233"/>
      <c r="O39" s="426" t="s">
        <v>297</v>
      </c>
      <c r="P39" s="242"/>
      <c r="Q39" s="104" t="s">
        <v>298</v>
      </c>
      <c r="R39" s="104"/>
      <c r="S39" s="104"/>
      <c r="T39" s="183" t="s">
        <v>272</v>
      </c>
      <c r="U39" s="104" t="s">
        <v>273</v>
      </c>
      <c r="V39" s="105" t="s">
        <v>42</v>
      </c>
      <c r="W39" s="105" t="s">
        <v>299</v>
      </c>
      <c r="X39" s="105"/>
      <c r="Y39" s="458" t="s">
        <v>1853</v>
      </c>
      <c r="Z39" s="104" t="s">
        <v>1850</v>
      </c>
    </row>
    <row r="40" spans="1:27" ht="32">
      <c r="A40" s="97">
        <v>34</v>
      </c>
      <c r="B40" s="95" t="s">
        <v>300</v>
      </c>
      <c r="C40" s="308" t="s">
        <v>301</v>
      </c>
      <c r="D40" s="95" t="s">
        <v>168</v>
      </c>
      <c r="E40" s="95" t="s">
        <v>168</v>
      </c>
      <c r="F40" s="95" t="s">
        <v>268</v>
      </c>
      <c r="G40" s="95">
        <v>1</v>
      </c>
      <c r="H40" s="95"/>
      <c r="I40" s="95" t="s">
        <v>33</v>
      </c>
      <c r="J40" s="135" t="s">
        <v>34</v>
      </c>
      <c r="K40" s="95" t="s">
        <v>120</v>
      </c>
      <c r="L40" s="95" t="s">
        <v>36</v>
      </c>
      <c r="M40" s="428" t="s">
        <v>302</v>
      </c>
      <c r="N40" s="309"/>
      <c r="O40" s="428" t="s">
        <v>303</v>
      </c>
      <c r="P40" s="310"/>
      <c r="Q40" s="95"/>
      <c r="R40" s="95"/>
      <c r="S40" s="95"/>
      <c r="T40" s="311" t="s">
        <v>272</v>
      </c>
      <c r="U40" s="95" t="s">
        <v>273</v>
      </c>
      <c r="V40" s="135"/>
      <c r="W40" s="135" t="s">
        <v>304</v>
      </c>
      <c r="X40" s="135"/>
      <c r="Y40" s="429" t="s">
        <v>305</v>
      </c>
      <c r="Z40" s="95" t="s">
        <v>306</v>
      </c>
    </row>
    <row r="41" spans="1:27" ht="48">
      <c r="A41" s="97">
        <v>35</v>
      </c>
      <c r="B41" s="104" t="s">
        <v>307</v>
      </c>
      <c r="C41" s="109" t="s">
        <v>308</v>
      </c>
      <c r="D41" s="104" t="s">
        <v>29</v>
      </c>
      <c r="E41" s="104" t="s">
        <v>29</v>
      </c>
      <c r="F41" s="104" t="s">
        <v>309</v>
      </c>
      <c r="G41" s="104">
        <v>1</v>
      </c>
      <c r="H41" s="104" t="s">
        <v>32</v>
      </c>
      <c r="I41" s="104" t="s">
        <v>310</v>
      </c>
      <c r="J41" s="105" t="s">
        <v>34</v>
      </c>
      <c r="K41" s="104" t="s">
        <v>120</v>
      </c>
      <c r="L41" s="104" t="s">
        <v>36</v>
      </c>
      <c r="M41" s="426" t="s">
        <v>311</v>
      </c>
      <c r="N41" s="233"/>
      <c r="O41" s="426" t="s">
        <v>312</v>
      </c>
      <c r="P41" s="242"/>
      <c r="Q41" s="104" t="s">
        <v>313</v>
      </c>
      <c r="R41" s="104"/>
      <c r="S41" s="104"/>
      <c r="T41" s="183" t="s">
        <v>314</v>
      </c>
      <c r="U41" s="104"/>
      <c r="V41" s="105" t="s">
        <v>55</v>
      </c>
      <c r="W41" s="105" t="s">
        <v>315</v>
      </c>
      <c r="X41" s="105"/>
      <c r="Y41" s="302" t="s">
        <v>316</v>
      </c>
      <c r="Z41" s="74">
        <v>25660</v>
      </c>
    </row>
    <row r="42" spans="1:27" ht="32">
      <c r="A42" s="97">
        <v>36</v>
      </c>
      <c r="B42" s="95" t="s">
        <v>317</v>
      </c>
      <c r="C42" s="308" t="s">
        <v>318</v>
      </c>
      <c r="D42" s="95" t="s">
        <v>29</v>
      </c>
      <c r="E42" s="95" t="s">
        <v>29</v>
      </c>
      <c r="F42" s="95"/>
      <c r="G42" s="95">
        <v>1</v>
      </c>
      <c r="H42" s="95"/>
      <c r="I42" s="95" t="s">
        <v>310</v>
      </c>
      <c r="J42" s="135"/>
      <c r="K42" s="95" t="s">
        <v>120</v>
      </c>
      <c r="L42" s="95" t="s">
        <v>36</v>
      </c>
      <c r="M42" s="428" t="s">
        <v>319</v>
      </c>
      <c r="N42" s="309"/>
      <c r="O42" s="428" t="s">
        <v>320</v>
      </c>
      <c r="P42" s="310"/>
      <c r="Q42" s="95"/>
      <c r="R42" s="95"/>
      <c r="S42" s="95"/>
      <c r="T42" s="311"/>
      <c r="U42" s="95"/>
      <c r="V42" s="135"/>
      <c r="W42" s="135"/>
      <c r="X42" s="135"/>
      <c r="Y42" s="312" t="s">
        <v>321</v>
      </c>
      <c r="Z42" s="134"/>
    </row>
    <row r="43" spans="1:27" ht="16">
      <c r="A43" s="97">
        <v>37</v>
      </c>
      <c r="B43" s="104" t="s">
        <v>322</v>
      </c>
      <c r="C43" s="109" t="s">
        <v>323</v>
      </c>
      <c r="D43" s="101" t="s">
        <v>30</v>
      </c>
      <c r="E43" s="101" t="s">
        <v>29</v>
      </c>
      <c r="F43" s="104" t="s">
        <v>324</v>
      </c>
      <c r="G43" s="104">
        <v>1</v>
      </c>
      <c r="H43" s="104" t="s">
        <v>32</v>
      </c>
      <c r="I43" s="104" t="s">
        <v>325</v>
      </c>
      <c r="J43" s="104" t="s">
        <v>326</v>
      </c>
      <c r="K43" s="104" t="s">
        <v>327</v>
      </c>
      <c r="L43" s="104" t="s">
        <v>36</v>
      </c>
      <c r="M43" s="104"/>
      <c r="N43" s="234" t="s">
        <v>328</v>
      </c>
      <c r="O43" s="221"/>
      <c r="P43" s="243" t="s">
        <v>329</v>
      </c>
      <c r="Q43" s="116"/>
      <c r="R43" s="116"/>
      <c r="S43" s="116"/>
      <c r="T43" s="181" t="s">
        <v>330</v>
      </c>
      <c r="U43" s="104" t="s">
        <v>331</v>
      </c>
      <c r="V43" s="104" t="s">
        <v>324</v>
      </c>
      <c r="W43" s="104"/>
      <c r="X43" s="104"/>
      <c r="Y43" s="94"/>
      <c r="Z43" s="74"/>
    </row>
    <row r="44" spans="1:27" ht="16">
      <c r="A44" s="339">
        <v>38</v>
      </c>
      <c r="B44" s="104" t="s">
        <v>332</v>
      </c>
      <c r="C44" s="102" t="s">
        <v>333</v>
      </c>
      <c r="D44" s="101" t="s">
        <v>334</v>
      </c>
      <c r="E44" s="101" t="s">
        <v>30</v>
      </c>
      <c r="F44" s="101" t="s">
        <v>324</v>
      </c>
      <c r="G44" s="101">
        <v>1</v>
      </c>
      <c r="H44" s="101" t="s">
        <v>32</v>
      </c>
      <c r="I44" s="101" t="s">
        <v>325</v>
      </c>
      <c r="J44" s="101" t="s">
        <v>326</v>
      </c>
      <c r="K44" s="101" t="s">
        <v>327</v>
      </c>
      <c r="L44" s="101" t="s">
        <v>36</v>
      </c>
      <c r="M44" s="101"/>
      <c r="N44" s="102" t="s">
        <v>335</v>
      </c>
      <c r="O44" s="219"/>
      <c r="P44" s="244" t="s">
        <v>336</v>
      </c>
      <c r="Q44" s="117"/>
      <c r="R44" s="117"/>
      <c r="S44" s="117"/>
      <c r="T44" s="181"/>
      <c r="U44" s="101"/>
      <c r="V44" s="101" t="s">
        <v>324</v>
      </c>
      <c r="W44" s="101"/>
      <c r="X44" s="101"/>
      <c r="Y44" s="94"/>
      <c r="Z44" s="94"/>
    </row>
    <row r="45" spans="1:27" ht="16">
      <c r="A45" s="97">
        <v>39</v>
      </c>
      <c r="B45" s="104" t="s">
        <v>337</v>
      </c>
      <c r="C45" s="109" t="s">
        <v>338</v>
      </c>
      <c r="D45" s="104" t="s">
        <v>30</v>
      </c>
      <c r="E45" s="104" t="s">
        <v>29</v>
      </c>
      <c r="F45" s="104" t="s">
        <v>78</v>
      </c>
      <c r="G45" s="104">
        <v>1</v>
      </c>
      <c r="H45" s="104" t="s">
        <v>32</v>
      </c>
      <c r="I45" s="104" t="s">
        <v>325</v>
      </c>
      <c r="J45" s="95" t="s">
        <v>34</v>
      </c>
      <c r="K45" s="104" t="s">
        <v>327</v>
      </c>
      <c r="L45" s="104" t="s">
        <v>36</v>
      </c>
      <c r="M45" s="104"/>
      <c r="N45" s="109" t="s">
        <v>339</v>
      </c>
      <c r="O45" s="175"/>
      <c r="P45" s="471" t="s">
        <v>340</v>
      </c>
      <c r="Q45" s="471" t="s">
        <v>341</v>
      </c>
      <c r="R45" s="104"/>
      <c r="S45" s="104"/>
      <c r="T45" s="181" t="s">
        <v>82</v>
      </c>
      <c r="U45" s="116" t="s">
        <v>83</v>
      </c>
      <c r="V45" s="105" t="s">
        <v>42</v>
      </c>
      <c r="W45" s="104" t="s">
        <v>342</v>
      </c>
      <c r="X45" s="104"/>
      <c r="Y45" s="94"/>
      <c r="Z45" s="74"/>
    </row>
    <row r="46" spans="1:27" ht="16">
      <c r="A46" s="97">
        <v>40</v>
      </c>
      <c r="B46" s="105" t="s">
        <v>343</v>
      </c>
      <c r="C46" s="106" t="s">
        <v>344</v>
      </c>
      <c r="D46" s="104" t="s">
        <v>30</v>
      </c>
      <c r="E46" s="104" t="s">
        <v>29</v>
      </c>
      <c r="F46" s="104" t="s">
        <v>78</v>
      </c>
      <c r="G46" s="104">
        <v>1</v>
      </c>
      <c r="H46" s="104" t="s">
        <v>32</v>
      </c>
      <c r="I46" s="104" t="s">
        <v>325</v>
      </c>
      <c r="J46" s="135" t="s">
        <v>34</v>
      </c>
      <c r="K46" s="104" t="s">
        <v>327</v>
      </c>
      <c r="L46" s="104" t="s">
        <v>36</v>
      </c>
      <c r="M46" s="104"/>
      <c r="N46" s="115" t="s">
        <v>345</v>
      </c>
      <c r="O46" s="175"/>
      <c r="P46" s="472"/>
      <c r="Q46" s="472"/>
      <c r="R46" s="104"/>
      <c r="S46" s="104"/>
      <c r="T46" s="181" t="s">
        <v>82</v>
      </c>
      <c r="U46" s="104" t="s">
        <v>83</v>
      </c>
      <c r="V46" s="105" t="s">
        <v>42</v>
      </c>
      <c r="W46" s="105" t="s">
        <v>346</v>
      </c>
      <c r="X46" s="105"/>
      <c r="Y46" s="74" t="s">
        <v>347</v>
      </c>
      <c r="Z46" s="74" t="s">
        <v>348</v>
      </c>
      <c r="AA46" s="473" t="s">
        <v>349</v>
      </c>
    </row>
    <row r="47" spans="1:27" ht="16">
      <c r="A47" s="97">
        <v>41</v>
      </c>
      <c r="B47" s="104" t="s">
        <v>350</v>
      </c>
      <c r="C47" s="109" t="s">
        <v>351</v>
      </c>
      <c r="D47" s="104" t="s">
        <v>30</v>
      </c>
      <c r="E47" s="104" t="s">
        <v>352</v>
      </c>
      <c r="F47" s="104" t="s">
        <v>353</v>
      </c>
      <c r="G47" s="104">
        <v>1</v>
      </c>
      <c r="H47" s="104" t="s">
        <v>32</v>
      </c>
      <c r="I47" s="104" t="s">
        <v>325</v>
      </c>
      <c r="J47" s="104" t="s">
        <v>326</v>
      </c>
      <c r="K47" s="104" t="s">
        <v>327</v>
      </c>
      <c r="L47" s="104" t="s">
        <v>354</v>
      </c>
      <c r="M47" s="104"/>
      <c r="N47" s="234" t="s">
        <v>355</v>
      </c>
      <c r="O47" s="175"/>
      <c r="P47" s="242" t="s">
        <v>329</v>
      </c>
      <c r="Q47" s="104"/>
      <c r="R47" s="104"/>
      <c r="S47" s="104"/>
      <c r="T47" s="180" t="s">
        <v>356</v>
      </c>
      <c r="U47" s="104"/>
      <c r="V47" s="104" t="s">
        <v>324</v>
      </c>
      <c r="W47" s="118" t="s">
        <v>357</v>
      </c>
      <c r="X47" s="118"/>
      <c r="Y47" s="94"/>
      <c r="Z47" s="74"/>
      <c r="AA47" s="473"/>
    </row>
    <row r="48" spans="1:27" ht="32">
      <c r="A48" s="97">
        <v>42</v>
      </c>
      <c r="B48" s="123" t="s">
        <v>358</v>
      </c>
      <c r="C48" s="136" t="s">
        <v>359</v>
      </c>
      <c r="D48" s="123" t="s">
        <v>360</v>
      </c>
      <c r="E48" s="123" t="s">
        <v>30</v>
      </c>
      <c r="F48" s="123" t="s">
        <v>324</v>
      </c>
      <c r="G48" s="123">
        <v>1</v>
      </c>
      <c r="H48" s="123" t="s">
        <v>32</v>
      </c>
      <c r="I48" s="123" t="s">
        <v>325</v>
      </c>
      <c r="J48" s="123" t="s">
        <v>326</v>
      </c>
      <c r="K48" s="123" t="s">
        <v>327</v>
      </c>
      <c r="L48" s="123" t="s">
        <v>361</v>
      </c>
      <c r="M48" s="123"/>
      <c r="N48" s="317" t="s">
        <v>362</v>
      </c>
      <c r="O48" s="318"/>
      <c r="P48" s="319" t="s">
        <v>329</v>
      </c>
      <c r="Q48" s="320"/>
      <c r="R48" s="320"/>
      <c r="S48" s="320"/>
      <c r="T48" s="321" t="s">
        <v>363</v>
      </c>
      <c r="U48" s="123"/>
      <c r="V48" s="123" t="s">
        <v>324</v>
      </c>
      <c r="W48" s="123"/>
      <c r="X48" s="123"/>
      <c r="Y48" s="210"/>
      <c r="Z48" s="128"/>
    </row>
    <row r="49" spans="1:27" ht="16">
      <c r="A49" s="339">
        <v>43</v>
      </c>
      <c r="B49" s="104" t="s">
        <v>364</v>
      </c>
      <c r="C49" s="104" t="s">
        <v>365</v>
      </c>
      <c r="D49" s="104" t="s">
        <v>366</v>
      </c>
      <c r="E49" s="104" t="s">
        <v>30</v>
      </c>
      <c r="F49" s="104" t="s">
        <v>324</v>
      </c>
      <c r="G49" s="104">
        <v>1</v>
      </c>
      <c r="H49" s="104" t="s">
        <v>32</v>
      </c>
      <c r="I49" s="104" t="s">
        <v>325</v>
      </c>
      <c r="J49" s="104" t="s">
        <v>326</v>
      </c>
      <c r="K49" s="104" t="s">
        <v>327</v>
      </c>
      <c r="L49" s="104" t="s">
        <v>367</v>
      </c>
      <c r="M49" s="104"/>
      <c r="N49" s="116" t="s">
        <v>368</v>
      </c>
      <c r="O49" s="221"/>
      <c r="P49" s="116" t="s">
        <v>329</v>
      </c>
      <c r="Q49" s="116"/>
      <c r="R49" s="116"/>
      <c r="S49" s="116"/>
      <c r="T49" s="180" t="s">
        <v>363</v>
      </c>
      <c r="U49" s="104"/>
      <c r="V49" s="104" t="s">
        <v>324</v>
      </c>
      <c r="W49" s="104"/>
      <c r="X49" s="104"/>
      <c r="Y49" s="94"/>
      <c r="Z49" s="74"/>
    </row>
    <row r="50" spans="1:27" ht="16">
      <c r="A50" s="97">
        <v>44</v>
      </c>
      <c r="B50" s="131" t="s">
        <v>369</v>
      </c>
      <c r="C50" s="132" t="s">
        <v>370</v>
      </c>
      <c r="D50" s="131" t="s">
        <v>366</v>
      </c>
      <c r="E50" s="131" t="s">
        <v>30</v>
      </c>
      <c r="F50" s="131" t="s">
        <v>324</v>
      </c>
      <c r="G50" s="131">
        <v>1</v>
      </c>
      <c r="H50" s="131" t="s">
        <v>32</v>
      </c>
      <c r="I50" s="131" t="s">
        <v>325</v>
      </c>
      <c r="J50" s="131" t="s">
        <v>326</v>
      </c>
      <c r="K50" s="131" t="s">
        <v>327</v>
      </c>
      <c r="L50" s="131" t="s">
        <v>367</v>
      </c>
      <c r="M50" s="131"/>
      <c r="N50" s="132" t="s">
        <v>371</v>
      </c>
      <c r="O50" s="313"/>
      <c r="P50" s="314" t="s">
        <v>336</v>
      </c>
      <c r="Q50" s="315"/>
      <c r="R50" s="315"/>
      <c r="S50" s="315"/>
      <c r="T50" s="316" t="s">
        <v>363</v>
      </c>
      <c r="U50" s="131"/>
      <c r="V50" s="131" t="s">
        <v>324</v>
      </c>
      <c r="W50" s="131"/>
      <c r="X50" s="131"/>
      <c r="Y50" s="127"/>
      <c r="Z50" s="124"/>
    </row>
    <row r="51" spans="1:27" ht="32">
      <c r="A51" s="97">
        <v>45</v>
      </c>
      <c r="B51" s="124" t="s">
        <v>372</v>
      </c>
      <c r="C51" s="3" t="s">
        <v>1830</v>
      </c>
      <c r="D51" s="104" t="s">
        <v>30</v>
      </c>
      <c r="E51" s="104" t="s">
        <v>30</v>
      </c>
      <c r="F51" s="104" t="s">
        <v>31</v>
      </c>
      <c r="G51" s="104">
        <v>1</v>
      </c>
      <c r="H51" s="131" t="s">
        <v>32</v>
      </c>
      <c r="I51" s="104" t="s">
        <v>33</v>
      </c>
      <c r="J51" s="104" t="s">
        <v>34</v>
      </c>
      <c r="K51" s="104" t="s">
        <v>35</v>
      </c>
      <c r="L51" s="104" t="s">
        <v>373</v>
      </c>
      <c r="M51" s="104"/>
      <c r="N51" s="115" t="s">
        <v>374</v>
      </c>
      <c r="O51" s="175"/>
      <c r="P51" s="242" t="s">
        <v>375</v>
      </c>
      <c r="Q51" s="104" t="s">
        <v>1862</v>
      </c>
      <c r="R51" s="104"/>
      <c r="S51" s="104"/>
      <c r="T51" s="180"/>
      <c r="U51" s="104"/>
      <c r="V51" s="104" t="s">
        <v>1861</v>
      </c>
      <c r="W51" s="104" t="s">
        <v>1863</v>
      </c>
      <c r="X51" s="104"/>
      <c r="Y51" s="3" t="s">
        <v>1831</v>
      </c>
      <c r="Z51" s="267" t="s">
        <v>1833</v>
      </c>
    </row>
    <row r="52" spans="1:27" ht="32">
      <c r="A52" s="97">
        <v>46</v>
      </c>
      <c r="B52" s="104" t="s">
        <v>378</v>
      </c>
      <c r="C52" s="109" t="s">
        <v>379</v>
      </c>
      <c r="D52" s="104" t="s">
        <v>334</v>
      </c>
      <c r="E52" s="104" t="s">
        <v>30</v>
      </c>
      <c r="F52" s="104" t="s">
        <v>324</v>
      </c>
      <c r="G52" s="104">
        <v>1</v>
      </c>
      <c r="H52" s="104" t="s">
        <v>32</v>
      </c>
      <c r="I52" s="104" t="s">
        <v>33</v>
      </c>
      <c r="J52" s="105" t="s">
        <v>34</v>
      </c>
      <c r="K52" s="104" t="s">
        <v>35</v>
      </c>
      <c r="L52" s="104" t="s">
        <v>373</v>
      </c>
      <c r="M52" s="104"/>
      <c r="N52" s="106" t="s">
        <v>380</v>
      </c>
      <c r="O52" s="175"/>
      <c r="P52" s="242" t="s">
        <v>381</v>
      </c>
      <c r="Q52" s="105" t="s">
        <v>155</v>
      </c>
      <c r="R52" s="105" t="s">
        <v>382</v>
      </c>
      <c r="S52" s="105"/>
      <c r="T52" s="180"/>
      <c r="U52" s="105"/>
      <c r="V52" s="105" t="s">
        <v>324</v>
      </c>
      <c r="W52" s="105" t="s">
        <v>383</v>
      </c>
      <c r="X52" s="105"/>
      <c r="Y52" s="94"/>
      <c r="Z52" s="74"/>
    </row>
    <row r="53" spans="1:27" ht="32">
      <c r="A53" s="97">
        <v>47</v>
      </c>
      <c r="B53" s="104" t="s">
        <v>384</v>
      </c>
      <c r="C53" s="106" t="s">
        <v>385</v>
      </c>
      <c r="D53" s="104" t="s">
        <v>334</v>
      </c>
      <c r="E53" s="104" t="s">
        <v>30</v>
      </c>
      <c r="F53" s="104" t="s">
        <v>324</v>
      </c>
      <c r="G53" s="104">
        <v>1</v>
      </c>
      <c r="H53" s="104" t="s">
        <v>32</v>
      </c>
      <c r="I53" s="104" t="s">
        <v>33</v>
      </c>
      <c r="J53" s="105" t="s">
        <v>34</v>
      </c>
      <c r="K53" s="104" t="s">
        <v>35</v>
      </c>
      <c r="L53" s="104" t="s">
        <v>373</v>
      </c>
      <c r="M53" s="104"/>
      <c r="N53" s="106" t="s">
        <v>386</v>
      </c>
      <c r="O53" s="175"/>
      <c r="P53" s="242" t="s">
        <v>387</v>
      </c>
      <c r="Q53" s="105"/>
      <c r="R53" s="105" t="s">
        <v>388</v>
      </c>
      <c r="S53" s="105"/>
      <c r="T53" s="180"/>
      <c r="U53" s="105"/>
      <c r="V53" s="105" t="s">
        <v>324</v>
      </c>
      <c r="W53" s="105" t="s">
        <v>389</v>
      </c>
      <c r="X53" s="105"/>
      <c r="Y53" s="74"/>
      <c r="Z53" s="74"/>
    </row>
    <row r="54" spans="1:27" ht="32">
      <c r="A54" s="339">
        <v>48</v>
      </c>
      <c r="B54" s="347" t="s">
        <v>390</v>
      </c>
      <c r="C54" s="348" t="s">
        <v>391</v>
      </c>
      <c r="D54" s="119" t="s">
        <v>29</v>
      </c>
      <c r="E54" s="119" t="s">
        <v>30</v>
      </c>
      <c r="F54" s="119" t="s">
        <v>392</v>
      </c>
      <c r="G54" s="119">
        <v>1</v>
      </c>
      <c r="H54" s="119" t="s">
        <v>88</v>
      </c>
      <c r="I54" s="119" t="s">
        <v>33</v>
      </c>
      <c r="J54" s="119" t="s">
        <v>34</v>
      </c>
      <c r="K54" s="119" t="s">
        <v>120</v>
      </c>
      <c r="L54" s="119" t="s">
        <v>373</v>
      </c>
      <c r="M54" s="119" t="s">
        <v>393</v>
      </c>
      <c r="N54" s="349" t="s">
        <v>394</v>
      </c>
      <c r="O54" s="195" t="s">
        <v>395</v>
      </c>
      <c r="P54" s="350" t="s">
        <v>396</v>
      </c>
      <c r="Q54" s="119"/>
      <c r="R54" s="119"/>
      <c r="S54" s="119"/>
      <c r="T54" s="185" t="s">
        <v>397</v>
      </c>
      <c r="U54" s="119" t="s">
        <v>398</v>
      </c>
      <c r="V54" s="119" t="s">
        <v>55</v>
      </c>
      <c r="W54" s="119" t="s">
        <v>399</v>
      </c>
      <c r="X54" s="119"/>
      <c r="Y54" s="120"/>
      <c r="Z54" s="120"/>
    </row>
    <row r="55" spans="1:27" ht="32">
      <c r="A55" s="97">
        <v>49</v>
      </c>
      <c r="B55" s="356" t="s">
        <v>400</v>
      </c>
      <c r="C55" s="348" t="s">
        <v>401</v>
      </c>
      <c r="D55" s="357" t="s">
        <v>366</v>
      </c>
      <c r="E55" s="357" t="s">
        <v>30</v>
      </c>
      <c r="F55" s="357" t="s">
        <v>392</v>
      </c>
      <c r="G55" s="357">
        <v>1</v>
      </c>
      <c r="H55" s="119" t="s">
        <v>88</v>
      </c>
      <c r="I55" s="358" t="s">
        <v>33</v>
      </c>
      <c r="J55" s="357" t="s">
        <v>34</v>
      </c>
      <c r="K55" s="357" t="s">
        <v>402</v>
      </c>
      <c r="L55" s="357" t="s">
        <v>373</v>
      </c>
      <c r="M55" s="357" t="s">
        <v>403</v>
      </c>
      <c r="N55" s="349" t="s">
        <v>404</v>
      </c>
      <c r="O55" s="119" t="s">
        <v>405</v>
      </c>
      <c r="P55" s="350" t="s">
        <v>406</v>
      </c>
      <c r="Q55" s="357"/>
      <c r="R55" s="357"/>
      <c r="S55" s="357"/>
      <c r="T55" s="359" t="s">
        <v>397</v>
      </c>
      <c r="U55" s="357" t="s">
        <v>398</v>
      </c>
      <c r="V55" s="357" t="s">
        <v>55</v>
      </c>
      <c r="W55" s="357" t="s">
        <v>407</v>
      </c>
      <c r="X55" s="357" t="s">
        <v>408</v>
      </c>
      <c r="Y55" s="119"/>
      <c r="Z55" s="357"/>
    </row>
    <row r="56" spans="1:27" ht="32">
      <c r="A56" s="97">
        <v>50</v>
      </c>
      <c r="B56" s="105" t="s">
        <v>409</v>
      </c>
      <c r="C56" s="106" t="s">
        <v>410</v>
      </c>
      <c r="D56" s="104" t="s">
        <v>30</v>
      </c>
      <c r="E56" s="104" t="s">
        <v>411</v>
      </c>
      <c r="F56" s="104" t="s">
        <v>324</v>
      </c>
      <c r="G56" s="104">
        <v>1</v>
      </c>
      <c r="H56" s="104" t="s">
        <v>32</v>
      </c>
      <c r="I56" s="104" t="s">
        <v>33</v>
      </c>
      <c r="J56" s="105" t="s">
        <v>34</v>
      </c>
      <c r="K56" s="104" t="s">
        <v>120</v>
      </c>
      <c r="L56" s="104" t="s">
        <v>373</v>
      </c>
      <c r="M56" s="110" t="s">
        <v>412</v>
      </c>
      <c r="N56" s="106" t="s">
        <v>413</v>
      </c>
      <c r="O56" s="175" t="s">
        <v>414</v>
      </c>
      <c r="P56" s="242" t="s">
        <v>415</v>
      </c>
      <c r="Q56" s="105"/>
      <c r="R56" s="105" t="s">
        <v>416</v>
      </c>
      <c r="S56" s="105"/>
      <c r="T56" s="180" t="s">
        <v>324</v>
      </c>
      <c r="U56" s="105" t="s">
        <v>324</v>
      </c>
      <c r="V56" s="105" t="s">
        <v>324</v>
      </c>
      <c r="W56" s="104" t="s">
        <v>417</v>
      </c>
      <c r="X56" s="104"/>
      <c r="Y56" s="74"/>
      <c r="Z56" s="74"/>
    </row>
    <row r="57" spans="1:27" ht="32">
      <c r="A57" s="97">
        <v>51</v>
      </c>
      <c r="B57" s="105" t="s">
        <v>418</v>
      </c>
      <c r="C57" s="106" t="s">
        <v>419</v>
      </c>
      <c r="D57" s="104" t="s">
        <v>30</v>
      </c>
      <c r="E57" s="104" t="s">
        <v>411</v>
      </c>
      <c r="F57" s="104" t="s">
        <v>78</v>
      </c>
      <c r="G57" s="104">
        <v>1</v>
      </c>
      <c r="H57" s="104" t="s">
        <v>32</v>
      </c>
      <c r="I57" s="104" t="s">
        <v>33</v>
      </c>
      <c r="J57" s="105" t="s">
        <v>34</v>
      </c>
      <c r="K57" s="104" t="s">
        <v>120</v>
      </c>
      <c r="L57" s="104" t="s">
        <v>373</v>
      </c>
      <c r="M57" s="110" t="s">
        <v>420</v>
      </c>
      <c r="N57" s="109" t="s">
        <v>421</v>
      </c>
      <c r="O57" s="175" t="s">
        <v>422</v>
      </c>
      <c r="P57" s="242" t="s">
        <v>423</v>
      </c>
      <c r="Q57" s="104" t="s">
        <v>424</v>
      </c>
      <c r="R57" s="104" t="s">
        <v>52</v>
      </c>
      <c r="S57" s="104"/>
      <c r="T57" s="181" t="s">
        <v>82</v>
      </c>
      <c r="U57" s="104" t="s">
        <v>83</v>
      </c>
      <c r="V57" s="105" t="s">
        <v>42</v>
      </c>
      <c r="W57" s="104" t="s">
        <v>425</v>
      </c>
      <c r="X57" s="104"/>
      <c r="Y57" s="94"/>
      <c r="Z57" s="74"/>
    </row>
    <row r="58" spans="1:27" ht="32">
      <c r="A58" s="339">
        <v>52</v>
      </c>
      <c r="B58" s="103" t="s">
        <v>426</v>
      </c>
      <c r="C58" s="106" t="s">
        <v>427</v>
      </c>
      <c r="D58" s="104" t="s">
        <v>30</v>
      </c>
      <c r="E58" s="104" t="s">
        <v>29</v>
      </c>
      <c r="F58" s="104" t="s">
        <v>48</v>
      </c>
      <c r="G58" s="104">
        <v>1</v>
      </c>
      <c r="H58" s="104" t="s">
        <v>32</v>
      </c>
      <c r="I58" s="104" t="s">
        <v>33</v>
      </c>
      <c r="J58" s="105" t="s">
        <v>34</v>
      </c>
      <c r="K58" s="104" t="s">
        <v>35</v>
      </c>
      <c r="L58" s="104" t="s">
        <v>373</v>
      </c>
      <c r="M58" s="104"/>
      <c r="N58" s="106" t="s">
        <v>428</v>
      </c>
      <c r="O58" s="264" t="s">
        <v>428</v>
      </c>
      <c r="P58" s="242" t="s">
        <v>429</v>
      </c>
      <c r="Q58" s="104" t="s">
        <v>430</v>
      </c>
      <c r="R58" s="104" t="s">
        <v>431</v>
      </c>
      <c r="S58" s="105" t="s">
        <v>52</v>
      </c>
      <c r="T58" s="180" t="s">
        <v>53</v>
      </c>
      <c r="U58" s="105" t="s">
        <v>54</v>
      </c>
      <c r="V58" s="104" t="s">
        <v>432</v>
      </c>
      <c r="W58" s="104" t="s">
        <v>433</v>
      </c>
      <c r="X58" s="104"/>
      <c r="Y58" s="74"/>
      <c r="Z58" s="74"/>
    </row>
    <row r="59" spans="1:27" ht="32">
      <c r="A59" s="97">
        <v>53</v>
      </c>
      <c r="B59" s="347" t="s">
        <v>1385</v>
      </c>
      <c r="C59" s="348" t="s">
        <v>1835</v>
      </c>
      <c r="D59" s="119" t="s">
        <v>434</v>
      </c>
      <c r="E59" s="119" t="s">
        <v>30</v>
      </c>
      <c r="F59" s="119" t="s">
        <v>309</v>
      </c>
      <c r="G59" s="119">
        <v>1</v>
      </c>
      <c r="H59" s="119" t="s">
        <v>88</v>
      </c>
      <c r="I59" s="119" t="s">
        <v>33</v>
      </c>
      <c r="J59" s="119" t="s">
        <v>34</v>
      </c>
      <c r="K59" s="119" t="s">
        <v>120</v>
      </c>
      <c r="L59" s="119" t="s">
        <v>373</v>
      </c>
      <c r="M59" s="119" t="s">
        <v>435</v>
      </c>
      <c r="N59" s="349" t="s">
        <v>436</v>
      </c>
      <c r="O59" s="195" t="s">
        <v>437</v>
      </c>
      <c r="P59" s="350" t="s">
        <v>438</v>
      </c>
      <c r="Q59" s="119"/>
      <c r="R59" s="119" t="s">
        <v>52</v>
      </c>
      <c r="S59" s="119" t="s">
        <v>52</v>
      </c>
      <c r="T59" s="185" t="s">
        <v>439</v>
      </c>
      <c r="U59" s="119"/>
      <c r="V59" s="119" t="s">
        <v>55</v>
      </c>
      <c r="W59" s="119" t="s">
        <v>440</v>
      </c>
      <c r="X59" s="119" t="s">
        <v>441</v>
      </c>
      <c r="Y59" s="435" t="s">
        <v>1832</v>
      </c>
      <c r="Z59" s="120" t="s">
        <v>1834</v>
      </c>
      <c r="AA59" s="84"/>
    </row>
    <row r="60" spans="1:27" ht="32">
      <c r="A60" s="97">
        <v>54</v>
      </c>
      <c r="B60" s="105" t="s">
        <v>442</v>
      </c>
      <c r="C60" s="109" t="s">
        <v>443</v>
      </c>
      <c r="D60" s="104" t="s">
        <v>334</v>
      </c>
      <c r="E60" s="104" t="s">
        <v>30</v>
      </c>
      <c r="F60" s="104" t="s">
        <v>324</v>
      </c>
      <c r="G60" s="104">
        <v>1</v>
      </c>
      <c r="H60" s="104" t="s">
        <v>32</v>
      </c>
      <c r="I60" s="104" t="s">
        <v>33</v>
      </c>
      <c r="J60" s="105" t="s">
        <v>34</v>
      </c>
      <c r="K60" s="104" t="s">
        <v>35</v>
      </c>
      <c r="L60" s="104" t="s">
        <v>373</v>
      </c>
      <c r="M60" s="104"/>
      <c r="N60" s="106" t="s">
        <v>444</v>
      </c>
      <c r="O60" s="264"/>
      <c r="P60" s="242" t="s">
        <v>445</v>
      </c>
      <c r="Q60" s="104" t="s">
        <v>52</v>
      </c>
      <c r="R60" s="104" t="s">
        <v>446</v>
      </c>
      <c r="S60" s="104"/>
      <c r="T60" s="180" t="s">
        <v>324</v>
      </c>
      <c r="U60" s="104"/>
      <c r="V60" s="104" t="s">
        <v>324</v>
      </c>
      <c r="W60" s="104" t="s">
        <v>447</v>
      </c>
      <c r="X60" s="104"/>
      <c r="Y60" s="94"/>
      <c r="Z60" s="74"/>
    </row>
    <row r="61" spans="1:27" ht="16">
      <c r="A61" s="97">
        <v>55</v>
      </c>
      <c r="B61" s="196" t="s">
        <v>448</v>
      </c>
      <c r="C61" s="197" t="s">
        <v>449</v>
      </c>
      <c r="D61" s="196" t="s">
        <v>30</v>
      </c>
      <c r="E61" s="196" t="s">
        <v>30</v>
      </c>
      <c r="F61" s="196" t="s">
        <v>963</v>
      </c>
      <c r="G61" s="196">
        <v>1</v>
      </c>
      <c r="H61" s="196" t="s">
        <v>32</v>
      </c>
      <c r="I61" s="196" t="s">
        <v>33</v>
      </c>
      <c r="J61" s="196" t="s">
        <v>34</v>
      </c>
      <c r="K61" s="196" t="s">
        <v>104</v>
      </c>
      <c r="L61" s="196" t="s">
        <v>373</v>
      </c>
      <c r="M61" s="196"/>
      <c r="N61" s="197" t="s">
        <v>450</v>
      </c>
      <c r="O61" s="222"/>
      <c r="P61" s="245" t="s">
        <v>451</v>
      </c>
      <c r="Q61" s="196"/>
      <c r="R61" s="198" t="s">
        <v>452</v>
      </c>
      <c r="S61" s="196" t="s">
        <v>453</v>
      </c>
      <c r="T61" s="199" t="s">
        <v>376</v>
      </c>
      <c r="U61" s="196" t="s">
        <v>454</v>
      </c>
      <c r="V61" s="196"/>
      <c r="W61" s="196" t="s">
        <v>455</v>
      </c>
      <c r="X61" s="196"/>
      <c r="Y61" s="196"/>
      <c r="Z61" s="196"/>
      <c r="AA61" s="99"/>
    </row>
    <row r="62" spans="1:27" ht="16">
      <c r="A62" s="97">
        <v>56</v>
      </c>
      <c r="B62" s="105" t="s">
        <v>456</v>
      </c>
      <c r="C62" s="106" t="s">
        <v>457</v>
      </c>
      <c r="D62" s="104" t="s">
        <v>30</v>
      </c>
      <c r="E62" s="104" t="s">
        <v>30</v>
      </c>
      <c r="F62" s="104" t="s">
        <v>963</v>
      </c>
      <c r="G62" s="104">
        <v>1</v>
      </c>
      <c r="H62" s="104" t="s">
        <v>32</v>
      </c>
      <c r="I62" s="104" t="s">
        <v>33</v>
      </c>
      <c r="J62" s="104" t="s">
        <v>34</v>
      </c>
      <c r="K62" s="104" t="s">
        <v>104</v>
      </c>
      <c r="L62" s="104" t="s">
        <v>373</v>
      </c>
      <c r="M62" s="104"/>
      <c r="N62" s="109" t="s">
        <v>458</v>
      </c>
      <c r="O62" s="175"/>
      <c r="P62" s="75" t="s">
        <v>459</v>
      </c>
      <c r="Q62" s="104"/>
      <c r="R62" s="74" t="s">
        <v>460</v>
      </c>
      <c r="S62" s="104" t="s">
        <v>461</v>
      </c>
      <c r="T62" s="180" t="s">
        <v>376</v>
      </c>
      <c r="U62" s="104" t="s">
        <v>462</v>
      </c>
      <c r="V62" s="104"/>
      <c r="W62" s="104" t="s">
        <v>463</v>
      </c>
      <c r="X62" s="104"/>
      <c r="Y62" s="104"/>
      <c r="Z62" s="104"/>
      <c r="AA62" s="80"/>
    </row>
    <row r="63" spans="1:27" ht="16">
      <c r="A63" s="339">
        <v>57</v>
      </c>
      <c r="B63" s="105" t="s">
        <v>464</v>
      </c>
      <c r="C63" s="112" t="s">
        <v>465</v>
      </c>
      <c r="D63" s="104" t="s">
        <v>30</v>
      </c>
      <c r="E63" s="104" t="s">
        <v>411</v>
      </c>
      <c r="F63" s="104" t="s">
        <v>78</v>
      </c>
      <c r="G63" s="104">
        <v>1</v>
      </c>
      <c r="H63" s="104" t="s">
        <v>32</v>
      </c>
      <c r="I63" s="104" t="s">
        <v>33</v>
      </c>
      <c r="J63" s="104" t="s">
        <v>34</v>
      </c>
      <c r="K63" s="104" t="s">
        <v>104</v>
      </c>
      <c r="L63" s="104" t="s">
        <v>373</v>
      </c>
      <c r="M63" s="104"/>
      <c r="N63" s="112" t="s">
        <v>466</v>
      </c>
      <c r="O63" s="175"/>
      <c r="P63" s="242" t="s">
        <v>467</v>
      </c>
      <c r="Q63" s="104" t="s">
        <v>468</v>
      </c>
      <c r="R63" s="104"/>
      <c r="S63" s="104"/>
      <c r="T63" s="180" t="s">
        <v>82</v>
      </c>
      <c r="U63" s="104" t="s">
        <v>83</v>
      </c>
      <c r="V63" s="104" t="s">
        <v>42</v>
      </c>
      <c r="W63" s="104" t="s">
        <v>469</v>
      </c>
      <c r="X63" s="104"/>
      <c r="Y63" s="101"/>
      <c r="Z63" s="104"/>
      <c r="AA63" s="80"/>
    </row>
    <row r="64" spans="1:27" ht="32">
      <c r="A64" s="97">
        <v>58</v>
      </c>
      <c r="B64" s="105" t="s">
        <v>470</v>
      </c>
      <c r="C64" s="106" t="s">
        <v>471</v>
      </c>
      <c r="D64" s="104" t="s">
        <v>30</v>
      </c>
      <c r="E64" s="104" t="s">
        <v>411</v>
      </c>
      <c r="F64" s="104" t="s">
        <v>324</v>
      </c>
      <c r="G64" s="104">
        <v>1</v>
      </c>
      <c r="H64" s="104" t="s">
        <v>32</v>
      </c>
      <c r="I64" s="104" t="s">
        <v>33</v>
      </c>
      <c r="J64" s="104" t="s">
        <v>34</v>
      </c>
      <c r="K64" s="104" t="s">
        <v>35</v>
      </c>
      <c r="L64" s="104" t="s">
        <v>373</v>
      </c>
      <c r="M64" s="104"/>
      <c r="N64" s="115" t="s">
        <v>472</v>
      </c>
      <c r="O64" s="175"/>
      <c r="P64" s="242" t="s">
        <v>473</v>
      </c>
      <c r="Q64" s="104"/>
      <c r="R64" s="104" t="s">
        <v>474</v>
      </c>
      <c r="S64" s="104"/>
      <c r="T64" s="183" t="s">
        <v>363</v>
      </c>
      <c r="U64" s="104"/>
      <c r="V64" s="104" t="s">
        <v>324</v>
      </c>
      <c r="W64" s="104" t="s">
        <v>475</v>
      </c>
      <c r="X64" s="104"/>
      <c r="Y64" s="101"/>
      <c r="Z64" s="104"/>
      <c r="AA64" s="80"/>
    </row>
    <row r="65" spans="1:27" ht="16">
      <c r="A65" s="97">
        <v>59</v>
      </c>
      <c r="B65" s="105" t="s">
        <v>476</v>
      </c>
      <c r="C65" s="106" t="s">
        <v>477</v>
      </c>
      <c r="D65" s="104" t="s">
        <v>30</v>
      </c>
      <c r="E65" s="104" t="s">
        <v>411</v>
      </c>
      <c r="F65" s="104" t="s">
        <v>324</v>
      </c>
      <c r="G65" s="104">
        <v>1</v>
      </c>
      <c r="H65" s="104" t="s">
        <v>32</v>
      </c>
      <c r="I65" s="104" t="s">
        <v>33</v>
      </c>
      <c r="J65" s="104" t="s">
        <v>34</v>
      </c>
      <c r="K65" s="104" t="s">
        <v>104</v>
      </c>
      <c r="L65" s="104" t="s">
        <v>373</v>
      </c>
      <c r="M65" s="104"/>
      <c r="N65" s="115" t="s">
        <v>478</v>
      </c>
      <c r="O65" s="175"/>
      <c r="P65" s="242" t="s">
        <v>479</v>
      </c>
      <c r="Q65" s="104"/>
      <c r="R65" s="104" t="s">
        <v>480</v>
      </c>
      <c r="S65" s="104"/>
      <c r="T65" s="183" t="s">
        <v>363</v>
      </c>
      <c r="U65" s="104"/>
      <c r="V65" s="104" t="s">
        <v>324</v>
      </c>
      <c r="W65" s="104" t="s">
        <v>475</v>
      </c>
      <c r="X65" s="104"/>
      <c r="Y65" s="101"/>
      <c r="Z65" s="104"/>
      <c r="AA65" s="80"/>
    </row>
    <row r="66" spans="1:27" ht="16">
      <c r="A66" s="97">
        <v>60</v>
      </c>
      <c r="B66" s="105" t="s">
        <v>481</v>
      </c>
      <c r="C66" s="106" t="s">
        <v>482</v>
      </c>
      <c r="D66" s="104" t="s">
        <v>30</v>
      </c>
      <c r="E66" s="104" t="s">
        <v>30</v>
      </c>
      <c r="F66" s="104" t="s">
        <v>963</v>
      </c>
      <c r="G66" s="104">
        <v>1</v>
      </c>
      <c r="H66" s="104" t="s">
        <v>32</v>
      </c>
      <c r="I66" s="104" t="s">
        <v>33</v>
      </c>
      <c r="J66" s="104" t="s">
        <v>34</v>
      </c>
      <c r="K66" s="104" t="s">
        <v>104</v>
      </c>
      <c r="L66" s="104" t="s">
        <v>373</v>
      </c>
      <c r="M66" s="104"/>
      <c r="N66" s="115" t="s">
        <v>483</v>
      </c>
      <c r="O66" s="175"/>
      <c r="P66" s="242" t="s">
        <v>484</v>
      </c>
      <c r="Q66" s="104"/>
      <c r="R66" s="104"/>
      <c r="S66" s="104" t="s">
        <v>485</v>
      </c>
      <c r="T66" s="180" t="s">
        <v>376</v>
      </c>
      <c r="U66" s="104" t="s">
        <v>377</v>
      </c>
      <c r="V66" s="104"/>
      <c r="W66" s="104" t="s">
        <v>486</v>
      </c>
      <c r="X66" s="104"/>
      <c r="Y66" s="101"/>
      <c r="Z66" s="104"/>
      <c r="AA66" s="80"/>
    </row>
    <row r="67" spans="1:27" ht="16">
      <c r="A67" s="97">
        <v>61</v>
      </c>
      <c r="B67" s="105" t="s">
        <v>487</v>
      </c>
      <c r="C67" s="115" t="s">
        <v>488</v>
      </c>
      <c r="D67" s="104" t="s">
        <v>30</v>
      </c>
      <c r="E67" s="104" t="s">
        <v>411</v>
      </c>
      <c r="F67" s="104" t="s">
        <v>324</v>
      </c>
      <c r="G67" s="104">
        <v>1</v>
      </c>
      <c r="H67" s="104" t="s">
        <v>32</v>
      </c>
      <c r="I67" s="104" t="s">
        <v>33</v>
      </c>
      <c r="J67" s="104" t="s">
        <v>34</v>
      </c>
      <c r="K67" s="104" t="s">
        <v>104</v>
      </c>
      <c r="L67" s="104" t="s">
        <v>373</v>
      </c>
      <c r="M67" s="104"/>
      <c r="N67" s="115" t="s">
        <v>489</v>
      </c>
      <c r="O67" s="175"/>
      <c r="P67" s="242" t="s">
        <v>490</v>
      </c>
      <c r="Q67" s="104"/>
      <c r="R67" s="104" t="s">
        <v>491</v>
      </c>
      <c r="S67" s="104"/>
      <c r="T67" s="183" t="s">
        <v>363</v>
      </c>
      <c r="U67" s="104"/>
      <c r="V67" s="104" t="s">
        <v>324</v>
      </c>
      <c r="W67" s="104" t="s">
        <v>475</v>
      </c>
      <c r="X67" s="104"/>
      <c r="Y67" s="94"/>
      <c r="Z67" s="104"/>
      <c r="AA67" s="80"/>
    </row>
    <row r="68" spans="1:27" s="354" customFormat="1" ht="32">
      <c r="A68" s="339">
        <v>62</v>
      </c>
      <c r="B68" s="105" t="s">
        <v>492</v>
      </c>
      <c r="C68" s="109" t="s">
        <v>493</v>
      </c>
      <c r="D68" s="104" t="s">
        <v>30</v>
      </c>
      <c r="E68" s="104" t="s">
        <v>411</v>
      </c>
      <c r="F68" s="104" t="s">
        <v>78</v>
      </c>
      <c r="G68" s="104">
        <v>1</v>
      </c>
      <c r="H68" s="104" t="s">
        <v>32</v>
      </c>
      <c r="I68" s="104" t="s">
        <v>33</v>
      </c>
      <c r="J68" s="104" t="s">
        <v>34</v>
      </c>
      <c r="K68" s="104" t="s">
        <v>120</v>
      </c>
      <c r="L68" s="104" t="s">
        <v>373</v>
      </c>
      <c r="M68" s="105" t="s">
        <v>494</v>
      </c>
      <c r="N68" s="355" t="s">
        <v>495</v>
      </c>
      <c r="O68" s="175" t="s">
        <v>496</v>
      </c>
      <c r="P68" s="452" t="s">
        <v>497</v>
      </c>
      <c r="Q68" s="104" t="s">
        <v>498</v>
      </c>
      <c r="R68" s="104"/>
      <c r="S68" s="104"/>
      <c r="T68" s="180" t="s">
        <v>82</v>
      </c>
      <c r="U68" s="104" t="s">
        <v>83</v>
      </c>
      <c r="V68" s="104" t="s">
        <v>42</v>
      </c>
      <c r="W68" s="104" t="s">
        <v>499</v>
      </c>
      <c r="X68" s="104"/>
      <c r="Y68" s="101" t="s">
        <v>500</v>
      </c>
      <c r="Z68" s="104"/>
      <c r="AA68" s="80"/>
    </row>
    <row r="69" spans="1:27" ht="32">
      <c r="A69" s="97">
        <v>63</v>
      </c>
      <c r="B69" s="358" t="s">
        <v>501</v>
      </c>
      <c r="C69" s="446" t="s">
        <v>502</v>
      </c>
      <c r="D69" s="357" t="s">
        <v>30</v>
      </c>
      <c r="E69" s="357" t="s">
        <v>29</v>
      </c>
      <c r="F69" s="357" t="s">
        <v>66</v>
      </c>
      <c r="G69" s="357">
        <v>1</v>
      </c>
      <c r="H69" s="119" t="s">
        <v>88</v>
      </c>
      <c r="I69" s="357" t="s">
        <v>33</v>
      </c>
      <c r="J69" s="357" t="s">
        <v>34</v>
      </c>
      <c r="K69" s="357" t="s">
        <v>120</v>
      </c>
      <c r="L69" s="357" t="s">
        <v>373</v>
      </c>
      <c r="M69" s="447" t="s">
        <v>503</v>
      </c>
      <c r="N69" s="448" t="s">
        <v>504</v>
      </c>
      <c r="O69" s="357" t="s">
        <v>505</v>
      </c>
      <c r="P69" s="451" t="s">
        <v>506</v>
      </c>
      <c r="Q69" s="357" t="s">
        <v>507</v>
      </c>
      <c r="R69" s="119"/>
      <c r="S69" s="119"/>
      <c r="T69" s="449" t="s">
        <v>70</v>
      </c>
      <c r="U69" s="119" t="s">
        <v>1393</v>
      </c>
      <c r="V69" s="119" t="s">
        <v>42</v>
      </c>
      <c r="W69" s="119" t="s">
        <v>508</v>
      </c>
      <c r="X69" s="357" t="s">
        <v>1837</v>
      </c>
      <c r="Y69" s="120" t="s">
        <v>509</v>
      </c>
      <c r="Z69" s="119" t="s">
        <v>510</v>
      </c>
      <c r="AA69" s="90"/>
    </row>
    <row r="70" spans="1:27" ht="16">
      <c r="A70" s="97">
        <v>64</v>
      </c>
      <c r="B70" s="94" t="s">
        <v>511</v>
      </c>
      <c r="C70" s="121" t="s">
        <v>512</v>
      </c>
      <c r="D70" s="101" t="s">
        <v>30</v>
      </c>
      <c r="E70" s="101" t="s">
        <v>411</v>
      </c>
      <c r="F70" s="101" t="s">
        <v>78</v>
      </c>
      <c r="G70" s="101">
        <v>1</v>
      </c>
      <c r="H70" s="101" t="s">
        <v>32</v>
      </c>
      <c r="I70" s="101" t="s">
        <v>33</v>
      </c>
      <c r="J70" s="101" t="s">
        <v>34</v>
      </c>
      <c r="K70" s="101" t="s">
        <v>35</v>
      </c>
      <c r="L70" s="101" t="s">
        <v>373</v>
      </c>
      <c r="N70" s="121" t="s">
        <v>513</v>
      </c>
      <c r="O70" s="219"/>
      <c r="P70" s="241" t="s">
        <v>514</v>
      </c>
      <c r="Q70" s="101" t="s">
        <v>515</v>
      </c>
      <c r="R70" s="104"/>
      <c r="S70" s="101"/>
      <c r="T70" s="182" t="s">
        <v>82</v>
      </c>
      <c r="U70" s="101" t="s">
        <v>83</v>
      </c>
      <c r="V70" s="101" t="s">
        <v>42</v>
      </c>
      <c r="W70" s="101" t="s">
        <v>516</v>
      </c>
      <c r="X70" s="101"/>
      <c r="Y70" s="94" t="s">
        <v>517</v>
      </c>
      <c r="Z70" s="101" t="s">
        <v>518</v>
      </c>
      <c r="AA70" s="85"/>
    </row>
    <row r="71" spans="1:27" ht="16">
      <c r="A71" s="97">
        <v>65</v>
      </c>
      <c r="B71" s="74" t="s">
        <v>519</v>
      </c>
      <c r="C71" s="115" t="s">
        <v>520</v>
      </c>
      <c r="D71" s="104" t="s">
        <v>30</v>
      </c>
      <c r="E71" s="104" t="s">
        <v>411</v>
      </c>
      <c r="F71" s="104" t="s">
        <v>324</v>
      </c>
      <c r="G71" s="104">
        <v>1</v>
      </c>
      <c r="H71" s="104" t="s">
        <v>32</v>
      </c>
      <c r="I71" s="104" t="s">
        <v>33</v>
      </c>
      <c r="J71" s="104" t="s">
        <v>34</v>
      </c>
      <c r="K71" s="104" t="s">
        <v>104</v>
      </c>
      <c r="L71" s="104" t="s">
        <v>373</v>
      </c>
      <c r="M71" s="104"/>
      <c r="N71" s="115" t="s">
        <v>521</v>
      </c>
      <c r="O71" s="175"/>
      <c r="P71" s="246" t="s">
        <v>522</v>
      </c>
      <c r="Q71" s="104" t="s">
        <v>523</v>
      </c>
      <c r="R71" s="104" t="s">
        <v>524</v>
      </c>
      <c r="S71" s="104"/>
      <c r="T71" s="180" t="s">
        <v>363</v>
      </c>
      <c r="U71" s="104"/>
      <c r="V71" s="104" t="s">
        <v>324</v>
      </c>
      <c r="W71" s="104" t="s">
        <v>525</v>
      </c>
      <c r="X71" s="104"/>
      <c r="Y71" s="74" t="s">
        <v>526</v>
      </c>
      <c r="Z71" s="104"/>
      <c r="AA71" s="85"/>
    </row>
    <row r="72" spans="1:27" ht="16">
      <c r="A72" s="97">
        <v>66</v>
      </c>
      <c r="B72" s="74" t="s">
        <v>527</v>
      </c>
      <c r="C72" s="115" t="s">
        <v>528</v>
      </c>
      <c r="D72" s="104" t="s">
        <v>30</v>
      </c>
      <c r="E72" s="104" t="s">
        <v>411</v>
      </c>
      <c r="F72" s="104" t="s">
        <v>324</v>
      </c>
      <c r="G72" s="104">
        <v>1</v>
      </c>
      <c r="H72" s="104" t="s">
        <v>32</v>
      </c>
      <c r="I72" s="104" t="s">
        <v>33</v>
      </c>
      <c r="J72" s="104" t="s">
        <v>34</v>
      </c>
      <c r="K72" s="104" t="s">
        <v>104</v>
      </c>
      <c r="L72" s="104" t="s">
        <v>373</v>
      </c>
      <c r="M72" s="104"/>
      <c r="N72" s="115" t="s">
        <v>529</v>
      </c>
      <c r="O72" s="175"/>
      <c r="P72" s="246" t="s">
        <v>530</v>
      </c>
      <c r="Q72" s="104" t="s">
        <v>531</v>
      </c>
      <c r="R72" s="104" t="s">
        <v>524</v>
      </c>
      <c r="S72" s="104"/>
      <c r="T72" s="180" t="s">
        <v>363</v>
      </c>
      <c r="U72" s="104"/>
      <c r="V72" s="104" t="s">
        <v>324</v>
      </c>
      <c r="W72" s="122" t="s">
        <v>532</v>
      </c>
      <c r="X72" s="104"/>
      <c r="Y72" s="74" t="s">
        <v>533</v>
      </c>
      <c r="Z72" s="104"/>
      <c r="AA72" s="85"/>
    </row>
    <row r="73" spans="1:27" ht="32">
      <c r="A73" s="339">
        <v>67</v>
      </c>
      <c r="B73" s="74" t="s">
        <v>534</v>
      </c>
      <c r="C73" s="129" t="s">
        <v>535</v>
      </c>
      <c r="D73" s="104" t="s">
        <v>30</v>
      </c>
      <c r="E73" s="104" t="s">
        <v>434</v>
      </c>
      <c r="F73" s="104" t="s">
        <v>309</v>
      </c>
      <c r="G73" s="104">
        <v>1</v>
      </c>
      <c r="H73" s="104" t="s">
        <v>32</v>
      </c>
      <c r="I73" s="104" t="s">
        <v>33</v>
      </c>
      <c r="J73" s="104" t="s">
        <v>34</v>
      </c>
      <c r="K73" s="104" t="s">
        <v>104</v>
      </c>
      <c r="L73" s="104" t="s">
        <v>373</v>
      </c>
      <c r="M73" s="104"/>
      <c r="N73" s="115" t="s">
        <v>536</v>
      </c>
      <c r="O73" s="175"/>
      <c r="P73" s="246" t="s">
        <v>537</v>
      </c>
      <c r="Q73" s="104" t="s">
        <v>538</v>
      </c>
      <c r="R73" s="104" t="s">
        <v>52</v>
      </c>
      <c r="S73" s="104" t="s">
        <v>52</v>
      </c>
      <c r="T73" s="180" t="s">
        <v>439</v>
      </c>
      <c r="U73" s="104"/>
      <c r="V73" s="101" t="s">
        <v>42</v>
      </c>
      <c r="W73" s="104" t="s">
        <v>539</v>
      </c>
      <c r="X73" s="104"/>
      <c r="Y73" s="74" t="s">
        <v>540</v>
      </c>
      <c r="Z73" s="104" t="s">
        <v>541</v>
      </c>
      <c r="AA73" s="85"/>
    </row>
    <row r="74" spans="1:27" ht="16">
      <c r="A74" s="97">
        <v>68</v>
      </c>
      <c r="B74" s="74" t="s">
        <v>542</v>
      </c>
      <c r="C74" s="121" t="s">
        <v>543</v>
      </c>
      <c r="D74" s="104" t="s">
        <v>30</v>
      </c>
      <c r="E74" s="74" t="s">
        <v>544</v>
      </c>
      <c r="F74" s="101" t="s">
        <v>78</v>
      </c>
      <c r="G74" s="104">
        <v>1</v>
      </c>
      <c r="H74" s="104" t="s">
        <v>32</v>
      </c>
      <c r="I74" s="104" t="s">
        <v>33</v>
      </c>
      <c r="J74" s="104" t="s">
        <v>34</v>
      </c>
      <c r="K74" s="104" t="s">
        <v>104</v>
      </c>
      <c r="L74" s="104" t="s">
        <v>373</v>
      </c>
      <c r="M74" s="104"/>
      <c r="N74" s="115" t="s">
        <v>545</v>
      </c>
      <c r="O74" s="175"/>
      <c r="P74" s="75" t="s">
        <v>546</v>
      </c>
      <c r="Q74" s="104" t="s">
        <v>547</v>
      </c>
      <c r="R74" s="104"/>
      <c r="S74" s="104"/>
      <c r="T74" s="180" t="s">
        <v>82</v>
      </c>
      <c r="U74" s="104" t="s">
        <v>83</v>
      </c>
      <c r="V74" s="104" t="s">
        <v>42</v>
      </c>
      <c r="W74" s="101" t="s">
        <v>548</v>
      </c>
      <c r="X74" s="104"/>
      <c r="Y74" s="74"/>
      <c r="Z74" s="104"/>
      <c r="AA74" s="85"/>
    </row>
    <row r="75" spans="1:27" ht="16">
      <c r="A75" s="97">
        <v>69</v>
      </c>
      <c r="B75" s="94" t="s">
        <v>549</v>
      </c>
      <c r="C75" s="121" t="s">
        <v>550</v>
      </c>
      <c r="D75" s="101" t="s">
        <v>30</v>
      </c>
      <c r="E75" s="94" t="s">
        <v>544</v>
      </c>
      <c r="F75" s="101" t="s">
        <v>78</v>
      </c>
      <c r="G75" s="101">
        <v>1</v>
      </c>
      <c r="H75" s="101" t="s">
        <v>32</v>
      </c>
      <c r="I75" s="101" t="s">
        <v>33</v>
      </c>
      <c r="J75" s="101" t="s">
        <v>34</v>
      </c>
      <c r="K75" s="101" t="s">
        <v>104</v>
      </c>
      <c r="L75" s="101" t="s">
        <v>373</v>
      </c>
      <c r="M75" s="101"/>
      <c r="N75" s="114" t="s">
        <v>551</v>
      </c>
      <c r="O75" s="219"/>
      <c r="P75" s="247" t="s">
        <v>552</v>
      </c>
      <c r="Q75" s="101" t="s">
        <v>553</v>
      </c>
      <c r="R75" s="101"/>
      <c r="S75" s="101"/>
      <c r="T75" s="182" t="s">
        <v>82</v>
      </c>
      <c r="U75" s="101" t="s">
        <v>83</v>
      </c>
      <c r="V75" s="101" t="s">
        <v>42</v>
      </c>
      <c r="W75" s="101" t="s">
        <v>554</v>
      </c>
      <c r="X75" s="101"/>
      <c r="Y75" s="94" t="s">
        <v>555</v>
      </c>
      <c r="Z75" s="101" t="s">
        <v>556</v>
      </c>
      <c r="AA75" s="85"/>
    </row>
    <row r="76" spans="1:27" ht="16">
      <c r="A76" s="97">
        <v>70</v>
      </c>
      <c r="B76" s="127" t="s">
        <v>557</v>
      </c>
      <c r="C76" s="133" t="s">
        <v>558</v>
      </c>
      <c r="D76" s="101" t="s">
        <v>30</v>
      </c>
      <c r="E76" s="94" t="s">
        <v>544</v>
      </c>
      <c r="F76" s="101" t="s">
        <v>78</v>
      </c>
      <c r="G76" s="101">
        <v>1</v>
      </c>
      <c r="H76" s="101" t="s">
        <v>32</v>
      </c>
      <c r="I76" s="101" t="s">
        <v>33</v>
      </c>
      <c r="J76" s="101" t="s">
        <v>34</v>
      </c>
      <c r="K76" s="101" t="s">
        <v>104</v>
      </c>
      <c r="L76" s="101" t="s">
        <v>373</v>
      </c>
      <c r="M76" s="101"/>
      <c r="N76" s="114" t="s">
        <v>559</v>
      </c>
      <c r="O76" s="219"/>
      <c r="P76" s="247" t="s">
        <v>560</v>
      </c>
      <c r="Q76" s="101" t="s">
        <v>561</v>
      </c>
      <c r="R76" s="101"/>
      <c r="S76" s="101"/>
      <c r="T76" s="182" t="s">
        <v>82</v>
      </c>
      <c r="U76" s="101" t="s">
        <v>83</v>
      </c>
      <c r="V76" s="101" t="s">
        <v>42</v>
      </c>
      <c r="W76" s="101" t="s">
        <v>562</v>
      </c>
      <c r="X76" s="101"/>
      <c r="Y76" s="94" t="s">
        <v>563</v>
      </c>
      <c r="Z76" s="101" t="s">
        <v>564</v>
      </c>
      <c r="AA76" s="85"/>
    </row>
    <row r="77" spans="1:27" ht="16">
      <c r="A77" s="97">
        <v>71</v>
      </c>
      <c r="B77" s="347" t="s">
        <v>565</v>
      </c>
      <c r="C77" s="348" t="s">
        <v>566</v>
      </c>
      <c r="D77" s="119" t="s">
        <v>30</v>
      </c>
      <c r="E77" s="120" t="s">
        <v>29</v>
      </c>
      <c r="F77" s="119" t="s">
        <v>66</v>
      </c>
      <c r="G77" s="119">
        <v>1</v>
      </c>
      <c r="H77" s="119" t="s">
        <v>88</v>
      </c>
      <c r="I77" s="119" t="s">
        <v>33</v>
      </c>
      <c r="J77" s="119" t="s">
        <v>34</v>
      </c>
      <c r="K77" s="119" t="s">
        <v>104</v>
      </c>
      <c r="L77" s="119" t="s">
        <v>373</v>
      </c>
      <c r="M77" s="119"/>
      <c r="N77" s="448" t="s">
        <v>567</v>
      </c>
      <c r="O77" s="195"/>
      <c r="P77" s="350" t="s">
        <v>568</v>
      </c>
      <c r="Q77" s="119" t="s">
        <v>569</v>
      </c>
      <c r="R77" s="119"/>
      <c r="S77" s="119"/>
      <c r="T77" s="185"/>
      <c r="U77" s="119"/>
      <c r="V77" s="119" t="s">
        <v>42</v>
      </c>
      <c r="W77" s="119" t="s">
        <v>570</v>
      </c>
      <c r="X77" s="357" t="s">
        <v>1881</v>
      </c>
      <c r="Y77" s="120" t="s">
        <v>571</v>
      </c>
      <c r="Z77" s="119" t="s">
        <v>572</v>
      </c>
      <c r="AA77" s="85"/>
    </row>
    <row r="78" spans="1:27" ht="16">
      <c r="A78" s="339">
        <v>72</v>
      </c>
      <c r="B78" s="74" t="s">
        <v>573</v>
      </c>
      <c r="C78" s="121" t="s">
        <v>574</v>
      </c>
      <c r="D78" s="104" t="s">
        <v>30</v>
      </c>
      <c r="E78" s="104" t="s">
        <v>30</v>
      </c>
      <c r="F78" s="101" t="s">
        <v>963</v>
      </c>
      <c r="G78" s="101">
        <v>1</v>
      </c>
      <c r="H78" s="104" t="s">
        <v>32</v>
      </c>
      <c r="I78" s="101" t="s">
        <v>33</v>
      </c>
      <c r="J78" s="101" t="s">
        <v>34</v>
      </c>
      <c r="K78" s="101" t="s">
        <v>104</v>
      </c>
      <c r="L78" s="104" t="s">
        <v>373</v>
      </c>
      <c r="M78" s="104"/>
      <c r="N78" s="112" t="s">
        <v>575</v>
      </c>
      <c r="O78" s="175"/>
      <c r="P78" s="75" t="s">
        <v>576</v>
      </c>
      <c r="Q78" s="104"/>
      <c r="R78" s="104"/>
      <c r="S78" s="104" t="s">
        <v>577</v>
      </c>
      <c r="T78" s="180" t="s">
        <v>376</v>
      </c>
      <c r="U78" s="104" t="s">
        <v>377</v>
      </c>
      <c r="V78" s="104"/>
      <c r="W78" s="104" t="s">
        <v>578</v>
      </c>
      <c r="X78" s="104"/>
      <c r="Y78" s="74" t="s">
        <v>579</v>
      </c>
      <c r="Z78" s="104" t="s">
        <v>580</v>
      </c>
      <c r="AA78" s="85"/>
    </row>
    <row r="79" spans="1:27" ht="16">
      <c r="A79" s="97">
        <v>73</v>
      </c>
      <c r="B79" s="104" t="s">
        <v>581</v>
      </c>
      <c r="C79" s="109" t="s">
        <v>582</v>
      </c>
      <c r="D79" s="74" t="s">
        <v>544</v>
      </c>
      <c r="E79" s="104" t="s">
        <v>30</v>
      </c>
      <c r="F79" s="104" t="s">
        <v>324</v>
      </c>
      <c r="G79" s="104">
        <v>1</v>
      </c>
      <c r="H79" s="104" t="s">
        <v>32</v>
      </c>
      <c r="I79" s="104" t="s">
        <v>33</v>
      </c>
      <c r="J79" s="104" t="s">
        <v>34</v>
      </c>
      <c r="K79" s="104" t="s">
        <v>104</v>
      </c>
      <c r="L79" s="104" t="s">
        <v>373</v>
      </c>
      <c r="M79" s="104"/>
      <c r="N79" s="112" t="s">
        <v>583</v>
      </c>
      <c r="O79" s="175"/>
      <c r="P79" s="75" t="s">
        <v>584</v>
      </c>
      <c r="Q79" s="104"/>
      <c r="R79" s="104" t="s">
        <v>585</v>
      </c>
      <c r="S79" s="104"/>
      <c r="T79" s="180" t="s">
        <v>363</v>
      </c>
      <c r="U79" s="104"/>
      <c r="V79" s="104" t="s">
        <v>324</v>
      </c>
      <c r="W79" s="104" t="s">
        <v>586</v>
      </c>
      <c r="X79" s="104"/>
      <c r="Y79" s="74" t="s">
        <v>587</v>
      </c>
      <c r="Z79" s="104" t="s">
        <v>588</v>
      </c>
      <c r="AA79" s="85"/>
    </row>
    <row r="80" spans="1:27" ht="32">
      <c r="A80" s="97">
        <v>74</v>
      </c>
      <c r="B80" s="104" t="s">
        <v>589</v>
      </c>
      <c r="C80" s="115" t="s">
        <v>590</v>
      </c>
      <c r="D80" s="74" t="s">
        <v>30</v>
      </c>
      <c r="E80" s="104" t="s">
        <v>591</v>
      </c>
      <c r="F80" s="104" t="s">
        <v>78</v>
      </c>
      <c r="G80" s="104">
        <v>1</v>
      </c>
      <c r="H80" s="104" t="s">
        <v>32</v>
      </c>
      <c r="I80" s="104" t="s">
        <v>33</v>
      </c>
      <c r="J80" s="104" t="s">
        <v>34</v>
      </c>
      <c r="K80" s="104" t="s">
        <v>35</v>
      </c>
      <c r="L80" s="104" t="s">
        <v>373</v>
      </c>
      <c r="M80" s="462" t="s">
        <v>1865</v>
      </c>
      <c r="N80" s="467" t="s">
        <v>592</v>
      </c>
      <c r="O80" s="175" t="s">
        <v>1886</v>
      </c>
      <c r="P80" s="469" t="s">
        <v>593</v>
      </c>
      <c r="Q80" s="104" t="s">
        <v>594</v>
      </c>
      <c r="R80" s="104" t="s">
        <v>155</v>
      </c>
      <c r="S80" s="104" t="s">
        <v>155</v>
      </c>
      <c r="T80" s="180" t="s">
        <v>155</v>
      </c>
      <c r="U80" s="104" t="s">
        <v>155</v>
      </c>
      <c r="V80" s="104" t="s">
        <v>42</v>
      </c>
      <c r="W80" s="104" t="s">
        <v>595</v>
      </c>
      <c r="X80" s="104" t="s">
        <v>596</v>
      </c>
      <c r="Y80" s="104" t="s">
        <v>597</v>
      </c>
      <c r="Z80" s="104" t="s">
        <v>598</v>
      </c>
      <c r="AA80" s="85"/>
    </row>
    <row r="81" spans="1:27" ht="32">
      <c r="A81" s="97">
        <v>75</v>
      </c>
      <c r="B81" s="104" t="s">
        <v>599</v>
      </c>
      <c r="C81" s="115" t="s">
        <v>600</v>
      </c>
      <c r="D81" s="104" t="s">
        <v>30</v>
      </c>
      <c r="E81" s="74" t="s">
        <v>544</v>
      </c>
      <c r="F81" s="104" t="s">
        <v>324</v>
      </c>
      <c r="G81" s="104">
        <v>1</v>
      </c>
      <c r="H81" s="104" t="s">
        <v>32</v>
      </c>
      <c r="I81" s="104" t="s">
        <v>33</v>
      </c>
      <c r="J81" s="104" t="s">
        <v>34</v>
      </c>
      <c r="K81" s="105" t="s">
        <v>104</v>
      </c>
      <c r="L81" s="104" t="s">
        <v>373</v>
      </c>
      <c r="M81" s="463" t="s">
        <v>1864</v>
      </c>
      <c r="N81" s="467" t="s">
        <v>601</v>
      </c>
      <c r="O81" s="175" t="s">
        <v>1885</v>
      </c>
      <c r="P81" s="468" t="s">
        <v>602</v>
      </c>
      <c r="Q81" s="104"/>
      <c r="R81" s="104" t="s">
        <v>1883</v>
      </c>
      <c r="S81" s="104"/>
      <c r="T81" s="180" t="s">
        <v>363</v>
      </c>
      <c r="U81" s="105"/>
      <c r="V81" s="104" t="s">
        <v>324</v>
      </c>
      <c r="W81" s="104" t="s">
        <v>1884</v>
      </c>
      <c r="X81" s="104"/>
      <c r="Y81" s="104" t="s">
        <v>603</v>
      </c>
      <c r="Z81" s="104" t="s">
        <v>604</v>
      </c>
      <c r="AA81" s="85"/>
    </row>
    <row r="82" spans="1:27" ht="32">
      <c r="A82" s="339">
        <v>76</v>
      </c>
      <c r="B82" s="104" t="s">
        <v>605</v>
      </c>
      <c r="C82" s="115" t="s">
        <v>606</v>
      </c>
      <c r="D82" s="104" t="s">
        <v>30</v>
      </c>
      <c r="E82" s="104" t="s">
        <v>30</v>
      </c>
      <c r="F82" s="104" t="s">
        <v>963</v>
      </c>
      <c r="G82" s="104">
        <v>1</v>
      </c>
      <c r="H82" s="104" t="s">
        <v>32</v>
      </c>
      <c r="I82" s="104" t="s">
        <v>33</v>
      </c>
      <c r="J82" s="104" t="s">
        <v>34</v>
      </c>
      <c r="K82" s="104" t="s">
        <v>35</v>
      </c>
      <c r="L82" s="104" t="s">
        <v>373</v>
      </c>
      <c r="M82" s="104" t="s">
        <v>1866</v>
      </c>
      <c r="N82" s="115" t="s">
        <v>607</v>
      </c>
      <c r="O82" s="175"/>
      <c r="P82" s="75" t="s">
        <v>608</v>
      </c>
      <c r="Q82" s="104"/>
      <c r="R82" s="104"/>
      <c r="S82" s="104" t="s">
        <v>609</v>
      </c>
      <c r="T82" s="180" t="s">
        <v>376</v>
      </c>
      <c r="U82" s="105" t="s">
        <v>377</v>
      </c>
      <c r="V82" s="104"/>
      <c r="W82" s="104" t="s">
        <v>610</v>
      </c>
      <c r="X82" s="104"/>
      <c r="Y82" s="104" t="s">
        <v>611</v>
      </c>
      <c r="Z82" s="104"/>
      <c r="AA82" s="85"/>
    </row>
    <row r="83" spans="1:27" ht="32">
      <c r="A83" s="97">
        <v>77</v>
      </c>
      <c r="B83" s="104" t="s">
        <v>612</v>
      </c>
      <c r="C83" s="115" t="s">
        <v>613</v>
      </c>
      <c r="D83" s="104" t="s">
        <v>30</v>
      </c>
      <c r="E83" s="104" t="s">
        <v>30</v>
      </c>
      <c r="F83" s="104" t="s">
        <v>963</v>
      </c>
      <c r="G83" s="104">
        <v>1</v>
      </c>
      <c r="H83" s="104" t="s">
        <v>32</v>
      </c>
      <c r="I83" s="104" t="s">
        <v>33</v>
      </c>
      <c r="J83" s="104" t="s">
        <v>34</v>
      </c>
      <c r="K83" s="101" t="s">
        <v>402</v>
      </c>
      <c r="L83" s="104" t="s">
        <v>373</v>
      </c>
      <c r="M83" s="462" t="s">
        <v>1867</v>
      </c>
      <c r="N83" s="115" t="s">
        <v>614</v>
      </c>
      <c r="O83" s="426" t="s">
        <v>615</v>
      </c>
      <c r="P83" s="75" t="s">
        <v>616</v>
      </c>
      <c r="Q83" s="104"/>
      <c r="R83" s="104"/>
      <c r="S83" s="104" t="s">
        <v>617</v>
      </c>
      <c r="T83" s="180" t="s">
        <v>376</v>
      </c>
      <c r="U83" s="105" t="s">
        <v>377</v>
      </c>
      <c r="V83" s="104"/>
      <c r="W83" s="104" t="s">
        <v>618</v>
      </c>
      <c r="X83" s="104"/>
      <c r="Y83" s="104" t="s">
        <v>619</v>
      </c>
      <c r="Z83" s="104" t="s">
        <v>620</v>
      </c>
      <c r="AA83" s="85"/>
    </row>
    <row r="84" spans="1:27" ht="32">
      <c r="A84" s="97">
        <v>78</v>
      </c>
      <c r="B84" s="101" t="s">
        <v>621</v>
      </c>
      <c r="C84" s="121" t="s">
        <v>622</v>
      </c>
      <c r="D84" s="101" t="s">
        <v>30</v>
      </c>
      <c r="E84" s="101" t="s">
        <v>30</v>
      </c>
      <c r="F84" s="101" t="s">
        <v>963</v>
      </c>
      <c r="G84" s="101">
        <v>1</v>
      </c>
      <c r="H84" s="101" t="s">
        <v>32</v>
      </c>
      <c r="I84" s="101" t="s">
        <v>33</v>
      </c>
      <c r="J84" s="101" t="s">
        <v>34</v>
      </c>
      <c r="K84" s="101" t="s">
        <v>402</v>
      </c>
      <c r="L84" s="101" t="s">
        <v>373</v>
      </c>
      <c r="M84" s="462" t="s">
        <v>1868</v>
      </c>
      <c r="N84" s="121" t="s">
        <v>623</v>
      </c>
      <c r="O84" s="426" t="s">
        <v>624</v>
      </c>
      <c r="P84" s="247" t="s">
        <v>625</v>
      </c>
      <c r="Q84" s="101"/>
      <c r="R84" s="101"/>
      <c r="S84" s="101" t="s">
        <v>626</v>
      </c>
      <c r="T84" s="182" t="s">
        <v>376</v>
      </c>
      <c r="U84" s="103" t="s">
        <v>377</v>
      </c>
      <c r="V84" s="101"/>
      <c r="W84" s="104" t="s">
        <v>627</v>
      </c>
      <c r="X84" s="101"/>
      <c r="Y84" s="101" t="s">
        <v>628</v>
      </c>
      <c r="Z84" s="101" t="s">
        <v>629</v>
      </c>
      <c r="AA84" s="86"/>
    </row>
    <row r="85" spans="1:27" ht="32">
      <c r="A85" s="97">
        <v>79</v>
      </c>
      <c r="B85" s="124" t="s">
        <v>1528</v>
      </c>
      <c r="C85" s="115" t="s">
        <v>630</v>
      </c>
      <c r="D85" s="104" t="s">
        <v>30</v>
      </c>
      <c r="E85" s="104" t="s">
        <v>591</v>
      </c>
      <c r="F85" s="104" t="s">
        <v>78</v>
      </c>
      <c r="G85" s="104">
        <v>1</v>
      </c>
      <c r="H85" s="104" t="s">
        <v>32</v>
      </c>
      <c r="I85" s="104" t="s">
        <v>33</v>
      </c>
      <c r="J85" s="104" t="s">
        <v>34</v>
      </c>
      <c r="K85" s="104" t="s">
        <v>402</v>
      </c>
      <c r="L85" s="104" t="s">
        <v>373</v>
      </c>
      <c r="M85" s="462" t="s">
        <v>1869</v>
      </c>
      <c r="N85" s="115" t="s">
        <v>631</v>
      </c>
      <c r="O85" s="175" t="s">
        <v>632</v>
      </c>
      <c r="P85" s="75" t="s">
        <v>633</v>
      </c>
      <c r="Q85" s="104" t="s">
        <v>634</v>
      </c>
      <c r="R85" s="104" t="s">
        <v>155</v>
      </c>
      <c r="S85" s="104" t="s">
        <v>155</v>
      </c>
      <c r="T85" s="180" t="s">
        <v>155</v>
      </c>
      <c r="U85" s="105" t="s">
        <v>155</v>
      </c>
      <c r="V85" s="104" t="s">
        <v>42</v>
      </c>
      <c r="W85" s="104" t="s">
        <v>595</v>
      </c>
      <c r="X85" s="104" t="s">
        <v>596</v>
      </c>
      <c r="Y85" s="104" t="s">
        <v>635</v>
      </c>
      <c r="Z85" s="104" t="s">
        <v>636</v>
      </c>
      <c r="AA85" s="86"/>
    </row>
    <row r="86" spans="1:27" ht="32">
      <c r="A86" s="97">
        <v>80</v>
      </c>
      <c r="B86" s="124" t="s">
        <v>637</v>
      </c>
      <c r="C86" s="125" t="s">
        <v>638</v>
      </c>
      <c r="D86" s="104" t="s">
        <v>30</v>
      </c>
      <c r="E86" s="74" t="s">
        <v>544</v>
      </c>
      <c r="F86" s="104" t="s">
        <v>78</v>
      </c>
      <c r="G86" s="104">
        <v>1</v>
      </c>
      <c r="H86" s="104" t="s">
        <v>32</v>
      </c>
      <c r="I86" s="104" t="s">
        <v>33</v>
      </c>
      <c r="J86" s="104" t="s">
        <v>34</v>
      </c>
      <c r="K86" s="101" t="s">
        <v>402</v>
      </c>
      <c r="L86" s="104" t="s">
        <v>373</v>
      </c>
      <c r="M86" s="463" t="s">
        <v>1870</v>
      </c>
      <c r="N86" s="115" t="s">
        <v>639</v>
      </c>
      <c r="O86" s="426" t="s">
        <v>640</v>
      </c>
      <c r="P86" s="75" t="s">
        <v>641</v>
      </c>
      <c r="Q86" s="104" t="s">
        <v>642</v>
      </c>
      <c r="R86" s="104"/>
      <c r="S86" s="104"/>
      <c r="T86" s="180" t="s">
        <v>82</v>
      </c>
      <c r="U86" s="105"/>
      <c r="V86" s="104" t="s">
        <v>42</v>
      </c>
      <c r="W86" s="104" t="s">
        <v>643</v>
      </c>
      <c r="X86" s="104"/>
      <c r="Y86" s="104" t="s">
        <v>644</v>
      </c>
      <c r="Z86" s="104" t="s">
        <v>645</v>
      </c>
      <c r="AA86" s="86"/>
    </row>
    <row r="87" spans="1:27" ht="32">
      <c r="A87" s="339">
        <v>81</v>
      </c>
      <c r="B87" s="347" t="s">
        <v>646</v>
      </c>
      <c r="C87" s="349" t="s">
        <v>647</v>
      </c>
      <c r="D87" s="119" t="s">
        <v>30</v>
      </c>
      <c r="E87" s="119" t="s">
        <v>29</v>
      </c>
      <c r="F87" s="119" t="s">
        <v>66</v>
      </c>
      <c r="G87" s="119">
        <v>1</v>
      </c>
      <c r="H87" s="119" t="s">
        <v>88</v>
      </c>
      <c r="I87" s="119" t="s">
        <v>33</v>
      </c>
      <c r="J87" s="119" t="s">
        <v>34</v>
      </c>
      <c r="K87" s="119" t="s">
        <v>402</v>
      </c>
      <c r="L87" s="119" t="s">
        <v>373</v>
      </c>
      <c r="M87" s="464" t="s">
        <v>1871</v>
      </c>
      <c r="N87" s="349" t="s">
        <v>648</v>
      </c>
      <c r="O87" s="450" t="s">
        <v>649</v>
      </c>
      <c r="P87" s="350" t="s">
        <v>650</v>
      </c>
      <c r="Q87" s="119" t="s">
        <v>651</v>
      </c>
      <c r="R87" s="119"/>
      <c r="S87" s="119"/>
      <c r="T87" s="449" t="s">
        <v>70</v>
      </c>
      <c r="U87" s="357"/>
      <c r="V87" s="119" t="s">
        <v>42</v>
      </c>
      <c r="W87" s="119" t="s">
        <v>652</v>
      </c>
      <c r="X87" s="357" t="s">
        <v>1836</v>
      </c>
      <c r="Y87" s="119" t="s">
        <v>653</v>
      </c>
      <c r="Z87" s="104"/>
      <c r="AA87" s="86"/>
    </row>
    <row r="88" spans="1:27" ht="32">
      <c r="A88" s="97">
        <v>82</v>
      </c>
      <c r="B88" s="347" t="s">
        <v>654</v>
      </c>
      <c r="C88" s="349" t="s">
        <v>655</v>
      </c>
      <c r="D88" s="119" t="s">
        <v>30</v>
      </c>
      <c r="E88" s="119" t="s">
        <v>29</v>
      </c>
      <c r="F88" s="119" t="s">
        <v>66</v>
      </c>
      <c r="G88" s="119">
        <v>1</v>
      </c>
      <c r="H88" s="119" t="s">
        <v>88</v>
      </c>
      <c r="I88" s="119" t="s">
        <v>33</v>
      </c>
      <c r="J88" s="119" t="s">
        <v>34</v>
      </c>
      <c r="K88" s="119" t="s">
        <v>402</v>
      </c>
      <c r="L88" s="119" t="s">
        <v>373</v>
      </c>
      <c r="M88" s="465" t="s">
        <v>1872</v>
      </c>
      <c r="N88" s="349" t="s">
        <v>656</v>
      </c>
      <c r="O88" s="450" t="s">
        <v>657</v>
      </c>
      <c r="P88" s="350" t="s">
        <v>658</v>
      </c>
      <c r="Q88" s="119" t="s">
        <v>659</v>
      </c>
      <c r="R88" s="119"/>
      <c r="S88" s="119"/>
      <c r="T88" s="449" t="s">
        <v>70</v>
      </c>
      <c r="U88" s="357"/>
      <c r="V88" s="119" t="s">
        <v>42</v>
      </c>
      <c r="W88" s="119" t="s">
        <v>660</v>
      </c>
      <c r="X88" s="357" t="s">
        <v>1837</v>
      </c>
      <c r="Y88" s="119" t="s">
        <v>661</v>
      </c>
      <c r="Z88" s="119" t="s">
        <v>662</v>
      </c>
      <c r="AA88" s="86"/>
    </row>
    <row r="89" spans="1:27" ht="32">
      <c r="A89" s="97">
        <v>83</v>
      </c>
      <c r="B89" s="124" t="s">
        <v>663</v>
      </c>
      <c r="C89" s="115" t="s">
        <v>664</v>
      </c>
      <c r="D89" s="104" t="s">
        <v>30</v>
      </c>
      <c r="E89" s="104" t="s">
        <v>411</v>
      </c>
      <c r="F89" s="104" t="s">
        <v>78</v>
      </c>
      <c r="G89" s="104">
        <v>1</v>
      </c>
      <c r="H89" s="104" t="s">
        <v>32</v>
      </c>
      <c r="I89" s="104" t="s">
        <v>33</v>
      </c>
      <c r="J89" s="104" t="s">
        <v>34</v>
      </c>
      <c r="K89" s="101" t="s">
        <v>402</v>
      </c>
      <c r="L89" s="104" t="s">
        <v>373</v>
      </c>
      <c r="M89" s="466" t="s">
        <v>1873</v>
      </c>
      <c r="N89" s="115" t="s">
        <v>665</v>
      </c>
      <c r="O89" s="426" t="s">
        <v>666</v>
      </c>
      <c r="P89" s="75" t="s">
        <v>667</v>
      </c>
      <c r="Q89" s="104" t="s">
        <v>668</v>
      </c>
      <c r="R89" s="104"/>
      <c r="S89" s="104"/>
      <c r="T89" s="183" t="s">
        <v>82</v>
      </c>
      <c r="U89" s="105"/>
      <c r="V89" s="104" t="s">
        <v>42</v>
      </c>
      <c r="W89" s="126">
        <v>44241</v>
      </c>
      <c r="X89" s="104"/>
      <c r="Y89" s="104"/>
      <c r="Z89" s="104"/>
      <c r="AA89" s="86"/>
    </row>
    <row r="90" spans="1:27" ht="32">
      <c r="A90" s="97">
        <v>84</v>
      </c>
      <c r="B90" s="124" t="s">
        <v>669</v>
      </c>
      <c r="C90" s="115" t="s">
        <v>670</v>
      </c>
      <c r="D90" s="104" t="s">
        <v>30</v>
      </c>
      <c r="E90" s="104" t="s">
        <v>411</v>
      </c>
      <c r="F90" s="104" t="s">
        <v>78</v>
      </c>
      <c r="G90" s="104">
        <v>1</v>
      </c>
      <c r="H90" s="104" t="s">
        <v>32</v>
      </c>
      <c r="I90" s="104" t="s">
        <v>33</v>
      </c>
      <c r="J90" s="104" t="s">
        <v>34</v>
      </c>
      <c r="K90" s="101" t="s">
        <v>402</v>
      </c>
      <c r="L90" s="104" t="s">
        <v>373</v>
      </c>
      <c r="M90" s="466" t="s">
        <v>1874</v>
      </c>
      <c r="N90" s="115" t="s">
        <v>671</v>
      </c>
      <c r="O90" s="284" t="s">
        <v>672</v>
      </c>
      <c r="P90" s="75" t="s">
        <v>673</v>
      </c>
      <c r="Q90" s="104" t="s">
        <v>674</v>
      </c>
      <c r="R90" s="104"/>
      <c r="S90" s="104"/>
      <c r="T90" s="183" t="s">
        <v>82</v>
      </c>
      <c r="U90" s="105"/>
      <c r="V90" s="104" t="s">
        <v>42</v>
      </c>
      <c r="W90" s="126">
        <v>44241</v>
      </c>
      <c r="X90" s="104"/>
      <c r="Y90" s="104"/>
      <c r="Z90" s="104"/>
      <c r="AA90" s="86"/>
    </row>
    <row r="91" spans="1:27" ht="32">
      <c r="A91" s="97">
        <v>85</v>
      </c>
      <c r="B91" s="124" t="s">
        <v>675</v>
      </c>
      <c r="C91" s="125" t="s">
        <v>676</v>
      </c>
      <c r="D91" s="104" t="s">
        <v>30</v>
      </c>
      <c r="E91" s="104" t="s">
        <v>411</v>
      </c>
      <c r="F91" s="104" t="s">
        <v>31</v>
      </c>
      <c r="G91" s="104">
        <v>1</v>
      </c>
      <c r="H91" s="104" t="s">
        <v>32</v>
      </c>
      <c r="I91" s="104" t="s">
        <v>33</v>
      </c>
      <c r="J91" s="104" t="s">
        <v>34</v>
      </c>
      <c r="K91" s="104" t="s">
        <v>402</v>
      </c>
      <c r="L91" s="104" t="s">
        <v>373</v>
      </c>
      <c r="M91" s="104" t="s">
        <v>1875</v>
      </c>
      <c r="N91" s="115" t="s">
        <v>677</v>
      </c>
      <c r="O91" s="175" t="s">
        <v>678</v>
      </c>
      <c r="P91" s="75" t="s">
        <v>679</v>
      </c>
      <c r="Q91" s="104" t="s">
        <v>680</v>
      </c>
      <c r="R91" s="104"/>
      <c r="S91" s="104"/>
      <c r="T91" s="3" t="s">
        <v>681</v>
      </c>
      <c r="U91" s="104" t="s">
        <v>41</v>
      </c>
      <c r="V91" s="104" t="s">
        <v>42</v>
      </c>
      <c r="W91" s="104" t="s">
        <v>682</v>
      </c>
      <c r="X91" s="104"/>
      <c r="Y91" s="104" t="s">
        <v>683</v>
      </c>
      <c r="Z91" s="104" t="s">
        <v>684</v>
      </c>
      <c r="AA91" s="86"/>
    </row>
    <row r="92" spans="1:27" ht="32">
      <c r="A92" s="339">
        <v>86</v>
      </c>
      <c r="B92" s="124" t="s">
        <v>685</v>
      </c>
      <c r="C92" s="115" t="s">
        <v>686</v>
      </c>
      <c r="D92" s="104" t="s">
        <v>30</v>
      </c>
      <c r="E92" s="104" t="s">
        <v>591</v>
      </c>
      <c r="F92" s="74" t="s">
        <v>48</v>
      </c>
      <c r="G92" s="104">
        <v>1</v>
      </c>
      <c r="H92" s="104" t="s">
        <v>32</v>
      </c>
      <c r="I92" s="104" t="s">
        <v>33</v>
      </c>
      <c r="J92" s="104" t="s">
        <v>34</v>
      </c>
      <c r="K92" s="101" t="s">
        <v>402</v>
      </c>
      <c r="L92" s="104" t="s">
        <v>373</v>
      </c>
      <c r="M92" s="466" t="s">
        <v>1876</v>
      </c>
      <c r="N92" s="115" t="s">
        <v>687</v>
      </c>
      <c r="O92" s="426" t="s">
        <v>688</v>
      </c>
      <c r="P92" s="75" t="s">
        <v>689</v>
      </c>
      <c r="Q92" s="104" t="s">
        <v>690</v>
      </c>
      <c r="R92" s="104"/>
      <c r="S92" s="104"/>
      <c r="T92" s="183" t="s">
        <v>53</v>
      </c>
      <c r="U92" s="105" t="s">
        <v>54</v>
      </c>
      <c r="V92" s="104" t="s">
        <v>55</v>
      </c>
      <c r="W92" s="104" t="s">
        <v>32</v>
      </c>
      <c r="X92" s="104"/>
      <c r="Y92" s="104" t="s">
        <v>691</v>
      </c>
      <c r="Z92" s="104" t="s">
        <v>692</v>
      </c>
      <c r="AA92" s="86"/>
    </row>
    <row r="93" spans="1:27" ht="32">
      <c r="A93" s="97">
        <v>87</v>
      </c>
      <c r="B93" s="127" t="s">
        <v>693</v>
      </c>
      <c r="C93" s="121" t="s">
        <v>694</v>
      </c>
      <c r="D93" s="101" t="s">
        <v>30</v>
      </c>
      <c r="E93" s="101" t="s">
        <v>544</v>
      </c>
      <c r="F93" s="101" t="s">
        <v>78</v>
      </c>
      <c r="G93" s="101">
        <v>1</v>
      </c>
      <c r="H93" s="101" t="s">
        <v>32</v>
      </c>
      <c r="I93" s="101" t="s">
        <v>33</v>
      </c>
      <c r="J93" s="101" t="s">
        <v>34</v>
      </c>
      <c r="K93" s="101" t="s">
        <v>402</v>
      </c>
      <c r="L93" s="101" t="s">
        <v>373</v>
      </c>
      <c r="M93" s="466" t="s">
        <v>1877</v>
      </c>
      <c r="N93" s="121" t="s">
        <v>695</v>
      </c>
      <c r="O93" s="426" t="s">
        <v>696</v>
      </c>
      <c r="P93" s="247" t="s">
        <v>697</v>
      </c>
      <c r="Q93" s="101" t="s">
        <v>698</v>
      </c>
      <c r="R93" s="101"/>
      <c r="S93" s="101"/>
      <c r="T93" s="184"/>
      <c r="U93" s="103"/>
      <c r="V93" s="101" t="s">
        <v>42</v>
      </c>
      <c r="W93" s="101"/>
      <c r="X93" s="101"/>
      <c r="Y93" s="101" t="s">
        <v>699</v>
      </c>
      <c r="Z93" s="101">
        <v>24002</v>
      </c>
      <c r="AA93" s="86"/>
    </row>
    <row r="94" spans="1:27" ht="32">
      <c r="A94" s="97">
        <v>88</v>
      </c>
      <c r="B94" s="127" t="s">
        <v>700</v>
      </c>
      <c r="C94" s="121" t="s">
        <v>701</v>
      </c>
      <c r="D94" s="101" t="s">
        <v>30</v>
      </c>
      <c r="E94" s="101" t="s">
        <v>544</v>
      </c>
      <c r="F94" s="101" t="s">
        <v>78</v>
      </c>
      <c r="G94" s="101">
        <v>1</v>
      </c>
      <c r="H94" s="101" t="s">
        <v>32</v>
      </c>
      <c r="I94" s="101" t="s">
        <v>33</v>
      </c>
      <c r="J94" s="101" t="s">
        <v>34</v>
      </c>
      <c r="K94" s="101" t="s">
        <v>402</v>
      </c>
      <c r="L94" s="101" t="s">
        <v>373</v>
      </c>
      <c r="M94" s="466" t="s">
        <v>1878</v>
      </c>
      <c r="N94" s="121" t="s">
        <v>702</v>
      </c>
      <c r="O94" s="426" t="s">
        <v>703</v>
      </c>
      <c r="P94" s="247" t="s">
        <v>704</v>
      </c>
      <c r="Q94" s="101" t="s">
        <v>705</v>
      </c>
      <c r="R94" s="101"/>
      <c r="S94" s="101"/>
      <c r="T94" s="184"/>
      <c r="U94" s="103"/>
      <c r="V94" s="101" t="s">
        <v>42</v>
      </c>
      <c r="W94" s="101"/>
      <c r="X94" s="101"/>
      <c r="Y94" s="101" t="s">
        <v>706</v>
      </c>
      <c r="Z94" s="101">
        <v>24003</v>
      </c>
      <c r="AA94" s="86"/>
    </row>
    <row r="95" spans="1:27" ht="32">
      <c r="A95" s="97">
        <v>89</v>
      </c>
      <c r="B95" s="124" t="s">
        <v>707</v>
      </c>
      <c r="C95" s="115" t="s">
        <v>708</v>
      </c>
      <c r="D95" s="104" t="s">
        <v>30</v>
      </c>
      <c r="E95" s="104" t="s">
        <v>30</v>
      </c>
      <c r="F95" s="104" t="s">
        <v>963</v>
      </c>
      <c r="G95" s="104">
        <v>1</v>
      </c>
      <c r="H95" s="101" t="s">
        <v>32</v>
      </c>
      <c r="I95" s="104" t="s">
        <v>33</v>
      </c>
      <c r="J95" s="104" t="s">
        <v>34</v>
      </c>
      <c r="K95" s="101" t="s">
        <v>402</v>
      </c>
      <c r="L95" s="104" t="s">
        <v>373</v>
      </c>
      <c r="M95" s="466" t="s">
        <v>1879</v>
      </c>
      <c r="N95" s="115" t="s">
        <v>709</v>
      </c>
      <c r="O95" s="175" t="s">
        <v>710</v>
      </c>
      <c r="P95" s="75" t="s">
        <v>711</v>
      </c>
      <c r="Q95" s="104"/>
      <c r="R95" s="104"/>
      <c r="S95" s="101" t="s">
        <v>712</v>
      </c>
      <c r="T95" s="182" t="s">
        <v>376</v>
      </c>
      <c r="U95" s="103" t="s">
        <v>377</v>
      </c>
      <c r="V95" s="104"/>
      <c r="W95" s="104" t="s">
        <v>713</v>
      </c>
      <c r="X95" s="104"/>
      <c r="Y95" s="104" t="s">
        <v>714</v>
      </c>
      <c r="Z95" s="104">
        <v>24011</v>
      </c>
      <c r="AA95" s="86"/>
    </row>
    <row r="96" spans="1:27" ht="32">
      <c r="A96" s="97">
        <v>90</v>
      </c>
      <c r="B96" s="124" t="s">
        <v>715</v>
      </c>
      <c r="C96" s="125" t="s">
        <v>716</v>
      </c>
      <c r="D96" s="104" t="s">
        <v>30</v>
      </c>
      <c r="E96" s="104" t="s">
        <v>544</v>
      </c>
      <c r="F96" s="104" t="s">
        <v>31</v>
      </c>
      <c r="G96" s="104">
        <v>1</v>
      </c>
      <c r="H96" s="101" t="s">
        <v>32</v>
      </c>
      <c r="I96" s="104" t="s">
        <v>33</v>
      </c>
      <c r="J96" s="104" t="s">
        <v>34</v>
      </c>
      <c r="K96" s="104" t="s">
        <v>402</v>
      </c>
      <c r="L96" s="104" t="s">
        <v>373</v>
      </c>
      <c r="M96" s="104" t="s">
        <v>1880</v>
      </c>
      <c r="N96" s="115" t="s">
        <v>717</v>
      </c>
      <c r="O96" s="175" t="s">
        <v>718</v>
      </c>
      <c r="P96" s="75" t="s">
        <v>719</v>
      </c>
      <c r="Q96" s="104" t="s">
        <v>720</v>
      </c>
      <c r="R96" s="104" t="s">
        <v>52</v>
      </c>
      <c r="S96" s="104" t="s">
        <v>52</v>
      </c>
      <c r="T96" s="3" t="s">
        <v>681</v>
      </c>
      <c r="U96" s="104" t="s">
        <v>41</v>
      </c>
      <c r="V96" s="104" t="s">
        <v>721</v>
      </c>
      <c r="W96" s="104" t="s">
        <v>682</v>
      </c>
      <c r="X96" s="104"/>
      <c r="Y96" s="104" t="s">
        <v>722</v>
      </c>
      <c r="Z96" s="104" t="s">
        <v>723</v>
      </c>
      <c r="AA96" s="86"/>
    </row>
    <row r="97" spans="1:27" ht="32">
      <c r="A97" s="339">
        <v>91</v>
      </c>
      <c r="B97" s="124" t="s">
        <v>724</v>
      </c>
      <c r="C97" s="115" t="s">
        <v>725</v>
      </c>
      <c r="D97" s="104" t="s">
        <v>30</v>
      </c>
      <c r="E97" s="104" t="s">
        <v>411</v>
      </c>
      <c r="F97" s="104" t="s">
        <v>78</v>
      </c>
      <c r="G97" s="104">
        <v>1</v>
      </c>
      <c r="H97" s="104" t="s">
        <v>32</v>
      </c>
      <c r="I97" s="104" t="s">
        <v>33</v>
      </c>
      <c r="J97" s="104" t="s">
        <v>34</v>
      </c>
      <c r="K97" s="101" t="s">
        <v>402</v>
      </c>
      <c r="L97" s="104" t="s">
        <v>373</v>
      </c>
      <c r="M97" s="466" t="s">
        <v>726</v>
      </c>
      <c r="N97" s="115" t="s">
        <v>727</v>
      </c>
      <c r="O97" s="175" t="s">
        <v>728</v>
      </c>
      <c r="P97" s="75" t="s">
        <v>729</v>
      </c>
      <c r="Q97" s="104" t="s">
        <v>730</v>
      </c>
      <c r="R97" s="104" t="s">
        <v>52</v>
      </c>
      <c r="S97" s="104" t="s">
        <v>52</v>
      </c>
      <c r="T97" s="183" t="s">
        <v>82</v>
      </c>
      <c r="U97" s="104"/>
      <c r="V97" s="104" t="s">
        <v>42</v>
      </c>
      <c r="W97" s="104" t="s">
        <v>731</v>
      </c>
      <c r="X97" s="104"/>
      <c r="Y97" s="104" t="s">
        <v>732</v>
      </c>
      <c r="Z97" s="104">
        <v>24034</v>
      </c>
      <c r="AA97" s="86"/>
    </row>
    <row r="98" spans="1:27" ht="32">
      <c r="A98" s="97">
        <v>92</v>
      </c>
      <c r="B98" s="74" t="s">
        <v>733</v>
      </c>
      <c r="C98" s="115" t="s">
        <v>734</v>
      </c>
      <c r="D98" s="104" t="s">
        <v>30</v>
      </c>
      <c r="E98" s="104" t="s">
        <v>411</v>
      </c>
      <c r="F98" s="104" t="s">
        <v>78</v>
      </c>
      <c r="G98" s="104">
        <v>1</v>
      </c>
      <c r="H98" s="104" t="s">
        <v>32</v>
      </c>
      <c r="I98" s="104" t="s">
        <v>33</v>
      </c>
      <c r="J98" s="104" t="s">
        <v>34</v>
      </c>
      <c r="K98" s="101" t="s">
        <v>402</v>
      </c>
      <c r="L98" s="104" t="s">
        <v>373</v>
      </c>
      <c r="M98" s="104" t="s">
        <v>735</v>
      </c>
      <c r="N98" s="115" t="s">
        <v>736</v>
      </c>
      <c r="O98" s="175" t="s">
        <v>737</v>
      </c>
      <c r="P98" s="75" t="s">
        <v>738</v>
      </c>
      <c r="Q98" s="104" t="s">
        <v>739</v>
      </c>
      <c r="R98" s="104" t="s">
        <v>52</v>
      </c>
      <c r="S98" s="104" t="s">
        <v>52</v>
      </c>
      <c r="T98" s="183" t="s">
        <v>82</v>
      </c>
      <c r="U98" s="104"/>
      <c r="V98" s="104" t="s">
        <v>42</v>
      </c>
      <c r="W98" s="104" t="s">
        <v>740</v>
      </c>
      <c r="X98" s="104"/>
      <c r="Y98" s="104" t="s">
        <v>741</v>
      </c>
      <c r="Z98" s="104">
        <v>24035</v>
      </c>
      <c r="AA98" s="86"/>
    </row>
    <row r="99" spans="1:27" ht="32">
      <c r="A99" s="97">
        <v>93</v>
      </c>
      <c r="B99" s="74" t="s">
        <v>742</v>
      </c>
      <c r="C99" s="115" t="s">
        <v>743</v>
      </c>
      <c r="D99" s="104" t="s">
        <v>30</v>
      </c>
      <c r="E99" s="104" t="s">
        <v>411</v>
      </c>
      <c r="F99" s="104" t="s">
        <v>324</v>
      </c>
      <c r="G99" s="104">
        <v>1</v>
      </c>
      <c r="H99" s="104" t="s">
        <v>32</v>
      </c>
      <c r="I99" s="104" t="s">
        <v>33</v>
      </c>
      <c r="J99" s="104" t="s">
        <v>34</v>
      </c>
      <c r="K99" s="101" t="s">
        <v>402</v>
      </c>
      <c r="L99" s="104" t="s">
        <v>373</v>
      </c>
      <c r="M99" s="104" t="s">
        <v>744</v>
      </c>
      <c r="N99" s="115" t="s">
        <v>745</v>
      </c>
      <c r="O99" s="175" t="s">
        <v>746</v>
      </c>
      <c r="P99" s="75" t="s">
        <v>747</v>
      </c>
      <c r="Q99" s="104"/>
      <c r="R99" s="104" t="s">
        <v>748</v>
      </c>
      <c r="S99" s="104"/>
      <c r="T99" s="180" t="s">
        <v>363</v>
      </c>
      <c r="U99" s="104"/>
      <c r="V99" s="104" t="s">
        <v>324</v>
      </c>
      <c r="W99" s="104" t="s">
        <v>749</v>
      </c>
      <c r="X99" s="104"/>
      <c r="Y99" s="74" t="s">
        <v>750</v>
      </c>
      <c r="Z99" s="104">
        <v>24160</v>
      </c>
      <c r="AA99" s="86"/>
    </row>
    <row r="100" spans="1:27" ht="32">
      <c r="A100" s="97">
        <v>94</v>
      </c>
      <c r="B100" s="128" t="s">
        <v>751</v>
      </c>
      <c r="C100" s="129" t="s">
        <v>752</v>
      </c>
      <c r="D100" s="104" t="s">
        <v>30</v>
      </c>
      <c r="E100" s="104" t="s">
        <v>411</v>
      </c>
      <c r="F100" s="104" t="s">
        <v>324</v>
      </c>
      <c r="G100" s="104">
        <v>1</v>
      </c>
      <c r="H100" s="104" t="s">
        <v>32</v>
      </c>
      <c r="I100" s="104" t="s">
        <v>33</v>
      </c>
      <c r="J100" s="104" t="s">
        <v>34</v>
      </c>
      <c r="K100" s="101" t="s">
        <v>402</v>
      </c>
      <c r="L100" s="104" t="s">
        <v>373</v>
      </c>
      <c r="M100" s="104" t="s">
        <v>753</v>
      </c>
      <c r="N100" s="115" t="s">
        <v>754</v>
      </c>
      <c r="O100" s="175" t="s">
        <v>755</v>
      </c>
      <c r="P100" s="75" t="s">
        <v>756</v>
      </c>
      <c r="Q100" s="104"/>
      <c r="R100" s="104" t="s">
        <v>757</v>
      </c>
      <c r="S100" s="104"/>
      <c r="T100" s="180" t="s">
        <v>363</v>
      </c>
      <c r="U100" s="104"/>
      <c r="V100" s="104" t="s">
        <v>324</v>
      </c>
      <c r="W100" s="104" t="s">
        <v>758</v>
      </c>
      <c r="X100" s="104"/>
      <c r="Y100" s="74" t="s">
        <v>759</v>
      </c>
      <c r="Z100" s="104">
        <v>24161</v>
      </c>
      <c r="AA100" s="86"/>
    </row>
    <row r="101" spans="1:27" s="307" customFormat="1" ht="32">
      <c r="A101" s="97">
        <v>95</v>
      </c>
      <c r="B101" s="94" t="s">
        <v>760</v>
      </c>
      <c r="C101" s="121" t="s">
        <v>761</v>
      </c>
      <c r="D101" s="101" t="s">
        <v>591</v>
      </c>
      <c r="E101" s="101" t="s">
        <v>30</v>
      </c>
      <c r="F101" s="101" t="s">
        <v>78</v>
      </c>
      <c r="G101" s="101">
        <v>1</v>
      </c>
      <c r="H101" s="101" t="s">
        <v>32</v>
      </c>
      <c r="I101" s="101" t="s">
        <v>33</v>
      </c>
      <c r="J101" s="101" t="s">
        <v>34</v>
      </c>
      <c r="K101" s="101" t="s">
        <v>402</v>
      </c>
      <c r="L101" s="101" t="s">
        <v>373</v>
      </c>
      <c r="M101" s="101" t="s">
        <v>762</v>
      </c>
      <c r="N101" s="121" t="s">
        <v>763</v>
      </c>
      <c r="O101" s="219" t="s">
        <v>764</v>
      </c>
      <c r="P101" s="248" t="s">
        <v>765</v>
      </c>
      <c r="Q101" s="101" t="s">
        <v>766</v>
      </c>
      <c r="R101" s="101" t="s">
        <v>767</v>
      </c>
      <c r="S101" s="101"/>
      <c r="T101" s="182"/>
      <c r="U101" s="101"/>
      <c r="V101" s="101" t="s">
        <v>42</v>
      </c>
      <c r="W101" s="101" t="s">
        <v>768</v>
      </c>
      <c r="X101" s="101" t="s">
        <v>596</v>
      </c>
      <c r="Y101" s="101" t="s">
        <v>769</v>
      </c>
      <c r="Z101" s="101" t="s">
        <v>770</v>
      </c>
      <c r="AA101" s="91"/>
    </row>
    <row r="102" spans="1:27" ht="32">
      <c r="A102" s="339">
        <v>96</v>
      </c>
      <c r="B102" s="94" t="s">
        <v>771</v>
      </c>
      <c r="C102" s="115" t="s">
        <v>772</v>
      </c>
      <c r="D102" s="104" t="s">
        <v>30</v>
      </c>
      <c r="E102" s="104" t="s">
        <v>591</v>
      </c>
      <c r="F102" s="104" t="s">
        <v>48</v>
      </c>
      <c r="G102" s="104">
        <v>1</v>
      </c>
      <c r="H102" s="104" t="s">
        <v>32</v>
      </c>
      <c r="I102" s="104" t="s">
        <v>33</v>
      </c>
      <c r="J102" s="104" t="s">
        <v>34</v>
      </c>
      <c r="K102" s="101" t="s">
        <v>402</v>
      </c>
      <c r="L102" s="104" t="s">
        <v>373</v>
      </c>
      <c r="M102" s="104" t="s">
        <v>773</v>
      </c>
      <c r="N102" s="115" t="s">
        <v>774</v>
      </c>
      <c r="O102" s="175" t="s">
        <v>775</v>
      </c>
      <c r="P102" s="75" t="s">
        <v>776</v>
      </c>
      <c r="Q102" s="104" t="s">
        <v>777</v>
      </c>
      <c r="R102" s="104"/>
      <c r="S102" s="104"/>
      <c r="T102" s="180"/>
      <c r="U102" s="104"/>
      <c r="V102" s="104" t="s">
        <v>55</v>
      </c>
      <c r="W102" s="104" t="s">
        <v>778</v>
      </c>
      <c r="X102" s="104"/>
      <c r="Y102" s="74" t="s">
        <v>779</v>
      </c>
      <c r="Z102" s="74">
        <v>24491</v>
      </c>
      <c r="AA102" s="86"/>
    </row>
    <row r="103" spans="1:27" s="307" customFormat="1" ht="32">
      <c r="A103" s="97">
        <v>97</v>
      </c>
      <c r="B103" s="94" t="s">
        <v>780</v>
      </c>
      <c r="C103" s="130" t="s">
        <v>781</v>
      </c>
      <c r="D103" s="101" t="s">
        <v>30</v>
      </c>
      <c r="E103" s="101" t="s">
        <v>591</v>
      </c>
      <c r="F103" s="101" t="s">
        <v>78</v>
      </c>
      <c r="G103" s="101">
        <v>1</v>
      </c>
      <c r="H103" s="101" t="s">
        <v>32</v>
      </c>
      <c r="I103" s="101" t="s">
        <v>33</v>
      </c>
      <c r="J103" s="101" t="s">
        <v>34</v>
      </c>
      <c r="K103" s="101" t="s">
        <v>402</v>
      </c>
      <c r="L103" s="101" t="s">
        <v>373</v>
      </c>
      <c r="M103" s="101" t="s">
        <v>782</v>
      </c>
      <c r="N103" s="121" t="s">
        <v>783</v>
      </c>
      <c r="O103" s="219" t="s">
        <v>784</v>
      </c>
      <c r="P103" s="247" t="s">
        <v>785</v>
      </c>
      <c r="Q103" s="101" t="s">
        <v>786</v>
      </c>
      <c r="R103" s="101"/>
      <c r="S103" s="101"/>
      <c r="T103" s="182"/>
      <c r="U103" s="101"/>
      <c r="V103" s="101" t="s">
        <v>42</v>
      </c>
      <c r="W103" s="101" t="s">
        <v>768</v>
      </c>
      <c r="X103" s="101" t="s">
        <v>596</v>
      </c>
      <c r="Y103" s="101" t="s">
        <v>787</v>
      </c>
      <c r="Z103" s="101" t="s">
        <v>788</v>
      </c>
      <c r="AA103" s="91"/>
    </row>
    <row r="104" spans="1:27" ht="32">
      <c r="A104" s="97">
        <v>98</v>
      </c>
      <c r="B104" s="94" t="s">
        <v>789</v>
      </c>
      <c r="C104" s="130" t="s">
        <v>790</v>
      </c>
      <c r="D104" s="101" t="s">
        <v>30</v>
      </c>
      <c r="E104" s="94" t="s">
        <v>791</v>
      </c>
      <c r="F104" s="101" t="s">
        <v>78</v>
      </c>
      <c r="G104" s="101">
        <v>1</v>
      </c>
      <c r="H104" s="104" t="s">
        <v>32</v>
      </c>
      <c r="I104" s="101" t="s">
        <v>33</v>
      </c>
      <c r="J104" s="101" t="s">
        <v>34</v>
      </c>
      <c r="K104" s="101" t="s">
        <v>402</v>
      </c>
      <c r="L104" s="101" t="s">
        <v>373</v>
      </c>
      <c r="M104" s="101" t="s">
        <v>792</v>
      </c>
      <c r="N104" s="121"/>
      <c r="O104" s="219" t="s">
        <v>793</v>
      </c>
      <c r="P104" s="247"/>
      <c r="Q104" s="101" t="s">
        <v>794</v>
      </c>
      <c r="R104" s="101"/>
      <c r="S104" s="101"/>
      <c r="T104" s="183" t="s">
        <v>82</v>
      </c>
      <c r="U104" s="104" t="s">
        <v>83</v>
      </c>
      <c r="V104" s="101" t="s">
        <v>42</v>
      </c>
      <c r="W104" s="101" t="s">
        <v>795</v>
      </c>
      <c r="X104" s="101" t="s">
        <v>596</v>
      </c>
      <c r="Y104" s="94" t="s">
        <v>796</v>
      </c>
      <c r="Z104" s="94">
        <v>25393</v>
      </c>
      <c r="AA104" s="86"/>
    </row>
    <row r="105" spans="1:27" ht="32">
      <c r="A105" s="97">
        <v>99</v>
      </c>
      <c r="B105" s="94" t="s">
        <v>797</v>
      </c>
      <c r="C105" s="219" t="s">
        <v>798</v>
      </c>
      <c r="D105" s="101" t="s">
        <v>30</v>
      </c>
      <c r="E105" s="94" t="s">
        <v>791</v>
      </c>
      <c r="F105" s="101" t="s">
        <v>78</v>
      </c>
      <c r="G105" s="101">
        <v>1</v>
      </c>
      <c r="H105" s="104" t="s">
        <v>32</v>
      </c>
      <c r="I105" s="101" t="s">
        <v>33</v>
      </c>
      <c r="J105" s="101" t="s">
        <v>34</v>
      </c>
      <c r="K105" s="101" t="s">
        <v>402</v>
      </c>
      <c r="L105" s="101" t="s">
        <v>373</v>
      </c>
      <c r="M105" s="101" t="s">
        <v>799</v>
      </c>
      <c r="N105" s="121"/>
      <c r="O105" s="219" t="s">
        <v>800</v>
      </c>
      <c r="P105" s="247"/>
      <c r="Q105" s="101" t="s">
        <v>801</v>
      </c>
      <c r="R105" s="101"/>
      <c r="S105" s="101"/>
      <c r="T105" s="183" t="s">
        <v>82</v>
      </c>
      <c r="U105" s="104" t="s">
        <v>83</v>
      </c>
      <c r="V105" s="101" t="s">
        <v>42</v>
      </c>
      <c r="W105" s="101" t="s">
        <v>795</v>
      </c>
      <c r="X105" s="101" t="s">
        <v>596</v>
      </c>
      <c r="Y105" s="94" t="s">
        <v>802</v>
      </c>
      <c r="Z105" s="94">
        <v>25394</v>
      </c>
      <c r="AA105" s="86"/>
    </row>
    <row r="106" spans="1:27" ht="32">
      <c r="A106" s="339">
        <v>100</v>
      </c>
      <c r="B106" s="356" t="s">
        <v>803</v>
      </c>
      <c r="C106" s="348" t="s">
        <v>804</v>
      </c>
      <c r="D106" s="357" t="s">
        <v>30</v>
      </c>
      <c r="E106" s="357" t="s">
        <v>591</v>
      </c>
      <c r="F106" s="357" t="s">
        <v>805</v>
      </c>
      <c r="G106" s="357">
        <v>1</v>
      </c>
      <c r="H106" s="119" t="s">
        <v>88</v>
      </c>
      <c r="I106" s="358" t="s">
        <v>33</v>
      </c>
      <c r="J106" s="357" t="s">
        <v>34</v>
      </c>
      <c r="K106" s="357" t="s">
        <v>402</v>
      </c>
      <c r="L106" s="357" t="s">
        <v>373</v>
      </c>
      <c r="M106" s="357" t="s">
        <v>806</v>
      </c>
      <c r="N106" s="349" t="s">
        <v>807</v>
      </c>
      <c r="O106" s="119" t="s">
        <v>808</v>
      </c>
      <c r="P106" s="350" t="s">
        <v>809</v>
      </c>
      <c r="Q106" s="357"/>
      <c r="R106" s="357"/>
      <c r="S106" s="357"/>
      <c r="T106" s="359"/>
      <c r="U106" s="357"/>
      <c r="V106" s="357" t="s">
        <v>42</v>
      </c>
      <c r="W106" s="357" t="s">
        <v>810</v>
      </c>
      <c r="X106" s="357" t="s">
        <v>596</v>
      </c>
      <c r="Y106" s="119" t="s">
        <v>811</v>
      </c>
      <c r="Z106" s="357">
        <v>24699</v>
      </c>
      <c r="AA106" s="86"/>
    </row>
    <row r="107" spans="1:27" ht="32">
      <c r="A107" s="97">
        <v>101</v>
      </c>
      <c r="B107" s="74" t="s">
        <v>812</v>
      </c>
      <c r="C107" s="132" t="s">
        <v>813</v>
      </c>
      <c r="D107" s="104" t="s">
        <v>30</v>
      </c>
      <c r="E107" s="104" t="s">
        <v>814</v>
      </c>
      <c r="F107" s="104" t="s">
        <v>78</v>
      </c>
      <c r="G107" s="104">
        <v>1</v>
      </c>
      <c r="H107" s="104" t="s">
        <v>32</v>
      </c>
      <c r="I107" s="104" t="s">
        <v>33</v>
      </c>
      <c r="J107" s="104" t="s">
        <v>34</v>
      </c>
      <c r="K107" s="104" t="s">
        <v>402</v>
      </c>
      <c r="L107" s="104" t="s">
        <v>373</v>
      </c>
      <c r="M107" s="104" t="s">
        <v>815</v>
      </c>
      <c r="N107" s="115"/>
      <c r="O107" s="175" t="s">
        <v>816</v>
      </c>
      <c r="P107" s="75"/>
      <c r="Q107" s="101" t="s">
        <v>817</v>
      </c>
      <c r="R107" s="104"/>
      <c r="S107" s="104"/>
      <c r="T107" s="183" t="s">
        <v>82</v>
      </c>
      <c r="U107" s="104" t="s">
        <v>83</v>
      </c>
      <c r="V107" s="104" t="s">
        <v>42</v>
      </c>
      <c r="W107" s="101" t="s">
        <v>818</v>
      </c>
      <c r="X107" s="101" t="s">
        <v>596</v>
      </c>
      <c r="Y107" s="104" t="s">
        <v>819</v>
      </c>
      <c r="Z107" s="104" t="s">
        <v>820</v>
      </c>
      <c r="AA107" s="86"/>
    </row>
    <row r="108" spans="1:27" ht="32">
      <c r="A108" s="97">
        <v>102</v>
      </c>
      <c r="B108" s="74" t="s">
        <v>821</v>
      </c>
      <c r="C108" s="115" t="s">
        <v>822</v>
      </c>
      <c r="D108" s="104" t="s">
        <v>30</v>
      </c>
      <c r="E108" s="104" t="s">
        <v>814</v>
      </c>
      <c r="F108" s="104" t="s">
        <v>78</v>
      </c>
      <c r="G108" s="104">
        <v>1</v>
      </c>
      <c r="H108" s="104" t="s">
        <v>32</v>
      </c>
      <c r="I108" s="104" t="s">
        <v>33</v>
      </c>
      <c r="J108" s="104" t="s">
        <v>34</v>
      </c>
      <c r="K108" s="104" t="s">
        <v>402</v>
      </c>
      <c r="L108" s="104" t="s">
        <v>373</v>
      </c>
      <c r="M108" s="104" t="s">
        <v>823</v>
      </c>
      <c r="N108" s="115"/>
      <c r="O108" s="175" t="s">
        <v>824</v>
      </c>
      <c r="P108" s="75"/>
      <c r="Q108" s="101" t="s">
        <v>825</v>
      </c>
      <c r="R108" s="104"/>
      <c r="S108" s="104"/>
      <c r="T108" s="183" t="s">
        <v>82</v>
      </c>
      <c r="U108" s="104" t="s">
        <v>83</v>
      </c>
      <c r="V108" s="104" t="s">
        <v>42</v>
      </c>
      <c r="W108" s="101" t="s">
        <v>818</v>
      </c>
      <c r="X108" s="101" t="s">
        <v>596</v>
      </c>
      <c r="Y108" s="104" t="s">
        <v>826</v>
      </c>
      <c r="Z108" s="104" t="s">
        <v>827</v>
      </c>
      <c r="AA108" s="86"/>
    </row>
    <row r="109" spans="1:27" ht="32">
      <c r="A109" s="97">
        <v>103</v>
      </c>
      <c r="B109" s="104" t="s">
        <v>828</v>
      </c>
      <c r="C109" s="109" t="s">
        <v>829</v>
      </c>
      <c r="D109" s="104" t="s">
        <v>30</v>
      </c>
      <c r="E109" s="104" t="s">
        <v>814</v>
      </c>
      <c r="F109" s="104" t="s">
        <v>78</v>
      </c>
      <c r="G109" s="104">
        <v>1</v>
      </c>
      <c r="H109" s="104" t="s">
        <v>32</v>
      </c>
      <c r="I109" s="104" t="s">
        <v>33</v>
      </c>
      <c r="J109" s="104" t="s">
        <v>34</v>
      </c>
      <c r="K109" s="104" t="s">
        <v>402</v>
      </c>
      <c r="L109" s="104" t="s">
        <v>373</v>
      </c>
      <c r="M109" s="104" t="s">
        <v>830</v>
      </c>
      <c r="N109" s="109" t="s">
        <v>155</v>
      </c>
      <c r="O109" s="175" t="s">
        <v>831</v>
      </c>
      <c r="P109" s="242" t="s">
        <v>155</v>
      </c>
      <c r="Q109" s="104" t="s">
        <v>832</v>
      </c>
      <c r="R109" s="104" t="s">
        <v>155</v>
      </c>
      <c r="S109" s="104" t="s">
        <v>155</v>
      </c>
      <c r="T109" s="183" t="s">
        <v>82</v>
      </c>
      <c r="U109" s="104" t="s">
        <v>83</v>
      </c>
      <c r="V109" s="104" t="s">
        <v>42</v>
      </c>
      <c r="W109" s="104" t="s">
        <v>833</v>
      </c>
      <c r="X109" s="104" t="s">
        <v>155</v>
      </c>
      <c r="Y109" s="104" t="s">
        <v>834</v>
      </c>
      <c r="Z109" s="104">
        <v>24901</v>
      </c>
    </row>
    <row r="110" spans="1:27" s="307" customFormat="1" ht="32">
      <c r="A110" s="97">
        <v>104</v>
      </c>
      <c r="B110" s="127" t="s">
        <v>835</v>
      </c>
      <c r="C110" s="133" t="s">
        <v>836</v>
      </c>
      <c r="D110" s="101" t="s">
        <v>30</v>
      </c>
      <c r="E110" s="101" t="s">
        <v>814</v>
      </c>
      <c r="F110" s="101" t="s">
        <v>31</v>
      </c>
      <c r="G110" s="101">
        <v>1</v>
      </c>
      <c r="H110" s="101" t="s">
        <v>32</v>
      </c>
      <c r="I110" s="101" t="s">
        <v>33</v>
      </c>
      <c r="J110" s="101" t="s">
        <v>34</v>
      </c>
      <c r="K110" s="101" t="s">
        <v>402</v>
      </c>
      <c r="L110" s="101" t="s">
        <v>373</v>
      </c>
      <c r="M110" s="101" t="s">
        <v>837</v>
      </c>
      <c r="N110" s="121" t="s">
        <v>838</v>
      </c>
      <c r="O110" s="219" t="s">
        <v>839</v>
      </c>
      <c r="P110" s="247" t="s">
        <v>840</v>
      </c>
      <c r="Q110" s="104" t="s">
        <v>841</v>
      </c>
      <c r="R110" s="101"/>
      <c r="S110" s="101"/>
      <c r="T110" s="182" t="s">
        <v>842</v>
      </c>
      <c r="U110" s="101"/>
      <c r="V110" s="101" t="s">
        <v>55</v>
      </c>
      <c r="W110" s="101" t="s">
        <v>843</v>
      </c>
      <c r="X110" s="101" t="s">
        <v>155</v>
      </c>
      <c r="Y110" s="94" t="s">
        <v>844</v>
      </c>
      <c r="Z110" s="94">
        <v>24742</v>
      </c>
      <c r="AA110" s="91"/>
    </row>
    <row r="111" spans="1:27" ht="32">
      <c r="A111" s="339">
        <v>105</v>
      </c>
      <c r="B111" s="127" t="s">
        <v>845</v>
      </c>
      <c r="C111" s="94" t="s">
        <v>846</v>
      </c>
      <c r="D111" s="101" t="s">
        <v>30</v>
      </c>
      <c r="E111" s="101" t="s">
        <v>591</v>
      </c>
      <c r="F111" s="101" t="s">
        <v>31</v>
      </c>
      <c r="G111" s="101">
        <v>1</v>
      </c>
      <c r="H111" s="101" t="s">
        <v>32</v>
      </c>
      <c r="I111" s="101" t="s">
        <v>33</v>
      </c>
      <c r="J111" s="101" t="s">
        <v>34</v>
      </c>
      <c r="K111" s="101" t="s">
        <v>402</v>
      </c>
      <c r="L111" s="101" t="s">
        <v>373</v>
      </c>
      <c r="M111" s="101" t="s">
        <v>847</v>
      </c>
      <c r="N111" s="121" t="s">
        <v>848</v>
      </c>
      <c r="O111" s="175" t="s">
        <v>849</v>
      </c>
      <c r="P111" s="247" t="s">
        <v>850</v>
      </c>
      <c r="Q111" s="101" t="s">
        <v>851</v>
      </c>
      <c r="R111" s="101"/>
      <c r="S111" s="101"/>
      <c r="T111" s="180" t="s">
        <v>681</v>
      </c>
      <c r="U111" s="101" t="s">
        <v>41</v>
      </c>
      <c r="V111" s="101" t="s">
        <v>55</v>
      </c>
      <c r="W111" s="104" t="s">
        <v>852</v>
      </c>
      <c r="X111" s="101"/>
      <c r="Y111" s="94" t="s">
        <v>853</v>
      </c>
      <c r="Z111" s="94">
        <v>24743</v>
      </c>
      <c r="AA111" s="91"/>
    </row>
    <row r="112" spans="1:27" ht="32">
      <c r="A112" s="97">
        <v>106</v>
      </c>
      <c r="B112" s="74" t="s">
        <v>854</v>
      </c>
      <c r="C112" s="115" t="s">
        <v>855</v>
      </c>
      <c r="D112" s="104" t="s">
        <v>30</v>
      </c>
      <c r="E112" s="74" t="s">
        <v>30</v>
      </c>
      <c r="F112" s="104" t="s">
        <v>856</v>
      </c>
      <c r="G112" s="104">
        <v>1</v>
      </c>
      <c r="H112" s="104" t="s">
        <v>32</v>
      </c>
      <c r="I112" s="104" t="s">
        <v>33</v>
      </c>
      <c r="J112" s="104" t="s">
        <v>34</v>
      </c>
      <c r="K112" s="101" t="s">
        <v>402</v>
      </c>
      <c r="L112" s="104" t="s">
        <v>373</v>
      </c>
      <c r="M112" s="104" t="s">
        <v>857</v>
      </c>
      <c r="N112" s="115" t="s">
        <v>858</v>
      </c>
      <c r="O112" s="175" t="s">
        <v>859</v>
      </c>
      <c r="P112" s="75" t="s">
        <v>860</v>
      </c>
      <c r="Q112" s="104" t="s">
        <v>861</v>
      </c>
      <c r="R112" s="104" t="s">
        <v>862</v>
      </c>
      <c r="S112" s="104"/>
      <c r="T112" s="180" t="s">
        <v>863</v>
      </c>
      <c r="U112" s="104" t="s">
        <v>864</v>
      </c>
      <c r="V112" s="104" t="s">
        <v>42</v>
      </c>
      <c r="W112" s="104" t="s">
        <v>865</v>
      </c>
      <c r="X112" s="104"/>
      <c r="Y112" s="74" t="s">
        <v>866</v>
      </c>
      <c r="Z112" s="74">
        <v>25013</v>
      </c>
      <c r="AA112" s="86"/>
    </row>
    <row r="113" spans="1:27" s="307" customFormat="1" ht="32">
      <c r="A113" s="97">
        <v>107</v>
      </c>
      <c r="B113" s="94" t="s">
        <v>867</v>
      </c>
      <c r="C113" s="121" t="s">
        <v>868</v>
      </c>
      <c r="D113" s="101" t="s">
        <v>30</v>
      </c>
      <c r="E113" s="101" t="s">
        <v>591</v>
      </c>
      <c r="F113" s="101" t="s">
        <v>78</v>
      </c>
      <c r="G113" s="101">
        <v>1</v>
      </c>
      <c r="H113" s="101" t="s">
        <v>32</v>
      </c>
      <c r="I113" s="101" t="s">
        <v>33</v>
      </c>
      <c r="J113" s="101" t="s">
        <v>34</v>
      </c>
      <c r="K113" s="101" t="s">
        <v>402</v>
      </c>
      <c r="L113" s="101" t="s">
        <v>373</v>
      </c>
      <c r="M113" s="101" t="s">
        <v>869</v>
      </c>
      <c r="N113" s="121" t="s">
        <v>870</v>
      </c>
      <c r="O113" s="219" t="s">
        <v>871</v>
      </c>
      <c r="P113" s="247" t="s">
        <v>872</v>
      </c>
      <c r="Q113" s="101" t="s">
        <v>873</v>
      </c>
      <c r="R113" s="101"/>
      <c r="S113" s="101"/>
      <c r="T113" s="182"/>
      <c r="U113" s="101"/>
      <c r="V113" s="101" t="s">
        <v>42</v>
      </c>
      <c r="W113" s="101" t="s">
        <v>768</v>
      </c>
      <c r="X113" s="101" t="s">
        <v>596</v>
      </c>
      <c r="Y113" s="101" t="s">
        <v>874</v>
      </c>
      <c r="Z113" s="101" t="s">
        <v>875</v>
      </c>
      <c r="AA113" s="83"/>
    </row>
    <row r="114" spans="1:27" ht="32">
      <c r="A114" s="97">
        <v>108</v>
      </c>
      <c r="B114" s="210" t="s">
        <v>876</v>
      </c>
      <c r="C114" s="210" t="s">
        <v>877</v>
      </c>
      <c r="D114" s="101" t="s">
        <v>30</v>
      </c>
      <c r="E114" s="101" t="s">
        <v>30</v>
      </c>
      <c r="F114" s="101" t="s">
        <v>268</v>
      </c>
      <c r="G114" s="101">
        <v>1</v>
      </c>
      <c r="H114" s="101" t="s">
        <v>32</v>
      </c>
      <c r="I114" s="101" t="s">
        <v>33</v>
      </c>
      <c r="J114" s="101" t="s">
        <v>34</v>
      </c>
      <c r="K114" s="101" t="s">
        <v>402</v>
      </c>
      <c r="L114" s="101" t="s">
        <v>373</v>
      </c>
      <c r="M114" s="101" t="s">
        <v>878</v>
      </c>
      <c r="N114" s="121" t="s">
        <v>879</v>
      </c>
      <c r="O114" s="219" t="s">
        <v>880</v>
      </c>
      <c r="P114" s="248" t="s">
        <v>881</v>
      </c>
      <c r="Q114" s="101" t="s">
        <v>882</v>
      </c>
      <c r="R114" s="101"/>
      <c r="S114" s="101"/>
      <c r="T114" s="182" t="s">
        <v>883</v>
      </c>
      <c r="U114" s="101"/>
      <c r="V114" s="101" t="s">
        <v>42</v>
      </c>
      <c r="W114" s="101" t="s">
        <v>884</v>
      </c>
      <c r="X114" s="101" t="s">
        <v>885</v>
      </c>
      <c r="Y114" s="101" t="s">
        <v>886</v>
      </c>
      <c r="Z114" s="94" t="s">
        <v>887</v>
      </c>
      <c r="AA114" s="83"/>
    </row>
    <row r="115" spans="1:27" ht="32">
      <c r="A115" s="97">
        <v>109</v>
      </c>
      <c r="B115" s="94" t="s">
        <v>888</v>
      </c>
      <c r="C115" s="94" t="s">
        <v>889</v>
      </c>
      <c r="D115" s="94" t="s">
        <v>30</v>
      </c>
      <c r="E115" s="94" t="s">
        <v>30</v>
      </c>
      <c r="F115" s="101" t="s">
        <v>268</v>
      </c>
      <c r="G115" s="101">
        <v>1</v>
      </c>
      <c r="H115" s="101" t="s">
        <v>32</v>
      </c>
      <c r="I115" s="94" t="s">
        <v>33</v>
      </c>
      <c r="J115" s="101" t="s">
        <v>34</v>
      </c>
      <c r="K115" s="101" t="s">
        <v>402</v>
      </c>
      <c r="L115" s="101" t="s">
        <v>373</v>
      </c>
      <c r="M115" s="101" t="s">
        <v>890</v>
      </c>
      <c r="N115" s="121" t="s">
        <v>891</v>
      </c>
      <c r="O115" s="219" t="s">
        <v>892</v>
      </c>
      <c r="P115" s="248" t="s">
        <v>893</v>
      </c>
      <c r="Q115" s="101" t="s">
        <v>894</v>
      </c>
      <c r="R115" s="101"/>
      <c r="S115" s="101"/>
      <c r="T115" s="182" t="s">
        <v>883</v>
      </c>
      <c r="U115" s="101"/>
      <c r="V115" s="101" t="s">
        <v>42</v>
      </c>
      <c r="W115" s="101" t="s">
        <v>884</v>
      </c>
      <c r="X115" s="101" t="s">
        <v>895</v>
      </c>
      <c r="Y115" s="101" t="s">
        <v>896</v>
      </c>
      <c r="Z115" s="94" t="s">
        <v>897</v>
      </c>
      <c r="AA115" s="83"/>
    </row>
    <row r="116" spans="1:27" ht="32">
      <c r="A116" s="339">
        <v>110</v>
      </c>
      <c r="B116" s="356" t="s">
        <v>898</v>
      </c>
      <c r="C116" s="348" t="s">
        <v>899</v>
      </c>
      <c r="D116" s="357" t="s">
        <v>30</v>
      </c>
      <c r="E116" s="357" t="s">
        <v>814</v>
      </c>
      <c r="F116" s="357" t="s">
        <v>31</v>
      </c>
      <c r="G116" s="357">
        <v>1</v>
      </c>
      <c r="H116" s="119" t="s">
        <v>88</v>
      </c>
      <c r="I116" s="358" t="s">
        <v>33</v>
      </c>
      <c r="J116" s="357" t="s">
        <v>34</v>
      </c>
      <c r="K116" s="357" t="s">
        <v>402</v>
      </c>
      <c r="L116" s="357" t="s">
        <v>373</v>
      </c>
      <c r="M116" s="357" t="s">
        <v>900</v>
      </c>
      <c r="N116" s="349" t="s">
        <v>901</v>
      </c>
      <c r="O116" s="119" t="s">
        <v>902</v>
      </c>
      <c r="P116" s="350" t="s">
        <v>903</v>
      </c>
      <c r="Q116" s="357"/>
      <c r="R116" s="357"/>
      <c r="S116" s="357"/>
      <c r="T116" s="359" t="s">
        <v>842</v>
      </c>
      <c r="U116" s="357"/>
      <c r="V116" s="357" t="s">
        <v>42</v>
      </c>
      <c r="W116" s="357" t="s">
        <v>904</v>
      </c>
      <c r="X116" s="357" t="s">
        <v>905</v>
      </c>
      <c r="Y116" s="119" t="s">
        <v>906</v>
      </c>
      <c r="Z116" s="357">
        <v>24941</v>
      </c>
      <c r="AA116" s="173"/>
    </row>
    <row r="117" spans="1:27" ht="32">
      <c r="A117" s="97">
        <v>111</v>
      </c>
      <c r="B117" s="111" t="s">
        <v>907</v>
      </c>
      <c r="C117" s="74" t="s">
        <v>908</v>
      </c>
      <c r="D117" s="105" t="s">
        <v>30</v>
      </c>
      <c r="E117" s="105" t="s">
        <v>814</v>
      </c>
      <c r="F117" s="105" t="s">
        <v>78</v>
      </c>
      <c r="G117" s="105">
        <v>1</v>
      </c>
      <c r="H117" s="105" t="s">
        <v>32</v>
      </c>
      <c r="I117" s="111" t="s">
        <v>33</v>
      </c>
      <c r="J117" s="105" t="s">
        <v>34</v>
      </c>
      <c r="K117" s="105" t="s">
        <v>402</v>
      </c>
      <c r="L117" s="105" t="s">
        <v>373</v>
      </c>
      <c r="M117" s="105" t="s">
        <v>909</v>
      </c>
      <c r="N117" s="115" t="s">
        <v>155</v>
      </c>
      <c r="O117" s="175" t="s">
        <v>910</v>
      </c>
      <c r="P117" s="75" t="s">
        <v>155</v>
      </c>
      <c r="Q117" s="104" t="s">
        <v>911</v>
      </c>
      <c r="R117" s="105" t="s">
        <v>155</v>
      </c>
      <c r="S117" s="105" t="s">
        <v>155</v>
      </c>
      <c r="T117" s="81" t="s">
        <v>155</v>
      </c>
      <c r="U117" s="105" t="s">
        <v>155</v>
      </c>
      <c r="V117" s="105" t="s">
        <v>42</v>
      </c>
      <c r="W117" s="105" t="s">
        <v>595</v>
      </c>
      <c r="X117" s="105" t="s">
        <v>155</v>
      </c>
      <c r="Y117" s="104" t="s">
        <v>912</v>
      </c>
      <c r="Z117" s="105" t="s">
        <v>913</v>
      </c>
      <c r="AA117" s="173"/>
    </row>
    <row r="118" spans="1:27" ht="32">
      <c r="A118" s="97">
        <v>112</v>
      </c>
      <c r="B118" s="324" t="s">
        <v>914</v>
      </c>
      <c r="C118" s="125" t="s">
        <v>915</v>
      </c>
      <c r="D118" s="105" t="s">
        <v>30</v>
      </c>
      <c r="E118" s="105" t="s">
        <v>814</v>
      </c>
      <c r="F118" s="105" t="s">
        <v>31</v>
      </c>
      <c r="G118" s="105">
        <v>1</v>
      </c>
      <c r="H118" s="105" t="s">
        <v>32</v>
      </c>
      <c r="I118" s="111" t="s">
        <v>33</v>
      </c>
      <c r="J118" s="105" t="s">
        <v>34</v>
      </c>
      <c r="K118" s="105" t="s">
        <v>402</v>
      </c>
      <c r="L118" s="105" t="s">
        <v>373</v>
      </c>
      <c r="M118" s="105" t="s">
        <v>916</v>
      </c>
      <c r="N118" s="115" t="s">
        <v>155</v>
      </c>
      <c r="O118" s="175" t="s">
        <v>917</v>
      </c>
      <c r="P118" s="75" t="s">
        <v>155</v>
      </c>
      <c r="Q118" s="104" t="s">
        <v>918</v>
      </c>
      <c r="R118" s="105" t="s">
        <v>155</v>
      </c>
      <c r="S118" s="105" t="s">
        <v>155</v>
      </c>
      <c r="T118" s="81" t="s">
        <v>681</v>
      </c>
      <c r="U118" s="104" t="s">
        <v>41</v>
      </c>
      <c r="V118" s="104" t="s">
        <v>55</v>
      </c>
      <c r="W118" s="104" t="s">
        <v>919</v>
      </c>
      <c r="X118" s="105" t="s">
        <v>155</v>
      </c>
      <c r="Y118" s="104" t="s">
        <v>920</v>
      </c>
      <c r="Z118" s="105" t="s">
        <v>921</v>
      </c>
      <c r="AA118" s="173"/>
    </row>
    <row r="119" spans="1:27" ht="32">
      <c r="A119" s="97">
        <v>113</v>
      </c>
      <c r="B119" s="324" t="s">
        <v>922</v>
      </c>
      <c r="C119" s="125" t="s">
        <v>923</v>
      </c>
      <c r="D119" s="105" t="s">
        <v>30</v>
      </c>
      <c r="E119" s="105" t="s">
        <v>814</v>
      </c>
      <c r="F119" s="105" t="s">
        <v>31</v>
      </c>
      <c r="G119" s="105">
        <v>1</v>
      </c>
      <c r="H119" s="105" t="s">
        <v>32</v>
      </c>
      <c r="I119" s="111" t="s">
        <v>33</v>
      </c>
      <c r="J119" s="105" t="s">
        <v>34</v>
      </c>
      <c r="K119" s="105" t="s">
        <v>402</v>
      </c>
      <c r="L119" s="105" t="s">
        <v>373</v>
      </c>
      <c r="M119" s="105" t="s">
        <v>924</v>
      </c>
      <c r="N119" s="115" t="s">
        <v>155</v>
      </c>
      <c r="O119" s="175" t="s">
        <v>925</v>
      </c>
      <c r="P119" s="75" t="s">
        <v>155</v>
      </c>
      <c r="Q119" s="104" t="s">
        <v>926</v>
      </c>
      <c r="R119" s="105" t="s">
        <v>155</v>
      </c>
      <c r="S119" s="105" t="s">
        <v>155</v>
      </c>
      <c r="T119" s="81" t="s">
        <v>681</v>
      </c>
      <c r="U119" s="104" t="s">
        <v>41</v>
      </c>
      <c r="V119" s="104" t="s">
        <v>55</v>
      </c>
      <c r="W119" s="105" t="s">
        <v>919</v>
      </c>
      <c r="X119" s="105" t="s">
        <v>155</v>
      </c>
      <c r="Y119" s="104" t="s">
        <v>927</v>
      </c>
      <c r="Z119" s="105" t="s">
        <v>928</v>
      </c>
      <c r="AA119" s="173"/>
    </row>
    <row r="120" spans="1:27" ht="32">
      <c r="A120" s="97">
        <v>114</v>
      </c>
      <c r="B120" s="324" t="s">
        <v>929</v>
      </c>
      <c r="C120" s="125" t="s">
        <v>930</v>
      </c>
      <c r="D120" s="105" t="s">
        <v>30</v>
      </c>
      <c r="E120" s="105" t="s">
        <v>30</v>
      </c>
      <c r="F120" s="105" t="s">
        <v>31</v>
      </c>
      <c r="G120" s="105">
        <v>1</v>
      </c>
      <c r="H120" s="105" t="s">
        <v>32</v>
      </c>
      <c r="I120" s="111" t="s">
        <v>33</v>
      </c>
      <c r="J120" s="105" t="s">
        <v>34</v>
      </c>
      <c r="K120" s="105" t="s">
        <v>402</v>
      </c>
      <c r="L120" s="105" t="s">
        <v>373</v>
      </c>
      <c r="M120" s="105" t="s">
        <v>931</v>
      </c>
      <c r="N120" s="115"/>
      <c r="O120" s="104" t="s">
        <v>932</v>
      </c>
      <c r="P120" s="75" t="s">
        <v>155</v>
      </c>
      <c r="Q120" s="104" t="s">
        <v>933</v>
      </c>
      <c r="R120" s="105"/>
      <c r="S120" s="105"/>
      <c r="T120" s="81" t="s">
        <v>681</v>
      </c>
      <c r="U120" s="104" t="s">
        <v>41</v>
      </c>
      <c r="V120" s="105" t="s">
        <v>55</v>
      </c>
      <c r="W120" s="105" t="s">
        <v>934</v>
      </c>
      <c r="X120" s="105"/>
      <c r="Y120" s="104" t="s">
        <v>935</v>
      </c>
      <c r="Z120" s="105" t="s">
        <v>936</v>
      </c>
      <c r="AA120" s="173"/>
    </row>
    <row r="121" spans="1:27" ht="32">
      <c r="A121" s="339">
        <v>115</v>
      </c>
      <c r="B121" s="296" t="s">
        <v>937</v>
      </c>
      <c r="C121" s="297" t="s">
        <v>938</v>
      </c>
      <c r="D121" s="135" t="s">
        <v>30</v>
      </c>
      <c r="E121" s="135" t="s">
        <v>30</v>
      </c>
      <c r="F121" s="135"/>
      <c r="G121" s="135">
        <v>1</v>
      </c>
      <c r="H121" s="135"/>
      <c r="I121" s="174" t="s">
        <v>33</v>
      </c>
      <c r="J121" s="135" t="s">
        <v>34</v>
      </c>
      <c r="K121" s="135" t="s">
        <v>402</v>
      </c>
      <c r="L121" s="135" t="s">
        <v>373</v>
      </c>
      <c r="M121" s="135" t="s">
        <v>939</v>
      </c>
      <c r="N121" s="218"/>
      <c r="O121" s="95" t="s">
        <v>940</v>
      </c>
      <c r="P121" s="249"/>
      <c r="Q121" s="135"/>
      <c r="R121" s="135"/>
      <c r="S121" s="135"/>
      <c r="T121" s="92"/>
      <c r="U121" s="135"/>
      <c r="V121" s="135"/>
      <c r="W121" s="135"/>
      <c r="X121" s="135"/>
      <c r="Y121" s="95" t="s">
        <v>941</v>
      </c>
      <c r="Z121" s="135" t="s">
        <v>942</v>
      </c>
      <c r="AA121" s="173"/>
    </row>
    <row r="122" spans="1:27" ht="48">
      <c r="A122" s="97">
        <v>116</v>
      </c>
      <c r="B122" s="296" t="s">
        <v>943</v>
      </c>
      <c r="C122" s="297" t="s">
        <v>944</v>
      </c>
      <c r="D122" s="135" t="s">
        <v>30</v>
      </c>
      <c r="E122" s="135" t="s">
        <v>30</v>
      </c>
      <c r="F122" s="135"/>
      <c r="G122" s="135">
        <v>1</v>
      </c>
      <c r="H122" s="135"/>
      <c r="I122" s="174" t="s">
        <v>33</v>
      </c>
      <c r="J122" s="135" t="s">
        <v>34</v>
      </c>
      <c r="K122" s="135" t="s">
        <v>402</v>
      </c>
      <c r="L122" s="135" t="s">
        <v>373</v>
      </c>
      <c r="M122" s="135" t="s">
        <v>945</v>
      </c>
      <c r="N122" s="218"/>
      <c r="O122" s="95" t="s">
        <v>946</v>
      </c>
      <c r="P122" s="249" t="s">
        <v>155</v>
      </c>
      <c r="Q122" s="135"/>
      <c r="R122" s="135"/>
      <c r="S122" s="135"/>
      <c r="T122" s="92"/>
      <c r="U122" s="135"/>
      <c r="V122" s="135"/>
      <c r="W122" s="135"/>
      <c r="X122" s="135"/>
      <c r="Y122" s="95" t="s">
        <v>947</v>
      </c>
      <c r="Z122" s="135">
        <v>25643</v>
      </c>
      <c r="AA122" s="173"/>
    </row>
    <row r="123" spans="1:27" ht="32">
      <c r="A123" s="97">
        <v>117</v>
      </c>
      <c r="B123" s="296" t="s">
        <v>948</v>
      </c>
      <c r="C123" s="297" t="s">
        <v>949</v>
      </c>
      <c r="D123" s="135" t="s">
        <v>30</v>
      </c>
      <c r="E123" s="135" t="s">
        <v>30</v>
      </c>
      <c r="F123" s="135"/>
      <c r="G123" s="135">
        <v>1</v>
      </c>
      <c r="H123" s="135"/>
      <c r="I123" s="174" t="s">
        <v>33</v>
      </c>
      <c r="J123" s="135" t="s">
        <v>34</v>
      </c>
      <c r="K123" s="135" t="s">
        <v>402</v>
      </c>
      <c r="L123" s="135" t="s">
        <v>373</v>
      </c>
      <c r="M123" s="135" t="s">
        <v>950</v>
      </c>
      <c r="N123" s="218"/>
      <c r="O123" s="95" t="s">
        <v>951</v>
      </c>
      <c r="P123" s="249" t="s">
        <v>155</v>
      </c>
      <c r="Q123" s="135"/>
      <c r="R123" s="135"/>
      <c r="S123" s="135"/>
      <c r="T123" s="92"/>
      <c r="U123" s="135"/>
      <c r="V123" s="135"/>
      <c r="W123" s="135"/>
      <c r="X123" s="135"/>
      <c r="Y123" s="95" t="s">
        <v>952</v>
      </c>
      <c r="Z123" s="135">
        <v>25644</v>
      </c>
      <c r="AA123" s="173"/>
    </row>
    <row r="124" spans="1:27" s="307" customFormat="1" ht="32">
      <c r="A124" s="97">
        <v>118</v>
      </c>
      <c r="B124" s="360" t="s">
        <v>953</v>
      </c>
      <c r="C124" s="94" t="s">
        <v>954</v>
      </c>
      <c r="D124" s="103" t="s">
        <v>30</v>
      </c>
      <c r="E124" s="103" t="s">
        <v>591</v>
      </c>
      <c r="F124" s="103" t="s">
        <v>31</v>
      </c>
      <c r="G124" s="103">
        <v>1</v>
      </c>
      <c r="H124" s="103" t="s">
        <v>32</v>
      </c>
      <c r="I124" s="113" t="s">
        <v>33</v>
      </c>
      <c r="J124" s="103" t="s">
        <v>34</v>
      </c>
      <c r="K124" s="103" t="s">
        <v>402</v>
      </c>
      <c r="L124" s="103" t="s">
        <v>373</v>
      </c>
      <c r="M124" s="103" t="s">
        <v>955</v>
      </c>
      <c r="N124" s="121"/>
      <c r="O124" s="101" t="s">
        <v>956</v>
      </c>
      <c r="P124" s="247"/>
      <c r="Q124" s="103" t="s">
        <v>957</v>
      </c>
      <c r="R124" s="103"/>
      <c r="S124" s="103"/>
      <c r="T124" s="1" t="s">
        <v>681</v>
      </c>
      <c r="U124" s="104" t="s">
        <v>41</v>
      </c>
      <c r="V124" s="105" t="s">
        <v>55</v>
      </c>
      <c r="W124" s="101" t="s">
        <v>958</v>
      </c>
      <c r="X124" s="103"/>
      <c r="Y124" s="101" t="s">
        <v>959</v>
      </c>
      <c r="Z124" s="103" t="s">
        <v>960</v>
      </c>
      <c r="AA124" s="341"/>
    </row>
    <row r="125" spans="1:27" ht="32">
      <c r="A125" s="97">
        <v>119</v>
      </c>
      <c r="B125" s="324" t="s">
        <v>961</v>
      </c>
      <c r="C125" s="425" t="s">
        <v>962</v>
      </c>
      <c r="D125" s="105" t="s">
        <v>168</v>
      </c>
      <c r="E125" s="105" t="s">
        <v>168</v>
      </c>
      <c r="F125" s="105" t="s">
        <v>963</v>
      </c>
      <c r="G125" s="105">
        <v>1</v>
      </c>
      <c r="H125" s="105" t="s">
        <v>32</v>
      </c>
      <c r="I125" s="111" t="s">
        <v>310</v>
      </c>
      <c r="J125" s="105" t="s">
        <v>34</v>
      </c>
      <c r="K125" s="105" t="s">
        <v>402</v>
      </c>
      <c r="L125" s="105" t="s">
        <v>373</v>
      </c>
      <c r="M125" s="105" t="s">
        <v>964</v>
      </c>
      <c r="N125" s="115" t="s">
        <v>155</v>
      </c>
      <c r="O125" s="104" t="s">
        <v>965</v>
      </c>
      <c r="P125" s="75" t="s">
        <v>155</v>
      </c>
      <c r="Q125" s="105" t="s">
        <v>155</v>
      </c>
      <c r="R125" s="105" t="s">
        <v>155</v>
      </c>
      <c r="S125" s="105" t="s">
        <v>966</v>
      </c>
      <c r="T125" s="81" t="s">
        <v>155</v>
      </c>
      <c r="U125" s="105" t="s">
        <v>155</v>
      </c>
      <c r="V125" s="105" t="s">
        <v>155</v>
      </c>
      <c r="W125" s="105" t="s">
        <v>967</v>
      </c>
      <c r="X125" s="105" t="s">
        <v>155</v>
      </c>
      <c r="Y125" s="104" t="s">
        <v>968</v>
      </c>
      <c r="Z125" s="105">
        <v>25620</v>
      </c>
      <c r="AA125" s="173"/>
    </row>
    <row r="126" spans="1:27" ht="32">
      <c r="A126" s="339">
        <v>120</v>
      </c>
      <c r="B126" s="356" t="s">
        <v>969</v>
      </c>
      <c r="C126" s="348" t="s">
        <v>970</v>
      </c>
      <c r="D126" s="357" t="s">
        <v>168</v>
      </c>
      <c r="E126" s="357" t="s">
        <v>168</v>
      </c>
      <c r="F126" s="357" t="s">
        <v>324</v>
      </c>
      <c r="G126" s="357">
        <v>1</v>
      </c>
      <c r="H126" s="357" t="s">
        <v>88</v>
      </c>
      <c r="I126" s="358" t="s">
        <v>310</v>
      </c>
      <c r="J126" s="357" t="s">
        <v>34</v>
      </c>
      <c r="K126" s="357" t="s">
        <v>402</v>
      </c>
      <c r="L126" s="357" t="s">
        <v>373</v>
      </c>
      <c r="M126" s="357" t="s">
        <v>971</v>
      </c>
      <c r="N126" s="349" t="s">
        <v>155</v>
      </c>
      <c r="O126" s="119" t="s">
        <v>972</v>
      </c>
      <c r="P126" s="350" t="s">
        <v>155</v>
      </c>
      <c r="Q126" s="357" t="s">
        <v>155</v>
      </c>
      <c r="R126" s="357"/>
      <c r="S126" s="357"/>
      <c r="T126" s="359" t="s">
        <v>155</v>
      </c>
      <c r="U126" s="357" t="s">
        <v>155</v>
      </c>
      <c r="V126" s="357" t="s">
        <v>324</v>
      </c>
      <c r="W126" s="357" t="s">
        <v>973</v>
      </c>
      <c r="X126" s="357" t="s">
        <v>155</v>
      </c>
      <c r="Y126" s="119" t="s">
        <v>974</v>
      </c>
      <c r="Z126" s="357">
        <v>25621</v>
      </c>
      <c r="AA126" s="173"/>
    </row>
    <row r="127" spans="1:27" ht="32">
      <c r="A127" s="97">
        <v>121</v>
      </c>
      <c r="B127" s="356" t="s">
        <v>975</v>
      </c>
      <c r="C127" s="348" t="s">
        <v>976</v>
      </c>
      <c r="D127" s="357" t="s">
        <v>168</v>
      </c>
      <c r="E127" s="357" t="s">
        <v>168</v>
      </c>
      <c r="F127" s="357" t="s">
        <v>963</v>
      </c>
      <c r="G127" s="357">
        <v>1</v>
      </c>
      <c r="H127" s="357" t="s">
        <v>88</v>
      </c>
      <c r="I127" s="358" t="s">
        <v>310</v>
      </c>
      <c r="J127" s="357" t="s">
        <v>34</v>
      </c>
      <c r="K127" s="357" t="s">
        <v>402</v>
      </c>
      <c r="L127" s="357" t="s">
        <v>373</v>
      </c>
      <c r="M127" s="357" t="s">
        <v>977</v>
      </c>
      <c r="N127" s="349" t="s">
        <v>155</v>
      </c>
      <c r="O127" s="119" t="s">
        <v>978</v>
      </c>
      <c r="P127" s="350" t="s">
        <v>155</v>
      </c>
      <c r="Q127" s="357" t="s">
        <v>155</v>
      </c>
      <c r="R127" s="357" t="s">
        <v>155</v>
      </c>
      <c r="S127" s="357"/>
      <c r="T127" s="359" t="s">
        <v>155</v>
      </c>
      <c r="U127" s="357" t="s">
        <v>155</v>
      </c>
      <c r="V127" s="357" t="s">
        <v>155</v>
      </c>
      <c r="W127" s="357" t="s">
        <v>979</v>
      </c>
      <c r="X127" s="357" t="s">
        <v>980</v>
      </c>
      <c r="Y127" s="119" t="s">
        <v>981</v>
      </c>
      <c r="Z127" s="357">
        <v>25622</v>
      </c>
      <c r="AA127" s="173"/>
    </row>
    <row r="128" spans="1:27" ht="32">
      <c r="A128" s="97">
        <v>122</v>
      </c>
      <c r="B128" s="356" t="s">
        <v>982</v>
      </c>
      <c r="C128" s="348" t="s">
        <v>983</v>
      </c>
      <c r="D128" s="357" t="s">
        <v>168</v>
      </c>
      <c r="E128" s="357" t="s">
        <v>168</v>
      </c>
      <c r="F128" s="357" t="s">
        <v>66</v>
      </c>
      <c r="G128" s="357">
        <v>1</v>
      </c>
      <c r="H128" s="357" t="s">
        <v>88</v>
      </c>
      <c r="I128" s="358" t="s">
        <v>310</v>
      </c>
      <c r="J128" s="357" t="s">
        <v>34</v>
      </c>
      <c r="K128" s="357" t="s">
        <v>402</v>
      </c>
      <c r="L128" s="357" t="s">
        <v>373</v>
      </c>
      <c r="M128" s="357" t="s">
        <v>984</v>
      </c>
      <c r="N128" s="349" t="s">
        <v>155</v>
      </c>
      <c r="O128" s="119" t="s">
        <v>985</v>
      </c>
      <c r="P128" s="350" t="s">
        <v>155</v>
      </c>
      <c r="Q128" s="357"/>
      <c r="R128" s="357" t="s">
        <v>155</v>
      </c>
      <c r="S128" s="357" t="s">
        <v>155</v>
      </c>
      <c r="T128" s="359" t="s">
        <v>155</v>
      </c>
      <c r="U128" s="357" t="s">
        <v>155</v>
      </c>
      <c r="V128" s="357" t="s">
        <v>42</v>
      </c>
      <c r="W128" s="357" t="s">
        <v>986</v>
      </c>
      <c r="X128" s="357" t="s">
        <v>155</v>
      </c>
      <c r="Y128" s="119" t="s">
        <v>987</v>
      </c>
      <c r="Z128" s="357">
        <v>25623</v>
      </c>
      <c r="AA128" s="173"/>
    </row>
    <row r="129" spans="1:27" ht="32">
      <c r="A129" s="97">
        <v>123</v>
      </c>
      <c r="B129" s="356" t="s">
        <v>988</v>
      </c>
      <c r="C129" s="348" t="s">
        <v>989</v>
      </c>
      <c r="D129" s="357" t="s">
        <v>168</v>
      </c>
      <c r="E129" s="357" t="s">
        <v>168</v>
      </c>
      <c r="F129" s="357" t="s">
        <v>309</v>
      </c>
      <c r="G129" s="357">
        <v>1</v>
      </c>
      <c r="H129" s="357" t="s">
        <v>88</v>
      </c>
      <c r="I129" s="358" t="s">
        <v>310</v>
      </c>
      <c r="J129" s="357" t="s">
        <v>34</v>
      </c>
      <c r="K129" s="357" t="s">
        <v>402</v>
      </c>
      <c r="L129" s="357" t="s">
        <v>373</v>
      </c>
      <c r="M129" s="357" t="s">
        <v>990</v>
      </c>
      <c r="N129" s="349" t="s">
        <v>155</v>
      </c>
      <c r="O129" s="119" t="s">
        <v>991</v>
      </c>
      <c r="P129" s="350" t="s">
        <v>155</v>
      </c>
      <c r="Q129" s="357"/>
      <c r="R129" s="357" t="s">
        <v>155</v>
      </c>
      <c r="S129" s="357" t="s">
        <v>155</v>
      </c>
      <c r="T129" s="359" t="s">
        <v>155</v>
      </c>
      <c r="U129" s="357" t="s">
        <v>155</v>
      </c>
      <c r="V129" s="357" t="s">
        <v>42</v>
      </c>
      <c r="W129" s="357" t="s">
        <v>986</v>
      </c>
      <c r="X129" s="357" t="s">
        <v>992</v>
      </c>
      <c r="Y129" s="119" t="s">
        <v>993</v>
      </c>
      <c r="Z129" s="357">
        <v>25624</v>
      </c>
      <c r="AA129" s="173"/>
    </row>
    <row r="130" spans="1:27" ht="32">
      <c r="A130" s="339">
        <v>124</v>
      </c>
      <c r="B130" s="324" t="s">
        <v>994</v>
      </c>
      <c r="C130" s="425" t="s">
        <v>995</v>
      </c>
      <c r="D130" s="105" t="s">
        <v>168</v>
      </c>
      <c r="E130" s="105" t="s">
        <v>168</v>
      </c>
      <c r="F130" s="105" t="s">
        <v>78</v>
      </c>
      <c r="G130" s="105">
        <v>1</v>
      </c>
      <c r="H130" s="105" t="s">
        <v>32</v>
      </c>
      <c r="I130" s="111" t="s">
        <v>310</v>
      </c>
      <c r="J130" s="105" t="s">
        <v>34</v>
      </c>
      <c r="K130" s="105" t="s">
        <v>402</v>
      </c>
      <c r="L130" s="105" t="s">
        <v>373</v>
      </c>
      <c r="M130" s="105" t="s">
        <v>996</v>
      </c>
      <c r="N130" s="115" t="s">
        <v>155</v>
      </c>
      <c r="O130" s="104" t="s">
        <v>997</v>
      </c>
      <c r="P130" s="75" t="s">
        <v>155</v>
      </c>
      <c r="Q130" s="105" t="s">
        <v>998</v>
      </c>
      <c r="R130" s="105" t="s">
        <v>155</v>
      </c>
      <c r="S130" s="105" t="s">
        <v>155</v>
      </c>
      <c r="T130" s="183" t="s">
        <v>82</v>
      </c>
      <c r="U130" s="104" t="s">
        <v>83</v>
      </c>
      <c r="V130" s="105" t="s">
        <v>42</v>
      </c>
      <c r="W130" s="105" t="s">
        <v>999</v>
      </c>
      <c r="X130" s="105"/>
      <c r="Y130" s="104" t="s">
        <v>1000</v>
      </c>
      <c r="Z130" s="105">
        <v>25625</v>
      </c>
      <c r="AA130" s="173"/>
    </row>
    <row r="131" spans="1:27" ht="32">
      <c r="A131" s="97">
        <v>125</v>
      </c>
      <c r="B131" s="296" t="s">
        <v>1001</v>
      </c>
      <c r="C131" s="134" t="s">
        <v>1002</v>
      </c>
      <c r="D131" s="135" t="s">
        <v>168</v>
      </c>
      <c r="E131" s="135" t="s">
        <v>168</v>
      </c>
      <c r="F131" s="135"/>
      <c r="G131" s="135">
        <v>1</v>
      </c>
      <c r="H131" s="135"/>
      <c r="I131" s="174" t="s">
        <v>310</v>
      </c>
      <c r="J131" s="135" t="s">
        <v>34</v>
      </c>
      <c r="K131" s="135" t="s">
        <v>402</v>
      </c>
      <c r="L131" s="135" t="s">
        <v>373</v>
      </c>
      <c r="M131" s="135" t="s">
        <v>1003</v>
      </c>
      <c r="N131" s="218" t="s">
        <v>155</v>
      </c>
      <c r="O131" s="95" t="s">
        <v>1004</v>
      </c>
      <c r="P131" s="249" t="s">
        <v>155</v>
      </c>
      <c r="Q131" s="135" t="s">
        <v>155</v>
      </c>
      <c r="R131" s="135" t="s">
        <v>155</v>
      </c>
      <c r="S131" s="135" t="s">
        <v>155</v>
      </c>
      <c r="T131" s="92" t="s">
        <v>155</v>
      </c>
      <c r="U131" s="135" t="s">
        <v>155</v>
      </c>
      <c r="V131" s="135" t="s">
        <v>155</v>
      </c>
      <c r="W131" s="135" t="s">
        <v>155</v>
      </c>
      <c r="X131" s="135" t="s">
        <v>155</v>
      </c>
      <c r="Y131" s="95" t="s">
        <v>1005</v>
      </c>
      <c r="Z131" s="135">
        <v>25626</v>
      </c>
      <c r="AA131" s="173"/>
    </row>
    <row r="132" spans="1:27" s="346" customFormat="1" ht="32">
      <c r="A132" s="97">
        <v>126</v>
      </c>
      <c r="B132" s="342" t="s">
        <v>1006</v>
      </c>
      <c r="C132" s="425" t="s">
        <v>1007</v>
      </c>
      <c r="D132" s="175" t="s">
        <v>168</v>
      </c>
      <c r="E132" s="175" t="s">
        <v>168</v>
      </c>
      <c r="F132" s="175" t="s">
        <v>87</v>
      </c>
      <c r="G132" s="175">
        <v>1</v>
      </c>
      <c r="H132" s="105" t="s">
        <v>32</v>
      </c>
      <c r="I132" s="343" t="s">
        <v>310</v>
      </c>
      <c r="J132" s="175" t="s">
        <v>34</v>
      </c>
      <c r="K132" s="175" t="s">
        <v>402</v>
      </c>
      <c r="L132" s="175" t="s">
        <v>373</v>
      </c>
      <c r="M132" s="175" t="s">
        <v>1008</v>
      </c>
      <c r="N132" s="233" t="s">
        <v>155</v>
      </c>
      <c r="O132" s="175" t="s">
        <v>1009</v>
      </c>
      <c r="P132" s="344" t="s">
        <v>155</v>
      </c>
      <c r="Q132" s="175" t="s">
        <v>1010</v>
      </c>
      <c r="R132" s="175" t="s">
        <v>155</v>
      </c>
      <c r="S132" s="175" t="s">
        <v>155</v>
      </c>
      <c r="T132" s="340" t="s">
        <v>1011</v>
      </c>
      <c r="U132" s="103" t="s">
        <v>1012</v>
      </c>
      <c r="V132" s="103" t="s">
        <v>55</v>
      </c>
      <c r="W132" s="105" t="s">
        <v>1013</v>
      </c>
      <c r="X132" s="175" t="s">
        <v>155</v>
      </c>
      <c r="Y132" s="175" t="s">
        <v>1014</v>
      </c>
      <c r="Z132" s="175">
        <v>25627</v>
      </c>
      <c r="AA132" s="345"/>
    </row>
    <row r="133" spans="1:27" s="346" customFormat="1" ht="32">
      <c r="A133" s="97">
        <v>127</v>
      </c>
      <c r="B133" s="342" t="s">
        <v>1015</v>
      </c>
      <c r="C133" s="393" t="s">
        <v>1016</v>
      </c>
      <c r="D133" s="175" t="s">
        <v>168</v>
      </c>
      <c r="E133" s="175" t="s">
        <v>168</v>
      </c>
      <c r="F133" s="175" t="s">
        <v>87</v>
      </c>
      <c r="G133" s="175">
        <v>1</v>
      </c>
      <c r="H133" s="105" t="s">
        <v>32</v>
      </c>
      <c r="I133" s="343" t="s">
        <v>310</v>
      </c>
      <c r="J133" s="175" t="s">
        <v>34</v>
      </c>
      <c r="K133" s="175" t="s">
        <v>402</v>
      </c>
      <c r="L133" s="175" t="s">
        <v>373</v>
      </c>
      <c r="M133" s="175" t="s">
        <v>1017</v>
      </c>
      <c r="N133" s="233" t="s">
        <v>155</v>
      </c>
      <c r="O133" s="175" t="s">
        <v>1018</v>
      </c>
      <c r="P133" s="344" t="s">
        <v>155</v>
      </c>
      <c r="Q133" s="175" t="s">
        <v>1019</v>
      </c>
      <c r="R133" s="175" t="s">
        <v>155</v>
      </c>
      <c r="S133" s="175" t="s">
        <v>155</v>
      </c>
      <c r="T133" s="81" t="s">
        <v>1011</v>
      </c>
      <c r="U133" s="105" t="s">
        <v>1012</v>
      </c>
      <c r="V133" s="105" t="s">
        <v>42</v>
      </c>
      <c r="W133" s="105" t="s">
        <v>1020</v>
      </c>
      <c r="X133" s="175" t="s">
        <v>155</v>
      </c>
      <c r="Y133" s="175" t="s">
        <v>1021</v>
      </c>
      <c r="Z133" s="175">
        <v>25629</v>
      </c>
      <c r="AA133" s="345"/>
    </row>
    <row r="134" spans="1:27" s="307" customFormat="1" ht="32">
      <c r="A134" s="97">
        <v>128</v>
      </c>
      <c r="B134" s="356" t="s">
        <v>1022</v>
      </c>
      <c r="C134" s="348" t="s">
        <v>1023</v>
      </c>
      <c r="D134" s="357" t="s">
        <v>168</v>
      </c>
      <c r="E134" s="357" t="s">
        <v>168</v>
      </c>
      <c r="F134" s="357" t="s">
        <v>87</v>
      </c>
      <c r="G134" s="357">
        <v>1</v>
      </c>
      <c r="H134" s="357" t="s">
        <v>88</v>
      </c>
      <c r="I134" s="358" t="s">
        <v>310</v>
      </c>
      <c r="J134" s="357" t="s">
        <v>34</v>
      </c>
      <c r="K134" s="357" t="s">
        <v>402</v>
      </c>
      <c r="L134" s="357" t="s">
        <v>373</v>
      </c>
      <c r="M134" s="357" t="s">
        <v>1024</v>
      </c>
      <c r="N134" s="349" t="s">
        <v>155</v>
      </c>
      <c r="O134" s="119" t="s">
        <v>1025</v>
      </c>
      <c r="P134" s="350" t="s">
        <v>155</v>
      </c>
      <c r="Q134" s="357"/>
      <c r="R134" s="357" t="s">
        <v>155</v>
      </c>
      <c r="S134" s="357" t="s">
        <v>155</v>
      </c>
      <c r="T134" s="359" t="s">
        <v>1011</v>
      </c>
      <c r="U134" s="357" t="s">
        <v>1012</v>
      </c>
      <c r="V134" s="357" t="s">
        <v>55</v>
      </c>
      <c r="W134" s="357" t="s">
        <v>973</v>
      </c>
      <c r="X134" s="357" t="s">
        <v>155</v>
      </c>
      <c r="Y134" s="119" t="s">
        <v>1026</v>
      </c>
      <c r="Z134" s="357">
        <v>25630</v>
      </c>
      <c r="AA134" s="341"/>
    </row>
    <row r="135" spans="1:27" ht="32">
      <c r="A135" s="339">
        <v>129</v>
      </c>
      <c r="B135" s="296" t="s">
        <v>1027</v>
      </c>
      <c r="C135" s="297" t="s">
        <v>1028</v>
      </c>
      <c r="D135" s="135" t="s">
        <v>168</v>
      </c>
      <c r="E135" s="135" t="s">
        <v>168</v>
      </c>
      <c r="F135" s="135"/>
      <c r="G135" s="135">
        <v>1</v>
      </c>
      <c r="H135" s="135"/>
      <c r="I135" s="174" t="s">
        <v>310</v>
      </c>
      <c r="J135" s="135" t="s">
        <v>34</v>
      </c>
      <c r="K135" s="135" t="s">
        <v>402</v>
      </c>
      <c r="L135" s="135" t="s">
        <v>373</v>
      </c>
      <c r="M135" s="135" t="s">
        <v>1029</v>
      </c>
      <c r="N135" s="218" t="s">
        <v>155</v>
      </c>
      <c r="O135" s="95" t="s">
        <v>1030</v>
      </c>
      <c r="P135" s="249" t="s">
        <v>155</v>
      </c>
      <c r="Q135" s="135" t="s">
        <v>155</v>
      </c>
      <c r="R135" s="135" t="s">
        <v>155</v>
      </c>
      <c r="S135" s="135" t="s">
        <v>155</v>
      </c>
      <c r="T135" s="92" t="s">
        <v>155</v>
      </c>
      <c r="U135" s="135" t="s">
        <v>155</v>
      </c>
      <c r="V135" s="135" t="s">
        <v>155</v>
      </c>
      <c r="W135" s="135" t="s">
        <v>155</v>
      </c>
      <c r="X135" s="135" t="s">
        <v>155</v>
      </c>
      <c r="Y135" s="95" t="s">
        <v>1031</v>
      </c>
      <c r="Z135" s="135">
        <v>25631</v>
      </c>
      <c r="AA135" s="173"/>
    </row>
    <row r="136" spans="1:27" ht="32">
      <c r="A136" s="97">
        <v>130</v>
      </c>
      <c r="B136" s="296" t="s">
        <v>1032</v>
      </c>
      <c r="C136" s="297" t="s">
        <v>1033</v>
      </c>
      <c r="D136" s="135" t="s">
        <v>168</v>
      </c>
      <c r="E136" s="135" t="s">
        <v>168</v>
      </c>
      <c r="F136" s="135"/>
      <c r="G136" s="135">
        <v>1</v>
      </c>
      <c r="H136" s="135"/>
      <c r="I136" s="174" t="s">
        <v>310</v>
      </c>
      <c r="J136" s="135" t="s">
        <v>34</v>
      </c>
      <c r="K136" s="135" t="s">
        <v>402</v>
      </c>
      <c r="L136" s="135" t="s">
        <v>373</v>
      </c>
      <c r="M136" s="135" t="s">
        <v>1034</v>
      </c>
      <c r="N136" s="218" t="s">
        <v>155</v>
      </c>
      <c r="O136" s="95" t="s">
        <v>1035</v>
      </c>
      <c r="P136" s="249" t="s">
        <v>155</v>
      </c>
      <c r="Q136" s="135" t="s">
        <v>155</v>
      </c>
      <c r="R136" s="135" t="s">
        <v>155</v>
      </c>
      <c r="S136" s="135" t="s">
        <v>155</v>
      </c>
      <c r="T136" s="92" t="s">
        <v>155</v>
      </c>
      <c r="U136" s="135" t="s">
        <v>155</v>
      </c>
      <c r="V136" s="135" t="s">
        <v>155</v>
      </c>
      <c r="W136" s="135" t="s">
        <v>155</v>
      </c>
      <c r="X136" s="135" t="s">
        <v>155</v>
      </c>
      <c r="Y136" s="95" t="s">
        <v>1036</v>
      </c>
      <c r="Z136" s="135">
        <v>25632</v>
      </c>
      <c r="AA136" s="173"/>
    </row>
    <row r="137" spans="1:27" ht="32">
      <c r="A137" s="97">
        <v>131</v>
      </c>
      <c r="B137" s="296" t="s">
        <v>1037</v>
      </c>
      <c r="C137" s="297" t="s">
        <v>1038</v>
      </c>
      <c r="D137" s="135" t="s">
        <v>168</v>
      </c>
      <c r="E137" s="135" t="s">
        <v>168</v>
      </c>
      <c r="F137" s="135"/>
      <c r="G137" s="135">
        <v>1</v>
      </c>
      <c r="H137" s="135"/>
      <c r="I137" s="174" t="s">
        <v>310</v>
      </c>
      <c r="J137" s="135" t="s">
        <v>34</v>
      </c>
      <c r="K137" s="135" t="s">
        <v>402</v>
      </c>
      <c r="L137" s="135" t="s">
        <v>373</v>
      </c>
      <c r="M137" s="135" t="s">
        <v>1039</v>
      </c>
      <c r="N137" s="218" t="s">
        <v>155</v>
      </c>
      <c r="O137" s="95" t="s">
        <v>1040</v>
      </c>
      <c r="P137" s="249" t="s">
        <v>155</v>
      </c>
      <c r="Q137" s="135" t="s">
        <v>155</v>
      </c>
      <c r="R137" s="135" t="s">
        <v>155</v>
      </c>
      <c r="S137" s="135" t="s">
        <v>155</v>
      </c>
      <c r="T137" s="92" t="s">
        <v>155</v>
      </c>
      <c r="U137" s="135" t="s">
        <v>155</v>
      </c>
      <c r="V137" s="135" t="s">
        <v>155</v>
      </c>
      <c r="W137" s="135" t="s">
        <v>155</v>
      </c>
      <c r="X137" s="135" t="s">
        <v>155</v>
      </c>
      <c r="Y137" s="95" t="s">
        <v>1041</v>
      </c>
      <c r="Z137" s="135">
        <v>25633</v>
      </c>
      <c r="AA137" s="173"/>
    </row>
    <row r="138" spans="1:27" ht="32">
      <c r="A138" s="97">
        <v>132</v>
      </c>
      <c r="B138" s="296" t="s">
        <v>1042</v>
      </c>
      <c r="C138" s="297" t="s">
        <v>1043</v>
      </c>
      <c r="D138" s="135" t="s">
        <v>168</v>
      </c>
      <c r="E138" s="135" t="s">
        <v>168</v>
      </c>
      <c r="F138" s="135"/>
      <c r="G138" s="135">
        <v>1</v>
      </c>
      <c r="H138" s="135"/>
      <c r="I138" s="174" t="s">
        <v>310</v>
      </c>
      <c r="J138" s="135" t="s">
        <v>34</v>
      </c>
      <c r="K138" s="135" t="s">
        <v>402</v>
      </c>
      <c r="L138" s="135" t="s">
        <v>373</v>
      </c>
      <c r="M138" s="135" t="s">
        <v>1044</v>
      </c>
      <c r="N138" s="218" t="s">
        <v>155</v>
      </c>
      <c r="O138" s="95" t="s">
        <v>1045</v>
      </c>
      <c r="P138" s="249" t="s">
        <v>155</v>
      </c>
      <c r="Q138" s="135" t="s">
        <v>155</v>
      </c>
      <c r="R138" s="135" t="s">
        <v>155</v>
      </c>
      <c r="S138" s="135" t="s">
        <v>155</v>
      </c>
      <c r="T138" s="92" t="s">
        <v>155</v>
      </c>
      <c r="U138" s="135" t="s">
        <v>155</v>
      </c>
      <c r="V138" s="135" t="s">
        <v>155</v>
      </c>
      <c r="W138" s="135" t="s">
        <v>155</v>
      </c>
      <c r="X138" s="135" t="s">
        <v>155</v>
      </c>
      <c r="Y138" s="95" t="s">
        <v>1046</v>
      </c>
      <c r="Z138" s="135">
        <v>25634</v>
      </c>
      <c r="AA138" s="173"/>
    </row>
    <row r="139" spans="1:27" ht="32">
      <c r="A139" s="97">
        <v>133</v>
      </c>
      <c r="B139" s="296" t="s">
        <v>1047</v>
      </c>
      <c r="C139" s="297" t="s">
        <v>1048</v>
      </c>
      <c r="D139" s="135" t="s">
        <v>168</v>
      </c>
      <c r="E139" s="135" t="s">
        <v>168</v>
      </c>
      <c r="F139" s="135"/>
      <c r="G139" s="135">
        <v>1</v>
      </c>
      <c r="H139" s="135"/>
      <c r="I139" s="174" t="s">
        <v>310</v>
      </c>
      <c r="J139" s="135" t="s">
        <v>34</v>
      </c>
      <c r="K139" s="135" t="s">
        <v>402</v>
      </c>
      <c r="L139" s="135" t="s">
        <v>373</v>
      </c>
      <c r="M139" s="135" t="s">
        <v>1049</v>
      </c>
      <c r="N139" s="218" t="s">
        <v>155</v>
      </c>
      <c r="O139" s="95" t="s">
        <v>1050</v>
      </c>
      <c r="P139" s="249" t="s">
        <v>155</v>
      </c>
      <c r="Q139" s="135" t="s">
        <v>155</v>
      </c>
      <c r="R139" s="135" t="s">
        <v>155</v>
      </c>
      <c r="S139" s="135" t="s">
        <v>155</v>
      </c>
      <c r="T139" s="92" t="s">
        <v>155</v>
      </c>
      <c r="U139" s="135" t="s">
        <v>155</v>
      </c>
      <c r="V139" s="135" t="s">
        <v>155</v>
      </c>
      <c r="W139" s="135" t="s">
        <v>155</v>
      </c>
      <c r="X139" s="135" t="s">
        <v>155</v>
      </c>
      <c r="Y139" s="95" t="s">
        <v>1051</v>
      </c>
      <c r="Z139" s="135">
        <v>25635</v>
      </c>
      <c r="AA139" s="173"/>
    </row>
    <row r="140" spans="1:27" ht="32">
      <c r="A140" s="339">
        <v>134</v>
      </c>
      <c r="B140" s="296" t="s">
        <v>1052</v>
      </c>
      <c r="C140" s="297" t="s">
        <v>1048</v>
      </c>
      <c r="D140" s="135" t="s">
        <v>168</v>
      </c>
      <c r="E140" s="135" t="s">
        <v>168</v>
      </c>
      <c r="F140" s="135"/>
      <c r="G140" s="135">
        <v>1</v>
      </c>
      <c r="H140" s="135"/>
      <c r="I140" s="174" t="s">
        <v>310</v>
      </c>
      <c r="J140" s="135" t="s">
        <v>34</v>
      </c>
      <c r="K140" s="135" t="s">
        <v>402</v>
      </c>
      <c r="L140" s="135" t="s">
        <v>373</v>
      </c>
      <c r="M140" s="135" t="s">
        <v>1053</v>
      </c>
      <c r="N140" s="218"/>
      <c r="O140" s="95" t="s">
        <v>1054</v>
      </c>
      <c r="P140" s="249"/>
      <c r="Q140" s="135"/>
      <c r="R140" s="135"/>
      <c r="S140" s="135"/>
      <c r="T140" s="92"/>
      <c r="U140" s="135"/>
      <c r="V140" s="135"/>
      <c r="W140" s="135"/>
      <c r="X140" s="135"/>
      <c r="Y140" s="95" t="s">
        <v>1055</v>
      </c>
      <c r="Z140" s="135">
        <v>25636</v>
      </c>
      <c r="AA140" s="173"/>
    </row>
    <row r="141" spans="1:27" ht="16">
      <c r="A141" s="97">
        <v>135</v>
      </c>
      <c r="B141" s="131" t="s">
        <v>1056</v>
      </c>
      <c r="C141" s="132" t="s">
        <v>1057</v>
      </c>
      <c r="D141" s="104"/>
      <c r="E141" s="104"/>
      <c r="F141" s="104" t="s">
        <v>324</v>
      </c>
      <c r="G141" s="104">
        <v>1</v>
      </c>
      <c r="H141" s="104" t="s">
        <v>32</v>
      </c>
      <c r="I141" s="104" t="s">
        <v>325</v>
      </c>
      <c r="J141" s="104" t="s">
        <v>326</v>
      </c>
      <c r="K141" s="104" t="s">
        <v>327</v>
      </c>
      <c r="L141" s="104" t="s">
        <v>373</v>
      </c>
      <c r="M141" s="104"/>
      <c r="N141" s="234" t="s">
        <v>1058</v>
      </c>
      <c r="O141" s="221"/>
      <c r="P141" s="242" t="s">
        <v>329</v>
      </c>
      <c r="Q141" s="104"/>
      <c r="R141" s="104"/>
      <c r="S141" s="104"/>
      <c r="T141" s="180" t="s">
        <v>363</v>
      </c>
      <c r="U141" s="104"/>
      <c r="V141" s="104" t="s">
        <v>324</v>
      </c>
      <c r="W141" s="104"/>
      <c r="X141" s="104"/>
      <c r="Y141" s="94"/>
      <c r="Z141" s="74"/>
    </row>
    <row r="142" spans="1:27" ht="16">
      <c r="A142" s="97">
        <v>136</v>
      </c>
      <c r="B142" s="104" t="s">
        <v>1059</v>
      </c>
      <c r="C142" s="109" t="s">
        <v>1060</v>
      </c>
      <c r="D142" s="105"/>
      <c r="E142" s="105"/>
      <c r="F142" s="105" t="s">
        <v>1061</v>
      </c>
      <c r="G142" s="104">
        <v>1</v>
      </c>
      <c r="H142" s="104" t="s">
        <v>32</v>
      </c>
      <c r="I142" s="104" t="s">
        <v>325</v>
      </c>
      <c r="J142" s="105" t="s">
        <v>326</v>
      </c>
      <c r="K142" s="104" t="s">
        <v>327</v>
      </c>
      <c r="L142" s="104" t="s">
        <v>373</v>
      </c>
      <c r="M142" s="104"/>
      <c r="N142" s="234" t="s">
        <v>1062</v>
      </c>
      <c r="O142" s="221"/>
      <c r="P142" s="242" t="s">
        <v>329</v>
      </c>
      <c r="Q142" s="104"/>
      <c r="R142" s="104"/>
      <c r="S142" s="104"/>
      <c r="T142" s="180" t="s">
        <v>1063</v>
      </c>
      <c r="U142" s="105" t="s">
        <v>1064</v>
      </c>
      <c r="V142" s="105" t="s">
        <v>324</v>
      </c>
      <c r="W142" s="104"/>
      <c r="X142" s="104"/>
      <c r="Y142" s="74"/>
      <c r="Z142" s="74"/>
    </row>
    <row r="143" spans="1:27" ht="32">
      <c r="A143" s="97">
        <v>137</v>
      </c>
      <c r="B143" s="104" t="s">
        <v>1065</v>
      </c>
      <c r="C143" s="109" t="s">
        <v>1066</v>
      </c>
      <c r="D143" s="104"/>
      <c r="E143" s="104"/>
      <c r="F143" s="104" t="s">
        <v>1067</v>
      </c>
      <c r="G143" s="104">
        <v>1</v>
      </c>
      <c r="H143" s="104" t="s">
        <v>32</v>
      </c>
      <c r="I143" s="104" t="s">
        <v>325</v>
      </c>
      <c r="J143" s="95" t="s">
        <v>34</v>
      </c>
      <c r="K143" s="104" t="s">
        <v>327</v>
      </c>
      <c r="L143" s="104" t="s">
        <v>373</v>
      </c>
      <c r="M143" s="104"/>
      <c r="N143" s="109" t="s">
        <v>1068</v>
      </c>
      <c r="O143" s="175"/>
      <c r="P143" s="242" t="s">
        <v>1069</v>
      </c>
      <c r="Q143" s="104"/>
      <c r="R143" s="104"/>
      <c r="S143" s="104"/>
      <c r="T143" s="180" t="s">
        <v>1070</v>
      </c>
      <c r="U143" s="104" t="s">
        <v>1071</v>
      </c>
      <c r="V143" s="104" t="s">
        <v>324</v>
      </c>
      <c r="W143" s="104"/>
      <c r="X143" s="104"/>
      <c r="Y143" s="74" t="s">
        <v>1072</v>
      </c>
      <c r="Z143" s="74" t="s">
        <v>1073</v>
      </c>
    </row>
    <row r="144" spans="1:27" ht="16">
      <c r="A144" s="97">
        <v>138</v>
      </c>
      <c r="B144" s="119" t="s">
        <v>1074</v>
      </c>
      <c r="C144" s="453" t="s">
        <v>1075</v>
      </c>
      <c r="D144" s="119"/>
      <c r="E144" s="119"/>
      <c r="F144" s="119" t="s">
        <v>1076</v>
      </c>
      <c r="G144" s="119">
        <v>1</v>
      </c>
      <c r="H144" s="119" t="s">
        <v>88</v>
      </c>
      <c r="I144" s="119" t="s">
        <v>325</v>
      </c>
      <c r="J144" s="119" t="s">
        <v>326</v>
      </c>
      <c r="K144" s="119" t="s">
        <v>327</v>
      </c>
      <c r="L144" s="119" t="s">
        <v>373</v>
      </c>
      <c r="M144" s="119"/>
      <c r="N144" s="453" t="s">
        <v>1077</v>
      </c>
      <c r="O144" s="195"/>
      <c r="P144" s="454" t="s">
        <v>329</v>
      </c>
      <c r="Q144" s="455"/>
      <c r="R144" s="455"/>
      <c r="S144" s="455"/>
      <c r="T144" s="456" t="s">
        <v>1078</v>
      </c>
      <c r="U144" s="119" t="s">
        <v>1079</v>
      </c>
      <c r="V144" s="119" t="s">
        <v>324</v>
      </c>
      <c r="W144" s="119"/>
      <c r="X144" s="119" t="s">
        <v>1838</v>
      </c>
      <c r="Y144" s="120"/>
      <c r="Z144" s="120"/>
    </row>
    <row r="145" spans="1:27" ht="32">
      <c r="A145" s="339">
        <v>139</v>
      </c>
      <c r="B145" s="123" t="s">
        <v>1080</v>
      </c>
      <c r="C145" s="136" t="s">
        <v>1081</v>
      </c>
      <c r="D145" s="104"/>
      <c r="E145" s="104"/>
      <c r="F145" s="104" t="s">
        <v>1067</v>
      </c>
      <c r="G145" s="104">
        <v>1</v>
      </c>
      <c r="H145" s="104" t="s">
        <v>32</v>
      </c>
      <c r="I145" s="104" t="s">
        <v>325</v>
      </c>
      <c r="J145" s="95" t="s">
        <v>34</v>
      </c>
      <c r="K145" s="104" t="s">
        <v>327</v>
      </c>
      <c r="L145" s="104" t="s">
        <v>373</v>
      </c>
      <c r="M145" s="104"/>
      <c r="N145" s="234" t="s">
        <v>1082</v>
      </c>
      <c r="O145" s="221"/>
      <c r="P145" s="242" t="s">
        <v>1069</v>
      </c>
      <c r="Q145" s="104"/>
      <c r="R145" s="104"/>
      <c r="S145" s="104"/>
      <c r="T145" s="180" t="s">
        <v>1070</v>
      </c>
      <c r="U145" s="104" t="s">
        <v>1071</v>
      </c>
      <c r="V145" s="104" t="s">
        <v>324</v>
      </c>
      <c r="W145" s="104"/>
      <c r="X145" s="104"/>
      <c r="Y145" s="74"/>
      <c r="Z145" s="74"/>
    </row>
    <row r="146" spans="1:27" ht="16">
      <c r="A146" s="97">
        <v>140</v>
      </c>
      <c r="B146" s="74" t="s">
        <v>1083</v>
      </c>
      <c r="C146" s="115" t="s">
        <v>1084</v>
      </c>
      <c r="D146" s="104" t="s">
        <v>30</v>
      </c>
      <c r="E146" s="104" t="s">
        <v>434</v>
      </c>
      <c r="F146" s="104" t="s">
        <v>324</v>
      </c>
      <c r="G146" s="104">
        <v>1</v>
      </c>
      <c r="H146" s="104" t="s">
        <v>32</v>
      </c>
      <c r="I146" s="104" t="s">
        <v>325</v>
      </c>
      <c r="J146" s="104" t="s">
        <v>326</v>
      </c>
      <c r="K146" s="104" t="s">
        <v>327</v>
      </c>
      <c r="L146" s="104" t="s">
        <v>373</v>
      </c>
      <c r="M146" s="104"/>
      <c r="N146" s="115" t="s">
        <v>1085</v>
      </c>
      <c r="O146" s="175"/>
      <c r="P146" s="242" t="s">
        <v>336</v>
      </c>
      <c r="Q146" s="104"/>
      <c r="R146" s="104"/>
      <c r="S146" s="104"/>
      <c r="T146" s="180"/>
      <c r="U146" s="104"/>
      <c r="V146" s="104" t="s">
        <v>324</v>
      </c>
      <c r="W146" s="104" t="s">
        <v>1086</v>
      </c>
      <c r="X146" s="104"/>
      <c r="Y146" s="74" t="s">
        <v>1087</v>
      </c>
      <c r="Z146" s="74">
        <v>24654</v>
      </c>
    </row>
    <row r="147" spans="1:27" ht="16">
      <c r="A147" s="97">
        <v>141</v>
      </c>
      <c r="B147" s="74" t="s">
        <v>1088</v>
      </c>
      <c r="C147" s="115" t="s">
        <v>1089</v>
      </c>
      <c r="D147" s="104" t="s">
        <v>30</v>
      </c>
      <c r="E147" s="104" t="s">
        <v>434</v>
      </c>
      <c r="F147" s="104" t="s">
        <v>324</v>
      </c>
      <c r="G147" s="104">
        <v>1</v>
      </c>
      <c r="H147" s="104" t="s">
        <v>32</v>
      </c>
      <c r="I147" s="104" t="s">
        <v>325</v>
      </c>
      <c r="J147" s="104" t="s">
        <v>326</v>
      </c>
      <c r="K147" s="104" t="s">
        <v>327</v>
      </c>
      <c r="L147" s="104" t="s">
        <v>373</v>
      </c>
      <c r="M147" s="104"/>
      <c r="N147" s="115" t="s">
        <v>1090</v>
      </c>
      <c r="O147" s="175"/>
      <c r="P147" s="242" t="s">
        <v>1069</v>
      </c>
      <c r="Q147" s="104"/>
      <c r="R147" s="104"/>
      <c r="S147" s="104"/>
      <c r="T147" s="180"/>
      <c r="U147" s="104"/>
      <c r="V147" s="104" t="s">
        <v>324</v>
      </c>
      <c r="W147" s="104" t="s">
        <v>1086</v>
      </c>
      <c r="X147" s="104"/>
      <c r="Y147" s="74" t="s">
        <v>1091</v>
      </c>
      <c r="Z147" s="74">
        <v>24653</v>
      </c>
    </row>
    <row r="148" spans="1:27" ht="16">
      <c r="A148" s="97">
        <v>142</v>
      </c>
      <c r="B148" s="105" t="s">
        <v>1092</v>
      </c>
      <c r="C148" s="105" t="s">
        <v>1093</v>
      </c>
      <c r="D148" s="104"/>
      <c r="E148" s="104"/>
      <c r="F148" s="104" t="s">
        <v>1094</v>
      </c>
      <c r="G148" s="104">
        <v>1</v>
      </c>
      <c r="H148" s="104" t="s">
        <v>32</v>
      </c>
      <c r="I148" s="105" t="s">
        <v>1095</v>
      </c>
      <c r="J148" s="135" t="s">
        <v>34</v>
      </c>
      <c r="K148" s="104" t="s">
        <v>327</v>
      </c>
      <c r="L148" s="104" t="s">
        <v>373</v>
      </c>
      <c r="M148" s="104"/>
      <c r="N148" s="109" t="s">
        <v>1096</v>
      </c>
      <c r="O148" s="175"/>
      <c r="P148" s="471" t="s">
        <v>1097</v>
      </c>
      <c r="Q148" s="471" t="s">
        <v>1098</v>
      </c>
      <c r="R148" s="104"/>
      <c r="S148" s="104"/>
      <c r="T148" s="181" t="s">
        <v>1099</v>
      </c>
      <c r="U148" s="104" t="s">
        <v>1100</v>
      </c>
      <c r="V148" s="105" t="s">
        <v>55</v>
      </c>
      <c r="W148" s="105" t="s">
        <v>1101</v>
      </c>
      <c r="X148" s="105"/>
      <c r="Y148" s="74"/>
      <c r="Z148" s="74"/>
    </row>
    <row r="149" spans="1:27" ht="16">
      <c r="A149" s="97">
        <v>143</v>
      </c>
      <c r="B149" s="104" t="s">
        <v>1102</v>
      </c>
      <c r="C149" s="109" t="s">
        <v>1103</v>
      </c>
      <c r="D149" s="104"/>
      <c r="E149" s="104"/>
      <c r="F149" s="74" t="s">
        <v>48</v>
      </c>
      <c r="G149" s="104">
        <v>1</v>
      </c>
      <c r="H149" s="104" t="s">
        <v>32</v>
      </c>
      <c r="I149" s="104" t="s">
        <v>1104</v>
      </c>
      <c r="J149" s="95" t="s">
        <v>34</v>
      </c>
      <c r="K149" s="104" t="s">
        <v>327</v>
      </c>
      <c r="L149" s="104" t="s">
        <v>373</v>
      </c>
      <c r="M149" s="104"/>
      <c r="N149" s="109" t="s">
        <v>1105</v>
      </c>
      <c r="O149" s="175"/>
      <c r="P149" s="472"/>
      <c r="Q149" s="472"/>
      <c r="R149" s="104"/>
      <c r="S149" s="104"/>
      <c r="T149" s="180" t="s">
        <v>53</v>
      </c>
      <c r="U149" s="105" t="s">
        <v>54</v>
      </c>
      <c r="V149" s="104" t="s">
        <v>55</v>
      </c>
      <c r="W149" s="104" t="s">
        <v>1106</v>
      </c>
      <c r="X149" s="104"/>
      <c r="Y149" s="74"/>
      <c r="Z149" s="74"/>
      <c r="AA149" s="88"/>
    </row>
    <row r="150" spans="1:27" ht="33.75" customHeight="1">
      <c r="A150" s="339">
        <v>144</v>
      </c>
      <c r="B150" s="74" t="s">
        <v>1107</v>
      </c>
      <c r="C150" s="106" t="s">
        <v>1108</v>
      </c>
      <c r="D150" s="104" t="s">
        <v>334</v>
      </c>
      <c r="E150" s="104" t="s">
        <v>30</v>
      </c>
      <c r="F150" s="104" t="s">
        <v>1109</v>
      </c>
      <c r="G150" s="104">
        <v>1</v>
      </c>
      <c r="H150" s="104" t="s">
        <v>32</v>
      </c>
      <c r="I150" s="104" t="s">
        <v>1104</v>
      </c>
      <c r="J150" s="95" t="s">
        <v>34</v>
      </c>
      <c r="K150" s="104" t="s">
        <v>327</v>
      </c>
      <c r="L150" s="104" t="s">
        <v>373</v>
      </c>
      <c r="M150" s="104" t="s">
        <v>155</v>
      </c>
      <c r="N150" s="115" t="s">
        <v>1110</v>
      </c>
      <c r="O150" s="175" t="s">
        <v>155</v>
      </c>
      <c r="P150" s="242" t="s">
        <v>1111</v>
      </c>
      <c r="Q150" s="105" t="s">
        <v>1112</v>
      </c>
      <c r="R150" s="154" t="s">
        <v>1113</v>
      </c>
      <c r="S150" s="104" t="s">
        <v>155</v>
      </c>
      <c r="T150" s="181" t="s">
        <v>155</v>
      </c>
      <c r="U150" s="104" t="s">
        <v>155</v>
      </c>
      <c r="V150" s="104" t="s">
        <v>55</v>
      </c>
      <c r="W150" s="105" t="s">
        <v>1114</v>
      </c>
      <c r="X150" s="105" t="s">
        <v>155</v>
      </c>
      <c r="Y150" s="74" t="s">
        <v>1115</v>
      </c>
      <c r="Z150" s="74" t="s">
        <v>155</v>
      </c>
      <c r="AA150" t="s">
        <v>1116</v>
      </c>
    </row>
    <row r="151" spans="1:27" ht="16">
      <c r="A151" s="97">
        <v>145</v>
      </c>
      <c r="B151" s="137" t="s">
        <v>1117</v>
      </c>
      <c r="C151" s="138" t="s">
        <v>1118</v>
      </c>
      <c r="D151" s="137"/>
      <c r="E151" s="137"/>
      <c r="F151" s="137" t="s">
        <v>1119</v>
      </c>
      <c r="G151" s="137">
        <v>1</v>
      </c>
      <c r="H151" s="137" t="s">
        <v>88</v>
      </c>
      <c r="I151" s="137" t="s">
        <v>325</v>
      </c>
      <c r="J151" s="137" t="s">
        <v>326</v>
      </c>
      <c r="K151" s="137" t="s">
        <v>327</v>
      </c>
      <c r="L151" s="137" t="s">
        <v>373</v>
      </c>
      <c r="M151" s="137"/>
      <c r="N151" s="138" t="s">
        <v>1120</v>
      </c>
      <c r="O151" s="224"/>
      <c r="P151" s="250"/>
      <c r="Q151" s="137"/>
      <c r="R151" s="137"/>
      <c r="S151" s="137"/>
      <c r="T151" s="186"/>
      <c r="U151" s="137"/>
      <c r="V151" s="137" t="s">
        <v>324</v>
      </c>
      <c r="W151" s="137" t="s">
        <v>1121</v>
      </c>
      <c r="X151" s="137" t="s">
        <v>1122</v>
      </c>
      <c r="Y151" s="137"/>
      <c r="Z151" s="137"/>
    </row>
    <row r="152" spans="1:27" ht="16">
      <c r="A152" s="97">
        <v>146</v>
      </c>
      <c r="B152" s="178" t="s">
        <v>1123</v>
      </c>
      <c r="C152" s="200" t="s">
        <v>1124</v>
      </c>
      <c r="D152" s="178"/>
      <c r="E152" s="178"/>
      <c r="F152" s="178" t="s">
        <v>324</v>
      </c>
      <c r="G152" s="178">
        <v>1</v>
      </c>
      <c r="H152" s="178" t="s">
        <v>88</v>
      </c>
      <c r="I152" s="178" t="s">
        <v>325</v>
      </c>
      <c r="J152" s="178" t="s">
        <v>326</v>
      </c>
      <c r="K152" s="178" t="s">
        <v>327</v>
      </c>
      <c r="L152" s="178" t="s">
        <v>373</v>
      </c>
      <c r="M152" s="178"/>
      <c r="N152" s="200" t="s">
        <v>1125</v>
      </c>
      <c r="O152" s="224"/>
      <c r="P152" s="251"/>
      <c r="Q152" s="178"/>
      <c r="R152" s="178"/>
      <c r="S152" s="178"/>
      <c r="T152" s="186" t="s">
        <v>363</v>
      </c>
      <c r="U152" s="178"/>
      <c r="V152" s="178" t="s">
        <v>324</v>
      </c>
      <c r="W152" s="178" t="s">
        <v>1126</v>
      </c>
      <c r="X152" s="137" t="s">
        <v>1127</v>
      </c>
      <c r="Y152" s="178"/>
      <c r="Z152" s="178"/>
    </row>
    <row r="153" spans="1:27" ht="16">
      <c r="A153" s="97">
        <v>147</v>
      </c>
      <c r="B153" s="179" t="s">
        <v>1128</v>
      </c>
      <c r="C153" s="201" t="s">
        <v>1129</v>
      </c>
      <c r="D153" s="178"/>
      <c r="E153" s="179"/>
      <c r="F153" s="179" t="s">
        <v>324</v>
      </c>
      <c r="G153" s="179">
        <v>1</v>
      </c>
      <c r="H153" s="179" t="s">
        <v>88</v>
      </c>
      <c r="I153" s="179" t="s">
        <v>325</v>
      </c>
      <c r="J153" s="179" t="s">
        <v>326</v>
      </c>
      <c r="K153" s="179" t="s">
        <v>327</v>
      </c>
      <c r="L153" s="179" t="s">
        <v>373</v>
      </c>
      <c r="M153" s="179"/>
      <c r="N153" s="201" t="s">
        <v>1130</v>
      </c>
      <c r="O153" s="224"/>
      <c r="P153" s="252"/>
      <c r="Q153" s="179"/>
      <c r="R153" s="179"/>
      <c r="S153" s="179"/>
      <c r="T153" s="187" t="s">
        <v>363</v>
      </c>
      <c r="U153" s="179"/>
      <c r="V153" s="179" t="s">
        <v>324</v>
      </c>
      <c r="W153" s="179" t="s">
        <v>1131</v>
      </c>
      <c r="X153" s="177" t="s">
        <v>1127</v>
      </c>
      <c r="Y153" s="179"/>
      <c r="Z153" s="179"/>
    </row>
    <row r="154" spans="1:27" ht="16">
      <c r="A154" s="339">
        <v>148</v>
      </c>
      <c r="B154" s="139" t="s">
        <v>1132</v>
      </c>
      <c r="C154" s="140" t="s">
        <v>1133</v>
      </c>
      <c r="D154" s="139"/>
      <c r="E154" s="139"/>
      <c r="F154" s="139" t="s">
        <v>1134</v>
      </c>
      <c r="G154" s="139">
        <v>1</v>
      </c>
      <c r="H154" s="139" t="s">
        <v>1135</v>
      </c>
      <c r="I154" s="139" t="s">
        <v>325</v>
      </c>
      <c r="J154" s="139" t="s">
        <v>326</v>
      </c>
      <c r="K154" s="139" t="s">
        <v>327</v>
      </c>
      <c r="L154" s="139" t="s">
        <v>373</v>
      </c>
      <c r="M154" s="139"/>
      <c r="N154" s="140" t="s">
        <v>1136</v>
      </c>
      <c r="O154" s="225"/>
      <c r="P154" s="253"/>
      <c r="Q154" s="139"/>
      <c r="R154" s="139"/>
      <c r="S154" s="139"/>
      <c r="T154" s="188" t="s">
        <v>1137</v>
      </c>
      <c r="U154" s="139" t="s">
        <v>1138</v>
      </c>
      <c r="V154" s="139" t="s">
        <v>324</v>
      </c>
      <c r="W154" s="139" t="s">
        <v>1139</v>
      </c>
      <c r="X154" s="139"/>
      <c r="Y154" s="139"/>
      <c r="Z154" s="139"/>
    </row>
    <row r="155" spans="1:27" ht="16">
      <c r="A155" s="97">
        <v>149</v>
      </c>
      <c r="B155" s="141" t="s">
        <v>1140</v>
      </c>
      <c r="C155" s="142" t="s">
        <v>1141</v>
      </c>
      <c r="D155" s="141"/>
      <c r="E155" s="141"/>
      <c r="F155" s="141" t="s">
        <v>30</v>
      </c>
      <c r="G155" s="141">
        <v>1</v>
      </c>
      <c r="H155" s="143" t="s">
        <v>1142</v>
      </c>
      <c r="I155" s="141" t="s">
        <v>1143</v>
      </c>
      <c r="J155" s="141" t="s">
        <v>34</v>
      </c>
      <c r="K155" s="141" t="s">
        <v>1144</v>
      </c>
      <c r="L155" s="141" t="s">
        <v>373</v>
      </c>
      <c r="M155" s="141"/>
      <c r="N155" s="142" t="s">
        <v>436</v>
      </c>
      <c r="O155" s="226"/>
      <c r="P155" s="254"/>
      <c r="Q155" s="141"/>
      <c r="R155" s="141"/>
      <c r="S155" s="141"/>
      <c r="T155" s="189" t="s">
        <v>1145</v>
      </c>
      <c r="U155" s="141" t="s">
        <v>377</v>
      </c>
      <c r="V155" s="141" t="s">
        <v>324</v>
      </c>
      <c r="W155" s="141" t="s">
        <v>1146</v>
      </c>
      <c r="X155" s="141"/>
      <c r="Y155" s="143"/>
      <c r="Z155" s="143"/>
      <c r="AA155" s="90"/>
    </row>
    <row r="156" spans="1:27" ht="16">
      <c r="A156" s="97">
        <v>150</v>
      </c>
      <c r="B156" s="141" t="s">
        <v>1147</v>
      </c>
      <c r="C156" s="142" t="s">
        <v>1148</v>
      </c>
      <c r="D156" s="141"/>
      <c r="E156" s="141"/>
      <c r="F156" s="141" t="s">
        <v>30</v>
      </c>
      <c r="G156" s="141">
        <v>1</v>
      </c>
      <c r="H156" s="143" t="s">
        <v>1142</v>
      </c>
      <c r="I156" s="141" t="s">
        <v>1143</v>
      </c>
      <c r="J156" s="141" t="s">
        <v>34</v>
      </c>
      <c r="K156" s="141" t="s">
        <v>35</v>
      </c>
      <c r="L156" s="141" t="s">
        <v>373</v>
      </c>
      <c r="M156" s="141"/>
      <c r="N156" s="142" t="s">
        <v>1149</v>
      </c>
      <c r="O156" s="226"/>
      <c r="P156" s="254" t="s">
        <v>1150</v>
      </c>
      <c r="Q156" s="141"/>
      <c r="R156" s="141"/>
      <c r="S156" s="141"/>
      <c r="T156" s="189" t="s">
        <v>1145</v>
      </c>
      <c r="U156" s="141" t="s">
        <v>377</v>
      </c>
      <c r="V156" s="141" t="s">
        <v>324</v>
      </c>
      <c r="W156" s="141" t="s">
        <v>1151</v>
      </c>
      <c r="X156" s="141"/>
      <c r="Y156" s="143"/>
      <c r="Z156" s="143"/>
    </row>
    <row r="157" spans="1:27" ht="16">
      <c r="A157" s="97">
        <v>151</v>
      </c>
      <c r="B157" s="145" t="s">
        <v>1152</v>
      </c>
      <c r="C157" s="146" t="s">
        <v>1153</v>
      </c>
      <c r="D157" s="145"/>
      <c r="E157" s="145"/>
      <c r="F157" s="145" t="s">
        <v>1067</v>
      </c>
      <c r="G157" s="144">
        <v>1</v>
      </c>
      <c r="H157" s="144" t="s">
        <v>1154</v>
      </c>
      <c r="I157" s="145" t="s">
        <v>325</v>
      </c>
      <c r="J157" s="145" t="s">
        <v>34</v>
      </c>
      <c r="K157" s="145" t="s">
        <v>1155</v>
      </c>
      <c r="L157" s="145" t="s">
        <v>373</v>
      </c>
      <c r="M157" s="145"/>
      <c r="N157" s="146" t="s">
        <v>1156</v>
      </c>
      <c r="O157" s="227"/>
      <c r="P157" s="255"/>
      <c r="Q157" s="145"/>
      <c r="R157" s="145"/>
      <c r="S157" s="145"/>
      <c r="T157" s="190" t="s">
        <v>1157</v>
      </c>
      <c r="U157" s="145" t="s">
        <v>1158</v>
      </c>
      <c r="V157" s="145" t="s">
        <v>324</v>
      </c>
      <c r="W157" s="145" t="s">
        <v>1159</v>
      </c>
      <c r="X157" s="145"/>
      <c r="Y157" s="147"/>
      <c r="Z157" s="147"/>
    </row>
    <row r="158" spans="1:27" ht="16">
      <c r="A158" s="97">
        <v>152</v>
      </c>
      <c r="B158" s="145" t="s">
        <v>1160</v>
      </c>
      <c r="C158" s="146" t="s">
        <v>1161</v>
      </c>
      <c r="D158" s="145"/>
      <c r="E158" s="145"/>
      <c r="F158" s="145" t="s">
        <v>1067</v>
      </c>
      <c r="G158" s="144">
        <v>1</v>
      </c>
      <c r="H158" s="144" t="s">
        <v>1154</v>
      </c>
      <c r="I158" s="145" t="s">
        <v>325</v>
      </c>
      <c r="J158" s="145" t="s">
        <v>34</v>
      </c>
      <c r="K158" s="145" t="s">
        <v>1155</v>
      </c>
      <c r="L158" s="145" t="s">
        <v>373</v>
      </c>
      <c r="M158" s="145"/>
      <c r="N158" s="146" t="s">
        <v>1162</v>
      </c>
      <c r="O158" s="227"/>
      <c r="P158" s="255"/>
      <c r="Q158" s="145"/>
      <c r="R158" s="145"/>
      <c r="S158" s="145"/>
      <c r="T158" s="191" t="s">
        <v>1163</v>
      </c>
      <c r="U158" s="145" t="s">
        <v>1071</v>
      </c>
      <c r="V158" s="145" t="s">
        <v>324</v>
      </c>
      <c r="W158" s="145" t="s">
        <v>1159</v>
      </c>
      <c r="X158" s="145"/>
      <c r="Y158" s="148"/>
      <c r="Z158" s="148"/>
    </row>
    <row r="159" spans="1:27" ht="16">
      <c r="A159" s="339">
        <v>153</v>
      </c>
      <c r="B159" s="149" t="s">
        <v>1164</v>
      </c>
      <c r="C159" s="202" t="s">
        <v>1165</v>
      </c>
      <c r="D159" s="149"/>
      <c r="E159" s="149"/>
      <c r="F159" s="149" t="s">
        <v>1166</v>
      </c>
      <c r="G159" s="150">
        <v>1</v>
      </c>
      <c r="H159" s="139" t="s">
        <v>1135</v>
      </c>
      <c r="I159" s="149" t="s">
        <v>1167</v>
      </c>
      <c r="J159" s="149" t="s">
        <v>34</v>
      </c>
      <c r="K159" s="149" t="s">
        <v>1155</v>
      </c>
      <c r="L159" s="150" t="s">
        <v>373</v>
      </c>
      <c r="M159" s="150"/>
      <c r="N159" s="202" t="s">
        <v>1168</v>
      </c>
      <c r="O159" s="228"/>
      <c r="P159" s="256"/>
      <c r="Q159" s="151"/>
      <c r="R159" s="151"/>
      <c r="S159" s="151"/>
      <c r="T159" s="192" t="s">
        <v>1169</v>
      </c>
      <c r="U159" s="149" t="s">
        <v>1170</v>
      </c>
      <c r="V159" s="149" t="s">
        <v>324</v>
      </c>
      <c r="W159" s="149" t="s">
        <v>1171</v>
      </c>
      <c r="X159" s="165" t="s">
        <v>1171</v>
      </c>
      <c r="Y159" s="149"/>
      <c r="Z159" s="151"/>
    </row>
    <row r="160" spans="1:27" ht="16">
      <c r="A160" s="97">
        <v>154</v>
      </c>
      <c r="B160" s="149" t="s">
        <v>1172</v>
      </c>
      <c r="C160" s="203" t="s">
        <v>1173</v>
      </c>
      <c r="D160" s="151"/>
      <c r="E160" s="151"/>
      <c r="F160" s="151" t="s">
        <v>1174</v>
      </c>
      <c r="G160" s="150">
        <v>1</v>
      </c>
      <c r="H160" s="139" t="s">
        <v>1135</v>
      </c>
      <c r="I160" s="151" t="s">
        <v>1175</v>
      </c>
      <c r="J160" s="151" t="s">
        <v>34</v>
      </c>
      <c r="K160" s="151" t="s">
        <v>327</v>
      </c>
      <c r="L160" s="149" t="s">
        <v>36</v>
      </c>
      <c r="M160" s="149"/>
      <c r="N160" s="159" t="s">
        <v>1176</v>
      </c>
      <c r="O160" s="228"/>
      <c r="P160" s="256"/>
      <c r="Q160" s="151"/>
      <c r="R160" s="151"/>
      <c r="S160" s="151"/>
      <c r="T160" s="192" t="s">
        <v>1177</v>
      </c>
      <c r="U160" s="151" t="s">
        <v>1178</v>
      </c>
      <c r="V160" s="149" t="s">
        <v>55</v>
      </c>
      <c r="W160" s="149"/>
      <c r="X160" s="152" t="s">
        <v>1179</v>
      </c>
      <c r="Y160" s="149" t="s">
        <v>1180</v>
      </c>
      <c r="Z160" s="151"/>
    </row>
    <row r="161" spans="1:27" ht="16">
      <c r="A161" s="97">
        <v>155</v>
      </c>
      <c r="B161" s="149" t="s">
        <v>1181</v>
      </c>
      <c r="C161" s="202" t="s">
        <v>1182</v>
      </c>
      <c r="D161" s="149"/>
      <c r="E161" s="149"/>
      <c r="F161" s="149" t="s">
        <v>30</v>
      </c>
      <c r="G161" s="150">
        <v>1</v>
      </c>
      <c r="H161" s="139" t="s">
        <v>1135</v>
      </c>
      <c r="I161" s="149" t="s">
        <v>1183</v>
      </c>
      <c r="J161" s="149" t="s">
        <v>34</v>
      </c>
      <c r="K161" s="149" t="s">
        <v>327</v>
      </c>
      <c r="L161" s="151" t="s">
        <v>1184</v>
      </c>
      <c r="M161" s="151"/>
      <c r="N161" s="202" t="s">
        <v>1185</v>
      </c>
      <c r="O161" s="228"/>
      <c r="P161" s="256"/>
      <c r="Q161" s="151"/>
      <c r="R161" s="151"/>
      <c r="S161" s="151"/>
      <c r="T161" s="193" t="s">
        <v>1145</v>
      </c>
      <c r="U161" s="149" t="s">
        <v>377</v>
      </c>
      <c r="V161" s="149" t="s">
        <v>324</v>
      </c>
      <c r="W161" s="165"/>
      <c r="X161" s="165" t="s">
        <v>1186</v>
      </c>
      <c r="Y161" s="149" t="s">
        <v>1187</v>
      </c>
      <c r="Z161" s="98"/>
    </row>
    <row r="162" spans="1:27" ht="16">
      <c r="A162" s="97">
        <v>156</v>
      </c>
      <c r="B162" s="139" t="s">
        <v>1188</v>
      </c>
      <c r="C162" s="140" t="s">
        <v>1189</v>
      </c>
      <c r="D162" s="139"/>
      <c r="E162" s="139"/>
      <c r="F162" s="139" t="s">
        <v>1190</v>
      </c>
      <c r="G162" s="139">
        <v>1</v>
      </c>
      <c r="H162" s="139" t="s">
        <v>1135</v>
      </c>
      <c r="I162" s="139" t="s">
        <v>325</v>
      </c>
      <c r="J162" s="139" t="s">
        <v>326</v>
      </c>
      <c r="K162" s="139" t="s">
        <v>327</v>
      </c>
      <c r="L162" s="139" t="s">
        <v>373</v>
      </c>
      <c r="M162" s="139"/>
      <c r="N162" s="140" t="s">
        <v>1191</v>
      </c>
      <c r="O162" s="225"/>
      <c r="P162" s="253"/>
      <c r="Q162" s="139"/>
      <c r="R162" s="139"/>
      <c r="S162" s="139"/>
      <c r="T162" s="192" t="s">
        <v>1192</v>
      </c>
      <c r="U162" s="139" t="s">
        <v>1193</v>
      </c>
      <c r="V162" s="139" t="s">
        <v>55</v>
      </c>
      <c r="W162" s="157"/>
      <c r="X162" s="152" t="s">
        <v>1194</v>
      </c>
      <c r="Y162" s="98"/>
      <c r="Z162" s="98"/>
    </row>
    <row r="163" spans="1:27" ht="16">
      <c r="A163" s="97">
        <v>157</v>
      </c>
      <c r="B163" s="152" t="s">
        <v>1195</v>
      </c>
      <c r="C163" s="153" t="s">
        <v>1196</v>
      </c>
      <c r="D163" s="154"/>
      <c r="E163" s="154"/>
      <c r="F163" s="154" t="s">
        <v>324</v>
      </c>
      <c r="G163" s="154">
        <v>1</v>
      </c>
      <c r="H163" s="139" t="s">
        <v>1135</v>
      </c>
      <c r="I163" s="154" t="s">
        <v>325</v>
      </c>
      <c r="J163" s="154" t="s">
        <v>326</v>
      </c>
      <c r="K163" s="154" t="s">
        <v>327</v>
      </c>
      <c r="L163" s="154" t="s">
        <v>373</v>
      </c>
      <c r="M163" s="154"/>
      <c r="N163" s="153" t="s">
        <v>1197</v>
      </c>
      <c r="O163" s="229"/>
      <c r="P163" s="257"/>
      <c r="Q163" s="154"/>
      <c r="R163" s="154"/>
      <c r="S163" s="217"/>
      <c r="T163" s="192" t="s">
        <v>363</v>
      </c>
      <c r="U163" s="154"/>
      <c r="V163" s="154" t="s">
        <v>324</v>
      </c>
      <c r="W163" s="154"/>
      <c r="X163" s="154" t="s">
        <v>1198</v>
      </c>
      <c r="Y163" s="98"/>
      <c r="Z163" s="98" t="s">
        <v>1199</v>
      </c>
    </row>
    <row r="164" spans="1:27" ht="16">
      <c r="A164" s="339">
        <v>158</v>
      </c>
      <c r="B164" s="149" t="s">
        <v>1200</v>
      </c>
      <c r="C164" s="202" t="s">
        <v>1201</v>
      </c>
      <c r="D164" s="149"/>
      <c r="E164" s="149"/>
      <c r="F164" s="149" t="s">
        <v>1202</v>
      </c>
      <c r="G164" s="150">
        <v>1</v>
      </c>
      <c r="H164" s="139" t="s">
        <v>1135</v>
      </c>
      <c r="I164" s="149" t="s">
        <v>325</v>
      </c>
      <c r="J164" s="149" t="s">
        <v>326</v>
      </c>
      <c r="K164" s="149" t="s">
        <v>1155</v>
      </c>
      <c r="L164" s="151" t="s">
        <v>373</v>
      </c>
      <c r="M164" s="151"/>
      <c r="N164" s="202" t="s">
        <v>1203</v>
      </c>
      <c r="O164" s="228"/>
      <c r="P164" s="256"/>
      <c r="Q164" s="151"/>
      <c r="R164" s="151"/>
      <c r="S164" s="151"/>
      <c r="T164" s="193" t="s">
        <v>1204</v>
      </c>
      <c r="U164" s="149" t="s">
        <v>1205</v>
      </c>
      <c r="V164" s="149" t="s">
        <v>52</v>
      </c>
      <c r="W164" s="165"/>
      <c r="X164" s="165" t="s">
        <v>1206</v>
      </c>
      <c r="Y164" s="98"/>
      <c r="Z164" s="98"/>
    </row>
    <row r="165" spans="1:27" ht="16">
      <c r="A165" s="97">
        <v>159</v>
      </c>
      <c r="B165" s="154" t="s">
        <v>1207</v>
      </c>
      <c r="C165" s="153" t="s">
        <v>1208</v>
      </c>
      <c r="D165" s="154"/>
      <c r="E165" s="154"/>
      <c r="F165" s="154" t="s">
        <v>1209</v>
      </c>
      <c r="G165" s="154">
        <v>1</v>
      </c>
      <c r="H165" s="139" t="s">
        <v>1135</v>
      </c>
      <c r="I165" s="154" t="s">
        <v>325</v>
      </c>
      <c r="J165" s="154" t="s">
        <v>326</v>
      </c>
      <c r="K165" s="154" t="s">
        <v>327</v>
      </c>
      <c r="L165" s="154" t="s">
        <v>373</v>
      </c>
      <c r="M165" s="154"/>
      <c r="N165" s="153" t="s">
        <v>1210</v>
      </c>
      <c r="O165" s="229"/>
      <c r="P165" s="257"/>
      <c r="Q165" s="154"/>
      <c r="R165" s="154"/>
      <c r="S165" s="154"/>
      <c r="T165" s="192" t="s">
        <v>1211</v>
      </c>
      <c r="U165" s="154" t="s">
        <v>1212</v>
      </c>
      <c r="V165" s="154" t="s">
        <v>55</v>
      </c>
      <c r="W165" s="157"/>
      <c r="X165" s="152" t="s">
        <v>1213</v>
      </c>
      <c r="Y165" s="98" t="s">
        <v>1214</v>
      </c>
      <c r="Z165" s="98"/>
    </row>
    <row r="166" spans="1:27" ht="16">
      <c r="A166" s="97">
        <v>160</v>
      </c>
      <c r="B166" s="154" t="s">
        <v>1215</v>
      </c>
      <c r="C166" s="153" t="s">
        <v>1216</v>
      </c>
      <c r="D166" s="154"/>
      <c r="E166" s="154"/>
      <c r="F166" s="154" t="s">
        <v>1217</v>
      </c>
      <c r="G166" s="154">
        <v>1</v>
      </c>
      <c r="H166" s="139" t="s">
        <v>1135</v>
      </c>
      <c r="I166" s="154" t="s">
        <v>325</v>
      </c>
      <c r="J166" s="154" t="s">
        <v>326</v>
      </c>
      <c r="K166" s="154" t="s">
        <v>327</v>
      </c>
      <c r="L166" s="154" t="s">
        <v>373</v>
      </c>
      <c r="M166" s="154"/>
      <c r="N166" s="153" t="s">
        <v>1218</v>
      </c>
      <c r="O166" s="229"/>
      <c r="P166" s="257"/>
      <c r="Q166" s="154"/>
      <c r="R166" s="154"/>
      <c r="S166" s="154"/>
      <c r="T166" s="192" t="s">
        <v>1219</v>
      </c>
      <c r="U166" s="154" t="s">
        <v>1220</v>
      </c>
      <c r="V166" s="154" t="s">
        <v>55</v>
      </c>
      <c r="W166" s="157"/>
      <c r="X166" s="152" t="s">
        <v>1221</v>
      </c>
      <c r="Y166" s="98"/>
      <c r="Z166" s="98"/>
    </row>
    <row r="167" spans="1:27" ht="16">
      <c r="A167" s="97">
        <v>161</v>
      </c>
      <c r="B167" s="152" t="s">
        <v>1222</v>
      </c>
      <c r="C167" s="155" t="s">
        <v>1223</v>
      </c>
      <c r="D167" s="152"/>
      <c r="E167" s="152"/>
      <c r="F167" s="152" t="s">
        <v>1224</v>
      </c>
      <c r="G167" s="152">
        <v>1</v>
      </c>
      <c r="H167" s="139" t="s">
        <v>1135</v>
      </c>
      <c r="I167" s="152" t="s">
        <v>325</v>
      </c>
      <c r="J167" s="152" t="s">
        <v>326</v>
      </c>
      <c r="K167" s="152" t="s">
        <v>327</v>
      </c>
      <c r="L167" s="152" t="s">
        <v>373</v>
      </c>
      <c r="M167" s="152"/>
      <c r="N167" s="235" t="s">
        <v>1225</v>
      </c>
      <c r="O167" s="230"/>
      <c r="P167" s="258"/>
      <c r="Q167" s="152"/>
      <c r="R167" s="152"/>
      <c r="S167" s="152"/>
      <c r="T167" s="192" t="s">
        <v>1226</v>
      </c>
      <c r="U167" s="152" t="s">
        <v>1227</v>
      </c>
      <c r="V167" s="152" t="s">
        <v>324</v>
      </c>
      <c r="W167" s="152"/>
      <c r="X167" s="152"/>
      <c r="Y167" s="157"/>
      <c r="Z167" s="157"/>
      <c r="AA167" s="84"/>
    </row>
    <row r="168" spans="1:27" ht="16">
      <c r="A168" s="97">
        <v>162</v>
      </c>
      <c r="B168" s="154" t="s">
        <v>1228</v>
      </c>
      <c r="C168" s="153" t="s">
        <v>1229</v>
      </c>
      <c r="D168" s="154"/>
      <c r="E168" s="154"/>
      <c r="F168" s="154" t="s">
        <v>324</v>
      </c>
      <c r="G168" s="154">
        <v>1</v>
      </c>
      <c r="H168" s="139" t="s">
        <v>1135</v>
      </c>
      <c r="I168" s="154" t="s">
        <v>325</v>
      </c>
      <c r="J168" s="154" t="s">
        <v>326</v>
      </c>
      <c r="K168" s="154" t="s">
        <v>327</v>
      </c>
      <c r="L168" s="154" t="s">
        <v>373</v>
      </c>
      <c r="M168" s="154"/>
      <c r="N168" s="236" t="s">
        <v>1230</v>
      </c>
      <c r="O168" s="230"/>
      <c r="P168" s="257"/>
      <c r="Q168" s="154"/>
      <c r="R168" s="154"/>
      <c r="S168" s="154"/>
      <c r="T168" s="192" t="s">
        <v>363</v>
      </c>
      <c r="U168" s="154"/>
      <c r="V168" s="154" t="s">
        <v>324</v>
      </c>
      <c r="W168" s="154"/>
      <c r="X168" s="154" t="s">
        <v>1231</v>
      </c>
      <c r="Y168" s="98" t="s">
        <v>1232</v>
      </c>
      <c r="Z168" s="98" t="s">
        <v>1233</v>
      </c>
    </row>
    <row r="169" spans="1:27" ht="16">
      <c r="A169" s="339">
        <v>163</v>
      </c>
      <c r="B169" s="150" t="s">
        <v>1234</v>
      </c>
      <c r="C169" s="159" t="s">
        <v>1235</v>
      </c>
      <c r="D169" s="150"/>
      <c r="E169" s="150"/>
      <c r="F169" s="150" t="s">
        <v>324</v>
      </c>
      <c r="G169" s="150">
        <v>1</v>
      </c>
      <c r="H169" s="139" t="s">
        <v>1135</v>
      </c>
      <c r="I169" s="150" t="s">
        <v>325</v>
      </c>
      <c r="J169" s="150" t="s">
        <v>326</v>
      </c>
      <c r="K169" s="150" t="s">
        <v>1155</v>
      </c>
      <c r="L169" s="150" t="s">
        <v>373</v>
      </c>
      <c r="M169" s="150"/>
      <c r="N169" s="159" t="s">
        <v>1236</v>
      </c>
      <c r="O169" s="228"/>
      <c r="P169" s="259"/>
      <c r="Q169" s="150"/>
      <c r="R169" s="150"/>
      <c r="S169" s="150"/>
      <c r="T169" s="193"/>
      <c r="U169" s="150"/>
      <c r="V169" s="150" t="s">
        <v>52</v>
      </c>
      <c r="W169" s="149"/>
      <c r="X169" s="165" t="s">
        <v>1237</v>
      </c>
      <c r="Y169" s="98"/>
      <c r="Z169" s="98"/>
    </row>
    <row r="170" spans="1:27" ht="16">
      <c r="A170" s="97">
        <v>164</v>
      </c>
      <c r="B170" s="149" t="s">
        <v>1238</v>
      </c>
      <c r="C170" s="202" t="s">
        <v>1239</v>
      </c>
      <c r="D170" s="149"/>
      <c r="E170" s="149"/>
      <c r="F170" s="149" t="s">
        <v>1094</v>
      </c>
      <c r="G170" s="150">
        <v>1</v>
      </c>
      <c r="H170" s="139" t="s">
        <v>1135</v>
      </c>
      <c r="I170" s="149" t="s">
        <v>325</v>
      </c>
      <c r="J170" s="149" t="s">
        <v>34</v>
      </c>
      <c r="K170" s="149" t="s">
        <v>1155</v>
      </c>
      <c r="L170" s="151" t="s">
        <v>373</v>
      </c>
      <c r="M170" s="151"/>
      <c r="N170" s="202" t="s">
        <v>1240</v>
      </c>
      <c r="O170" s="228"/>
      <c r="P170" s="256"/>
      <c r="Q170" s="151"/>
      <c r="R170" s="151"/>
      <c r="S170" s="151"/>
      <c r="T170" s="192" t="s">
        <v>1241</v>
      </c>
      <c r="U170" s="149" t="s">
        <v>1242</v>
      </c>
      <c r="V170" s="149" t="s">
        <v>324</v>
      </c>
      <c r="W170" s="149"/>
      <c r="X170" s="165" t="s">
        <v>1206</v>
      </c>
      <c r="Y170" s="98"/>
      <c r="Z170" s="98"/>
    </row>
    <row r="171" spans="1:27" ht="16">
      <c r="A171" s="97">
        <v>165</v>
      </c>
      <c r="B171" s="150" t="s">
        <v>1243</v>
      </c>
      <c r="C171" s="159" t="s">
        <v>1244</v>
      </c>
      <c r="D171" s="150"/>
      <c r="E171" s="150"/>
      <c r="F171" s="150" t="s">
        <v>1245</v>
      </c>
      <c r="G171" s="150">
        <v>1</v>
      </c>
      <c r="H171" s="139" t="s">
        <v>1135</v>
      </c>
      <c r="I171" s="150" t="s">
        <v>325</v>
      </c>
      <c r="J171" s="150" t="s">
        <v>326</v>
      </c>
      <c r="K171" s="150" t="s">
        <v>327</v>
      </c>
      <c r="L171" s="150" t="s">
        <v>373</v>
      </c>
      <c r="M171" s="150"/>
      <c r="N171" s="159" t="s">
        <v>1246</v>
      </c>
      <c r="O171" s="228"/>
      <c r="P171" s="259"/>
      <c r="Q171" s="150"/>
      <c r="R171" s="150"/>
      <c r="S171" s="150"/>
      <c r="T171" s="193" t="s">
        <v>1247</v>
      </c>
      <c r="U171" s="150" t="s">
        <v>1248</v>
      </c>
      <c r="V171" s="150" t="s">
        <v>1249</v>
      </c>
      <c r="W171" s="160"/>
      <c r="X171" s="160" t="s">
        <v>1250</v>
      </c>
      <c r="Y171" s="151"/>
      <c r="Z171" s="151"/>
    </row>
    <row r="172" spans="1:27" ht="16">
      <c r="A172" s="97">
        <v>166</v>
      </c>
      <c r="B172" s="154" t="s">
        <v>1251</v>
      </c>
      <c r="C172" s="153" t="s">
        <v>1252</v>
      </c>
      <c r="D172" s="154"/>
      <c r="E172" s="154"/>
      <c r="F172" s="154" t="s">
        <v>324</v>
      </c>
      <c r="G172" s="154">
        <v>1</v>
      </c>
      <c r="H172" s="139" t="s">
        <v>1135</v>
      </c>
      <c r="I172" s="154" t="s">
        <v>325</v>
      </c>
      <c r="J172" s="154" t="s">
        <v>326</v>
      </c>
      <c r="K172" s="154" t="s">
        <v>327</v>
      </c>
      <c r="L172" s="154" t="s">
        <v>373</v>
      </c>
      <c r="M172" s="154"/>
      <c r="N172" s="153" t="s">
        <v>1085</v>
      </c>
      <c r="O172" s="229"/>
      <c r="P172" s="257"/>
      <c r="Q172" s="154"/>
      <c r="R172" s="154"/>
      <c r="S172" s="154"/>
      <c r="T172" s="192" t="s">
        <v>1253</v>
      </c>
      <c r="U172" s="152" t="s">
        <v>1254</v>
      </c>
      <c r="V172" s="154" t="s">
        <v>324</v>
      </c>
      <c r="W172" s="157"/>
      <c r="X172" s="152" t="s">
        <v>1255</v>
      </c>
      <c r="Y172" s="98"/>
      <c r="Z172" s="98"/>
      <c r="AA172" s="79"/>
    </row>
    <row r="173" spans="1:27" ht="16">
      <c r="A173" s="97">
        <v>167</v>
      </c>
      <c r="B173" s="154" t="s">
        <v>1256</v>
      </c>
      <c r="C173" s="153" t="s">
        <v>1257</v>
      </c>
      <c r="D173" s="154"/>
      <c r="E173" s="154"/>
      <c r="F173" s="154" t="s">
        <v>324</v>
      </c>
      <c r="G173" s="154">
        <v>1</v>
      </c>
      <c r="H173" s="139" t="s">
        <v>1135</v>
      </c>
      <c r="I173" s="154" t="s">
        <v>325</v>
      </c>
      <c r="J173" s="154" t="s">
        <v>326</v>
      </c>
      <c r="K173" s="154" t="s">
        <v>327</v>
      </c>
      <c r="L173" s="154" t="s">
        <v>373</v>
      </c>
      <c r="M173" s="154"/>
      <c r="N173" s="153" t="s">
        <v>1258</v>
      </c>
      <c r="O173" s="229"/>
      <c r="P173" s="257"/>
      <c r="Q173" s="154"/>
      <c r="R173" s="154"/>
      <c r="S173" s="154"/>
      <c r="T173" s="192" t="s">
        <v>363</v>
      </c>
      <c r="U173" s="154"/>
      <c r="V173" s="154" t="s">
        <v>324</v>
      </c>
      <c r="W173" s="154"/>
      <c r="X173" s="161" t="s">
        <v>1259</v>
      </c>
      <c r="Y173" s="161" t="s">
        <v>1260</v>
      </c>
      <c r="Z173" s="161" t="s">
        <v>1261</v>
      </c>
    </row>
    <row r="174" spans="1:27" ht="16">
      <c r="A174" s="339">
        <v>168</v>
      </c>
      <c r="B174" s="154" t="s">
        <v>1262</v>
      </c>
      <c r="C174" s="153" t="s">
        <v>1263</v>
      </c>
      <c r="D174" s="154"/>
      <c r="E174" s="154"/>
      <c r="F174" s="154" t="s">
        <v>324</v>
      </c>
      <c r="G174" s="154">
        <v>1</v>
      </c>
      <c r="H174" s="139" t="s">
        <v>1135</v>
      </c>
      <c r="I174" s="154" t="s">
        <v>325</v>
      </c>
      <c r="J174" s="154" t="s">
        <v>326</v>
      </c>
      <c r="K174" s="154" t="s">
        <v>327</v>
      </c>
      <c r="L174" s="154" t="s">
        <v>373</v>
      </c>
      <c r="M174" s="154"/>
      <c r="N174" s="153" t="s">
        <v>1264</v>
      </c>
      <c r="O174" s="229"/>
      <c r="P174" s="257"/>
      <c r="Q174" s="154"/>
      <c r="R174" s="154"/>
      <c r="S174" s="154"/>
      <c r="T174" s="192" t="s">
        <v>363</v>
      </c>
      <c r="U174" s="154"/>
      <c r="V174" s="154" t="s">
        <v>324</v>
      </c>
      <c r="W174" s="154"/>
      <c r="X174" s="161" t="s">
        <v>1259</v>
      </c>
      <c r="Y174" s="161" t="s">
        <v>1265</v>
      </c>
      <c r="Z174" s="161" t="s">
        <v>1266</v>
      </c>
    </row>
    <row r="175" spans="1:27" ht="16">
      <c r="A175" s="97">
        <v>169</v>
      </c>
      <c r="B175" s="151" t="s">
        <v>1267</v>
      </c>
      <c r="C175" s="203" t="s">
        <v>1268</v>
      </c>
      <c r="D175" s="151"/>
      <c r="E175" s="151"/>
      <c r="F175" s="151" t="s">
        <v>1269</v>
      </c>
      <c r="G175" s="150">
        <v>1</v>
      </c>
      <c r="H175" s="139" t="s">
        <v>1135</v>
      </c>
      <c r="I175" s="151" t="s">
        <v>325</v>
      </c>
      <c r="J175" s="151" t="s">
        <v>34</v>
      </c>
      <c r="K175" s="151" t="s">
        <v>1155</v>
      </c>
      <c r="L175" s="151" t="s">
        <v>373</v>
      </c>
      <c r="M175" s="151"/>
      <c r="N175" s="203" t="s">
        <v>1270</v>
      </c>
      <c r="O175" s="228"/>
      <c r="P175" s="256"/>
      <c r="Q175" s="151"/>
      <c r="R175" s="151"/>
      <c r="S175" s="151"/>
      <c r="T175" s="193" t="s">
        <v>1271</v>
      </c>
      <c r="U175" s="151" t="s">
        <v>1272</v>
      </c>
      <c r="V175" s="151" t="s">
        <v>324</v>
      </c>
      <c r="W175" s="151"/>
      <c r="X175" s="150" t="s">
        <v>1273</v>
      </c>
      <c r="Y175" s="98"/>
      <c r="Z175" s="98"/>
    </row>
    <row r="176" spans="1:27" ht="16">
      <c r="A176" s="97">
        <v>170</v>
      </c>
      <c r="B176" s="154" t="s">
        <v>1274</v>
      </c>
      <c r="C176" s="153" t="s">
        <v>1275</v>
      </c>
      <c r="D176" s="154"/>
      <c r="E176" s="154"/>
      <c r="F176" s="154" t="s">
        <v>1190</v>
      </c>
      <c r="G176" s="154">
        <v>1</v>
      </c>
      <c r="H176" s="139" t="s">
        <v>1135</v>
      </c>
      <c r="I176" s="154" t="s">
        <v>325</v>
      </c>
      <c r="J176" s="154" t="s">
        <v>326</v>
      </c>
      <c r="K176" s="154" t="s">
        <v>327</v>
      </c>
      <c r="L176" s="154" t="s">
        <v>373</v>
      </c>
      <c r="M176" s="154"/>
      <c r="N176" s="236" t="s">
        <v>1191</v>
      </c>
      <c r="O176" s="230"/>
      <c r="P176" s="257"/>
      <c r="Q176" s="154" t="s">
        <v>1098</v>
      </c>
      <c r="R176" s="154"/>
      <c r="S176" s="154"/>
      <c r="T176" s="192" t="s">
        <v>1192</v>
      </c>
      <c r="U176" s="154" t="s">
        <v>1193</v>
      </c>
      <c r="V176" s="154" t="s">
        <v>55</v>
      </c>
      <c r="W176" s="154" t="s">
        <v>1101</v>
      </c>
      <c r="X176" s="154" t="s">
        <v>1276</v>
      </c>
      <c r="Y176" s="98" t="s">
        <v>1277</v>
      </c>
      <c r="Z176" s="98"/>
    </row>
    <row r="177" spans="1:27" ht="16">
      <c r="A177" s="97">
        <v>171</v>
      </c>
      <c r="B177" s="162" t="s">
        <v>1278</v>
      </c>
      <c r="C177" s="163" t="s">
        <v>1279</v>
      </c>
      <c r="D177" s="152"/>
      <c r="E177" s="152"/>
      <c r="F177" s="152" t="s">
        <v>1109</v>
      </c>
      <c r="G177" s="154">
        <v>1</v>
      </c>
      <c r="H177" s="139" t="s">
        <v>1135</v>
      </c>
      <c r="I177" s="154" t="s">
        <v>1095</v>
      </c>
      <c r="J177" s="154" t="s">
        <v>34</v>
      </c>
      <c r="K177" s="154" t="s">
        <v>327</v>
      </c>
      <c r="L177" s="154" t="s">
        <v>373</v>
      </c>
      <c r="M177" s="154"/>
      <c r="N177" s="153" t="s">
        <v>1280</v>
      </c>
      <c r="O177" s="229"/>
      <c r="P177" s="257"/>
      <c r="Q177" s="154"/>
      <c r="R177" s="154"/>
      <c r="S177" s="154"/>
      <c r="T177" s="192" t="s">
        <v>1281</v>
      </c>
      <c r="U177" s="164" t="s">
        <v>1282</v>
      </c>
      <c r="V177" s="154" t="s">
        <v>324</v>
      </c>
      <c r="W177" s="154"/>
      <c r="X177" s="154" t="s">
        <v>1283</v>
      </c>
      <c r="Y177" s="98"/>
      <c r="Z177" s="98"/>
    </row>
    <row r="178" spans="1:27" ht="16">
      <c r="A178" s="339">
        <v>172</v>
      </c>
      <c r="B178" s="154" t="s">
        <v>1284</v>
      </c>
      <c r="C178" s="153" t="s">
        <v>1285</v>
      </c>
      <c r="D178" s="154" t="s">
        <v>1286</v>
      </c>
      <c r="E178" s="154" t="s">
        <v>30</v>
      </c>
      <c r="F178" s="154" t="s">
        <v>324</v>
      </c>
      <c r="G178" s="154">
        <v>1</v>
      </c>
      <c r="H178" s="139" t="s">
        <v>1135</v>
      </c>
      <c r="I178" s="154" t="s">
        <v>325</v>
      </c>
      <c r="J178" s="154" t="s">
        <v>326</v>
      </c>
      <c r="K178" s="154" t="s">
        <v>327</v>
      </c>
      <c r="L178" s="154" t="s">
        <v>36</v>
      </c>
      <c r="M178" s="154"/>
      <c r="N178" s="153" t="s">
        <v>1287</v>
      </c>
      <c r="O178" s="229"/>
      <c r="P178" s="260"/>
      <c r="Q178" s="158"/>
      <c r="R178" s="158"/>
      <c r="S178" s="158"/>
      <c r="T178" s="192"/>
      <c r="U178" s="154"/>
      <c r="V178" s="154" t="s">
        <v>324</v>
      </c>
      <c r="W178" s="154"/>
      <c r="X178" s="154" t="s">
        <v>1198</v>
      </c>
      <c r="Y178" s="98" t="s">
        <v>1288</v>
      </c>
      <c r="Z178" s="98" t="s">
        <v>1289</v>
      </c>
    </row>
    <row r="179" spans="1:27" ht="16">
      <c r="A179" s="97">
        <v>173</v>
      </c>
      <c r="B179" s="152" t="s">
        <v>1290</v>
      </c>
      <c r="C179" s="153" t="s">
        <v>1291</v>
      </c>
      <c r="D179" s="152"/>
      <c r="E179" s="152"/>
      <c r="F179" s="152" t="s">
        <v>1292</v>
      </c>
      <c r="G179" s="154">
        <v>1</v>
      </c>
      <c r="H179" s="139" t="s">
        <v>1135</v>
      </c>
      <c r="I179" s="154" t="s">
        <v>325</v>
      </c>
      <c r="J179" s="152" t="s">
        <v>326</v>
      </c>
      <c r="K179" s="154" t="s">
        <v>327</v>
      </c>
      <c r="L179" s="154" t="s">
        <v>36</v>
      </c>
      <c r="M179" s="154"/>
      <c r="N179" s="236" t="s">
        <v>1293</v>
      </c>
      <c r="O179" s="230"/>
      <c r="P179" s="260"/>
      <c r="Q179" s="158"/>
      <c r="R179" s="158"/>
      <c r="S179" s="158"/>
      <c r="T179" s="192" t="s">
        <v>1294</v>
      </c>
      <c r="U179" s="154" t="s">
        <v>1295</v>
      </c>
      <c r="V179" s="154" t="s">
        <v>324</v>
      </c>
      <c r="W179" s="157"/>
      <c r="X179" s="152" t="s">
        <v>1296</v>
      </c>
      <c r="Y179" s="98"/>
      <c r="Z179" s="98"/>
    </row>
    <row r="180" spans="1:27" ht="16">
      <c r="A180" s="97">
        <v>174</v>
      </c>
      <c r="B180" s="154" t="s">
        <v>1297</v>
      </c>
      <c r="C180" s="153" t="s">
        <v>1298</v>
      </c>
      <c r="D180" s="154"/>
      <c r="E180" s="154"/>
      <c r="F180" s="154" t="s">
        <v>48</v>
      </c>
      <c r="G180" s="154">
        <v>1</v>
      </c>
      <c r="H180" s="139" t="s">
        <v>1135</v>
      </c>
      <c r="I180" s="154" t="s">
        <v>325</v>
      </c>
      <c r="J180" s="154" t="s">
        <v>34</v>
      </c>
      <c r="K180" s="154" t="s">
        <v>327</v>
      </c>
      <c r="L180" s="154" t="s">
        <v>36</v>
      </c>
      <c r="M180" s="154"/>
      <c r="N180" s="153" t="s">
        <v>1299</v>
      </c>
      <c r="O180" s="229"/>
      <c r="P180" s="257"/>
      <c r="Q180" s="154" t="s">
        <v>1098</v>
      </c>
      <c r="R180" s="154"/>
      <c r="S180" s="154"/>
      <c r="T180" s="192"/>
      <c r="U180" s="154"/>
      <c r="V180" s="154" t="s">
        <v>55</v>
      </c>
      <c r="W180" s="154" t="s">
        <v>1101</v>
      </c>
      <c r="X180" s="154" t="s">
        <v>1300</v>
      </c>
      <c r="Y180" s="98" t="s">
        <v>1301</v>
      </c>
      <c r="Z180" s="98" t="s">
        <v>1302</v>
      </c>
    </row>
    <row r="181" spans="1:27" ht="16">
      <c r="A181" s="97">
        <v>175</v>
      </c>
      <c r="B181" s="150" t="s">
        <v>1303</v>
      </c>
      <c r="C181" s="159" t="s">
        <v>1304</v>
      </c>
      <c r="D181" s="150"/>
      <c r="E181" s="150"/>
      <c r="F181" s="150" t="s">
        <v>324</v>
      </c>
      <c r="G181" s="150">
        <v>1</v>
      </c>
      <c r="H181" s="139" t="s">
        <v>1135</v>
      </c>
      <c r="I181" s="150" t="s">
        <v>325</v>
      </c>
      <c r="J181" s="150" t="s">
        <v>326</v>
      </c>
      <c r="K181" s="150" t="s">
        <v>1155</v>
      </c>
      <c r="L181" s="150" t="s">
        <v>36</v>
      </c>
      <c r="M181" s="150"/>
      <c r="N181" s="159" t="s">
        <v>1305</v>
      </c>
      <c r="O181" s="228"/>
      <c r="P181" s="259"/>
      <c r="Q181" s="150"/>
      <c r="R181" s="150"/>
      <c r="S181" s="150"/>
      <c r="T181" s="192" t="s">
        <v>1253</v>
      </c>
      <c r="U181" s="165" t="s">
        <v>1254</v>
      </c>
      <c r="V181" s="165" t="s">
        <v>324</v>
      </c>
      <c r="W181" s="157"/>
      <c r="X181" s="152" t="s">
        <v>1255</v>
      </c>
      <c r="Y181" s="151"/>
      <c r="Z181" s="151"/>
    </row>
    <row r="182" spans="1:27" ht="16">
      <c r="A182" s="97">
        <v>176</v>
      </c>
      <c r="B182" s="152" t="s">
        <v>1306</v>
      </c>
      <c r="C182" s="153" t="s">
        <v>1307</v>
      </c>
      <c r="D182" s="154"/>
      <c r="E182" s="154"/>
      <c r="F182" s="154" t="s">
        <v>48</v>
      </c>
      <c r="G182" s="154">
        <v>1</v>
      </c>
      <c r="H182" s="139" t="s">
        <v>1135</v>
      </c>
      <c r="I182" s="154" t="s">
        <v>325</v>
      </c>
      <c r="J182" s="152" t="s">
        <v>34</v>
      </c>
      <c r="K182" s="154" t="s">
        <v>327</v>
      </c>
      <c r="L182" s="154" t="s">
        <v>36</v>
      </c>
      <c r="M182" s="154"/>
      <c r="N182" s="153" t="s">
        <v>1308</v>
      </c>
      <c r="O182" s="229"/>
      <c r="P182" s="258"/>
      <c r="Q182" s="154" t="s">
        <v>1098</v>
      </c>
      <c r="R182" s="154"/>
      <c r="S182" s="154"/>
      <c r="T182" s="192" t="s">
        <v>53</v>
      </c>
      <c r="U182" s="154"/>
      <c r="V182" s="154" t="s">
        <v>55</v>
      </c>
      <c r="W182" s="152" t="s">
        <v>1309</v>
      </c>
      <c r="X182" s="152" t="s">
        <v>1310</v>
      </c>
      <c r="Y182" s="154" t="s">
        <v>1311</v>
      </c>
      <c r="Z182" s="98"/>
    </row>
    <row r="183" spans="1:27" ht="16">
      <c r="A183" s="339">
        <v>177</v>
      </c>
      <c r="B183" s="149" t="s">
        <v>1312</v>
      </c>
      <c r="C183" s="202" t="s">
        <v>1313</v>
      </c>
      <c r="D183" s="149"/>
      <c r="E183" s="149"/>
      <c r="F183" s="149" t="s">
        <v>1174</v>
      </c>
      <c r="G183" s="150">
        <v>1</v>
      </c>
      <c r="H183" s="139" t="s">
        <v>1135</v>
      </c>
      <c r="I183" s="149" t="s">
        <v>1314</v>
      </c>
      <c r="J183" s="149" t="s">
        <v>34</v>
      </c>
      <c r="K183" s="149" t="s">
        <v>1155</v>
      </c>
      <c r="L183" s="149" t="s">
        <v>36</v>
      </c>
      <c r="M183" s="149"/>
      <c r="N183" s="237" t="s">
        <v>1315</v>
      </c>
      <c r="O183" s="231"/>
      <c r="P183" s="261"/>
      <c r="Q183" s="149"/>
      <c r="R183" s="149"/>
      <c r="S183" s="149"/>
      <c r="T183" s="192" t="s">
        <v>1177</v>
      </c>
      <c r="U183" s="149" t="s">
        <v>1178</v>
      </c>
      <c r="V183" s="149" t="s">
        <v>55</v>
      </c>
      <c r="W183" s="149"/>
      <c r="X183" s="165" t="s">
        <v>1316</v>
      </c>
      <c r="Y183" s="149"/>
      <c r="Z183" s="149"/>
      <c r="AA183" s="84"/>
    </row>
    <row r="184" spans="1:27" ht="16">
      <c r="A184" s="97">
        <v>178</v>
      </c>
      <c r="B184" s="165" t="s">
        <v>1317</v>
      </c>
      <c r="C184" s="166" t="s">
        <v>1318</v>
      </c>
      <c r="D184" s="150"/>
      <c r="E184" s="150"/>
      <c r="F184" s="150" t="s">
        <v>324</v>
      </c>
      <c r="G184" s="150">
        <v>1</v>
      </c>
      <c r="H184" s="139" t="s">
        <v>1135</v>
      </c>
      <c r="I184" s="165" t="s">
        <v>1314</v>
      </c>
      <c r="J184" s="165" t="s">
        <v>326</v>
      </c>
      <c r="K184" s="165" t="s">
        <v>1155</v>
      </c>
      <c r="L184" s="165" t="s">
        <v>36</v>
      </c>
      <c r="M184" s="165"/>
      <c r="N184" s="238" t="s">
        <v>1319</v>
      </c>
      <c r="O184" s="231"/>
      <c r="P184" s="262"/>
      <c r="Q184" s="167"/>
      <c r="R184" s="167"/>
      <c r="S184" s="167"/>
      <c r="T184" s="193" t="s">
        <v>363</v>
      </c>
      <c r="U184" s="165"/>
      <c r="V184" s="165" t="s">
        <v>324</v>
      </c>
      <c r="W184" s="149"/>
      <c r="X184" s="165" t="s">
        <v>1320</v>
      </c>
      <c r="Y184" s="149"/>
      <c r="Z184" s="149"/>
      <c r="AA184" s="84"/>
    </row>
    <row r="185" spans="1:27" ht="16">
      <c r="A185" s="97">
        <v>179</v>
      </c>
      <c r="B185" s="154" t="s">
        <v>1321</v>
      </c>
      <c r="C185" s="153" t="s">
        <v>1322</v>
      </c>
      <c r="D185" s="154"/>
      <c r="E185" s="154"/>
      <c r="F185" s="154" t="s">
        <v>324</v>
      </c>
      <c r="G185" s="154">
        <v>1</v>
      </c>
      <c r="H185" s="139" t="s">
        <v>1135</v>
      </c>
      <c r="I185" s="154" t="s">
        <v>325</v>
      </c>
      <c r="J185" s="154" t="s">
        <v>326</v>
      </c>
      <c r="K185" s="154" t="s">
        <v>327</v>
      </c>
      <c r="L185" s="154" t="s">
        <v>1323</v>
      </c>
      <c r="M185" s="154"/>
      <c r="N185" s="236" t="s">
        <v>1324</v>
      </c>
      <c r="O185" s="230"/>
      <c r="P185" s="260"/>
      <c r="Q185" s="158"/>
      <c r="R185" s="158"/>
      <c r="S185" s="158"/>
      <c r="T185" s="192" t="s">
        <v>363</v>
      </c>
      <c r="U185" s="154"/>
      <c r="V185" s="154" t="s">
        <v>324</v>
      </c>
      <c r="W185" s="154"/>
      <c r="X185" s="152" t="s">
        <v>1179</v>
      </c>
      <c r="Y185" s="98"/>
      <c r="Z185" s="98" t="s">
        <v>1325</v>
      </c>
    </row>
    <row r="186" spans="1:27" ht="16">
      <c r="A186" s="97">
        <v>180</v>
      </c>
      <c r="B186" s="154" t="s">
        <v>1326</v>
      </c>
      <c r="C186" s="153" t="s">
        <v>1327</v>
      </c>
      <c r="D186" s="154"/>
      <c r="E186" s="154"/>
      <c r="F186" s="154" t="s">
        <v>324</v>
      </c>
      <c r="G186" s="154">
        <v>1</v>
      </c>
      <c r="H186" s="139" t="s">
        <v>1135</v>
      </c>
      <c r="I186" s="154" t="s">
        <v>325</v>
      </c>
      <c r="J186" s="154" t="s">
        <v>326</v>
      </c>
      <c r="K186" s="154" t="s">
        <v>327</v>
      </c>
      <c r="L186" s="154" t="s">
        <v>1323</v>
      </c>
      <c r="M186" s="154"/>
      <c r="N186" s="153" t="s">
        <v>1328</v>
      </c>
      <c r="O186" s="229"/>
      <c r="P186" s="260"/>
      <c r="Q186" s="158"/>
      <c r="R186" s="158"/>
      <c r="S186" s="158"/>
      <c r="T186" s="192" t="s">
        <v>363</v>
      </c>
      <c r="U186" s="154"/>
      <c r="V186" s="154" t="s">
        <v>324</v>
      </c>
      <c r="W186" s="154"/>
      <c r="X186" s="152" t="s">
        <v>1179</v>
      </c>
      <c r="Y186" s="98"/>
      <c r="Z186" s="98" t="s">
        <v>1329</v>
      </c>
    </row>
    <row r="187" spans="1:27" ht="16">
      <c r="A187" s="97">
        <v>181</v>
      </c>
      <c r="B187" s="154" t="s">
        <v>1330</v>
      </c>
      <c r="C187" s="153" t="s">
        <v>1331</v>
      </c>
      <c r="D187" s="154"/>
      <c r="E187" s="154"/>
      <c r="F187" s="154" t="s">
        <v>324</v>
      </c>
      <c r="G187" s="154">
        <v>1</v>
      </c>
      <c r="H187" s="139" t="s">
        <v>1135</v>
      </c>
      <c r="I187" s="154" t="s">
        <v>325</v>
      </c>
      <c r="J187" s="154" t="s">
        <v>326</v>
      </c>
      <c r="K187" s="154" t="s">
        <v>327</v>
      </c>
      <c r="L187" s="154" t="s">
        <v>1332</v>
      </c>
      <c r="M187" s="154"/>
      <c r="N187" s="236" t="s">
        <v>1333</v>
      </c>
      <c r="O187" s="230"/>
      <c r="P187" s="257"/>
      <c r="Q187" s="158"/>
      <c r="R187" s="158"/>
      <c r="S187" s="158"/>
      <c r="T187" s="192" t="s">
        <v>363</v>
      </c>
      <c r="U187" s="154"/>
      <c r="V187" s="154" t="s">
        <v>324</v>
      </c>
      <c r="W187" s="154"/>
      <c r="X187" s="154" t="s">
        <v>1334</v>
      </c>
      <c r="Y187" s="98" t="s">
        <v>1335</v>
      </c>
      <c r="Z187" s="98" t="s">
        <v>1336</v>
      </c>
    </row>
    <row r="188" spans="1:27" ht="16">
      <c r="A188" s="339">
        <v>182</v>
      </c>
      <c r="B188" s="154" t="s">
        <v>1337</v>
      </c>
      <c r="C188" s="153" t="s">
        <v>1338</v>
      </c>
      <c r="D188" s="154"/>
      <c r="E188" s="154"/>
      <c r="F188" s="154" t="s">
        <v>324</v>
      </c>
      <c r="G188" s="154">
        <v>1</v>
      </c>
      <c r="H188" s="139" t="s">
        <v>1135</v>
      </c>
      <c r="I188" s="154" t="s">
        <v>325</v>
      </c>
      <c r="J188" s="154" t="s">
        <v>326</v>
      </c>
      <c r="K188" s="154" t="s">
        <v>327</v>
      </c>
      <c r="L188" s="154" t="s">
        <v>1339</v>
      </c>
      <c r="M188" s="154"/>
      <c r="N188" s="236" t="s">
        <v>1340</v>
      </c>
      <c r="O188" s="230"/>
      <c r="P188" s="257"/>
      <c r="Q188" s="158"/>
      <c r="R188" s="158"/>
      <c r="S188" s="158"/>
      <c r="T188" s="192" t="s">
        <v>363</v>
      </c>
      <c r="U188" s="154"/>
      <c r="V188" s="154" t="s">
        <v>324</v>
      </c>
      <c r="W188" s="154"/>
      <c r="X188" s="154" t="s">
        <v>1341</v>
      </c>
      <c r="Y188" s="98" t="s">
        <v>1342</v>
      </c>
      <c r="Z188" s="98" t="s">
        <v>1343</v>
      </c>
    </row>
    <row r="189" spans="1:27" ht="16">
      <c r="A189" s="97">
        <v>183</v>
      </c>
      <c r="B189" s="152" t="s">
        <v>1344</v>
      </c>
      <c r="C189" s="155" t="s">
        <v>1345</v>
      </c>
      <c r="D189" s="152"/>
      <c r="E189" s="152"/>
      <c r="F189" s="152" t="s">
        <v>324</v>
      </c>
      <c r="G189" s="152">
        <v>1</v>
      </c>
      <c r="H189" s="139" t="s">
        <v>1135</v>
      </c>
      <c r="I189" s="152" t="s">
        <v>325</v>
      </c>
      <c r="J189" s="152" t="s">
        <v>326</v>
      </c>
      <c r="K189" s="152" t="s">
        <v>327</v>
      </c>
      <c r="L189" s="152" t="s">
        <v>367</v>
      </c>
      <c r="M189" s="152"/>
      <c r="N189" s="155" t="s">
        <v>1346</v>
      </c>
      <c r="O189" s="229"/>
      <c r="P189" s="257"/>
      <c r="Q189" s="156"/>
      <c r="R189" s="156"/>
      <c r="S189" s="156"/>
      <c r="T189" s="82"/>
      <c r="U189" s="152"/>
      <c r="V189" s="152" t="s">
        <v>324</v>
      </c>
      <c r="W189" s="152" t="s">
        <v>1347</v>
      </c>
      <c r="X189" s="152"/>
      <c r="Y189" s="157"/>
      <c r="Z189" s="157"/>
      <c r="AA189" s="89"/>
    </row>
    <row r="190" spans="1:27" ht="16">
      <c r="A190" s="97">
        <v>184</v>
      </c>
      <c r="B190" s="154" t="s">
        <v>1348</v>
      </c>
      <c r="C190" s="153" t="s">
        <v>1349</v>
      </c>
      <c r="D190" s="154"/>
      <c r="E190" s="154"/>
      <c r="F190" s="154" t="s">
        <v>30</v>
      </c>
      <c r="G190" s="154">
        <v>1</v>
      </c>
      <c r="H190" s="139" t="s">
        <v>1135</v>
      </c>
      <c r="I190" s="154" t="s">
        <v>1143</v>
      </c>
      <c r="J190" s="154" t="s">
        <v>34</v>
      </c>
      <c r="K190" s="154" t="s">
        <v>35</v>
      </c>
      <c r="L190" s="154" t="s">
        <v>373</v>
      </c>
      <c r="M190" s="154"/>
      <c r="N190" s="153" t="s">
        <v>472</v>
      </c>
      <c r="O190" s="229"/>
      <c r="P190" s="257"/>
      <c r="Q190" s="154"/>
      <c r="R190" s="154"/>
      <c r="S190" s="154"/>
      <c r="T190" s="192" t="s">
        <v>376</v>
      </c>
      <c r="U190" s="154" t="s">
        <v>377</v>
      </c>
      <c r="V190" s="154" t="s">
        <v>324</v>
      </c>
      <c r="W190" s="157"/>
      <c r="X190" s="152" t="s">
        <v>1221</v>
      </c>
      <c r="Y190" s="98"/>
      <c r="Z190" s="98"/>
    </row>
    <row r="191" spans="1:27" ht="16">
      <c r="A191" s="97">
        <v>185</v>
      </c>
      <c r="B191" s="154" t="s">
        <v>1350</v>
      </c>
      <c r="C191" s="153" t="s">
        <v>1351</v>
      </c>
      <c r="D191" s="154"/>
      <c r="E191" s="154"/>
      <c r="F191" s="154" t="s">
        <v>1352</v>
      </c>
      <c r="G191" s="154">
        <v>1</v>
      </c>
      <c r="H191" s="139" t="s">
        <v>1135</v>
      </c>
      <c r="I191" s="154" t="s">
        <v>1143</v>
      </c>
      <c r="J191" s="154" t="s">
        <v>34</v>
      </c>
      <c r="K191" s="154" t="s">
        <v>35</v>
      </c>
      <c r="L191" s="154" t="s">
        <v>373</v>
      </c>
      <c r="M191" s="154"/>
      <c r="N191" s="153" t="s">
        <v>592</v>
      </c>
      <c r="O191" s="229"/>
      <c r="P191" s="257" t="s">
        <v>1353</v>
      </c>
      <c r="Q191" s="154" t="s">
        <v>825</v>
      </c>
      <c r="R191" s="154"/>
      <c r="S191" s="154"/>
      <c r="T191" s="192" t="s">
        <v>1354</v>
      </c>
      <c r="U191" s="154" t="s">
        <v>1355</v>
      </c>
      <c r="V191" s="152" t="s">
        <v>42</v>
      </c>
      <c r="W191" s="154" t="s">
        <v>1356</v>
      </c>
      <c r="X191" s="154"/>
      <c r="Y191" s="98"/>
      <c r="Z191" s="98"/>
    </row>
    <row r="192" spans="1:27" ht="16">
      <c r="A192" s="97">
        <v>186</v>
      </c>
      <c r="B192" s="154" t="s">
        <v>1357</v>
      </c>
      <c r="C192" s="153" t="s">
        <v>1358</v>
      </c>
      <c r="D192" s="154"/>
      <c r="E192" s="154"/>
      <c r="F192" s="154" t="s">
        <v>1094</v>
      </c>
      <c r="G192" s="154">
        <v>1</v>
      </c>
      <c r="H192" s="139" t="s">
        <v>1135</v>
      </c>
      <c r="I192" s="154" t="s">
        <v>33</v>
      </c>
      <c r="J192" s="152" t="s">
        <v>34</v>
      </c>
      <c r="K192" s="154" t="s">
        <v>35</v>
      </c>
      <c r="L192" s="154" t="s">
        <v>36</v>
      </c>
      <c r="M192" s="154"/>
      <c r="N192" s="153" t="s">
        <v>112</v>
      </c>
      <c r="O192" s="229"/>
      <c r="P192" s="257" t="s">
        <v>1359</v>
      </c>
      <c r="Q192" s="154" t="s">
        <v>298</v>
      </c>
      <c r="R192" s="154" t="s">
        <v>52</v>
      </c>
      <c r="S192" s="154" t="s">
        <v>52</v>
      </c>
      <c r="T192" s="192" t="s">
        <v>1360</v>
      </c>
      <c r="U192" s="152" t="s">
        <v>1100</v>
      </c>
      <c r="V192" s="152" t="s">
        <v>55</v>
      </c>
      <c r="W192" s="154"/>
      <c r="X192" s="161" t="s">
        <v>1361</v>
      </c>
      <c r="Y192" s="161" t="s">
        <v>1362</v>
      </c>
      <c r="Z192" s="161" t="s">
        <v>1363</v>
      </c>
    </row>
    <row r="193" spans="1:27" ht="16">
      <c r="A193" s="339">
        <v>187</v>
      </c>
      <c r="B193" s="151" t="s">
        <v>1364</v>
      </c>
      <c r="C193" s="203" t="s">
        <v>1365</v>
      </c>
      <c r="D193" s="151"/>
      <c r="E193" s="151"/>
      <c r="F193" s="151" t="s">
        <v>30</v>
      </c>
      <c r="G193" s="150">
        <v>1</v>
      </c>
      <c r="H193" s="139" t="s">
        <v>1135</v>
      </c>
      <c r="I193" s="151" t="s">
        <v>33</v>
      </c>
      <c r="J193" s="149" t="s">
        <v>34</v>
      </c>
      <c r="K193" s="151" t="s">
        <v>35</v>
      </c>
      <c r="L193" s="151" t="s">
        <v>1184</v>
      </c>
      <c r="M193" s="151"/>
      <c r="N193" s="203" t="s">
        <v>428</v>
      </c>
      <c r="O193" s="228"/>
      <c r="P193" s="256"/>
      <c r="Q193" s="151"/>
      <c r="R193" s="151"/>
      <c r="S193" s="151"/>
      <c r="T193" s="193" t="s">
        <v>1145</v>
      </c>
      <c r="U193" s="151"/>
      <c r="V193" s="151" t="s">
        <v>1366</v>
      </c>
      <c r="W193" s="149"/>
      <c r="X193" s="165" t="s">
        <v>1367</v>
      </c>
      <c r="Y193" s="98"/>
      <c r="Z193" s="98"/>
    </row>
    <row r="194" spans="1:27" ht="16">
      <c r="A194" s="97">
        <v>188</v>
      </c>
      <c r="B194" s="151" t="s">
        <v>1368</v>
      </c>
      <c r="C194" s="203" t="s">
        <v>1369</v>
      </c>
      <c r="D194" s="151"/>
      <c r="E194" s="151"/>
      <c r="F194" s="151" t="s">
        <v>30</v>
      </c>
      <c r="G194" s="150">
        <v>1</v>
      </c>
      <c r="H194" s="139" t="s">
        <v>1135</v>
      </c>
      <c r="I194" s="151" t="s">
        <v>33</v>
      </c>
      <c r="J194" s="149" t="s">
        <v>34</v>
      </c>
      <c r="K194" s="151" t="s">
        <v>35</v>
      </c>
      <c r="L194" s="151" t="s">
        <v>1184</v>
      </c>
      <c r="M194" s="151"/>
      <c r="N194" s="203" t="s">
        <v>49</v>
      </c>
      <c r="O194" s="228"/>
      <c r="P194" s="256"/>
      <c r="Q194" s="151"/>
      <c r="R194" s="151"/>
      <c r="S194" s="151"/>
      <c r="T194" s="193" t="s">
        <v>1145</v>
      </c>
      <c r="U194" s="151"/>
      <c r="V194" s="151" t="s">
        <v>1366</v>
      </c>
      <c r="W194" s="149"/>
      <c r="X194" s="165" t="s">
        <v>1367</v>
      </c>
      <c r="Y194" s="98"/>
      <c r="Z194" s="98"/>
    </row>
    <row r="195" spans="1:27" ht="16">
      <c r="A195" s="97">
        <v>189</v>
      </c>
      <c r="B195" s="151" t="s">
        <v>1370</v>
      </c>
      <c r="C195" s="203" t="s">
        <v>1371</v>
      </c>
      <c r="D195" s="151"/>
      <c r="E195" s="151"/>
      <c r="F195" s="151" t="s">
        <v>30</v>
      </c>
      <c r="G195" s="150">
        <v>1</v>
      </c>
      <c r="H195" s="139" t="s">
        <v>1135</v>
      </c>
      <c r="I195" s="151" t="s">
        <v>33</v>
      </c>
      <c r="J195" s="149" t="s">
        <v>34</v>
      </c>
      <c r="K195" s="151" t="s">
        <v>35</v>
      </c>
      <c r="L195" s="151" t="s">
        <v>1184</v>
      </c>
      <c r="M195" s="151"/>
      <c r="N195" s="203" t="s">
        <v>1372</v>
      </c>
      <c r="O195" s="228"/>
      <c r="P195" s="256"/>
      <c r="Q195" s="151"/>
      <c r="R195" s="151"/>
      <c r="S195" s="151"/>
      <c r="T195" s="193" t="s">
        <v>1145</v>
      </c>
      <c r="U195" s="151"/>
      <c r="V195" s="151" t="s">
        <v>1366</v>
      </c>
      <c r="W195" s="149"/>
      <c r="X195" s="165" t="s">
        <v>1367</v>
      </c>
      <c r="Y195" s="98"/>
      <c r="Z195" s="98"/>
    </row>
    <row r="196" spans="1:27" ht="16">
      <c r="A196" s="97">
        <v>190</v>
      </c>
      <c r="B196" s="154" t="s">
        <v>1373</v>
      </c>
      <c r="C196" s="153" t="s">
        <v>1374</v>
      </c>
      <c r="D196" s="152"/>
      <c r="E196" s="152"/>
      <c r="F196" s="152" t="s">
        <v>30</v>
      </c>
      <c r="G196" s="154">
        <v>1</v>
      </c>
      <c r="H196" s="139" t="s">
        <v>1135</v>
      </c>
      <c r="I196" s="154" t="s">
        <v>33</v>
      </c>
      <c r="J196" s="152" t="s">
        <v>34</v>
      </c>
      <c r="K196" s="154" t="s">
        <v>1144</v>
      </c>
      <c r="L196" s="154" t="s">
        <v>373</v>
      </c>
      <c r="M196" s="154"/>
      <c r="N196" s="153" t="s">
        <v>1375</v>
      </c>
      <c r="O196" s="229"/>
      <c r="P196" s="257"/>
      <c r="Q196" s="154"/>
      <c r="R196" s="154"/>
      <c r="S196" s="154"/>
      <c r="T196" s="192"/>
      <c r="U196" s="152"/>
      <c r="V196" s="152" t="s">
        <v>324</v>
      </c>
      <c r="W196" s="157"/>
      <c r="X196" s="152" t="s">
        <v>1376</v>
      </c>
      <c r="Y196" s="98"/>
      <c r="Z196" s="98"/>
    </row>
    <row r="197" spans="1:27" ht="16">
      <c r="A197" s="97">
        <v>191</v>
      </c>
      <c r="B197" s="139" t="s">
        <v>1377</v>
      </c>
      <c r="C197" s="140" t="s">
        <v>1378</v>
      </c>
      <c r="D197" s="139"/>
      <c r="E197" s="139"/>
      <c r="F197" s="139" t="s">
        <v>392</v>
      </c>
      <c r="G197" s="139">
        <v>1</v>
      </c>
      <c r="H197" s="139" t="s">
        <v>1135</v>
      </c>
      <c r="I197" s="139" t="s">
        <v>33</v>
      </c>
      <c r="J197" s="168" t="s">
        <v>34</v>
      </c>
      <c r="K197" s="139" t="s">
        <v>1144</v>
      </c>
      <c r="L197" s="139" t="s">
        <v>373</v>
      </c>
      <c r="M197" s="139"/>
      <c r="N197" s="140" t="s">
        <v>495</v>
      </c>
      <c r="O197" s="225"/>
      <c r="P197" s="253" t="s">
        <v>497</v>
      </c>
      <c r="Q197" s="139" t="s">
        <v>1379</v>
      </c>
      <c r="R197" s="139"/>
      <c r="S197" s="139"/>
      <c r="T197" s="188" t="s">
        <v>397</v>
      </c>
      <c r="U197" s="168" t="s">
        <v>398</v>
      </c>
      <c r="V197" s="168" t="s">
        <v>55</v>
      </c>
      <c r="W197" s="157"/>
      <c r="X197" s="152" t="s">
        <v>1380</v>
      </c>
      <c r="Y197" s="98"/>
      <c r="Z197" s="98"/>
    </row>
    <row r="198" spans="1:27" ht="16">
      <c r="A198" s="339">
        <v>192</v>
      </c>
      <c r="B198" s="152" t="s">
        <v>1381</v>
      </c>
      <c r="C198" s="155" t="s">
        <v>1382</v>
      </c>
      <c r="D198" s="154"/>
      <c r="E198" s="154"/>
      <c r="F198" s="154" t="s">
        <v>324</v>
      </c>
      <c r="G198" s="154">
        <v>1</v>
      </c>
      <c r="H198" s="139" t="s">
        <v>1135</v>
      </c>
      <c r="I198" s="154" t="s">
        <v>33</v>
      </c>
      <c r="J198" s="152" t="s">
        <v>34</v>
      </c>
      <c r="K198" s="154" t="s">
        <v>1144</v>
      </c>
      <c r="L198" s="154" t="s">
        <v>373</v>
      </c>
      <c r="M198" s="154"/>
      <c r="N198" s="155" t="s">
        <v>504</v>
      </c>
      <c r="O198" s="229"/>
      <c r="P198" s="257" t="s">
        <v>506</v>
      </c>
      <c r="Q198" s="152"/>
      <c r="R198" s="152"/>
      <c r="S198" s="152"/>
      <c r="T198" s="192" t="s">
        <v>324</v>
      </c>
      <c r="U198" s="152" t="s">
        <v>324</v>
      </c>
      <c r="V198" s="152" t="s">
        <v>324</v>
      </c>
      <c r="W198" s="154" t="s">
        <v>417</v>
      </c>
      <c r="X198" s="152" t="s">
        <v>1383</v>
      </c>
      <c r="Y198" s="98" t="s">
        <v>1384</v>
      </c>
      <c r="Z198" s="98"/>
    </row>
    <row r="199" spans="1:27" ht="16">
      <c r="A199" s="97">
        <v>193</v>
      </c>
      <c r="B199" s="152" t="s">
        <v>1385</v>
      </c>
      <c r="C199" s="155" t="s">
        <v>1386</v>
      </c>
      <c r="D199" s="154"/>
      <c r="E199" s="154"/>
      <c r="F199" s="154" t="s">
        <v>1352</v>
      </c>
      <c r="G199" s="154">
        <v>1</v>
      </c>
      <c r="H199" s="139" t="s">
        <v>1135</v>
      </c>
      <c r="I199" s="154" t="s">
        <v>33</v>
      </c>
      <c r="J199" s="152" t="s">
        <v>34</v>
      </c>
      <c r="K199" s="154" t="s">
        <v>1144</v>
      </c>
      <c r="L199" s="154" t="s">
        <v>373</v>
      </c>
      <c r="M199" s="154"/>
      <c r="N199" s="153" t="s">
        <v>436</v>
      </c>
      <c r="O199" s="229"/>
      <c r="P199" s="257"/>
      <c r="Q199" s="154" t="s">
        <v>114</v>
      </c>
      <c r="R199" s="154"/>
      <c r="S199" s="154"/>
      <c r="T199" s="192" t="s">
        <v>1354</v>
      </c>
      <c r="U199" s="154" t="s">
        <v>1355</v>
      </c>
      <c r="V199" s="154" t="s">
        <v>42</v>
      </c>
      <c r="W199" s="154" t="s">
        <v>1387</v>
      </c>
      <c r="X199" s="154" t="s">
        <v>1388</v>
      </c>
      <c r="Y199" s="98"/>
      <c r="Z199" s="98"/>
    </row>
    <row r="200" spans="1:27" ht="16">
      <c r="A200" s="97">
        <v>194</v>
      </c>
      <c r="B200" s="152" t="s">
        <v>1389</v>
      </c>
      <c r="C200" s="155" t="s">
        <v>1390</v>
      </c>
      <c r="D200" s="154"/>
      <c r="E200" s="154"/>
      <c r="F200" s="154" t="s">
        <v>66</v>
      </c>
      <c r="G200" s="154">
        <v>1</v>
      </c>
      <c r="H200" s="139" t="s">
        <v>1135</v>
      </c>
      <c r="I200" s="154" t="s">
        <v>33</v>
      </c>
      <c r="J200" s="154" t="s">
        <v>34</v>
      </c>
      <c r="K200" s="154" t="s">
        <v>104</v>
      </c>
      <c r="L200" s="154" t="s">
        <v>373</v>
      </c>
      <c r="M200" s="154"/>
      <c r="N200" s="169" t="s">
        <v>1391</v>
      </c>
      <c r="O200" s="229"/>
      <c r="P200" s="257" t="s">
        <v>1392</v>
      </c>
      <c r="Q200" s="154" t="s">
        <v>569</v>
      </c>
      <c r="R200" s="154"/>
      <c r="S200" s="154"/>
      <c r="T200" s="194" t="s">
        <v>70</v>
      </c>
      <c r="U200" s="154" t="s">
        <v>1393</v>
      </c>
      <c r="V200" s="154" t="s">
        <v>42</v>
      </c>
      <c r="W200" s="154" t="s">
        <v>1394</v>
      </c>
      <c r="X200" s="154" t="s">
        <v>1395</v>
      </c>
      <c r="Y200" s="154"/>
      <c r="Z200" s="154" t="s">
        <v>1396</v>
      </c>
      <c r="AA200" s="80"/>
    </row>
    <row r="201" spans="1:27" ht="16">
      <c r="A201" s="97">
        <v>195</v>
      </c>
      <c r="B201" s="152" t="s">
        <v>1397</v>
      </c>
      <c r="C201" s="153"/>
      <c r="D201" s="154"/>
      <c r="E201" s="154"/>
      <c r="F201" s="154" t="s">
        <v>324</v>
      </c>
      <c r="G201" s="154">
        <v>1</v>
      </c>
      <c r="H201" s="139" t="s">
        <v>1135</v>
      </c>
      <c r="I201" s="154" t="s">
        <v>33</v>
      </c>
      <c r="J201" s="154" t="s">
        <v>34</v>
      </c>
      <c r="K201" s="154" t="s">
        <v>1144</v>
      </c>
      <c r="L201" s="154" t="s">
        <v>373</v>
      </c>
      <c r="M201" s="154"/>
      <c r="N201" s="169" t="s">
        <v>1375</v>
      </c>
      <c r="O201" s="229"/>
      <c r="P201" s="257" t="s">
        <v>1398</v>
      </c>
      <c r="Q201" s="154"/>
      <c r="R201" s="154"/>
      <c r="S201" s="154"/>
      <c r="T201" s="194" t="s">
        <v>363</v>
      </c>
      <c r="U201" s="154"/>
      <c r="V201" s="152" t="s">
        <v>324</v>
      </c>
      <c r="W201" s="157"/>
      <c r="X201" s="152" t="s">
        <v>1399</v>
      </c>
      <c r="Y201" s="154"/>
      <c r="Z201" s="154"/>
      <c r="AA201" s="80"/>
    </row>
    <row r="202" spans="1:27" ht="16">
      <c r="A202" s="339">
        <v>196</v>
      </c>
      <c r="B202" s="169" t="s">
        <v>534</v>
      </c>
      <c r="C202" s="169" t="s">
        <v>1400</v>
      </c>
      <c r="D202" s="154" t="s">
        <v>30</v>
      </c>
      <c r="E202" s="98" t="s">
        <v>434</v>
      </c>
      <c r="F202" s="154" t="s">
        <v>1352</v>
      </c>
      <c r="G202" s="154">
        <v>1</v>
      </c>
      <c r="H202" s="139" t="s">
        <v>1135</v>
      </c>
      <c r="I202" s="154" t="s">
        <v>33</v>
      </c>
      <c r="J202" s="154" t="s">
        <v>34</v>
      </c>
      <c r="K202" s="154" t="s">
        <v>104</v>
      </c>
      <c r="L202" s="154" t="s">
        <v>373</v>
      </c>
      <c r="M202" s="154"/>
      <c r="N202" s="169" t="s">
        <v>536</v>
      </c>
      <c r="O202" s="229"/>
      <c r="P202" s="257"/>
      <c r="Q202" s="154" t="s">
        <v>1401</v>
      </c>
      <c r="R202" s="154"/>
      <c r="S202" s="154"/>
      <c r="T202" s="192"/>
      <c r="U202" s="154"/>
      <c r="V202" s="154" t="s">
        <v>1402</v>
      </c>
      <c r="W202" s="154"/>
      <c r="X202" s="154" t="s">
        <v>1388</v>
      </c>
      <c r="Y202" s="98" t="s">
        <v>1403</v>
      </c>
      <c r="Z202" s="154"/>
      <c r="AA202" s="85"/>
    </row>
    <row r="203" spans="1:27" ht="16">
      <c r="A203" s="97">
        <v>197</v>
      </c>
      <c r="B203" s="207" t="s">
        <v>1404</v>
      </c>
      <c r="C203" s="170" t="s">
        <v>1405</v>
      </c>
      <c r="D203" s="152" t="s">
        <v>30</v>
      </c>
      <c r="E203" s="157" t="s">
        <v>791</v>
      </c>
      <c r="F203" s="152" t="s">
        <v>392</v>
      </c>
      <c r="G203" s="152">
        <v>1</v>
      </c>
      <c r="H203" s="139" t="s">
        <v>1135</v>
      </c>
      <c r="I203" s="152" t="s">
        <v>33</v>
      </c>
      <c r="J203" s="152" t="s">
        <v>34</v>
      </c>
      <c r="K203" s="152" t="s">
        <v>104</v>
      </c>
      <c r="L203" s="152" t="s">
        <v>1406</v>
      </c>
      <c r="M203" s="152"/>
      <c r="N203" s="239" t="s">
        <v>1407</v>
      </c>
      <c r="O203" s="229"/>
      <c r="P203" s="263" t="s">
        <v>1392</v>
      </c>
      <c r="Q203" s="152" t="s">
        <v>1408</v>
      </c>
      <c r="R203" s="152"/>
      <c r="S203" s="152"/>
      <c r="T203" s="82"/>
      <c r="U203" s="152" t="s">
        <v>398</v>
      </c>
      <c r="V203" s="152" t="s">
        <v>55</v>
      </c>
      <c r="W203" s="152" t="s">
        <v>1409</v>
      </c>
      <c r="X203" s="152" t="s">
        <v>1410</v>
      </c>
      <c r="Y203" s="157" t="s">
        <v>1411</v>
      </c>
      <c r="Z203" s="152"/>
      <c r="AA203" s="87"/>
    </row>
    <row r="204" spans="1:27" s="90" customFormat="1" ht="16">
      <c r="A204" s="97">
        <v>198</v>
      </c>
      <c r="B204" s="171" t="s">
        <v>1412</v>
      </c>
      <c r="C204" s="172" t="s">
        <v>1413</v>
      </c>
      <c r="D204" s="154"/>
      <c r="E204" s="154"/>
      <c r="F204" s="154" t="s">
        <v>30</v>
      </c>
      <c r="G204" s="154">
        <v>1</v>
      </c>
      <c r="H204" s="139" t="s">
        <v>1135</v>
      </c>
      <c r="I204" s="154" t="s">
        <v>1143</v>
      </c>
      <c r="J204" s="154" t="s">
        <v>34</v>
      </c>
      <c r="K204" s="154" t="s">
        <v>35</v>
      </c>
      <c r="L204" s="154" t="s">
        <v>1414</v>
      </c>
      <c r="M204" s="154"/>
      <c r="N204" s="153" t="s">
        <v>128</v>
      </c>
      <c r="O204" s="229"/>
      <c r="P204" s="257" t="s">
        <v>1415</v>
      </c>
      <c r="Q204" s="154"/>
      <c r="R204" s="154"/>
      <c r="S204" s="154" t="s">
        <v>1416</v>
      </c>
      <c r="T204" s="192" t="s">
        <v>376</v>
      </c>
      <c r="U204" s="154" t="s">
        <v>377</v>
      </c>
      <c r="V204" s="154" t="s">
        <v>324</v>
      </c>
      <c r="W204" s="161"/>
      <c r="X204" s="161" t="s">
        <v>1417</v>
      </c>
      <c r="Y204" s="98" t="s">
        <v>1418</v>
      </c>
      <c r="Z204" s="98"/>
    </row>
    <row r="205" spans="1:27" ht="32">
      <c r="A205" s="97">
        <v>199</v>
      </c>
      <c r="B205" s="154" t="s">
        <v>1419</v>
      </c>
      <c r="C205" s="153" t="s">
        <v>1420</v>
      </c>
      <c r="D205" s="154" t="s">
        <v>30</v>
      </c>
      <c r="E205" s="154" t="s">
        <v>30</v>
      </c>
      <c r="F205" s="154" t="s">
        <v>30</v>
      </c>
      <c r="G205" s="154">
        <v>1</v>
      </c>
      <c r="H205" s="139" t="s">
        <v>1135</v>
      </c>
      <c r="I205" s="154" t="s">
        <v>1143</v>
      </c>
      <c r="J205" s="154" t="s">
        <v>34</v>
      </c>
      <c r="K205" s="154" t="s">
        <v>1144</v>
      </c>
      <c r="L205" s="154" t="s">
        <v>1421</v>
      </c>
      <c r="M205" s="154" t="s">
        <v>435</v>
      </c>
      <c r="N205" s="153" t="s">
        <v>1422</v>
      </c>
      <c r="O205" s="229" t="s">
        <v>1423</v>
      </c>
      <c r="P205" s="257" t="s">
        <v>1424</v>
      </c>
      <c r="Q205" s="154"/>
      <c r="R205" s="154"/>
      <c r="S205" s="154" t="s">
        <v>1425</v>
      </c>
      <c r="T205" s="192" t="s">
        <v>376</v>
      </c>
      <c r="U205" s="154" t="s">
        <v>377</v>
      </c>
      <c r="V205" s="154" t="s">
        <v>324</v>
      </c>
      <c r="W205" s="154" t="s">
        <v>1426</v>
      </c>
      <c r="X205" s="154"/>
      <c r="Y205" s="98" t="s">
        <v>1427</v>
      </c>
      <c r="Z205" s="154"/>
    </row>
    <row r="206" spans="1:27" ht="16">
      <c r="A206" s="97">
        <v>200</v>
      </c>
      <c r="B206" s="98" t="s">
        <v>1428</v>
      </c>
      <c r="C206" s="266" t="s">
        <v>1429</v>
      </c>
      <c r="D206" s="154" t="s">
        <v>30</v>
      </c>
      <c r="E206" s="98" t="s">
        <v>791</v>
      </c>
      <c r="F206" s="154" t="s">
        <v>392</v>
      </c>
      <c r="G206" s="154">
        <v>1</v>
      </c>
      <c r="H206" s="139" t="s">
        <v>1135</v>
      </c>
      <c r="I206" s="154" t="s">
        <v>33</v>
      </c>
      <c r="J206" s="154" t="s">
        <v>34</v>
      </c>
      <c r="K206" s="154" t="s">
        <v>104</v>
      </c>
      <c r="L206" s="154" t="s">
        <v>373</v>
      </c>
      <c r="M206" s="154"/>
      <c r="N206" s="169" t="s">
        <v>1430</v>
      </c>
      <c r="O206" s="229"/>
      <c r="P206" s="265" t="s">
        <v>1431</v>
      </c>
      <c r="Q206" s="154" t="s">
        <v>1432</v>
      </c>
      <c r="R206" s="154"/>
      <c r="S206" s="154"/>
      <c r="T206" s="192" t="s">
        <v>397</v>
      </c>
      <c r="U206" s="154"/>
      <c r="V206" s="152" t="s">
        <v>55</v>
      </c>
      <c r="W206" s="154" t="s">
        <v>1433</v>
      </c>
      <c r="X206" s="154" t="s">
        <v>1434</v>
      </c>
      <c r="Y206" s="98" t="s">
        <v>1435</v>
      </c>
      <c r="Z206" s="154"/>
    </row>
    <row r="207" spans="1:27">
      <c r="A207" s="97"/>
      <c r="B207" s="104"/>
      <c r="C207" s="109"/>
      <c r="D207" s="104"/>
      <c r="E207" s="104"/>
      <c r="F207" s="104"/>
      <c r="G207" s="104"/>
      <c r="H207" s="104"/>
      <c r="I207" s="104"/>
      <c r="J207" s="105"/>
      <c r="K207" s="104"/>
      <c r="L207" s="104"/>
      <c r="M207" s="426"/>
      <c r="N207" s="233"/>
      <c r="O207" s="426"/>
      <c r="P207" s="242"/>
      <c r="Q207" s="104"/>
      <c r="R207" s="104"/>
      <c r="S207" s="104"/>
      <c r="T207" s="183"/>
      <c r="U207" s="104"/>
      <c r="V207" s="105"/>
      <c r="W207" s="105"/>
      <c r="X207" s="104"/>
      <c r="Y207" s="302"/>
      <c r="Z207" s="74"/>
    </row>
    <row r="208" spans="1:27">
      <c r="A208" s="97"/>
      <c r="B208" s="104"/>
      <c r="C208" s="109"/>
      <c r="D208" s="104"/>
      <c r="E208" s="104"/>
      <c r="F208" s="104"/>
      <c r="G208" s="104"/>
      <c r="H208" s="104"/>
      <c r="I208" s="104"/>
      <c r="J208" s="105"/>
      <c r="K208" s="104"/>
      <c r="L208" s="104"/>
      <c r="M208" s="426"/>
      <c r="N208" s="233"/>
      <c r="O208" s="426"/>
      <c r="P208" s="242"/>
      <c r="Q208" s="104"/>
      <c r="R208" s="104"/>
      <c r="S208" s="104"/>
      <c r="T208" s="183"/>
      <c r="U208" s="104"/>
      <c r="V208" s="105"/>
      <c r="W208" s="105"/>
      <c r="X208" s="104"/>
      <c r="Y208" s="302"/>
      <c r="Z208" s="74"/>
    </row>
    <row r="212" spans="2:3" ht="21" thickBot="1">
      <c r="B212" s="208" t="s">
        <v>1436</v>
      </c>
      <c r="C212" s="90"/>
    </row>
    <row r="213" spans="2:3" ht="17" thickTop="1" thickBot="1">
      <c r="B213" s="93" t="s">
        <v>32</v>
      </c>
      <c r="C213" s="276">
        <f>COUNTIF(H5:H206, ("Active"))</f>
        <v>111</v>
      </c>
    </row>
    <row r="214" spans="2:3" ht="17" thickTop="1" thickBot="1">
      <c r="B214" s="93" t="s">
        <v>1437</v>
      </c>
      <c r="C214" s="277">
        <f>COUNTBLANK(H5:H206)</f>
        <v>17</v>
      </c>
    </row>
    <row r="215" spans="2:3" ht="17" thickTop="1" thickBot="1">
      <c r="B215" s="93" t="s">
        <v>1438</v>
      </c>
      <c r="C215" s="278">
        <f>COUNTIF(H5:H206, ("De-Active"))</f>
        <v>49</v>
      </c>
    </row>
    <row r="216" spans="2:3" ht="17" thickTop="1" thickBot="1">
      <c r="B216" s="93" t="s">
        <v>1439</v>
      </c>
      <c r="C216" s="280">
        <f>COUNTIF(H5:H206, ("De Active"))</f>
        <v>2</v>
      </c>
    </row>
    <row r="217" spans="2:3" ht="17" thickTop="1" thickBot="1">
      <c r="B217" s="93" t="s">
        <v>88</v>
      </c>
      <c r="C217" s="281">
        <f>COUNTIF(H5:H206, ("Disconnected"))</f>
        <v>21</v>
      </c>
    </row>
    <row r="218" spans="2:3" ht="17" thickTop="1" thickBot="1">
      <c r="B218" s="93" t="s">
        <v>1440</v>
      </c>
      <c r="C218" s="282">
        <f>COUNTIF(H5:H206, ("Disconnected due to Payment"))</f>
        <v>0</v>
      </c>
    </row>
    <row r="219" spans="2:3" ht="17" thickTop="1" thickBot="1">
      <c r="B219" s="93" t="s">
        <v>1441</v>
      </c>
      <c r="C219" s="283">
        <f>COUNTIF(H5:H206, ("Re-assignment"))</f>
        <v>2</v>
      </c>
    </row>
    <row r="220" spans="2:3" ht="17" thickTop="1" thickBot="1">
      <c r="B220" s="93" t="s">
        <v>1442</v>
      </c>
      <c r="C220" s="279">
        <v>1</v>
      </c>
    </row>
    <row r="221" spans="2:3" ht="16" thickTop="1">
      <c r="B221" s="3"/>
      <c r="C221" s="3"/>
    </row>
    <row r="222" spans="2:3">
      <c r="B222" s="3"/>
      <c r="C222" s="3"/>
    </row>
    <row r="223" spans="2:3">
      <c r="B223" s="3"/>
      <c r="C223" s="3"/>
    </row>
    <row r="224" spans="2:3" ht="16" thickBot="1">
      <c r="B224" s="3"/>
      <c r="C224" s="3"/>
    </row>
    <row r="225" spans="2:3" ht="17" thickBot="1">
      <c r="B225" s="67" t="s">
        <v>1443</v>
      </c>
      <c r="C225" s="204">
        <f>COUNTIF(H5:H206, ("Active"))</f>
        <v>111</v>
      </c>
    </row>
    <row r="226" spans="2:3" ht="17" thickBot="1">
      <c r="B226" s="67" t="s">
        <v>1444</v>
      </c>
      <c r="C226" s="204">
        <f>COUNTIF(H5:H206, ("Disconnected due to Payment"))</f>
        <v>0</v>
      </c>
    </row>
    <row r="227" spans="2:3" ht="17" thickBot="1">
      <c r="B227" s="67" t="s">
        <v>1445</v>
      </c>
      <c r="C227" s="204">
        <f>COUNTIF(H5:H206, ("Disconnected"))</f>
        <v>21</v>
      </c>
    </row>
    <row r="228" spans="2:3" ht="17" thickBot="1">
      <c r="B228" s="67" t="s">
        <v>1446</v>
      </c>
      <c r="C228" s="204">
        <f>COUNTBLANK(H5:H206)</f>
        <v>17</v>
      </c>
    </row>
    <row r="229" spans="2:3" ht="16">
      <c r="B229" s="209" t="s">
        <v>1447</v>
      </c>
      <c r="C229" s="205">
        <f>SUM(C225:C228)</f>
        <v>149</v>
      </c>
    </row>
  </sheetData>
  <autoFilter ref="B4:Z207" xr:uid="{00000000-0009-0000-0000-000000000000}"/>
  <mergeCells count="6">
    <mergeCell ref="B1:C2"/>
    <mergeCell ref="P45:P46"/>
    <mergeCell ref="Q45:Q46"/>
    <mergeCell ref="Q148:Q149"/>
    <mergeCell ref="AA46:AA47"/>
    <mergeCell ref="P148:P149"/>
  </mergeCells>
  <phoneticPr fontId="36" type="noConversion"/>
  <hyperlinks>
    <hyperlink ref="T111" r:id="rId1" xr:uid="{00000000-0004-0000-0000-000000000000}"/>
    <hyperlink ref="T5" r:id="rId2" display="akash@exabytebd.net, noc@@exabytebd.net, support@@exabytebd.net" xr:uid="{00000000-0004-0000-0000-000001000000}"/>
    <hyperlink ref="T11" r:id="rId3" display="akash@exabytebd.net, noc@@exabytebd.net, support@@exabytebd.net" xr:uid="{00000000-0004-0000-0000-000002000000}"/>
    <hyperlink ref="T18" r:id="rId4" display="akash@exabytebd.net, noc@@exabytebd.net, support@@exabytebd.net" xr:uid="{00000000-0004-0000-0000-000003000000}"/>
    <hyperlink ref="T19" r:id="rId5" display="akash@exabytebd.net, noc@@exabytebd.net, support@@exabytebd.net" xr:uid="{00000000-0004-0000-0000-000004000000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50" fitToHeight="0" orientation="landscape" horizontalDpi="4294967295" verticalDpi="4294967295" r:id="rId6"/>
  <drawing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8"/>
  <sheetViews>
    <sheetView view="pageBreakPreview" zoomScaleNormal="100" zoomScaleSheetLayoutView="100" workbookViewId="0">
      <selection activeCell="C4" sqref="C4"/>
    </sheetView>
  </sheetViews>
  <sheetFormatPr baseColWidth="10" defaultColWidth="8.83203125" defaultRowHeight="15"/>
  <cols>
    <col min="1" max="1" width="17" bestFit="1" customWidth="1"/>
    <col min="2" max="2" width="29.5" customWidth="1"/>
    <col min="3" max="3" width="25.5" customWidth="1"/>
    <col min="4" max="4" width="30.1640625" customWidth="1"/>
    <col min="5" max="5" width="8.5" customWidth="1"/>
    <col min="6" max="6" width="11.1640625" bestFit="1" customWidth="1"/>
    <col min="7" max="7" width="26.1640625" bestFit="1" customWidth="1"/>
    <col min="8" max="8" width="8.6640625" bestFit="1" customWidth="1"/>
    <col min="9" max="9" width="29.33203125" bestFit="1" customWidth="1"/>
    <col min="10" max="10" width="6.1640625" customWidth="1"/>
    <col min="11" max="11" width="2.1640625" customWidth="1"/>
    <col min="12" max="12" width="38.5" bestFit="1" customWidth="1"/>
    <col min="13" max="13" width="17.33203125" customWidth="1"/>
    <col min="14" max="14" width="8.33203125" customWidth="1"/>
    <col min="15" max="15" width="9.5" customWidth="1"/>
    <col min="16" max="16" width="45.6640625" bestFit="1" customWidth="1"/>
    <col min="17" max="17" width="22.1640625" bestFit="1" customWidth="1"/>
    <col min="19" max="19" width="29.5" bestFit="1" customWidth="1"/>
    <col min="20" max="20" width="2.5" customWidth="1"/>
    <col min="21" max="21" width="11.1640625" bestFit="1" customWidth="1"/>
    <col min="22" max="22" width="26.1640625" bestFit="1" customWidth="1"/>
    <col min="24" max="24" width="29.5" bestFit="1" customWidth="1"/>
  </cols>
  <sheetData>
    <row r="1" spans="1:17">
      <c r="A1" s="615" t="s">
        <v>1770</v>
      </c>
      <c r="B1" s="615"/>
    </row>
    <row r="2" spans="1:17">
      <c r="A2" s="274" t="s">
        <v>1771</v>
      </c>
      <c r="B2" s="274" t="s">
        <v>1772</v>
      </c>
    </row>
    <row r="3" spans="1:17" ht="34">
      <c r="A3" s="2" t="s">
        <v>1547</v>
      </c>
      <c r="B3" s="2">
        <f>'MIU-km'!L157</f>
        <v>84015308</v>
      </c>
      <c r="L3" s="420" t="s">
        <v>1461</v>
      </c>
      <c r="M3" s="421" t="s">
        <v>1773</v>
      </c>
      <c r="N3" s="421" t="s">
        <v>1774</v>
      </c>
      <c r="O3" s="421" t="s">
        <v>1775</v>
      </c>
      <c r="P3" s="420" t="s">
        <v>1776</v>
      </c>
      <c r="Q3" s="420"/>
    </row>
    <row r="4" spans="1:17">
      <c r="A4" s="2" t="s">
        <v>1777</v>
      </c>
      <c r="B4" s="2">
        <f>'MIU-km'!L152</f>
        <v>44548121</v>
      </c>
      <c r="L4" s="267" t="s">
        <v>1778</v>
      </c>
      <c r="M4" s="267">
        <f>2902+915</f>
        <v>3817</v>
      </c>
      <c r="N4" s="267">
        <f>29.4+9.1</f>
        <v>38.5</v>
      </c>
      <c r="O4" s="267">
        <v>19.100000000000001</v>
      </c>
      <c r="P4" s="267" t="s">
        <v>1779</v>
      </c>
      <c r="Q4" s="267"/>
    </row>
    <row r="5" spans="1:17">
      <c r="A5" s="2" t="s">
        <v>1780</v>
      </c>
      <c r="B5" s="2">
        <f>B3-B4</f>
        <v>39467187</v>
      </c>
      <c r="L5" s="267" t="s">
        <v>1781</v>
      </c>
      <c r="M5" s="267">
        <f>2902+915+283</f>
        <v>4100</v>
      </c>
      <c r="N5" s="267">
        <f>29.4+9.1+3.5</f>
        <v>42</v>
      </c>
      <c r="O5" s="267">
        <v>25.4</v>
      </c>
      <c r="P5" s="267" t="s">
        <v>1779</v>
      </c>
      <c r="Q5" s="267"/>
    </row>
    <row r="6" spans="1:17">
      <c r="L6" s="267" t="s">
        <v>1782</v>
      </c>
      <c r="M6" s="267">
        <f>1771+3311</f>
        <v>5082</v>
      </c>
      <c r="N6" s="267">
        <f>18+33.3</f>
        <v>51.3</v>
      </c>
      <c r="O6" s="267">
        <v>25.4</v>
      </c>
      <c r="P6" s="267" t="s">
        <v>1783</v>
      </c>
      <c r="Q6" s="267"/>
    </row>
    <row r="7" spans="1:17">
      <c r="A7" s="298" t="s">
        <v>1453</v>
      </c>
      <c r="B7" s="298" t="s">
        <v>1784</v>
      </c>
      <c r="C7" s="298" t="s">
        <v>1785</v>
      </c>
      <c r="D7" s="422" t="s">
        <v>1786</v>
      </c>
      <c r="L7" s="267" t="s">
        <v>1787</v>
      </c>
      <c r="M7" s="267">
        <f>1771</f>
        <v>1771</v>
      </c>
      <c r="N7" s="267">
        <f>18</f>
        <v>18</v>
      </c>
      <c r="O7" s="267">
        <v>8.9</v>
      </c>
      <c r="P7" s="267" t="s">
        <v>1779</v>
      </c>
      <c r="Q7" s="267"/>
    </row>
    <row r="8" spans="1:17">
      <c r="A8" s="268" t="s">
        <v>1788</v>
      </c>
      <c r="B8" s="267">
        <f>'MIU-km'!C165</f>
        <v>18</v>
      </c>
      <c r="C8" s="299">
        <f>'MIU-km'!D175</f>
        <v>5</v>
      </c>
      <c r="D8" s="2">
        <f>C8*100</f>
        <v>500</v>
      </c>
      <c r="L8" s="267" t="s">
        <v>1789</v>
      </c>
      <c r="M8" s="267">
        <f>1771+3329</f>
        <v>5100</v>
      </c>
      <c r="N8" s="267">
        <f>18+33.5</f>
        <v>51.5</v>
      </c>
      <c r="O8" s="267">
        <v>25.5</v>
      </c>
      <c r="P8" s="267" t="s">
        <v>1783</v>
      </c>
      <c r="Q8" s="267"/>
    </row>
    <row r="9" spans="1:17">
      <c r="A9" s="268" t="s">
        <v>1790</v>
      </c>
      <c r="B9" s="267">
        <f>'MIU-km'!C166</f>
        <v>110</v>
      </c>
      <c r="C9" s="299">
        <f>'MIU-km'!D176</f>
        <v>89</v>
      </c>
      <c r="D9" s="2">
        <f>C9*10</f>
        <v>890</v>
      </c>
      <c r="L9" s="267" t="s">
        <v>1791</v>
      </c>
      <c r="M9" s="267">
        <f>1771+3329+1338+1835</f>
        <v>8273</v>
      </c>
      <c r="N9" s="267">
        <f>18+33.5+13.6+18.4</f>
        <v>83.5</v>
      </c>
      <c r="O9" s="267">
        <v>41.4</v>
      </c>
      <c r="P9" s="267" t="s">
        <v>1792</v>
      </c>
      <c r="Q9" s="267"/>
    </row>
    <row r="10" spans="1:17">
      <c r="A10" s="268" t="s">
        <v>1793</v>
      </c>
      <c r="B10" s="267">
        <f>'MIU-km'!C168</f>
        <v>2</v>
      </c>
      <c r="C10" s="299">
        <v>2</v>
      </c>
      <c r="D10" s="2">
        <f>C10*2.5</f>
        <v>5</v>
      </c>
      <c r="L10" s="267" t="s">
        <v>1794</v>
      </c>
      <c r="M10" s="267">
        <f>1771+3329+5035+1241+422+2972</f>
        <v>14770</v>
      </c>
      <c r="N10" s="267">
        <f>18+33.5+50.1+12.6+5.4+29.8</f>
        <v>149.4</v>
      </c>
      <c r="O10" s="267">
        <v>73.900000000000006</v>
      </c>
      <c r="P10" s="267" t="s">
        <v>1795</v>
      </c>
      <c r="Q10" s="267" t="s">
        <v>1419</v>
      </c>
    </row>
    <row r="11" spans="1:17">
      <c r="A11" s="268" t="s">
        <v>1796</v>
      </c>
      <c r="B11" s="267">
        <f>'MIU-km'!C169</f>
        <v>1</v>
      </c>
      <c r="C11" s="299">
        <v>1</v>
      </c>
      <c r="D11" s="2">
        <f>C11*0.62</f>
        <v>0.62</v>
      </c>
    </row>
    <row r="12" spans="1:17">
      <c r="A12" s="268" t="s">
        <v>1797</v>
      </c>
      <c r="B12" s="267">
        <f>'MIU-km'!C170</f>
        <v>18</v>
      </c>
      <c r="C12" s="299">
        <v>15</v>
      </c>
      <c r="D12" s="2">
        <f>C12*0.155</f>
        <v>2.3250000000000002</v>
      </c>
      <c r="F12" s="35"/>
      <c r="J12" t="str">
        <f>IF((B3-B4)=B5, "OK", "NOT OK")</f>
        <v>OK</v>
      </c>
    </row>
    <row r="13" spans="1:17" ht="16" thickBot="1">
      <c r="A13" s="300" t="s">
        <v>1562</v>
      </c>
      <c r="B13" s="269">
        <f>SUM(B8:B12)</f>
        <v>149</v>
      </c>
      <c r="C13" s="269">
        <f>SUM(C8:C12)</f>
        <v>112</v>
      </c>
      <c r="D13" s="423">
        <f>SUM(D8:D12)</f>
        <v>1397.9449999999999</v>
      </c>
    </row>
    <row r="14" spans="1:17" ht="16" thickBot="1">
      <c r="A14" s="621" t="str">
        <f>"Currently Not Using (De-Activated-" &amp; 'MIU-km'!D160 &amp; ", Disconnected-" &amp; 'MIU-km'!D161 &amp; ", Not Assigned-" &amp; 'MIU-km'!D163 &amp; ")"</f>
        <v>Currently Not Using (De-Activated-3, Disconnected-18, Not Assigned-17)</v>
      </c>
      <c r="B14" s="622"/>
      <c r="C14" s="623"/>
    </row>
    <row r="15" spans="1:17" ht="16" thickBot="1"/>
    <row r="16" spans="1:17" ht="16" thickBot="1">
      <c r="A16" s="618" t="s">
        <v>1798</v>
      </c>
      <c r="B16" s="619"/>
      <c r="C16" s="619"/>
      <c r="D16" s="620"/>
      <c r="F16" s="618" t="s">
        <v>1799</v>
      </c>
      <c r="G16" s="619"/>
      <c r="H16" s="619"/>
      <c r="I16" s="620"/>
    </row>
    <row r="18" spans="1:9">
      <c r="A18" s="611" t="s">
        <v>1467</v>
      </c>
      <c r="B18" s="611"/>
      <c r="C18" s="611"/>
      <c r="D18" s="611"/>
      <c r="F18" s="611" t="s">
        <v>1465</v>
      </c>
      <c r="G18" s="611"/>
      <c r="H18" s="611"/>
      <c r="I18" s="611"/>
    </row>
    <row r="19" spans="1:9">
      <c r="A19" s="272" t="s">
        <v>1800</v>
      </c>
      <c r="B19" s="272" t="s">
        <v>1771</v>
      </c>
      <c r="C19" s="272" t="s">
        <v>1801</v>
      </c>
      <c r="D19" s="272" t="s">
        <v>1776</v>
      </c>
      <c r="F19" s="272" t="s">
        <v>1800</v>
      </c>
      <c r="G19" s="272" t="s">
        <v>1771</v>
      </c>
      <c r="H19" s="272" t="s">
        <v>1801</v>
      </c>
      <c r="I19" s="272" t="s">
        <v>1776</v>
      </c>
    </row>
    <row r="20" spans="1:9">
      <c r="A20" s="616" t="s">
        <v>1802</v>
      </c>
      <c r="B20" s="336" t="s">
        <v>1803</v>
      </c>
      <c r="C20" s="335">
        <v>2</v>
      </c>
      <c r="D20" s="624" t="s">
        <v>1804</v>
      </c>
      <c r="F20" s="612" t="s">
        <v>1802</v>
      </c>
      <c r="G20" s="2" t="s">
        <v>1803</v>
      </c>
      <c r="H20" s="267">
        <v>6</v>
      </c>
      <c r="I20" s="2"/>
    </row>
    <row r="21" spans="1:9">
      <c r="A21" s="617"/>
      <c r="B21" s="430" t="s">
        <v>1805</v>
      </c>
      <c r="C21" s="431">
        <v>3</v>
      </c>
      <c r="D21" s="625"/>
      <c r="F21" s="614"/>
      <c r="G21" s="270" t="s">
        <v>1805</v>
      </c>
      <c r="H21" s="269">
        <v>2</v>
      </c>
      <c r="I21" s="270"/>
    </row>
    <row r="22" spans="1:9">
      <c r="A22" s="335" t="s">
        <v>1806</v>
      </c>
      <c r="B22" s="336" t="s">
        <v>1807</v>
      </c>
      <c r="C22" s="335">
        <v>1</v>
      </c>
      <c r="D22" s="336" t="s">
        <v>1808</v>
      </c>
      <c r="F22" s="335" t="s">
        <v>1806</v>
      </c>
      <c r="G22" s="336" t="s">
        <v>1807</v>
      </c>
      <c r="H22" s="335">
        <v>1</v>
      </c>
      <c r="I22" s="336" t="s">
        <v>1808</v>
      </c>
    </row>
    <row r="23" spans="1:9">
      <c r="A23" s="3"/>
      <c r="C23" s="3"/>
      <c r="F23" s="3"/>
      <c r="H23" s="3"/>
    </row>
    <row r="24" spans="1:9">
      <c r="A24" s="611" t="s">
        <v>1467</v>
      </c>
      <c r="B24" s="611"/>
      <c r="C24" s="611"/>
      <c r="D24" s="611"/>
      <c r="F24" s="611" t="s">
        <v>1465</v>
      </c>
      <c r="G24" s="611"/>
      <c r="H24" s="611"/>
      <c r="I24" s="611"/>
    </row>
    <row r="25" spans="1:9">
      <c r="A25" s="272" t="s">
        <v>1800</v>
      </c>
      <c r="B25" s="272" t="s">
        <v>1771</v>
      </c>
      <c r="C25" s="272" t="s">
        <v>1801</v>
      </c>
      <c r="D25" s="272" t="s">
        <v>1776</v>
      </c>
      <c r="F25" s="272" t="s">
        <v>1800</v>
      </c>
      <c r="G25" s="272" t="s">
        <v>1771</v>
      </c>
      <c r="H25" s="272" t="s">
        <v>1801</v>
      </c>
      <c r="I25" s="272" t="s">
        <v>1776</v>
      </c>
    </row>
    <row r="26" spans="1:9">
      <c r="A26" s="612" t="s">
        <v>402</v>
      </c>
      <c r="B26" s="267" t="s">
        <v>1809</v>
      </c>
      <c r="C26" s="267">
        <f>4+8+8+7</f>
        <v>27</v>
      </c>
      <c r="D26" s="2" t="s">
        <v>1810</v>
      </c>
      <c r="F26" s="612" t="s">
        <v>402</v>
      </c>
      <c r="G26" s="267" t="s">
        <v>1809</v>
      </c>
      <c r="H26" s="267">
        <f>4+8</f>
        <v>12</v>
      </c>
      <c r="I26" s="2" t="s">
        <v>1811</v>
      </c>
    </row>
    <row r="27" spans="1:9">
      <c r="A27" s="614"/>
      <c r="B27" s="267" t="s">
        <v>1812</v>
      </c>
      <c r="C27" s="267">
        <f>4+2</f>
        <v>6</v>
      </c>
      <c r="D27" s="2" t="s">
        <v>1813</v>
      </c>
      <c r="F27" s="614"/>
      <c r="G27" s="267" t="s">
        <v>1812</v>
      </c>
      <c r="H27" s="267">
        <v>3</v>
      </c>
      <c r="I27" s="2" t="s">
        <v>1813</v>
      </c>
    </row>
    <row r="28" spans="1:9">
      <c r="A28" s="3"/>
      <c r="B28" s="3"/>
      <c r="C28" s="3"/>
      <c r="F28" s="3"/>
      <c r="G28" s="3"/>
      <c r="H28" s="3"/>
    </row>
    <row r="29" spans="1:9">
      <c r="A29" s="3"/>
      <c r="B29" s="3"/>
      <c r="C29" s="3"/>
      <c r="F29" s="3"/>
      <c r="G29" s="3"/>
      <c r="H29" s="3"/>
    </row>
    <row r="31" spans="1:9">
      <c r="A31" s="611" t="s">
        <v>1814</v>
      </c>
      <c r="B31" s="611"/>
      <c r="C31" s="611"/>
      <c r="D31" s="611"/>
    </row>
    <row r="32" spans="1:9">
      <c r="A32" s="272" t="s">
        <v>1800</v>
      </c>
      <c r="B32" s="272" t="s">
        <v>1771</v>
      </c>
      <c r="C32" s="272" t="s">
        <v>1801</v>
      </c>
      <c r="D32" s="272" t="s">
        <v>1776</v>
      </c>
    </row>
    <row r="33" spans="1:5">
      <c r="A33" s="612" t="s">
        <v>1815</v>
      </c>
      <c r="B33" s="267" t="s">
        <v>1816</v>
      </c>
      <c r="C33" s="267">
        <v>10</v>
      </c>
      <c r="D33" s="2" t="s">
        <v>1817</v>
      </c>
      <c r="E33" s="301">
        <f>5+6+7+6+6+5+6+6+5</f>
        <v>52</v>
      </c>
    </row>
    <row r="34" spans="1:5">
      <c r="A34" s="613"/>
      <c r="B34" s="267" t="s">
        <v>1816</v>
      </c>
      <c r="C34" s="267">
        <v>2</v>
      </c>
      <c r="D34" s="271" t="s">
        <v>1818</v>
      </c>
      <c r="E34" s="301">
        <f>8+9</f>
        <v>17</v>
      </c>
    </row>
    <row r="35" spans="1:5">
      <c r="A35" s="614"/>
      <c r="B35" s="267" t="s">
        <v>1819</v>
      </c>
      <c r="C35" s="267">
        <v>2</v>
      </c>
      <c r="D35" s="97" t="s">
        <v>1820</v>
      </c>
      <c r="E35" s="301">
        <f>16+16</f>
        <v>32</v>
      </c>
    </row>
    <row r="36" spans="1:5">
      <c r="D36" s="273" t="s">
        <v>1821</v>
      </c>
    </row>
    <row r="38" spans="1:5" ht="24">
      <c r="C38" s="419" t="s">
        <v>1822</v>
      </c>
    </row>
  </sheetData>
  <mergeCells count="15">
    <mergeCell ref="A31:D31"/>
    <mergeCell ref="A33:A35"/>
    <mergeCell ref="A1:B1"/>
    <mergeCell ref="A18:D18"/>
    <mergeCell ref="F18:I18"/>
    <mergeCell ref="A20:A21"/>
    <mergeCell ref="A24:D24"/>
    <mergeCell ref="F24:I24"/>
    <mergeCell ref="A26:A27"/>
    <mergeCell ref="F26:F27"/>
    <mergeCell ref="A16:D16"/>
    <mergeCell ref="F16:I16"/>
    <mergeCell ref="A14:C14"/>
    <mergeCell ref="D20:D21"/>
    <mergeCell ref="F20:F21"/>
  </mergeCells>
  <pageMargins left="0.7" right="0.7" top="0.75" bottom="0.75" header="0.3" footer="0.3"/>
  <pageSetup scale="48" orientation="portrait" horizontalDpi="4294967295" verticalDpi="4294967295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205"/>
  <sheetViews>
    <sheetView zoomScaleNormal="100" workbookViewId="0">
      <pane xSplit="3" ySplit="2" topLeftCell="D102" activePane="bottomRight" state="frozen"/>
      <selection pane="topRight" activeCell="N22" sqref="N22"/>
      <selection pane="bottomLeft" activeCell="N22" sqref="N22"/>
      <selection pane="bottomRight" activeCell="Q180" sqref="Q180"/>
    </sheetView>
  </sheetViews>
  <sheetFormatPr baseColWidth="10" defaultColWidth="8.83203125" defaultRowHeight="15"/>
  <cols>
    <col min="1" max="1" width="6.6640625" customWidth="1"/>
    <col min="2" max="2" width="36.6640625" bestFit="1" customWidth="1"/>
    <col min="3" max="3" width="50.6640625" bestFit="1" customWidth="1"/>
    <col min="4" max="4" width="32.33203125" bestFit="1" customWidth="1"/>
    <col min="5" max="5" width="18.6640625" customWidth="1"/>
    <col min="6" max="6" width="15.83203125" bestFit="1" customWidth="1"/>
    <col min="7" max="7" width="19.5" bestFit="1" customWidth="1"/>
    <col min="8" max="8" width="17.83203125" bestFit="1" customWidth="1"/>
    <col min="9" max="9" width="31.33203125" bestFit="1" customWidth="1"/>
    <col min="10" max="10" width="8.5" bestFit="1" customWidth="1"/>
    <col min="11" max="11" width="15" bestFit="1" customWidth="1"/>
    <col min="12" max="12" width="30.33203125" bestFit="1" customWidth="1"/>
    <col min="13" max="13" width="22.1640625" bestFit="1" customWidth="1"/>
    <col min="14" max="14" width="10.1640625" bestFit="1" customWidth="1"/>
    <col min="15" max="15" width="4.6640625" customWidth="1"/>
    <col min="16" max="16" width="16.6640625" customWidth="1"/>
    <col min="17" max="17" width="21" bestFit="1" customWidth="1"/>
    <col min="18" max="19" width="19.1640625" bestFit="1" customWidth="1"/>
  </cols>
  <sheetData>
    <row r="2" spans="1:19">
      <c r="A2" s="37" t="s">
        <v>1448</v>
      </c>
      <c r="B2" s="37" t="s">
        <v>1449</v>
      </c>
      <c r="C2" s="37" t="s">
        <v>4</v>
      </c>
      <c r="D2" s="37" t="s">
        <v>5</v>
      </c>
      <c r="E2" s="37" t="s">
        <v>1450</v>
      </c>
      <c r="F2" s="37" t="s">
        <v>1451</v>
      </c>
      <c r="G2" s="37" t="s">
        <v>1452</v>
      </c>
      <c r="H2" s="37" t="s">
        <v>1453</v>
      </c>
      <c r="I2" s="37" t="s">
        <v>6</v>
      </c>
      <c r="J2" s="37" t="s">
        <v>8</v>
      </c>
      <c r="K2" s="37" t="s">
        <v>1454</v>
      </c>
      <c r="L2" s="38" t="s">
        <v>1455</v>
      </c>
      <c r="M2" s="37" t="s">
        <v>1456</v>
      </c>
    </row>
    <row r="3" spans="1:19">
      <c r="A3" s="39">
        <v>1</v>
      </c>
      <c r="B3" s="60" t="s">
        <v>27</v>
      </c>
      <c r="C3" s="60" t="s">
        <v>28</v>
      </c>
      <c r="D3" s="39" t="s">
        <v>29</v>
      </c>
      <c r="E3" s="39" t="s">
        <v>30</v>
      </c>
      <c r="F3" s="39" t="s">
        <v>1457</v>
      </c>
      <c r="G3" s="39" t="s">
        <v>1458</v>
      </c>
      <c r="H3" s="39" t="s">
        <v>33</v>
      </c>
      <c r="I3" s="40" t="s">
        <v>1459</v>
      </c>
      <c r="J3" s="39" t="s">
        <v>32</v>
      </c>
      <c r="K3" s="41" t="s">
        <v>1460</v>
      </c>
      <c r="L3" s="42">
        <v>70112</v>
      </c>
      <c r="M3" s="43">
        <v>42466</v>
      </c>
    </row>
    <row r="4" spans="1:19">
      <c r="A4" s="39">
        <v>2</v>
      </c>
      <c r="B4" s="39" t="s">
        <v>46</v>
      </c>
      <c r="C4" s="39" t="s">
        <v>47</v>
      </c>
      <c r="D4" s="39" t="s">
        <v>30</v>
      </c>
      <c r="E4" s="39" t="s">
        <v>29</v>
      </c>
      <c r="F4" s="39" t="s">
        <v>1458</v>
      </c>
      <c r="G4" s="39" t="s">
        <v>1457</v>
      </c>
      <c r="H4" s="39" t="s">
        <v>33</v>
      </c>
      <c r="I4" s="44" t="s">
        <v>48</v>
      </c>
      <c r="J4" s="39" t="s">
        <v>32</v>
      </c>
      <c r="K4" s="41" t="s">
        <v>1460</v>
      </c>
      <c r="L4" s="42">
        <v>70112</v>
      </c>
      <c r="M4" s="43">
        <v>42767</v>
      </c>
      <c r="P4" s="77" t="s">
        <v>1461</v>
      </c>
      <c r="Q4" s="77" t="s">
        <v>1462</v>
      </c>
      <c r="R4" s="77" t="s">
        <v>1463</v>
      </c>
      <c r="S4" s="77" t="s">
        <v>1464</v>
      </c>
    </row>
    <row r="5" spans="1:19">
      <c r="A5" s="39">
        <v>3</v>
      </c>
      <c r="B5" s="39" t="s">
        <v>57</v>
      </c>
      <c r="C5" s="39" t="s">
        <v>58</v>
      </c>
      <c r="D5" s="39" t="s">
        <v>30</v>
      </c>
      <c r="E5" s="39" t="s">
        <v>29</v>
      </c>
      <c r="F5" s="39" t="s">
        <v>1458</v>
      </c>
      <c r="G5" s="39" t="s">
        <v>1457</v>
      </c>
      <c r="H5" s="39" t="s">
        <v>33</v>
      </c>
      <c r="I5" s="40" t="s">
        <v>48</v>
      </c>
      <c r="J5" s="39" t="s">
        <v>32</v>
      </c>
      <c r="K5" s="41" t="s">
        <v>1460</v>
      </c>
      <c r="L5" s="42">
        <v>70112</v>
      </c>
      <c r="M5" s="43">
        <v>42789</v>
      </c>
      <c r="P5" s="474" t="s">
        <v>1465</v>
      </c>
      <c r="Q5" s="76" t="s">
        <v>325</v>
      </c>
      <c r="R5" s="76">
        <v>1095.5</v>
      </c>
      <c r="S5" s="76">
        <f>R5*2</f>
        <v>2191</v>
      </c>
    </row>
    <row r="6" spans="1:19">
      <c r="A6" s="39">
        <v>4</v>
      </c>
      <c r="B6" s="39" t="s">
        <v>64</v>
      </c>
      <c r="C6" s="39" t="s">
        <v>65</v>
      </c>
      <c r="D6" s="39" t="s">
        <v>30</v>
      </c>
      <c r="E6" s="39" t="s">
        <v>29</v>
      </c>
      <c r="F6" s="39" t="s">
        <v>1458</v>
      </c>
      <c r="G6" s="39" t="s">
        <v>1457</v>
      </c>
      <c r="H6" s="39" t="s">
        <v>33</v>
      </c>
      <c r="I6" s="45" t="s">
        <v>87</v>
      </c>
      <c r="J6" s="39" t="s">
        <v>32</v>
      </c>
      <c r="K6" s="41" t="s">
        <v>1460</v>
      </c>
      <c r="L6" s="42">
        <v>70112</v>
      </c>
      <c r="M6" s="43">
        <v>42783</v>
      </c>
      <c r="P6" s="474"/>
      <c r="Q6" s="76" t="s">
        <v>33</v>
      </c>
      <c r="R6" s="76">
        <v>70112</v>
      </c>
      <c r="S6" s="76">
        <f t="shared" ref="S6:S10" si="0">R6*2</f>
        <v>140224</v>
      </c>
    </row>
    <row r="7" spans="1:19">
      <c r="A7" s="39">
        <v>5</v>
      </c>
      <c r="B7" s="39" t="s">
        <v>76</v>
      </c>
      <c r="C7" s="39" t="s">
        <v>1466</v>
      </c>
      <c r="D7" s="39" t="s">
        <v>30</v>
      </c>
      <c r="E7" s="39" t="s">
        <v>29</v>
      </c>
      <c r="F7" s="39" t="s">
        <v>1458</v>
      </c>
      <c r="G7" s="39" t="s">
        <v>1457</v>
      </c>
      <c r="H7" s="39" t="s">
        <v>33</v>
      </c>
      <c r="I7" s="40" t="s">
        <v>78</v>
      </c>
      <c r="J7" s="39" t="s">
        <v>32</v>
      </c>
      <c r="K7" s="41" t="s">
        <v>1460</v>
      </c>
      <c r="L7" s="42">
        <v>70112</v>
      </c>
      <c r="M7" s="43">
        <v>42804</v>
      </c>
      <c r="P7" s="76" t="s">
        <v>1467</v>
      </c>
      <c r="Q7" s="76"/>
      <c r="R7" s="76"/>
      <c r="S7" s="76">
        <f t="shared" si="0"/>
        <v>0</v>
      </c>
    </row>
    <row r="8" spans="1:19">
      <c r="A8" s="39">
        <v>6</v>
      </c>
      <c r="B8" s="352" t="s">
        <v>85</v>
      </c>
      <c r="C8" s="352" t="s">
        <v>86</v>
      </c>
      <c r="D8" s="39" t="s">
        <v>29</v>
      </c>
      <c r="E8" s="39" t="s">
        <v>30</v>
      </c>
      <c r="F8" s="39" t="s">
        <v>1457</v>
      </c>
      <c r="G8" s="39" t="s">
        <v>1458</v>
      </c>
      <c r="H8" s="39" t="s">
        <v>33</v>
      </c>
      <c r="I8" s="45" t="s">
        <v>87</v>
      </c>
      <c r="J8" s="39" t="s">
        <v>32</v>
      </c>
      <c r="K8" s="41" t="s">
        <v>1460</v>
      </c>
      <c r="L8" s="42">
        <v>70112</v>
      </c>
      <c r="M8" s="43">
        <v>42835</v>
      </c>
      <c r="P8" s="76" t="s">
        <v>1468</v>
      </c>
      <c r="Q8" s="76" t="s">
        <v>325</v>
      </c>
      <c r="R8" s="76">
        <v>1476</v>
      </c>
      <c r="S8" s="76">
        <f t="shared" si="0"/>
        <v>2952</v>
      </c>
    </row>
    <row r="9" spans="1:19">
      <c r="A9" s="39">
        <v>7</v>
      </c>
      <c r="B9" s="39" t="s">
        <v>95</v>
      </c>
      <c r="C9" s="39" t="s">
        <v>96</v>
      </c>
      <c r="D9" s="39" t="s">
        <v>29</v>
      </c>
      <c r="E9" s="39" t="s">
        <v>30</v>
      </c>
      <c r="F9" s="39" t="s">
        <v>1457</v>
      </c>
      <c r="G9" s="39" t="s">
        <v>1458</v>
      </c>
      <c r="H9" s="39" t="s">
        <v>33</v>
      </c>
      <c r="I9" s="40" t="s">
        <v>1459</v>
      </c>
      <c r="J9" s="39" t="s">
        <v>32</v>
      </c>
      <c r="K9" s="41" t="s">
        <v>1460</v>
      </c>
      <c r="L9" s="42">
        <v>70112</v>
      </c>
      <c r="M9" s="43">
        <v>42870</v>
      </c>
      <c r="P9" s="474" t="s">
        <v>1469</v>
      </c>
      <c r="Q9" s="333" t="s">
        <v>325</v>
      </c>
      <c r="R9" s="76">
        <v>1561</v>
      </c>
      <c r="S9" s="76">
        <f t="shared" si="0"/>
        <v>3122</v>
      </c>
    </row>
    <row r="10" spans="1:19">
      <c r="A10" s="39">
        <v>8</v>
      </c>
      <c r="B10" s="39" t="s">
        <v>102</v>
      </c>
      <c r="C10" s="39" t="s">
        <v>103</v>
      </c>
      <c r="D10" s="39" t="s">
        <v>30</v>
      </c>
      <c r="E10" s="39" t="s">
        <v>29</v>
      </c>
      <c r="F10" s="39" t="s">
        <v>1458</v>
      </c>
      <c r="G10" s="39" t="s">
        <v>1457</v>
      </c>
      <c r="H10" s="39" t="s">
        <v>33</v>
      </c>
      <c r="I10" s="40" t="s">
        <v>78</v>
      </c>
      <c r="J10" s="39" t="s">
        <v>32</v>
      </c>
      <c r="K10" s="41" t="s">
        <v>1460</v>
      </c>
      <c r="L10" s="42">
        <v>70112</v>
      </c>
      <c r="M10" s="43">
        <v>43125</v>
      </c>
      <c r="P10" s="474"/>
      <c r="Q10" s="333" t="s">
        <v>33</v>
      </c>
      <c r="R10" s="76">
        <v>99904</v>
      </c>
      <c r="S10" s="76">
        <f t="shared" si="0"/>
        <v>199808</v>
      </c>
    </row>
    <row r="11" spans="1:19">
      <c r="A11" s="39">
        <v>9</v>
      </c>
      <c r="B11" s="60" t="s">
        <v>110</v>
      </c>
      <c r="C11" s="39" t="s">
        <v>111</v>
      </c>
      <c r="D11" s="39" t="s">
        <v>30</v>
      </c>
      <c r="E11" s="39" t="s">
        <v>29</v>
      </c>
      <c r="F11" s="39" t="s">
        <v>1458</v>
      </c>
      <c r="G11" s="39" t="s">
        <v>1457</v>
      </c>
      <c r="H11" s="39" t="s">
        <v>33</v>
      </c>
      <c r="I11" s="40" t="s">
        <v>78</v>
      </c>
      <c r="J11" s="39" t="s">
        <v>32</v>
      </c>
      <c r="K11" s="41" t="s">
        <v>1460</v>
      </c>
      <c r="L11" s="42">
        <v>70112</v>
      </c>
      <c r="M11" s="43">
        <v>43702</v>
      </c>
      <c r="P11" s="474"/>
      <c r="Q11" s="333" t="s">
        <v>310</v>
      </c>
      <c r="R11" s="76">
        <f>99904*10</f>
        <v>999040</v>
      </c>
      <c r="S11" s="76">
        <f>99904*10*2</f>
        <v>1998080</v>
      </c>
    </row>
    <row r="12" spans="1:19">
      <c r="A12" s="39">
        <v>10</v>
      </c>
      <c r="B12" s="60" t="s">
        <v>118</v>
      </c>
      <c r="C12" s="39" t="s">
        <v>119</v>
      </c>
      <c r="D12" s="39" t="s">
        <v>30</v>
      </c>
      <c r="E12" s="39" t="s">
        <v>29</v>
      </c>
      <c r="F12" s="39" t="s">
        <v>1458</v>
      </c>
      <c r="G12" s="39" t="s">
        <v>1457</v>
      </c>
      <c r="H12" s="39" t="s">
        <v>33</v>
      </c>
      <c r="I12" s="40" t="s">
        <v>78</v>
      </c>
      <c r="J12" s="39" t="s">
        <v>32</v>
      </c>
      <c r="K12" s="41" t="s">
        <v>1460</v>
      </c>
      <c r="L12" s="42">
        <v>70112</v>
      </c>
      <c r="M12" s="43">
        <v>43720</v>
      </c>
      <c r="P12" s="76" t="s">
        <v>1470</v>
      </c>
      <c r="Q12" s="76" t="s">
        <v>1471</v>
      </c>
      <c r="R12" s="76">
        <v>339104</v>
      </c>
      <c r="S12" s="76">
        <f>R12*2</f>
        <v>678208</v>
      </c>
    </row>
    <row r="13" spans="1:19">
      <c r="A13" s="39">
        <v>11</v>
      </c>
      <c r="B13" s="60" t="s">
        <v>126</v>
      </c>
      <c r="C13" s="39" t="s">
        <v>127</v>
      </c>
      <c r="D13" s="39" t="s">
        <v>30</v>
      </c>
      <c r="E13" s="39" t="s">
        <v>29</v>
      </c>
      <c r="F13" s="39" t="s">
        <v>1458</v>
      </c>
      <c r="G13" s="39" t="s">
        <v>1457</v>
      </c>
      <c r="H13" s="39" t="s">
        <v>33</v>
      </c>
      <c r="I13" s="40" t="s">
        <v>78</v>
      </c>
      <c r="J13" s="39" t="s">
        <v>32</v>
      </c>
      <c r="K13" s="41" t="s">
        <v>1460</v>
      </c>
      <c r="L13" s="42">
        <v>70112</v>
      </c>
      <c r="M13" s="43">
        <v>43789</v>
      </c>
      <c r="P13" s="76" t="s">
        <v>1472</v>
      </c>
      <c r="Q13" s="76" t="s">
        <v>325</v>
      </c>
      <c r="R13" s="76">
        <v>2486.5</v>
      </c>
      <c r="S13" s="76">
        <f>R13*2</f>
        <v>4973</v>
      </c>
    </row>
    <row r="14" spans="1:19">
      <c r="A14" s="39">
        <v>12</v>
      </c>
      <c r="B14" s="39" t="s">
        <v>133</v>
      </c>
      <c r="C14" s="39" t="s">
        <v>134</v>
      </c>
      <c r="D14" s="39" t="s">
        <v>30</v>
      </c>
      <c r="E14" s="39" t="s">
        <v>29</v>
      </c>
      <c r="F14" s="39" t="s">
        <v>1458</v>
      </c>
      <c r="G14" s="39" t="s">
        <v>1457</v>
      </c>
      <c r="H14" s="39" t="s">
        <v>33</v>
      </c>
      <c r="I14" s="40" t="s">
        <v>66</v>
      </c>
      <c r="J14" s="39" t="s">
        <v>32</v>
      </c>
      <c r="K14" s="41" t="s">
        <v>1460</v>
      </c>
      <c r="L14" s="42">
        <v>70112</v>
      </c>
      <c r="M14" s="43">
        <v>43814</v>
      </c>
      <c r="P14" s="76" t="s">
        <v>1473</v>
      </c>
      <c r="Q14" s="76" t="s">
        <v>325</v>
      </c>
      <c r="R14" s="76">
        <v>3297</v>
      </c>
      <c r="S14" s="76">
        <f>R14*2</f>
        <v>6594</v>
      </c>
    </row>
    <row r="15" spans="1:19">
      <c r="A15" s="39">
        <v>13</v>
      </c>
      <c r="B15" s="39" t="s">
        <v>141</v>
      </c>
      <c r="C15" s="39" t="s">
        <v>142</v>
      </c>
      <c r="D15" s="39" t="s">
        <v>30</v>
      </c>
      <c r="E15" s="39" t="s">
        <v>29</v>
      </c>
      <c r="F15" s="39" t="s">
        <v>1458</v>
      </c>
      <c r="G15" s="39" t="s">
        <v>1457</v>
      </c>
      <c r="H15" s="39" t="s">
        <v>33</v>
      </c>
      <c r="I15" s="40" t="s">
        <v>87</v>
      </c>
      <c r="J15" s="39" t="s">
        <v>32</v>
      </c>
      <c r="K15" s="41" t="s">
        <v>1460</v>
      </c>
      <c r="L15" s="42">
        <v>70112</v>
      </c>
      <c r="M15" s="43">
        <v>43825</v>
      </c>
      <c r="P15" s="78"/>
      <c r="Q15" s="78"/>
      <c r="R15" s="78"/>
    </row>
    <row r="16" spans="1:19">
      <c r="A16" s="39">
        <v>14</v>
      </c>
      <c r="B16" s="60" t="s">
        <v>149</v>
      </c>
      <c r="C16" s="60" t="s">
        <v>150</v>
      </c>
      <c r="D16" s="39" t="s">
        <v>30</v>
      </c>
      <c r="E16" s="39" t="s">
        <v>29</v>
      </c>
      <c r="F16" s="39" t="s">
        <v>1458</v>
      </c>
      <c r="G16" s="39" t="s">
        <v>1457</v>
      </c>
      <c r="H16" s="39" t="s">
        <v>33</v>
      </c>
      <c r="I16" s="40" t="s">
        <v>1459</v>
      </c>
      <c r="J16" s="39" t="s">
        <v>32</v>
      </c>
      <c r="K16" s="41" t="s">
        <v>1460</v>
      </c>
      <c r="L16" s="42">
        <v>70112</v>
      </c>
      <c r="M16" s="43">
        <v>43825</v>
      </c>
      <c r="P16" s="78"/>
      <c r="Q16" s="78"/>
      <c r="R16" s="78"/>
    </row>
    <row r="17" spans="1:18">
      <c r="A17" s="39">
        <v>15</v>
      </c>
      <c r="B17" s="60" t="s">
        <v>158</v>
      </c>
      <c r="C17" s="60" t="s">
        <v>159</v>
      </c>
      <c r="D17" s="39" t="s">
        <v>30</v>
      </c>
      <c r="E17" s="39" t="s">
        <v>29</v>
      </c>
      <c r="F17" s="39" t="s">
        <v>1458</v>
      </c>
      <c r="G17" s="39" t="s">
        <v>1457</v>
      </c>
      <c r="H17" s="39" t="s">
        <v>33</v>
      </c>
      <c r="I17" s="40" t="s">
        <v>1459</v>
      </c>
      <c r="J17" s="39" t="s">
        <v>32</v>
      </c>
      <c r="K17" s="41" t="s">
        <v>1460</v>
      </c>
      <c r="L17" s="42">
        <v>70112</v>
      </c>
      <c r="M17" s="43">
        <v>43896</v>
      </c>
      <c r="P17" s="78"/>
      <c r="Q17" s="78"/>
      <c r="R17" s="78"/>
    </row>
    <row r="18" spans="1:18">
      <c r="A18" s="39">
        <v>16</v>
      </c>
      <c r="B18" s="70" t="s">
        <v>166</v>
      </c>
      <c r="C18" s="70" t="s">
        <v>167</v>
      </c>
      <c r="D18" s="70" t="s">
        <v>30</v>
      </c>
      <c r="E18" s="70" t="s">
        <v>30</v>
      </c>
      <c r="F18" s="70" t="s">
        <v>1458</v>
      </c>
      <c r="G18" s="70" t="s">
        <v>1457</v>
      </c>
      <c r="H18" s="70" t="s">
        <v>33</v>
      </c>
      <c r="I18" s="70"/>
      <c r="J18" s="39" t="s">
        <v>32</v>
      </c>
      <c r="K18" s="41" t="s">
        <v>1474</v>
      </c>
      <c r="L18" s="42">
        <f>70112*2</f>
        <v>140224</v>
      </c>
      <c r="M18" s="43">
        <v>45285</v>
      </c>
      <c r="P18" s="78"/>
      <c r="Q18" s="78"/>
      <c r="R18" s="78"/>
    </row>
    <row r="19" spans="1:18">
      <c r="A19" s="39">
        <v>17</v>
      </c>
      <c r="B19" s="70" t="s">
        <v>174</v>
      </c>
      <c r="C19" s="70" t="s">
        <v>175</v>
      </c>
      <c r="D19" s="70" t="s">
        <v>30</v>
      </c>
      <c r="E19" s="70" t="s">
        <v>30</v>
      </c>
      <c r="F19" s="70" t="s">
        <v>1458</v>
      </c>
      <c r="G19" s="70" t="s">
        <v>1457</v>
      </c>
      <c r="H19" s="70" t="s">
        <v>33</v>
      </c>
      <c r="I19" s="70"/>
      <c r="J19" s="39" t="s">
        <v>32</v>
      </c>
      <c r="K19" s="41" t="s">
        <v>1474</v>
      </c>
      <c r="L19" s="42">
        <f>70112*2</f>
        <v>140224</v>
      </c>
      <c r="M19" s="43">
        <v>45285</v>
      </c>
      <c r="P19" s="78"/>
      <c r="Q19" s="78"/>
      <c r="R19" s="78"/>
    </row>
    <row r="20" spans="1:18">
      <c r="A20" s="39">
        <v>18</v>
      </c>
      <c r="B20" s="70" t="s">
        <v>1475</v>
      </c>
      <c r="C20" s="70" t="s">
        <v>180</v>
      </c>
      <c r="D20" s="70" t="s">
        <v>30</v>
      </c>
      <c r="E20" s="70" t="s">
        <v>30</v>
      </c>
      <c r="F20" s="70" t="s">
        <v>1458</v>
      </c>
      <c r="G20" s="70" t="s">
        <v>1457</v>
      </c>
      <c r="H20" s="70" t="s">
        <v>33</v>
      </c>
      <c r="I20" s="70"/>
      <c r="J20" s="39" t="s">
        <v>32</v>
      </c>
      <c r="K20" s="41" t="s">
        <v>1474</v>
      </c>
      <c r="L20" s="42">
        <f>70112*2</f>
        <v>140224</v>
      </c>
      <c r="M20" s="43">
        <v>45285</v>
      </c>
      <c r="P20" s="78"/>
      <c r="Q20" s="78"/>
      <c r="R20" s="78"/>
    </row>
    <row r="21" spans="1:18">
      <c r="A21" s="39">
        <v>19</v>
      </c>
      <c r="B21" s="70" t="s">
        <v>1476</v>
      </c>
      <c r="C21" s="70" t="s">
        <v>185</v>
      </c>
      <c r="D21" s="70" t="s">
        <v>30</v>
      </c>
      <c r="E21" s="70" t="s">
        <v>30</v>
      </c>
      <c r="F21" s="70" t="s">
        <v>1458</v>
      </c>
      <c r="G21" s="70" t="s">
        <v>1457</v>
      </c>
      <c r="H21" s="70" t="s">
        <v>33</v>
      </c>
      <c r="I21" s="70"/>
      <c r="J21" s="39" t="s">
        <v>32</v>
      </c>
      <c r="K21" s="41" t="s">
        <v>1474</v>
      </c>
      <c r="L21" s="42">
        <f>70112*2</f>
        <v>140224</v>
      </c>
      <c r="M21" s="43">
        <v>45285</v>
      </c>
      <c r="P21" s="78"/>
      <c r="Q21" s="78"/>
      <c r="R21" s="78"/>
    </row>
    <row r="22" spans="1:18">
      <c r="A22" s="39">
        <v>20</v>
      </c>
      <c r="B22" s="70" t="s">
        <v>1477</v>
      </c>
      <c r="C22" s="70" t="s">
        <v>190</v>
      </c>
      <c r="D22" s="70" t="s">
        <v>30</v>
      </c>
      <c r="E22" s="70" t="s">
        <v>30</v>
      </c>
      <c r="F22" s="70" t="s">
        <v>1458</v>
      </c>
      <c r="G22" s="70" t="s">
        <v>1457</v>
      </c>
      <c r="H22" s="70" t="s">
        <v>33</v>
      </c>
      <c r="I22" s="70"/>
      <c r="J22" s="39" t="s">
        <v>32</v>
      </c>
      <c r="K22" s="41" t="s">
        <v>1474</v>
      </c>
      <c r="L22" s="42">
        <f>70112*2</f>
        <v>140224</v>
      </c>
      <c r="M22" s="43">
        <v>45285</v>
      </c>
      <c r="P22" s="78"/>
      <c r="Q22" s="78"/>
      <c r="R22" s="78"/>
    </row>
    <row r="23" spans="1:18">
      <c r="A23" s="39">
        <v>21</v>
      </c>
      <c r="B23" s="60" t="s">
        <v>1478</v>
      </c>
      <c r="C23" s="60" t="s">
        <v>1479</v>
      </c>
      <c r="D23" s="60" t="s">
        <v>30</v>
      </c>
      <c r="E23" s="60" t="s">
        <v>30</v>
      </c>
      <c r="F23" s="60" t="s">
        <v>1458</v>
      </c>
      <c r="G23" s="60" t="s">
        <v>1457</v>
      </c>
      <c r="H23" s="60" t="s">
        <v>33</v>
      </c>
      <c r="I23" s="40" t="s">
        <v>78</v>
      </c>
      <c r="J23" s="39" t="s">
        <v>32</v>
      </c>
      <c r="K23" s="41" t="s">
        <v>1474</v>
      </c>
      <c r="L23" s="42">
        <f t="shared" ref="L23:L38" si="1">70112*2</f>
        <v>140224</v>
      </c>
      <c r="M23" s="43">
        <v>45303</v>
      </c>
      <c r="P23" s="78"/>
      <c r="Q23" s="78"/>
      <c r="R23" s="78"/>
    </row>
    <row r="24" spans="1:18">
      <c r="A24" s="39">
        <v>22</v>
      </c>
      <c r="B24" s="60" t="s">
        <v>1480</v>
      </c>
      <c r="C24" s="60" t="s">
        <v>1481</v>
      </c>
      <c r="D24" s="60" t="s">
        <v>30</v>
      </c>
      <c r="E24" s="60" t="s">
        <v>30</v>
      </c>
      <c r="F24" s="60" t="s">
        <v>1458</v>
      </c>
      <c r="G24" s="60" t="s">
        <v>1457</v>
      </c>
      <c r="H24" s="60" t="s">
        <v>33</v>
      </c>
      <c r="I24" s="40" t="s">
        <v>78</v>
      </c>
      <c r="J24" s="39" t="s">
        <v>32</v>
      </c>
      <c r="K24" s="41" t="s">
        <v>1474</v>
      </c>
      <c r="L24" s="42">
        <f t="shared" si="1"/>
        <v>140224</v>
      </c>
      <c r="M24" s="43">
        <v>45303</v>
      </c>
      <c r="P24" s="78"/>
      <c r="Q24" s="78"/>
      <c r="R24" s="78"/>
    </row>
    <row r="25" spans="1:18">
      <c r="A25" s="39">
        <v>23</v>
      </c>
      <c r="B25" s="60" t="s">
        <v>1482</v>
      </c>
      <c r="C25" s="60" t="s">
        <v>1483</v>
      </c>
      <c r="D25" s="60" t="s">
        <v>30</v>
      </c>
      <c r="E25" s="60" t="s">
        <v>30</v>
      </c>
      <c r="F25" s="60" t="s">
        <v>1458</v>
      </c>
      <c r="G25" s="60" t="s">
        <v>1457</v>
      </c>
      <c r="H25" s="60" t="s">
        <v>33</v>
      </c>
      <c r="I25" s="40" t="s">
        <v>78</v>
      </c>
      <c r="J25" s="39" t="s">
        <v>32</v>
      </c>
      <c r="K25" s="41" t="s">
        <v>1474</v>
      </c>
      <c r="L25" s="42">
        <f t="shared" si="1"/>
        <v>140224</v>
      </c>
      <c r="M25" s="43">
        <v>45303</v>
      </c>
      <c r="P25" s="78"/>
      <c r="Q25" s="78"/>
      <c r="R25" s="78"/>
    </row>
    <row r="26" spans="1:18">
      <c r="A26" s="39">
        <v>24</v>
      </c>
      <c r="B26" s="60" t="s">
        <v>1484</v>
      </c>
      <c r="C26" s="60" t="s">
        <v>1485</v>
      </c>
      <c r="D26" s="60" t="s">
        <v>30</v>
      </c>
      <c r="E26" s="60" t="s">
        <v>30</v>
      </c>
      <c r="F26" s="60" t="s">
        <v>1458</v>
      </c>
      <c r="G26" s="60" t="s">
        <v>1457</v>
      </c>
      <c r="H26" s="60" t="s">
        <v>33</v>
      </c>
      <c r="I26" s="40" t="s">
        <v>78</v>
      </c>
      <c r="J26" s="39" t="s">
        <v>32</v>
      </c>
      <c r="K26" s="41" t="s">
        <v>1474</v>
      </c>
      <c r="L26" s="42">
        <f t="shared" si="1"/>
        <v>140224</v>
      </c>
      <c r="M26" s="43">
        <v>45303</v>
      </c>
      <c r="P26" s="78"/>
      <c r="Q26" s="78"/>
      <c r="R26" s="78"/>
    </row>
    <row r="27" spans="1:18">
      <c r="A27" s="39">
        <v>25</v>
      </c>
      <c r="B27" s="60" t="s">
        <v>1486</v>
      </c>
      <c r="C27" s="60" t="s">
        <v>1487</v>
      </c>
      <c r="D27" s="60" t="s">
        <v>30</v>
      </c>
      <c r="E27" s="60" t="s">
        <v>30</v>
      </c>
      <c r="F27" s="60" t="s">
        <v>1458</v>
      </c>
      <c r="G27" s="60" t="s">
        <v>1457</v>
      </c>
      <c r="H27" s="60" t="s">
        <v>33</v>
      </c>
      <c r="I27" s="40" t="s">
        <v>78</v>
      </c>
      <c r="J27" s="39" t="s">
        <v>32</v>
      </c>
      <c r="K27" s="41" t="s">
        <v>1474</v>
      </c>
      <c r="L27" s="42">
        <f t="shared" si="1"/>
        <v>140224</v>
      </c>
      <c r="M27" s="43">
        <v>45303</v>
      </c>
      <c r="P27" s="78"/>
      <c r="Q27" s="78"/>
      <c r="R27" s="78"/>
    </row>
    <row r="28" spans="1:18">
      <c r="A28" s="39">
        <v>26</v>
      </c>
      <c r="B28" s="60" t="s">
        <v>1488</v>
      </c>
      <c r="C28" s="60" t="s">
        <v>1489</v>
      </c>
      <c r="D28" s="60" t="s">
        <v>30</v>
      </c>
      <c r="E28" s="60" t="s">
        <v>30</v>
      </c>
      <c r="F28" s="60" t="s">
        <v>1458</v>
      </c>
      <c r="G28" s="60" t="s">
        <v>1457</v>
      </c>
      <c r="H28" s="60" t="s">
        <v>33</v>
      </c>
      <c r="I28" s="40" t="s">
        <v>78</v>
      </c>
      <c r="J28" s="39" t="s">
        <v>32</v>
      </c>
      <c r="K28" s="41" t="s">
        <v>1474</v>
      </c>
      <c r="L28" s="42">
        <f t="shared" si="1"/>
        <v>140224</v>
      </c>
      <c r="M28" s="43">
        <v>45303</v>
      </c>
      <c r="P28" s="78"/>
      <c r="Q28" s="78"/>
      <c r="R28" s="78"/>
    </row>
    <row r="29" spans="1:18">
      <c r="A29" s="39">
        <v>27</v>
      </c>
      <c r="B29" s="60" t="s">
        <v>1490</v>
      </c>
      <c r="C29" s="60" t="s">
        <v>1491</v>
      </c>
      <c r="D29" s="60" t="s">
        <v>30</v>
      </c>
      <c r="E29" s="60" t="s">
        <v>30</v>
      </c>
      <c r="F29" s="60" t="s">
        <v>1458</v>
      </c>
      <c r="G29" s="60" t="s">
        <v>1457</v>
      </c>
      <c r="H29" s="60" t="s">
        <v>33</v>
      </c>
      <c r="I29" s="40" t="s">
        <v>78</v>
      </c>
      <c r="J29" s="39" t="s">
        <v>32</v>
      </c>
      <c r="K29" s="41" t="s">
        <v>1474</v>
      </c>
      <c r="L29" s="42">
        <f t="shared" si="1"/>
        <v>140224</v>
      </c>
      <c r="M29" s="43">
        <v>45303</v>
      </c>
      <c r="P29" s="78"/>
      <c r="Q29" s="78"/>
      <c r="R29" s="78"/>
    </row>
    <row r="30" spans="1:18">
      <c r="A30" s="39">
        <v>28</v>
      </c>
      <c r="B30" s="60" t="s">
        <v>1492</v>
      </c>
      <c r="C30" s="60" t="s">
        <v>1493</v>
      </c>
      <c r="D30" s="60" t="s">
        <v>30</v>
      </c>
      <c r="E30" s="60" t="s">
        <v>30</v>
      </c>
      <c r="F30" s="60" t="s">
        <v>1458</v>
      </c>
      <c r="G30" s="60" t="s">
        <v>1457</v>
      </c>
      <c r="H30" s="60" t="s">
        <v>33</v>
      </c>
      <c r="I30" s="40" t="s">
        <v>78</v>
      </c>
      <c r="J30" s="39" t="s">
        <v>32</v>
      </c>
      <c r="K30" s="41" t="s">
        <v>1474</v>
      </c>
      <c r="L30" s="42">
        <f t="shared" si="1"/>
        <v>140224</v>
      </c>
      <c r="M30" s="43">
        <v>45303</v>
      </c>
      <c r="P30" s="78"/>
      <c r="Q30" s="78"/>
      <c r="R30" s="78"/>
    </row>
    <row r="31" spans="1:18">
      <c r="A31" s="39">
        <v>29</v>
      </c>
      <c r="B31" s="60" t="s">
        <v>1494</v>
      </c>
      <c r="C31" s="60" t="s">
        <v>1495</v>
      </c>
      <c r="D31" s="60" t="s">
        <v>30</v>
      </c>
      <c r="E31" s="60" t="s">
        <v>30</v>
      </c>
      <c r="F31" s="60" t="s">
        <v>1458</v>
      </c>
      <c r="G31" s="60" t="s">
        <v>1457</v>
      </c>
      <c r="H31" s="60" t="s">
        <v>33</v>
      </c>
      <c r="I31" s="40" t="s">
        <v>78</v>
      </c>
      <c r="J31" s="39" t="s">
        <v>32</v>
      </c>
      <c r="K31" s="41" t="s">
        <v>1474</v>
      </c>
      <c r="L31" s="42">
        <f t="shared" si="1"/>
        <v>140224</v>
      </c>
      <c r="M31" s="43">
        <v>45303</v>
      </c>
      <c r="P31" s="78"/>
      <c r="Q31" s="78"/>
      <c r="R31" s="78"/>
    </row>
    <row r="32" spans="1:18">
      <c r="A32" s="39">
        <v>30</v>
      </c>
      <c r="B32" s="60" t="s">
        <v>1496</v>
      </c>
      <c r="C32" s="60" t="s">
        <v>1497</v>
      </c>
      <c r="D32" s="60" t="s">
        <v>30</v>
      </c>
      <c r="E32" s="60" t="s">
        <v>30</v>
      </c>
      <c r="F32" s="60" t="s">
        <v>1458</v>
      </c>
      <c r="G32" s="60" t="s">
        <v>1457</v>
      </c>
      <c r="H32" s="60" t="s">
        <v>33</v>
      </c>
      <c r="I32" s="40" t="s">
        <v>78</v>
      </c>
      <c r="J32" s="39" t="s">
        <v>32</v>
      </c>
      <c r="K32" s="41" t="s">
        <v>1474</v>
      </c>
      <c r="L32" s="42">
        <f t="shared" si="1"/>
        <v>140224</v>
      </c>
      <c r="M32" s="43">
        <v>45303</v>
      </c>
      <c r="P32" s="78"/>
      <c r="Q32" s="78"/>
      <c r="R32" s="78"/>
    </row>
    <row r="33" spans="1:18">
      <c r="A33" s="39">
        <v>31</v>
      </c>
      <c r="B33" s="352" t="s">
        <v>1498</v>
      </c>
      <c r="C33" s="352" t="s">
        <v>267</v>
      </c>
      <c r="D33" s="60" t="s">
        <v>30</v>
      </c>
      <c r="E33" s="60" t="s">
        <v>30</v>
      </c>
      <c r="F33" s="60" t="s">
        <v>1458</v>
      </c>
      <c r="G33" s="60" t="s">
        <v>1457</v>
      </c>
      <c r="H33" s="60" t="s">
        <v>33</v>
      </c>
      <c r="I33" s="293" t="s">
        <v>1499</v>
      </c>
      <c r="J33" s="39" t="s">
        <v>32</v>
      </c>
      <c r="K33" s="41" t="s">
        <v>1474</v>
      </c>
      <c r="L33" s="42">
        <f t="shared" si="1"/>
        <v>140224</v>
      </c>
      <c r="M33" s="43">
        <v>45303</v>
      </c>
      <c r="P33" s="78"/>
      <c r="Q33" s="78"/>
      <c r="R33" s="78"/>
    </row>
    <row r="34" spans="1:18">
      <c r="A34" s="39">
        <v>32</v>
      </c>
      <c r="B34" s="352" t="s">
        <v>1500</v>
      </c>
      <c r="C34" s="352" t="s">
        <v>278</v>
      </c>
      <c r="D34" s="60" t="s">
        <v>30</v>
      </c>
      <c r="E34" s="60" t="s">
        <v>30</v>
      </c>
      <c r="F34" s="60" t="s">
        <v>1458</v>
      </c>
      <c r="G34" s="60" t="s">
        <v>1457</v>
      </c>
      <c r="H34" s="60" t="s">
        <v>33</v>
      </c>
      <c r="I34" s="293" t="s">
        <v>1499</v>
      </c>
      <c r="J34" s="39" t="s">
        <v>32</v>
      </c>
      <c r="K34" s="41" t="s">
        <v>1474</v>
      </c>
      <c r="L34" s="42">
        <f t="shared" si="1"/>
        <v>140224</v>
      </c>
      <c r="M34" s="43">
        <v>45303</v>
      </c>
      <c r="P34" s="78"/>
      <c r="Q34" s="78"/>
      <c r="R34" s="78"/>
    </row>
    <row r="35" spans="1:18">
      <c r="A35" s="39">
        <v>33</v>
      </c>
      <c r="B35" s="60" t="s">
        <v>1501</v>
      </c>
      <c r="C35" s="60" t="s">
        <v>286</v>
      </c>
      <c r="D35" s="60" t="s">
        <v>30</v>
      </c>
      <c r="E35" s="60" t="s">
        <v>30</v>
      </c>
      <c r="F35" s="60" t="s">
        <v>1458</v>
      </c>
      <c r="G35" s="60" t="s">
        <v>1457</v>
      </c>
      <c r="H35" s="60" t="s">
        <v>33</v>
      </c>
      <c r="I35" s="293" t="s">
        <v>1499</v>
      </c>
      <c r="J35" s="39" t="s">
        <v>32</v>
      </c>
      <c r="K35" s="41" t="s">
        <v>1474</v>
      </c>
      <c r="L35" s="42">
        <f t="shared" si="1"/>
        <v>140224</v>
      </c>
      <c r="M35" s="43">
        <v>45303</v>
      </c>
      <c r="P35" s="78"/>
      <c r="Q35" s="78"/>
      <c r="R35" s="78"/>
    </row>
    <row r="36" spans="1:18">
      <c r="A36" s="39">
        <v>34</v>
      </c>
      <c r="B36" s="60" t="s">
        <v>290</v>
      </c>
      <c r="C36" s="60" t="s">
        <v>1502</v>
      </c>
      <c r="D36" s="60" t="s">
        <v>30</v>
      </c>
      <c r="E36" s="60" t="s">
        <v>30</v>
      </c>
      <c r="F36" s="60" t="s">
        <v>1458</v>
      </c>
      <c r="G36" s="60" t="s">
        <v>1457</v>
      </c>
      <c r="H36" s="60" t="s">
        <v>33</v>
      </c>
      <c r="I36" s="293" t="s">
        <v>1499</v>
      </c>
      <c r="J36" s="39" t="s">
        <v>32</v>
      </c>
      <c r="K36" s="41" t="s">
        <v>1474</v>
      </c>
      <c r="L36" s="42">
        <f t="shared" si="1"/>
        <v>140224</v>
      </c>
      <c r="M36" s="43">
        <v>45356</v>
      </c>
      <c r="P36" s="78"/>
      <c r="Q36" s="78"/>
      <c r="R36" s="78"/>
    </row>
    <row r="37" spans="1:18">
      <c r="A37" s="39">
        <v>35</v>
      </c>
      <c r="B37" s="60" t="s">
        <v>295</v>
      </c>
      <c r="C37" s="60" t="s">
        <v>1503</v>
      </c>
      <c r="D37" s="60" t="s">
        <v>30</v>
      </c>
      <c r="E37" s="60" t="s">
        <v>30</v>
      </c>
      <c r="F37" s="60" t="s">
        <v>1458</v>
      </c>
      <c r="G37" s="60" t="s">
        <v>1457</v>
      </c>
      <c r="H37" s="60" t="s">
        <v>33</v>
      </c>
      <c r="I37" s="64" t="s">
        <v>1499</v>
      </c>
      <c r="J37" s="60" t="s">
        <v>32</v>
      </c>
      <c r="K37" s="61" t="s">
        <v>1474</v>
      </c>
      <c r="L37" s="42">
        <f t="shared" si="1"/>
        <v>140224</v>
      </c>
      <c r="M37" s="59">
        <v>45356</v>
      </c>
      <c r="P37" s="78"/>
      <c r="Q37" s="78"/>
      <c r="R37" s="78"/>
    </row>
    <row r="38" spans="1:18">
      <c r="A38" s="39">
        <v>36</v>
      </c>
      <c r="B38" s="70" t="s">
        <v>1504</v>
      </c>
      <c r="C38" s="70" t="s">
        <v>301</v>
      </c>
      <c r="D38" s="70" t="s">
        <v>30</v>
      </c>
      <c r="E38" s="70" t="s">
        <v>30</v>
      </c>
      <c r="F38" s="70" t="s">
        <v>1458</v>
      </c>
      <c r="G38" s="70" t="s">
        <v>1457</v>
      </c>
      <c r="H38" s="70" t="s">
        <v>33</v>
      </c>
      <c r="I38" s="327"/>
      <c r="J38" s="39" t="s">
        <v>32</v>
      </c>
      <c r="K38" s="41" t="s">
        <v>1474</v>
      </c>
      <c r="L38" s="42">
        <f t="shared" si="1"/>
        <v>140224</v>
      </c>
      <c r="M38" s="43">
        <v>45356</v>
      </c>
      <c r="P38" s="78"/>
      <c r="Q38" s="78"/>
      <c r="R38" s="78"/>
    </row>
    <row r="39" spans="1:18">
      <c r="A39" s="39">
        <v>37</v>
      </c>
      <c r="B39" s="60" t="s">
        <v>307</v>
      </c>
      <c r="C39" s="60" t="s">
        <v>308</v>
      </c>
      <c r="D39" s="60" t="s">
        <v>29</v>
      </c>
      <c r="E39" s="60" t="s">
        <v>29</v>
      </c>
      <c r="F39" s="60" t="s">
        <v>1458</v>
      </c>
      <c r="G39" s="60" t="s">
        <v>1457</v>
      </c>
      <c r="H39" s="60" t="s">
        <v>310</v>
      </c>
      <c r="I39" s="64" t="s">
        <v>309</v>
      </c>
      <c r="J39" s="39" t="s">
        <v>32</v>
      </c>
      <c r="K39" s="41"/>
      <c r="L39" s="42"/>
      <c r="M39" s="43"/>
      <c r="N39" t="s">
        <v>1505</v>
      </c>
      <c r="P39" s="78"/>
      <c r="Q39" s="78"/>
      <c r="R39" s="78"/>
    </row>
    <row r="40" spans="1:18">
      <c r="A40" s="39">
        <v>38</v>
      </c>
      <c r="B40" s="70" t="s">
        <v>317</v>
      </c>
      <c r="C40" s="70" t="s">
        <v>318</v>
      </c>
      <c r="D40" s="70" t="s">
        <v>29</v>
      </c>
      <c r="E40" s="70" t="s">
        <v>29</v>
      </c>
      <c r="F40" s="70" t="s">
        <v>1458</v>
      </c>
      <c r="G40" s="70" t="s">
        <v>1457</v>
      </c>
      <c r="H40" s="70" t="s">
        <v>310</v>
      </c>
      <c r="I40" s="327"/>
      <c r="J40" s="39" t="s">
        <v>32</v>
      </c>
      <c r="K40" s="41"/>
      <c r="L40" s="42"/>
      <c r="M40" s="43"/>
      <c r="N40" t="s">
        <v>1505</v>
      </c>
      <c r="P40" s="78"/>
      <c r="Q40" s="78"/>
      <c r="R40" s="78"/>
    </row>
    <row r="41" spans="1:18">
      <c r="A41" s="39">
        <v>39</v>
      </c>
      <c r="B41" s="39" t="s">
        <v>1506</v>
      </c>
      <c r="C41" s="39" t="s">
        <v>323</v>
      </c>
      <c r="D41" s="39" t="s">
        <v>30</v>
      </c>
      <c r="E41" s="39" t="s">
        <v>29</v>
      </c>
      <c r="F41" s="39" t="s">
        <v>1458</v>
      </c>
      <c r="G41" s="39" t="s">
        <v>1457</v>
      </c>
      <c r="H41" s="39" t="s">
        <v>1507</v>
      </c>
      <c r="I41" s="46" t="s">
        <v>324</v>
      </c>
      <c r="J41" s="39" t="s">
        <v>32</v>
      </c>
      <c r="K41" s="41" t="s">
        <v>1460</v>
      </c>
      <c r="L41" s="42">
        <v>1095.5</v>
      </c>
      <c r="M41" s="43">
        <v>38895</v>
      </c>
      <c r="P41" s="78"/>
      <c r="Q41" s="78"/>
      <c r="R41" s="78"/>
    </row>
    <row r="42" spans="1:18">
      <c r="A42" s="39">
        <v>40</v>
      </c>
      <c r="B42" s="39" t="s">
        <v>1508</v>
      </c>
      <c r="C42" s="39" t="s">
        <v>1509</v>
      </c>
      <c r="D42" s="39" t="s">
        <v>434</v>
      </c>
      <c r="E42" s="39" t="s">
        <v>30</v>
      </c>
      <c r="F42" s="39" t="s">
        <v>1457</v>
      </c>
      <c r="G42" s="39" t="s">
        <v>1458</v>
      </c>
      <c r="H42" s="39" t="s">
        <v>1507</v>
      </c>
      <c r="I42" s="46" t="s">
        <v>324</v>
      </c>
      <c r="J42" s="39" t="s">
        <v>32</v>
      </c>
      <c r="K42" s="41" t="s">
        <v>1460</v>
      </c>
      <c r="L42" s="42">
        <v>1095.5</v>
      </c>
      <c r="M42" s="43">
        <v>40584</v>
      </c>
      <c r="P42" s="78"/>
      <c r="Q42" s="78"/>
      <c r="R42" s="78"/>
    </row>
    <row r="43" spans="1:18">
      <c r="A43" s="39">
        <v>41</v>
      </c>
      <c r="B43" s="39" t="s">
        <v>337</v>
      </c>
      <c r="C43" s="39" t="s">
        <v>338</v>
      </c>
      <c r="D43" s="39" t="s">
        <v>30</v>
      </c>
      <c r="E43" s="39" t="s">
        <v>29</v>
      </c>
      <c r="F43" s="39" t="s">
        <v>1458</v>
      </c>
      <c r="G43" s="39" t="s">
        <v>1457</v>
      </c>
      <c r="H43" s="39" t="s">
        <v>1507</v>
      </c>
      <c r="I43" s="46" t="s">
        <v>78</v>
      </c>
      <c r="J43" s="39" t="s">
        <v>32</v>
      </c>
      <c r="K43" s="41" t="s">
        <v>1460</v>
      </c>
      <c r="L43" s="42">
        <v>1095.5</v>
      </c>
      <c r="M43" s="43">
        <v>42474</v>
      </c>
      <c r="P43" s="78"/>
      <c r="Q43" s="78"/>
      <c r="R43" s="78"/>
    </row>
    <row r="44" spans="1:18">
      <c r="A44" s="39">
        <v>42</v>
      </c>
      <c r="B44" s="39" t="s">
        <v>343</v>
      </c>
      <c r="C44" s="39" t="s">
        <v>344</v>
      </c>
      <c r="D44" s="39" t="s">
        <v>30</v>
      </c>
      <c r="E44" s="39" t="s">
        <v>29</v>
      </c>
      <c r="F44" s="39" t="s">
        <v>1458</v>
      </c>
      <c r="G44" s="39" t="s">
        <v>1457</v>
      </c>
      <c r="H44" s="39" t="s">
        <v>1507</v>
      </c>
      <c r="I44" s="46" t="s">
        <v>78</v>
      </c>
      <c r="J44" s="39" t="s">
        <v>32</v>
      </c>
      <c r="K44" s="41" t="s">
        <v>1460</v>
      </c>
      <c r="L44" s="42">
        <v>1095.5</v>
      </c>
      <c r="M44" s="43">
        <v>43739</v>
      </c>
      <c r="P44" s="78"/>
      <c r="Q44" s="78"/>
      <c r="R44" s="78"/>
    </row>
    <row r="45" spans="1:18">
      <c r="A45" s="39">
        <v>43</v>
      </c>
      <c r="B45" s="39" t="s">
        <v>350</v>
      </c>
      <c r="C45" s="39" t="s">
        <v>351</v>
      </c>
      <c r="D45" s="39" t="s">
        <v>30</v>
      </c>
      <c r="E45" s="39" t="s">
        <v>1510</v>
      </c>
      <c r="F45" s="39" t="s">
        <v>1458</v>
      </c>
      <c r="G45" s="39" t="s">
        <v>1511</v>
      </c>
      <c r="H45" s="39" t="s">
        <v>1507</v>
      </c>
      <c r="I45" s="46" t="s">
        <v>324</v>
      </c>
      <c r="J45" s="39" t="s">
        <v>32</v>
      </c>
      <c r="K45" s="41" t="s">
        <v>1460</v>
      </c>
      <c r="L45" s="42">
        <v>3297</v>
      </c>
      <c r="M45" s="43">
        <v>38904</v>
      </c>
      <c r="P45" s="78"/>
      <c r="Q45" s="78"/>
      <c r="R45" s="78"/>
    </row>
    <row r="46" spans="1:18">
      <c r="A46" s="39">
        <v>44</v>
      </c>
      <c r="B46" s="39" t="s">
        <v>1512</v>
      </c>
      <c r="C46" s="39" t="s">
        <v>1513</v>
      </c>
      <c r="D46" s="39" t="s">
        <v>360</v>
      </c>
      <c r="E46" s="39" t="s">
        <v>30</v>
      </c>
      <c r="F46" s="39" t="s">
        <v>1514</v>
      </c>
      <c r="G46" s="39" t="s">
        <v>1458</v>
      </c>
      <c r="H46" s="39" t="s">
        <v>1507</v>
      </c>
      <c r="I46" s="46" t="s">
        <v>324</v>
      </c>
      <c r="J46" s="39" t="s">
        <v>32</v>
      </c>
      <c r="K46" s="41" t="s">
        <v>1460</v>
      </c>
      <c r="L46" s="42">
        <v>1476</v>
      </c>
      <c r="M46" s="43">
        <v>38839</v>
      </c>
    </row>
    <row r="47" spans="1:18">
      <c r="A47" s="39">
        <v>45</v>
      </c>
      <c r="B47" s="39" t="s">
        <v>1515</v>
      </c>
      <c r="C47" s="39" t="s">
        <v>365</v>
      </c>
      <c r="D47" s="39" t="s">
        <v>1516</v>
      </c>
      <c r="E47" s="39" t="s">
        <v>30</v>
      </c>
      <c r="F47" s="39" t="s">
        <v>1517</v>
      </c>
      <c r="G47" s="39" t="s">
        <v>1458</v>
      </c>
      <c r="H47" s="39" t="s">
        <v>1507</v>
      </c>
      <c r="I47" s="46" t="s">
        <v>324</v>
      </c>
      <c r="J47" s="39" t="s">
        <v>32</v>
      </c>
      <c r="K47" s="41" t="s">
        <v>1460</v>
      </c>
      <c r="L47" s="42">
        <v>2486.5</v>
      </c>
      <c r="M47" s="43">
        <v>38889</v>
      </c>
      <c r="N47" s="3"/>
    </row>
    <row r="48" spans="1:18">
      <c r="A48" s="39">
        <v>46</v>
      </c>
      <c r="B48" s="39" t="s">
        <v>1518</v>
      </c>
      <c r="C48" s="39" t="s">
        <v>370</v>
      </c>
      <c r="D48" s="39" t="s">
        <v>1516</v>
      </c>
      <c r="E48" s="39" t="s">
        <v>30</v>
      </c>
      <c r="F48" s="39" t="s">
        <v>1517</v>
      </c>
      <c r="G48" s="39" t="s">
        <v>1458</v>
      </c>
      <c r="H48" s="39" t="s">
        <v>1507</v>
      </c>
      <c r="I48" s="46" t="s">
        <v>324</v>
      </c>
      <c r="J48" s="39" t="s">
        <v>32</v>
      </c>
      <c r="K48" s="41" t="s">
        <v>1460</v>
      </c>
      <c r="L48" s="42">
        <v>2486.5</v>
      </c>
      <c r="M48" s="43">
        <v>40805</v>
      </c>
    </row>
    <row r="49" spans="1:13">
      <c r="A49" s="39">
        <v>47</v>
      </c>
      <c r="B49" s="329" t="s">
        <v>961</v>
      </c>
      <c r="C49" s="330" t="s">
        <v>1519</v>
      </c>
      <c r="D49" s="39" t="s">
        <v>30</v>
      </c>
      <c r="E49" s="39" t="s">
        <v>30</v>
      </c>
      <c r="F49" s="39" t="s">
        <v>1458</v>
      </c>
      <c r="G49" s="39" t="s">
        <v>1520</v>
      </c>
      <c r="H49" s="39" t="s">
        <v>310</v>
      </c>
      <c r="I49" s="331" t="s">
        <v>30</v>
      </c>
      <c r="J49" s="39" t="s">
        <v>32</v>
      </c>
      <c r="K49" s="41" t="s">
        <v>1474</v>
      </c>
      <c r="L49" s="332">
        <f>(99904*2)*10</f>
        <v>1998080</v>
      </c>
      <c r="M49" s="43">
        <v>45402</v>
      </c>
    </row>
    <row r="50" spans="1:13">
      <c r="A50" s="39">
        <v>48</v>
      </c>
      <c r="B50" s="396" t="s">
        <v>969</v>
      </c>
      <c r="C50" s="397" t="s">
        <v>970</v>
      </c>
      <c r="D50" s="60" t="s">
        <v>30</v>
      </c>
      <c r="E50" s="60" t="s">
        <v>30</v>
      </c>
      <c r="F50" s="60" t="s">
        <v>1458</v>
      </c>
      <c r="G50" s="60" t="s">
        <v>1520</v>
      </c>
      <c r="H50" s="60" t="s">
        <v>310</v>
      </c>
      <c r="I50" s="394" t="s">
        <v>30</v>
      </c>
      <c r="J50" s="39" t="s">
        <v>32</v>
      </c>
      <c r="K50" s="41" t="s">
        <v>1474</v>
      </c>
      <c r="L50" s="332">
        <f t="shared" ref="L50:L64" si="2">(99904*2)*10</f>
        <v>1998080</v>
      </c>
      <c r="M50" s="43">
        <v>45402</v>
      </c>
    </row>
    <row r="51" spans="1:13">
      <c r="A51" s="39">
        <v>49</v>
      </c>
      <c r="B51" s="396" t="s">
        <v>975</v>
      </c>
      <c r="C51" s="397" t="s">
        <v>976</v>
      </c>
      <c r="D51" s="60" t="s">
        <v>30</v>
      </c>
      <c r="E51" s="60" t="s">
        <v>30</v>
      </c>
      <c r="F51" s="60" t="s">
        <v>1458</v>
      </c>
      <c r="G51" s="60" t="s">
        <v>1520</v>
      </c>
      <c r="H51" s="60" t="s">
        <v>310</v>
      </c>
      <c r="I51" s="394" t="s">
        <v>30</v>
      </c>
      <c r="J51" s="39" t="s">
        <v>32</v>
      </c>
      <c r="K51" s="41" t="s">
        <v>1474</v>
      </c>
      <c r="L51" s="332">
        <f t="shared" si="2"/>
        <v>1998080</v>
      </c>
      <c r="M51" s="43">
        <v>45402</v>
      </c>
    </row>
    <row r="52" spans="1:13">
      <c r="A52" s="39">
        <v>50</v>
      </c>
      <c r="B52" s="352" t="s">
        <v>982</v>
      </c>
      <c r="C52" s="352" t="s">
        <v>983</v>
      </c>
      <c r="D52" s="60" t="s">
        <v>30</v>
      </c>
      <c r="E52" s="60" t="s">
        <v>30</v>
      </c>
      <c r="F52" s="60" t="s">
        <v>1458</v>
      </c>
      <c r="G52" s="60" t="s">
        <v>1520</v>
      </c>
      <c r="H52" s="60" t="s">
        <v>310</v>
      </c>
      <c r="I52" s="64" t="s">
        <v>66</v>
      </c>
      <c r="J52" s="39" t="s">
        <v>32</v>
      </c>
      <c r="K52" s="41" t="s">
        <v>1474</v>
      </c>
      <c r="L52" s="332">
        <f t="shared" si="2"/>
        <v>1998080</v>
      </c>
      <c r="M52" s="43">
        <v>45402</v>
      </c>
    </row>
    <row r="53" spans="1:13">
      <c r="A53" s="39">
        <v>51</v>
      </c>
      <c r="B53" s="396" t="s">
        <v>988</v>
      </c>
      <c r="C53" s="397" t="s">
        <v>989</v>
      </c>
      <c r="D53" s="60" t="s">
        <v>30</v>
      </c>
      <c r="E53" s="60" t="s">
        <v>30</v>
      </c>
      <c r="F53" s="60" t="s">
        <v>1458</v>
      </c>
      <c r="G53" s="60" t="s">
        <v>1520</v>
      </c>
      <c r="H53" s="60" t="s">
        <v>310</v>
      </c>
      <c r="I53" s="395" t="s">
        <v>309</v>
      </c>
      <c r="J53" s="39" t="s">
        <v>32</v>
      </c>
      <c r="K53" s="41" t="s">
        <v>1474</v>
      </c>
      <c r="L53" s="332">
        <f t="shared" si="2"/>
        <v>1998080</v>
      </c>
      <c r="M53" s="43">
        <v>45402</v>
      </c>
    </row>
    <row r="54" spans="1:13">
      <c r="A54" s="39">
        <v>52</v>
      </c>
      <c r="B54" s="60" t="s">
        <v>994</v>
      </c>
      <c r="C54" s="60" t="s">
        <v>1521</v>
      </c>
      <c r="D54" s="60" t="s">
        <v>30</v>
      </c>
      <c r="E54" s="60" t="s">
        <v>30</v>
      </c>
      <c r="F54" s="60" t="s">
        <v>1458</v>
      </c>
      <c r="G54" s="60" t="s">
        <v>1520</v>
      </c>
      <c r="H54" s="60" t="s">
        <v>310</v>
      </c>
      <c r="I54" s="64" t="s">
        <v>78</v>
      </c>
      <c r="J54" s="39" t="s">
        <v>32</v>
      </c>
      <c r="K54" s="41" t="s">
        <v>1474</v>
      </c>
      <c r="L54" s="332">
        <f t="shared" si="2"/>
        <v>1998080</v>
      </c>
      <c r="M54" s="43">
        <v>45402</v>
      </c>
    </row>
    <row r="55" spans="1:13">
      <c r="A55" s="39">
        <v>53</v>
      </c>
      <c r="B55" s="70" t="s">
        <v>1001</v>
      </c>
      <c r="C55" s="70" t="s">
        <v>1002</v>
      </c>
      <c r="D55" s="70" t="s">
        <v>30</v>
      </c>
      <c r="E55" s="70" t="s">
        <v>30</v>
      </c>
      <c r="F55" s="70" t="s">
        <v>1458</v>
      </c>
      <c r="G55" s="70" t="s">
        <v>1520</v>
      </c>
      <c r="H55" s="70" t="s">
        <v>310</v>
      </c>
      <c r="I55" s="327"/>
      <c r="J55" s="39" t="s">
        <v>32</v>
      </c>
      <c r="K55" s="41" t="s">
        <v>1474</v>
      </c>
      <c r="L55" s="332">
        <f t="shared" si="2"/>
        <v>1998080</v>
      </c>
      <c r="M55" s="43">
        <v>45402</v>
      </c>
    </row>
    <row r="56" spans="1:13">
      <c r="A56" s="39">
        <v>54</v>
      </c>
      <c r="B56" s="60" t="s">
        <v>1006</v>
      </c>
      <c r="C56" s="60" t="s">
        <v>1522</v>
      </c>
      <c r="D56" s="60" t="s">
        <v>30</v>
      </c>
      <c r="E56" s="60" t="s">
        <v>30</v>
      </c>
      <c r="F56" s="60" t="s">
        <v>1458</v>
      </c>
      <c r="G56" s="60" t="s">
        <v>1520</v>
      </c>
      <c r="H56" s="60" t="s">
        <v>310</v>
      </c>
      <c r="I56" s="64" t="s">
        <v>87</v>
      </c>
      <c r="J56" s="39" t="s">
        <v>32</v>
      </c>
      <c r="K56" s="41" t="s">
        <v>1474</v>
      </c>
      <c r="L56" s="332">
        <f t="shared" si="2"/>
        <v>1998080</v>
      </c>
      <c r="M56" s="43">
        <v>45402</v>
      </c>
    </row>
    <row r="57" spans="1:13">
      <c r="A57" s="39">
        <v>55</v>
      </c>
      <c r="B57" s="60" t="s">
        <v>1015</v>
      </c>
      <c r="C57" s="60" t="s">
        <v>1523</v>
      </c>
      <c r="D57" s="60" t="s">
        <v>30</v>
      </c>
      <c r="E57" s="60" t="s">
        <v>30</v>
      </c>
      <c r="F57" s="60" t="s">
        <v>1458</v>
      </c>
      <c r="G57" s="60" t="s">
        <v>1520</v>
      </c>
      <c r="H57" s="60" t="s">
        <v>310</v>
      </c>
      <c r="I57" s="64" t="s">
        <v>87</v>
      </c>
      <c r="J57" s="39" t="s">
        <v>32</v>
      </c>
      <c r="K57" s="41" t="s">
        <v>1474</v>
      </c>
      <c r="L57" s="332">
        <f t="shared" si="2"/>
        <v>1998080</v>
      </c>
      <c r="M57" s="43">
        <v>45402</v>
      </c>
    </row>
    <row r="58" spans="1:13">
      <c r="A58" s="39">
        <v>56</v>
      </c>
      <c r="B58" s="352" t="s">
        <v>1022</v>
      </c>
      <c r="C58" s="352" t="s">
        <v>1023</v>
      </c>
      <c r="D58" s="60" t="s">
        <v>30</v>
      </c>
      <c r="E58" s="60" t="s">
        <v>30</v>
      </c>
      <c r="F58" s="60" t="s">
        <v>1458</v>
      </c>
      <c r="G58" s="60" t="s">
        <v>1520</v>
      </c>
      <c r="H58" s="60" t="s">
        <v>310</v>
      </c>
      <c r="I58" s="64" t="s">
        <v>87</v>
      </c>
      <c r="J58" s="39" t="s">
        <v>32</v>
      </c>
      <c r="K58" s="41" t="s">
        <v>1474</v>
      </c>
      <c r="L58" s="332">
        <f t="shared" si="2"/>
        <v>1998080</v>
      </c>
      <c r="M58" s="43">
        <v>45402</v>
      </c>
    </row>
    <row r="59" spans="1:13">
      <c r="A59" s="39">
        <v>57</v>
      </c>
      <c r="B59" s="70" t="s">
        <v>1027</v>
      </c>
      <c r="C59" s="70" t="s">
        <v>1028</v>
      </c>
      <c r="D59" s="70" t="s">
        <v>30</v>
      </c>
      <c r="E59" s="70" t="s">
        <v>30</v>
      </c>
      <c r="F59" s="70" t="s">
        <v>1458</v>
      </c>
      <c r="G59" s="70" t="s">
        <v>1520</v>
      </c>
      <c r="H59" s="70" t="s">
        <v>310</v>
      </c>
      <c r="I59" s="327"/>
      <c r="J59" s="39" t="s">
        <v>32</v>
      </c>
      <c r="K59" s="41" t="s">
        <v>1474</v>
      </c>
      <c r="L59" s="332">
        <f t="shared" si="2"/>
        <v>1998080</v>
      </c>
      <c r="M59" s="43">
        <v>45402</v>
      </c>
    </row>
    <row r="60" spans="1:13">
      <c r="A60" s="39">
        <v>58</v>
      </c>
      <c r="B60" s="70" t="s">
        <v>1032</v>
      </c>
      <c r="C60" s="70" t="s">
        <v>1033</v>
      </c>
      <c r="D60" s="70" t="s">
        <v>30</v>
      </c>
      <c r="E60" s="70" t="s">
        <v>30</v>
      </c>
      <c r="F60" s="70" t="s">
        <v>1458</v>
      </c>
      <c r="G60" s="70" t="s">
        <v>1520</v>
      </c>
      <c r="H60" s="70" t="s">
        <v>310</v>
      </c>
      <c r="I60" s="327"/>
      <c r="J60" s="39" t="s">
        <v>32</v>
      </c>
      <c r="K60" s="41" t="s">
        <v>1474</v>
      </c>
      <c r="L60" s="332">
        <f t="shared" si="2"/>
        <v>1998080</v>
      </c>
      <c r="M60" s="43">
        <v>45402</v>
      </c>
    </row>
    <row r="61" spans="1:13">
      <c r="A61" s="39">
        <v>59</v>
      </c>
      <c r="B61" s="70" t="s">
        <v>1037</v>
      </c>
      <c r="C61" s="70" t="s">
        <v>1038</v>
      </c>
      <c r="D61" s="70" t="s">
        <v>30</v>
      </c>
      <c r="E61" s="70" t="s">
        <v>30</v>
      </c>
      <c r="F61" s="70" t="s">
        <v>1458</v>
      </c>
      <c r="G61" s="70" t="s">
        <v>1520</v>
      </c>
      <c r="H61" s="70" t="s">
        <v>310</v>
      </c>
      <c r="I61" s="327"/>
      <c r="J61" s="39" t="s">
        <v>32</v>
      </c>
      <c r="K61" s="41" t="s">
        <v>1474</v>
      </c>
      <c r="L61" s="332">
        <f t="shared" si="2"/>
        <v>1998080</v>
      </c>
      <c r="M61" s="43">
        <v>45402</v>
      </c>
    </row>
    <row r="62" spans="1:13">
      <c r="A62" s="39">
        <v>60</v>
      </c>
      <c r="B62" s="70" t="s">
        <v>1042</v>
      </c>
      <c r="C62" s="70" t="s">
        <v>1043</v>
      </c>
      <c r="D62" s="70" t="s">
        <v>30</v>
      </c>
      <c r="E62" s="70" t="s">
        <v>30</v>
      </c>
      <c r="F62" s="70" t="s">
        <v>1458</v>
      </c>
      <c r="G62" s="70" t="s">
        <v>1520</v>
      </c>
      <c r="H62" s="70" t="s">
        <v>310</v>
      </c>
      <c r="I62" s="327"/>
      <c r="J62" s="39" t="s">
        <v>32</v>
      </c>
      <c r="K62" s="41" t="s">
        <v>1474</v>
      </c>
      <c r="L62" s="332">
        <f t="shared" si="2"/>
        <v>1998080</v>
      </c>
      <c r="M62" s="43">
        <v>45402</v>
      </c>
    </row>
    <row r="63" spans="1:13">
      <c r="A63" s="39">
        <v>61</v>
      </c>
      <c r="B63" s="70" t="s">
        <v>1047</v>
      </c>
      <c r="C63" s="70" t="s">
        <v>1048</v>
      </c>
      <c r="D63" s="70" t="s">
        <v>30</v>
      </c>
      <c r="E63" s="70" t="s">
        <v>30</v>
      </c>
      <c r="F63" s="70" t="s">
        <v>1458</v>
      </c>
      <c r="G63" s="70" t="s">
        <v>1520</v>
      </c>
      <c r="H63" s="70" t="s">
        <v>310</v>
      </c>
      <c r="I63" s="327"/>
      <c r="J63" s="39" t="s">
        <v>32</v>
      </c>
      <c r="K63" s="41" t="s">
        <v>1474</v>
      </c>
      <c r="L63" s="332">
        <f t="shared" si="2"/>
        <v>1998080</v>
      </c>
      <c r="M63" s="43">
        <v>45402</v>
      </c>
    </row>
    <row r="64" spans="1:13">
      <c r="A64" s="39">
        <v>62</v>
      </c>
      <c r="B64" s="70" t="s">
        <v>1052</v>
      </c>
      <c r="C64" s="70" t="s">
        <v>1048</v>
      </c>
      <c r="D64" s="70" t="s">
        <v>30</v>
      </c>
      <c r="E64" s="70" t="s">
        <v>30</v>
      </c>
      <c r="F64" s="70" t="s">
        <v>1458</v>
      </c>
      <c r="G64" s="70" t="s">
        <v>1520</v>
      </c>
      <c r="H64" s="70" t="s">
        <v>310</v>
      </c>
      <c r="I64" s="327"/>
      <c r="J64" s="39" t="s">
        <v>32</v>
      </c>
      <c r="K64" s="41" t="s">
        <v>1474</v>
      </c>
      <c r="L64" s="332">
        <f t="shared" si="2"/>
        <v>1998080</v>
      </c>
      <c r="M64" s="43">
        <v>45402</v>
      </c>
    </row>
    <row r="65" spans="1:13">
      <c r="A65" s="39">
        <v>63</v>
      </c>
      <c r="B65" s="352" t="s">
        <v>372</v>
      </c>
      <c r="C65" s="352" t="s">
        <v>1830</v>
      </c>
      <c r="D65" s="39" t="s">
        <v>30</v>
      </c>
      <c r="E65" s="39" t="s">
        <v>434</v>
      </c>
      <c r="F65" s="39" t="s">
        <v>1458</v>
      </c>
      <c r="G65" s="39" t="s">
        <v>1520</v>
      </c>
      <c r="H65" s="39" t="s">
        <v>33</v>
      </c>
      <c r="I65" s="45" t="s">
        <v>30</v>
      </c>
      <c r="J65" s="39" t="s">
        <v>32</v>
      </c>
      <c r="K65" s="41" t="s">
        <v>1460</v>
      </c>
      <c r="L65" s="47">
        <f>99904</f>
        <v>99904</v>
      </c>
      <c r="M65" s="43">
        <v>42445</v>
      </c>
    </row>
    <row r="66" spans="1:13">
      <c r="A66" s="39">
        <v>64</v>
      </c>
      <c r="B66" s="39" t="s">
        <v>378</v>
      </c>
      <c r="C66" s="39" t="s">
        <v>379</v>
      </c>
      <c r="D66" s="39" t="s">
        <v>434</v>
      </c>
      <c r="E66" s="39" t="s">
        <v>30</v>
      </c>
      <c r="F66" s="39" t="s">
        <v>1520</v>
      </c>
      <c r="G66" s="39" t="s">
        <v>1458</v>
      </c>
      <c r="H66" s="39" t="s">
        <v>33</v>
      </c>
      <c r="I66" s="40" t="s">
        <v>324</v>
      </c>
      <c r="J66" s="39" t="s">
        <v>32</v>
      </c>
      <c r="K66" s="41" t="s">
        <v>1460</v>
      </c>
      <c r="L66" s="42">
        <v>99904</v>
      </c>
      <c r="M66" s="43">
        <v>42471</v>
      </c>
    </row>
    <row r="67" spans="1:13">
      <c r="A67" s="39">
        <v>65</v>
      </c>
      <c r="B67" s="39" t="s">
        <v>384</v>
      </c>
      <c r="C67" s="39" t="s">
        <v>385</v>
      </c>
      <c r="D67" s="39" t="s">
        <v>434</v>
      </c>
      <c r="E67" s="39" t="s">
        <v>30</v>
      </c>
      <c r="F67" s="39" t="s">
        <v>1520</v>
      </c>
      <c r="G67" s="39" t="s">
        <v>1458</v>
      </c>
      <c r="H67" s="39" t="s">
        <v>33</v>
      </c>
      <c r="I67" s="40" t="s">
        <v>324</v>
      </c>
      <c r="J67" s="39" t="s">
        <v>32</v>
      </c>
      <c r="K67" s="41" t="s">
        <v>1460</v>
      </c>
      <c r="L67" s="42">
        <v>99904</v>
      </c>
      <c r="M67" s="43">
        <v>42471</v>
      </c>
    </row>
    <row r="68" spans="1:13">
      <c r="A68" s="39">
        <v>66</v>
      </c>
      <c r="B68" s="352" t="s">
        <v>390</v>
      </c>
      <c r="C68" s="352" t="s">
        <v>391</v>
      </c>
      <c r="D68" s="39" t="s">
        <v>29</v>
      </c>
      <c r="E68" s="39" t="s">
        <v>30</v>
      </c>
      <c r="F68" s="39" t="s">
        <v>1520</v>
      </c>
      <c r="G68" s="39" t="s">
        <v>1458</v>
      </c>
      <c r="H68" s="39" t="s">
        <v>33</v>
      </c>
      <c r="I68" s="40" t="s">
        <v>392</v>
      </c>
      <c r="J68" s="39" t="s">
        <v>32</v>
      </c>
      <c r="K68" s="41" t="s">
        <v>1460</v>
      </c>
      <c r="L68" s="42">
        <v>99904</v>
      </c>
      <c r="M68" s="43">
        <v>42522</v>
      </c>
    </row>
    <row r="69" spans="1:13">
      <c r="A69" s="39">
        <v>67</v>
      </c>
      <c r="B69" s="352" t="s">
        <v>400</v>
      </c>
      <c r="C69" s="352" t="s">
        <v>401</v>
      </c>
      <c r="D69" s="39" t="s">
        <v>1516</v>
      </c>
      <c r="E69" s="39" t="s">
        <v>30</v>
      </c>
      <c r="F69" s="39" t="s">
        <v>1520</v>
      </c>
      <c r="G69" s="39" t="s">
        <v>1458</v>
      </c>
      <c r="H69" s="39" t="s">
        <v>33</v>
      </c>
      <c r="I69" s="40" t="s">
        <v>392</v>
      </c>
      <c r="J69" s="39" t="s">
        <v>32</v>
      </c>
      <c r="K69" s="41" t="s">
        <v>1460</v>
      </c>
      <c r="L69" s="42">
        <v>99904</v>
      </c>
      <c r="M69" s="43">
        <v>42701</v>
      </c>
    </row>
    <row r="70" spans="1:13">
      <c r="A70" s="39">
        <v>68</v>
      </c>
      <c r="B70" s="39" t="s">
        <v>409</v>
      </c>
      <c r="C70" s="39" t="s">
        <v>410</v>
      </c>
      <c r="D70" s="39" t="s">
        <v>30</v>
      </c>
      <c r="E70" s="39" t="s">
        <v>411</v>
      </c>
      <c r="F70" s="39" t="s">
        <v>1458</v>
      </c>
      <c r="G70" s="39" t="s">
        <v>1520</v>
      </c>
      <c r="H70" s="39" t="s">
        <v>33</v>
      </c>
      <c r="I70" s="40" t="s">
        <v>324</v>
      </c>
      <c r="J70" s="39" t="s">
        <v>32</v>
      </c>
      <c r="K70" s="41" t="s">
        <v>1460</v>
      </c>
      <c r="L70" s="42">
        <v>99904</v>
      </c>
      <c r="M70" s="43">
        <v>42702</v>
      </c>
    </row>
    <row r="71" spans="1:13">
      <c r="A71" s="39">
        <v>69</v>
      </c>
      <c r="B71" s="39" t="s">
        <v>418</v>
      </c>
      <c r="C71" s="39" t="s">
        <v>419</v>
      </c>
      <c r="D71" s="39" t="s">
        <v>30</v>
      </c>
      <c r="E71" s="39" t="s">
        <v>411</v>
      </c>
      <c r="F71" s="39" t="s">
        <v>1458</v>
      </c>
      <c r="G71" s="39" t="s">
        <v>1520</v>
      </c>
      <c r="H71" s="39" t="s">
        <v>33</v>
      </c>
      <c r="I71" s="40" t="s">
        <v>78</v>
      </c>
      <c r="J71" s="39" t="s">
        <v>32</v>
      </c>
      <c r="K71" s="41" t="s">
        <v>1460</v>
      </c>
      <c r="L71" s="42">
        <v>99904</v>
      </c>
      <c r="M71" s="43">
        <v>42705</v>
      </c>
    </row>
    <row r="72" spans="1:13">
      <c r="A72" s="39">
        <v>70</v>
      </c>
      <c r="B72" s="39" t="s">
        <v>426</v>
      </c>
      <c r="C72" s="39" t="s">
        <v>427</v>
      </c>
      <c r="D72" s="39" t="s">
        <v>30</v>
      </c>
      <c r="E72" s="39" t="s">
        <v>29</v>
      </c>
      <c r="F72" s="39" t="s">
        <v>1458</v>
      </c>
      <c r="G72" s="39" t="s">
        <v>1520</v>
      </c>
      <c r="H72" s="39" t="s">
        <v>33</v>
      </c>
      <c r="I72" s="40" t="s">
        <v>48</v>
      </c>
      <c r="J72" s="39" t="s">
        <v>32</v>
      </c>
      <c r="K72" s="41" t="s">
        <v>1460</v>
      </c>
      <c r="L72" s="42">
        <v>99904</v>
      </c>
      <c r="M72" s="43">
        <v>42793</v>
      </c>
    </row>
    <row r="73" spans="1:13">
      <c r="A73" s="39">
        <v>71</v>
      </c>
      <c r="B73" s="352" t="s">
        <v>1385</v>
      </c>
      <c r="C73" s="352" t="s">
        <v>1835</v>
      </c>
      <c r="D73" s="39" t="s">
        <v>434</v>
      </c>
      <c r="E73" s="39" t="s">
        <v>30</v>
      </c>
      <c r="F73" s="39" t="s">
        <v>1520</v>
      </c>
      <c r="G73" s="39" t="s">
        <v>1458</v>
      </c>
      <c r="H73" s="39" t="s">
        <v>33</v>
      </c>
      <c r="I73" s="40" t="s">
        <v>309</v>
      </c>
      <c r="J73" s="39" t="s">
        <v>32</v>
      </c>
      <c r="K73" s="41" t="s">
        <v>1460</v>
      </c>
      <c r="L73" s="48">
        <v>99904</v>
      </c>
      <c r="M73" s="43">
        <v>42065</v>
      </c>
    </row>
    <row r="74" spans="1:13">
      <c r="A74" s="39">
        <v>72</v>
      </c>
      <c r="B74" s="39" t="s">
        <v>442</v>
      </c>
      <c r="C74" s="39" t="s">
        <v>443</v>
      </c>
      <c r="D74" s="39" t="s">
        <v>434</v>
      </c>
      <c r="E74" s="39" t="s">
        <v>30</v>
      </c>
      <c r="F74" s="39" t="s">
        <v>1520</v>
      </c>
      <c r="G74" s="39" t="s">
        <v>1458</v>
      </c>
      <c r="H74" s="39" t="s">
        <v>33</v>
      </c>
      <c r="I74" s="40" t="s">
        <v>324</v>
      </c>
      <c r="J74" s="39" t="s">
        <v>32</v>
      </c>
      <c r="K74" s="41" t="s">
        <v>1460</v>
      </c>
      <c r="L74" s="42">
        <v>99904</v>
      </c>
      <c r="M74" s="43">
        <v>42213</v>
      </c>
    </row>
    <row r="75" spans="1:13">
      <c r="A75" s="39">
        <v>73</v>
      </c>
      <c r="B75" s="39" t="s">
        <v>448</v>
      </c>
      <c r="C75" s="39" t="s">
        <v>1524</v>
      </c>
      <c r="D75" s="39" t="s">
        <v>30</v>
      </c>
      <c r="E75" s="39" t="s">
        <v>30</v>
      </c>
      <c r="F75" s="39" t="s">
        <v>1458</v>
      </c>
      <c r="G75" s="39" t="s">
        <v>1520</v>
      </c>
      <c r="H75" s="39" t="s">
        <v>33</v>
      </c>
      <c r="I75" s="45" t="s">
        <v>30</v>
      </c>
      <c r="J75" s="39" t="s">
        <v>32</v>
      </c>
      <c r="K75" s="41" t="s">
        <v>1474</v>
      </c>
      <c r="L75" s="47">
        <f>99904*2</f>
        <v>199808</v>
      </c>
      <c r="M75" s="43">
        <v>43169</v>
      </c>
    </row>
    <row r="76" spans="1:13">
      <c r="A76" s="39">
        <v>74</v>
      </c>
      <c r="B76" s="39" t="s">
        <v>456</v>
      </c>
      <c r="C76" s="39" t="s">
        <v>457</v>
      </c>
      <c r="D76" s="39" t="s">
        <v>30</v>
      </c>
      <c r="E76" s="39" t="s">
        <v>30</v>
      </c>
      <c r="F76" s="39" t="s">
        <v>1458</v>
      </c>
      <c r="G76" s="39" t="s">
        <v>1520</v>
      </c>
      <c r="H76" s="39" t="s">
        <v>33</v>
      </c>
      <c r="I76" s="40" t="s">
        <v>30</v>
      </c>
      <c r="J76" s="39" t="s">
        <v>32</v>
      </c>
      <c r="K76" s="41" t="s">
        <v>1474</v>
      </c>
      <c r="L76" s="47">
        <f>99904*2</f>
        <v>199808</v>
      </c>
      <c r="M76" s="43">
        <v>43169</v>
      </c>
    </row>
    <row r="77" spans="1:13">
      <c r="A77" s="39">
        <v>75</v>
      </c>
      <c r="B77" s="39" t="s">
        <v>464</v>
      </c>
      <c r="C77" s="39" t="s">
        <v>465</v>
      </c>
      <c r="D77" s="39" t="s">
        <v>30</v>
      </c>
      <c r="E77" s="39" t="s">
        <v>411</v>
      </c>
      <c r="F77" s="39" t="s">
        <v>1458</v>
      </c>
      <c r="G77" s="39" t="s">
        <v>1520</v>
      </c>
      <c r="H77" s="39" t="s">
        <v>33</v>
      </c>
      <c r="I77" s="40" t="s">
        <v>78</v>
      </c>
      <c r="J77" s="39" t="s">
        <v>32</v>
      </c>
      <c r="K77" s="41" t="s">
        <v>1460</v>
      </c>
      <c r="L77" s="42">
        <v>99904</v>
      </c>
      <c r="M77" s="43">
        <v>43180</v>
      </c>
    </row>
    <row r="78" spans="1:13">
      <c r="A78" s="39">
        <v>76</v>
      </c>
      <c r="B78" s="39" t="s">
        <v>470</v>
      </c>
      <c r="C78" s="39" t="s">
        <v>471</v>
      </c>
      <c r="D78" s="39" t="s">
        <v>30</v>
      </c>
      <c r="E78" s="39" t="s">
        <v>411</v>
      </c>
      <c r="F78" s="39" t="s">
        <v>1458</v>
      </c>
      <c r="G78" s="39" t="s">
        <v>1520</v>
      </c>
      <c r="H78" s="39" t="s">
        <v>33</v>
      </c>
      <c r="I78" s="40" t="s">
        <v>324</v>
      </c>
      <c r="J78" s="39" t="s">
        <v>32</v>
      </c>
      <c r="K78" s="41" t="s">
        <v>1460</v>
      </c>
      <c r="L78" s="42">
        <v>99904</v>
      </c>
      <c r="M78" s="43">
        <v>43264</v>
      </c>
    </row>
    <row r="79" spans="1:13">
      <c r="A79" s="39">
        <v>77</v>
      </c>
      <c r="B79" s="39" t="s">
        <v>476</v>
      </c>
      <c r="C79" s="39" t="s">
        <v>477</v>
      </c>
      <c r="D79" s="39" t="s">
        <v>30</v>
      </c>
      <c r="E79" s="39" t="s">
        <v>411</v>
      </c>
      <c r="F79" s="39" t="s">
        <v>1458</v>
      </c>
      <c r="G79" s="39" t="s">
        <v>1520</v>
      </c>
      <c r="H79" s="39" t="s">
        <v>33</v>
      </c>
      <c r="I79" s="40" t="s">
        <v>324</v>
      </c>
      <c r="J79" s="39" t="s">
        <v>32</v>
      </c>
      <c r="K79" s="41" t="s">
        <v>1460</v>
      </c>
      <c r="L79" s="42">
        <v>99904</v>
      </c>
      <c r="M79" s="43">
        <v>43264</v>
      </c>
    </row>
    <row r="80" spans="1:13">
      <c r="A80" s="39">
        <v>78</v>
      </c>
      <c r="B80" s="39" t="s">
        <v>481</v>
      </c>
      <c r="C80" s="39" t="s">
        <v>482</v>
      </c>
      <c r="D80" s="39" t="s">
        <v>30</v>
      </c>
      <c r="E80" s="39" t="s">
        <v>30</v>
      </c>
      <c r="F80" s="39" t="s">
        <v>1458</v>
      </c>
      <c r="G80" s="39" t="s">
        <v>1520</v>
      </c>
      <c r="H80" s="39" t="s">
        <v>33</v>
      </c>
      <c r="I80" s="40" t="s">
        <v>30</v>
      </c>
      <c r="J80" s="39" t="s">
        <v>32</v>
      </c>
      <c r="K80" s="41" t="s">
        <v>1474</v>
      </c>
      <c r="L80" s="47">
        <f>99904*2</f>
        <v>199808</v>
      </c>
      <c r="M80" s="43">
        <v>43332</v>
      </c>
    </row>
    <row r="81" spans="1:13">
      <c r="A81" s="39">
        <v>79</v>
      </c>
      <c r="B81" s="39" t="s">
        <v>487</v>
      </c>
      <c r="C81" s="39" t="s">
        <v>488</v>
      </c>
      <c r="D81" s="39" t="s">
        <v>30</v>
      </c>
      <c r="E81" s="39" t="s">
        <v>411</v>
      </c>
      <c r="F81" s="39" t="s">
        <v>1458</v>
      </c>
      <c r="G81" s="39" t="s">
        <v>1520</v>
      </c>
      <c r="H81" s="39" t="s">
        <v>33</v>
      </c>
      <c r="I81" s="40" t="s">
        <v>324</v>
      </c>
      <c r="J81" s="39" t="s">
        <v>32</v>
      </c>
      <c r="K81" s="41" t="s">
        <v>1460</v>
      </c>
      <c r="L81" s="42">
        <v>99904</v>
      </c>
      <c r="M81" s="43">
        <v>43335</v>
      </c>
    </row>
    <row r="82" spans="1:13">
      <c r="A82" s="39">
        <v>80</v>
      </c>
      <c r="B82" s="39" t="s">
        <v>492</v>
      </c>
      <c r="C82" s="39" t="s">
        <v>493</v>
      </c>
      <c r="D82" s="39" t="s">
        <v>30</v>
      </c>
      <c r="E82" s="39" t="s">
        <v>411</v>
      </c>
      <c r="F82" s="39" t="s">
        <v>1458</v>
      </c>
      <c r="G82" s="39" t="s">
        <v>1520</v>
      </c>
      <c r="H82" s="39" t="s">
        <v>33</v>
      </c>
      <c r="I82" s="40" t="s">
        <v>78</v>
      </c>
      <c r="J82" s="39" t="s">
        <v>32</v>
      </c>
      <c r="K82" s="41" t="s">
        <v>1460</v>
      </c>
      <c r="L82" s="42">
        <v>99904</v>
      </c>
      <c r="M82" s="43">
        <v>43485</v>
      </c>
    </row>
    <row r="83" spans="1:13">
      <c r="A83" s="39">
        <v>81</v>
      </c>
      <c r="B83" s="352" t="s">
        <v>1525</v>
      </c>
      <c r="C83" s="352" t="s">
        <v>502</v>
      </c>
      <c r="D83" s="39" t="s">
        <v>30</v>
      </c>
      <c r="E83" s="39" t="s">
        <v>29</v>
      </c>
      <c r="F83" s="39" t="s">
        <v>1458</v>
      </c>
      <c r="G83" s="39" t="s">
        <v>1520</v>
      </c>
      <c r="H83" s="39" t="s">
        <v>33</v>
      </c>
      <c r="I83" s="40" t="s">
        <v>66</v>
      </c>
      <c r="J83" s="39" t="s">
        <v>32</v>
      </c>
      <c r="K83" s="41" t="s">
        <v>1460</v>
      </c>
      <c r="L83" s="42">
        <v>99904</v>
      </c>
      <c r="M83" s="43">
        <v>43794</v>
      </c>
    </row>
    <row r="84" spans="1:13">
      <c r="A84" s="39">
        <v>82</v>
      </c>
      <c r="B84" s="39" t="s">
        <v>511</v>
      </c>
      <c r="C84" s="39" t="s">
        <v>512</v>
      </c>
      <c r="D84" s="39" t="s">
        <v>30</v>
      </c>
      <c r="E84" s="39" t="s">
        <v>411</v>
      </c>
      <c r="F84" s="39" t="s">
        <v>1458</v>
      </c>
      <c r="G84" s="39" t="s">
        <v>1520</v>
      </c>
      <c r="H84" s="39" t="s">
        <v>33</v>
      </c>
      <c r="I84" s="40" t="s">
        <v>78</v>
      </c>
      <c r="J84" s="39" t="s">
        <v>32</v>
      </c>
      <c r="K84" s="41" t="s">
        <v>1460</v>
      </c>
      <c r="L84" s="42">
        <v>99904</v>
      </c>
      <c r="M84" s="43">
        <v>43804</v>
      </c>
    </row>
    <row r="85" spans="1:13">
      <c r="A85" s="39">
        <v>83</v>
      </c>
      <c r="B85" s="39" t="s">
        <v>519</v>
      </c>
      <c r="C85" s="39" t="s">
        <v>520</v>
      </c>
      <c r="D85" s="39" t="s">
        <v>30</v>
      </c>
      <c r="E85" s="39" t="s">
        <v>411</v>
      </c>
      <c r="F85" s="39" t="s">
        <v>1458</v>
      </c>
      <c r="G85" s="39" t="s">
        <v>1520</v>
      </c>
      <c r="H85" s="39" t="s">
        <v>33</v>
      </c>
      <c r="I85" s="40" t="s">
        <v>324</v>
      </c>
      <c r="J85" s="39" t="s">
        <v>32</v>
      </c>
      <c r="K85" s="41" t="s">
        <v>1460</v>
      </c>
      <c r="L85" s="42">
        <v>99904</v>
      </c>
      <c r="M85" s="43">
        <v>43825</v>
      </c>
    </row>
    <row r="86" spans="1:13">
      <c r="A86" s="39">
        <v>84</v>
      </c>
      <c r="B86" s="39" t="s">
        <v>527</v>
      </c>
      <c r="C86" s="39" t="s">
        <v>1526</v>
      </c>
      <c r="D86" s="39" t="s">
        <v>30</v>
      </c>
      <c r="E86" s="39" t="s">
        <v>411</v>
      </c>
      <c r="F86" s="39" t="s">
        <v>1458</v>
      </c>
      <c r="G86" s="39" t="s">
        <v>1520</v>
      </c>
      <c r="H86" s="39" t="s">
        <v>33</v>
      </c>
      <c r="I86" s="40" t="s">
        <v>324</v>
      </c>
      <c r="J86" s="39" t="s">
        <v>32</v>
      </c>
      <c r="K86" s="41" t="s">
        <v>1460</v>
      </c>
      <c r="L86" s="42">
        <v>99904</v>
      </c>
      <c r="M86" s="43">
        <v>43825</v>
      </c>
    </row>
    <row r="87" spans="1:13">
      <c r="A87" s="39">
        <v>85</v>
      </c>
      <c r="B87" s="39" t="s">
        <v>534</v>
      </c>
      <c r="C87" s="39" t="s">
        <v>535</v>
      </c>
      <c r="D87" s="39" t="s">
        <v>30</v>
      </c>
      <c r="E87" s="39" t="s">
        <v>434</v>
      </c>
      <c r="F87" s="39" t="s">
        <v>1458</v>
      </c>
      <c r="G87" s="39" t="s">
        <v>1520</v>
      </c>
      <c r="H87" s="39" t="s">
        <v>33</v>
      </c>
      <c r="I87" s="49" t="s">
        <v>309</v>
      </c>
      <c r="J87" s="39" t="s">
        <v>32</v>
      </c>
      <c r="K87" s="41" t="s">
        <v>1460</v>
      </c>
      <c r="L87" s="42">
        <v>99904</v>
      </c>
      <c r="M87" s="43">
        <v>43846</v>
      </c>
    </row>
    <row r="88" spans="1:13">
      <c r="A88" s="39">
        <v>86</v>
      </c>
      <c r="B88" s="39" t="s">
        <v>542</v>
      </c>
      <c r="C88" s="39" t="s">
        <v>543</v>
      </c>
      <c r="D88" s="39" t="s">
        <v>30</v>
      </c>
      <c r="E88" s="39" t="s">
        <v>411</v>
      </c>
      <c r="F88" s="39" t="s">
        <v>1458</v>
      </c>
      <c r="G88" s="39" t="s">
        <v>1520</v>
      </c>
      <c r="H88" s="39" t="s">
        <v>33</v>
      </c>
      <c r="I88" s="40" t="s">
        <v>78</v>
      </c>
      <c r="J88" s="39" t="s">
        <v>32</v>
      </c>
      <c r="K88" s="41" t="s">
        <v>1460</v>
      </c>
      <c r="L88" s="42">
        <v>99904</v>
      </c>
      <c r="M88" s="43">
        <v>43878</v>
      </c>
    </row>
    <row r="89" spans="1:13">
      <c r="A89" s="39">
        <v>87</v>
      </c>
      <c r="B89" s="39" t="s">
        <v>549</v>
      </c>
      <c r="C89" s="39" t="s">
        <v>550</v>
      </c>
      <c r="D89" s="39" t="s">
        <v>30</v>
      </c>
      <c r="E89" s="39" t="s">
        <v>411</v>
      </c>
      <c r="F89" s="39" t="s">
        <v>1458</v>
      </c>
      <c r="G89" s="39" t="s">
        <v>1520</v>
      </c>
      <c r="H89" s="39" t="s">
        <v>33</v>
      </c>
      <c r="I89" s="40" t="s">
        <v>78</v>
      </c>
      <c r="J89" s="39" t="s">
        <v>32</v>
      </c>
      <c r="K89" s="41" t="s">
        <v>1460</v>
      </c>
      <c r="L89" s="42">
        <v>99904</v>
      </c>
      <c r="M89" s="43">
        <v>43884</v>
      </c>
    </row>
    <row r="90" spans="1:13">
      <c r="A90" s="39">
        <v>88</v>
      </c>
      <c r="B90" s="39" t="s">
        <v>557</v>
      </c>
      <c r="C90" s="39" t="s">
        <v>558</v>
      </c>
      <c r="D90" s="39" t="s">
        <v>30</v>
      </c>
      <c r="E90" s="39" t="s">
        <v>411</v>
      </c>
      <c r="F90" s="39" t="s">
        <v>1458</v>
      </c>
      <c r="G90" s="39" t="s">
        <v>1520</v>
      </c>
      <c r="H90" s="39" t="s">
        <v>33</v>
      </c>
      <c r="I90" s="40" t="s">
        <v>78</v>
      </c>
      <c r="J90" s="39" t="s">
        <v>32</v>
      </c>
      <c r="K90" s="41" t="s">
        <v>1460</v>
      </c>
      <c r="L90" s="42">
        <v>99904</v>
      </c>
      <c r="M90" s="43">
        <v>43934</v>
      </c>
    </row>
    <row r="91" spans="1:13">
      <c r="A91" s="39">
        <v>89</v>
      </c>
      <c r="B91" s="39" t="s">
        <v>565</v>
      </c>
      <c r="C91" s="39" t="s">
        <v>566</v>
      </c>
      <c r="D91" s="39" t="s">
        <v>30</v>
      </c>
      <c r="E91" s="39" t="s">
        <v>29</v>
      </c>
      <c r="F91" s="39" t="s">
        <v>1458</v>
      </c>
      <c r="G91" s="39" t="s">
        <v>1520</v>
      </c>
      <c r="H91" s="39" t="s">
        <v>33</v>
      </c>
      <c r="I91" s="40" t="s">
        <v>66</v>
      </c>
      <c r="J91" s="39" t="s">
        <v>32</v>
      </c>
      <c r="K91" s="41" t="s">
        <v>1460</v>
      </c>
      <c r="L91" s="42">
        <v>99904</v>
      </c>
      <c r="M91" s="43">
        <v>43936</v>
      </c>
    </row>
    <row r="92" spans="1:13">
      <c r="A92" s="39">
        <v>90</v>
      </c>
      <c r="B92" s="39" t="s">
        <v>573</v>
      </c>
      <c r="C92" s="39" t="s">
        <v>574</v>
      </c>
      <c r="D92" s="39" t="s">
        <v>30</v>
      </c>
      <c r="E92" s="39" t="s">
        <v>30</v>
      </c>
      <c r="F92" s="39" t="s">
        <v>1458</v>
      </c>
      <c r="G92" s="39" t="s">
        <v>1520</v>
      </c>
      <c r="H92" s="39" t="s">
        <v>33</v>
      </c>
      <c r="I92" s="40" t="s">
        <v>30</v>
      </c>
      <c r="J92" s="39" t="s">
        <v>32</v>
      </c>
      <c r="K92" s="41" t="s">
        <v>1474</v>
      </c>
      <c r="L92" s="47">
        <f>99904*2</f>
        <v>199808</v>
      </c>
      <c r="M92" s="43">
        <v>44020</v>
      </c>
    </row>
    <row r="93" spans="1:13">
      <c r="A93" s="39">
        <v>91</v>
      </c>
      <c r="B93" s="39" t="s">
        <v>581</v>
      </c>
      <c r="C93" s="39" t="s">
        <v>582</v>
      </c>
      <c r="D93" s="39" t="s">
        <v>411</v>
      </c>
      <c r="E93" s="39" t="s">
        <v>30</v>
      </c>
      <c r="F93" s="39" t="s">
        <v>1520</v>
      </c>
      <c r="G93" s="39" t="s">
        <v>1458</v>
      </c>
      <c r="H93" s="39" t="s">
        <v>33</v>
      </c>
      <c r="I93" s="49" t="s">
        <v>324</v>
      </c>
      <c r="J93" s="39" t="s">
        <v>32</v>
      </c>
      <c r="K93" s="41" t="s">
        <v>1460</v>
      </c>
      <c r="L93" s="42">
        <v>99904</v>
      </c>
      <c r="M93" s="43">
        <v>44069</v>
      </c>
    </row>
    <row r="94" spans="1:13">
      <c r="A94" s="39">
        <v>92</v>
      </c>
      <c r="B94" s="39" t="s">
        <v>589</v>
      </c>
      <c r="C94" s="39" t="s">
        <v>590</v>
      </c>
      <c r="D94" s="39" t="s">
        <v>30</v>
      </c>
      <c r="E94" s="39" t="s">
        <v>1527</v>
      </c>
      <c r="F94" s="39" t="s">
        <v>1458</v>
      </c>
      <c r="G94" s="39" t="s">
        <v>1520</v>
      </c>
      <c r="H94" s="39" t="s">
        <v>33</v>
      </c>
      <c r="I94" s="50" t="s">
        <v>78</v>
      </c>
      <c r="J94" s="39" t="s">
        <v>32</v>
      </c>
      <c r="K94" s="41" t="s">
        <v>1460</v>
      </c>
      <c r="L94" s="47">
        <v>99904</v>
      </c>
      <c r="M94" s="43">
        <v>44109</v>
      </c>
    </row>
    <row r="95" spans="1:13">
      <c r="A95" s="39">
        <v>93</v>
      </c>
      <c r="B95" s="39" t="s">
        <v>599</v>
      </c>
      <c r="C95" s="39" t="s">
        <v>600</v>
      </c>
      <c r="D95" s="39" t="s">
        <v>30</v>
      </c>
      <c r="E95" s="39" t="s">
        <v>411</v>
      </c>
      <c r="F95" s="39" t="s">
        <v>1458</v>
      </c>
      <c r="G95" s="39" t="s">
        <v>1520</v>
      </c>
      <c r="H95" s="39" t="s">
        <v>33</v>
      </c>
      <c r="I95" s="40" t="s">
        <v>324</v>
      </c>
      <c r="J95" s="39" t="s">
        <v>32</v>
      </c>
      <c r="K95" s="41" t="s">
        <v>1460</v>
      </c>
      <c r="L95" s="42">
        <v>99904</v>
      </c>
      <c r="M95" s="43">
        <v>44131</v>
      </c>
    </row>
    <row r="96" spans="1:13">
      <c r="A96" s="39">
        <v>94</v>
      </c>
      <c r="B96" s="39" t="s">
        <v>605</v>
      </c>
      <c r="C96" s="39" t="s">
        <v>606</v>
      </c>
      <c r="D96" s="39" t="s">
        <v>30</v>
      </c>
      <c r="E96" s="39" t="s">
        <v>30</v>
      </c>
      <c r="F96" s="39" t="s">
        <v>1458</v>
      </c>
      <c r="G96" s="39" t="s">
        <v>1520</v>
      </c>
      <c r="H96" s="39" t="s">
        <v>33</v>
      </c>
      <c r="I96" s="50" t="s">
        <v>30</v>
      </c>
      <c r="J96" s="39" t="s">
        <v>32</v>
      </c>
      <c r="K96" s="41" t="s">
        <v>1474</v>
      </c>
      <c r="L96" s="47">
        <f>99904*2</f>
        <v>199808</v>
      </c>
      <c r="M96" s="43">
        <v>44140</v>
      </c>
    </row>
    <row r="97" spans="1:18">
      <c r="A97" s="39">
        <v>95</v>
      </c>
      <c r="B97" s="39" t="s">
        <v>612</v>
      </c>
      <c r="C97" s="39" t="s">
        <v>613</v>
      </c>
      <c r="D97" s="39" t="s">
        <v>30</v>
      </c>
      <c r="E97" s="39" t="s">
        <v>30</v>
      </c>
      <c r="F97" s="39" t="s">
        <v>1458</v>
      </c>
      <c r="G97" s="39" t="s">
        <v>1520</v>
      </c>
      <c r="H97" s="39" t="s">
        <v>33</v>
      </c>
      <c r="I97" s="50" t="s">
        <v>30</v>
      </c>
      <c r="J97" s="39" t="s">
        <v>32</v>
      </c>
      <c r="K97" s="41" t="s">
        <v>1474</v>
      </c>
      <c r="L97" s="47">
        <f>99904*2</f>
        <v>199808</v>
      </c>
      <c r="M97" s="43">
        <v>44155</v>
      </c>
    </row>
    <row r="98" spans="1:18">
      <c r="A98" s="39">
        <v>96</v>
      </c>
      <c r="B98" s="39" t="s">
        <v>621</v>
      </c>
      <c r="C98" s="39" t="s">
        <v>622</v>
      </c>
      <c r="D98" s="39" t="s">
        <v>30</v>
      </c>
      <c r="E98" s="39" t="s">
        <v>30</v>
      </c>
      <c r="F98" s="39" t="s">
        <v>1458</v>
      </c>
      <c r="G98" s="39" t="s">
        <v>1520</v>
      </c>
      <c r="H98" s="39" t="s">
        <v>33</v>
      </c>
      <c r="I98" s="50" t="s">
        <v>30</v>
      </c>
      <c r="J98" s="39" t="s">
        <v>32</v>
      </c>
      <c r="K98" s="41" t="s">
        <v>1474</v>
      </c>
      <c r="L98" s="47">
        <f>99904*2</f>
        <v>199808</v>
      </c>
      <c r="M98" s="43">
        <v>44155</v>
      </c>
    </row>
    <row r="99" spans="1:18">
      <c r="A99" s="39">
        <v>97</v>
      </c>
      <c r="B99" s="39" t="s">
        <v>1528</v>
      </c>
      <c r="C99" s="39" t="s">
        <v>630</v>
      </c>
      <c r="D99" s="39" t="s">
        <v>30</v>
      </c>
      <c r="E99" s="39" t="s">
        <v>1527</v>
      </c>
      <c r="F99" s="39" t="s">
        <v>1458</v>
      </c>
      <c r="G99" s="39" t="s">
        <v>1520</v>
      </c>
      <c r="H99" s="39" t="s">
        <v>33</v>
      </c>
      <c r="I99" s="50" t="s">
        <v>78</v>
      </c>
      <c r="J99" s="39" t="s">
        <v>32</v>
      </c>
      <c r="K99" s="41" t="s">
        <v>1460</v>
      </c>
      <c r="L99" s="47">
        <v>99904</v>
      </c>
      <c r="M99" s="43">
        <v>44166</v>
      </c>
    </row>
    <row r="100" spans="1:18">
      <c r="A100" s="39">
        <v>98</v>
      </c>
      <c r="B100" s="39" t="s">
        <v>637</v>
      </c>
      <c r="C100" s="39" t="s">
        <v>638</v>
      </c>
      <c r="D100" s="39" t="s">
        <v>30</v>
      </c>
      <c r="E100" s="39" t="s">
        <v>411</v>
      </c>
      <c r="F100" s="39" t="s">
        <v>1458</v>
      </c>
      <c r="G100" s="39" t="s">
        <v>1520</v>
      </c>
      <c r="H100" s="39" t="s">
        <v>33</v>
      </c>
      <c r="I100" s="50" t="s">
        <v>78</v>
      </c>
      <c r="J100" s="39" t="s">
        <v>32</v>
      </c>
      <c r="K100" s="41" t="s">
        <v>1460</v>
      </c>
      <c r="L100" s="42">
        <v>99904</v>
      </c>
      <c r="M100" s="43">
        <v>44179</v>
      </c>
    </row>
    <row r="101" spans="1:18">
      <c r="A101" s="39">
        <v>99</v>
      </c>
      <c r="B101" s="352" t="s">
        <v>646</v>
      </c>
      <c r="C101" s="352" t="s">
        <v>647</v>
      </c>
      <c r="D101" s="39" t="s">
        <v>30</v>
      </c>
      <c r="E101" s="39" t="s">
        <v>29</v>
      </c>
      <c r="F101" s="39" t="s">
        <v>1458</v>
      </c>
      <c r="G101" s="39" t="s">
        <v>1520</v>
      </c>
      <c r="H101" s="39" t="s">
        <v>33</v>
      </c>
      <c r="I101" s="50" t="s">
        <v>66</v>
      </c>
      <c r="J101" s="39" t="s">
        <v>32</v>
      </c>
      <c r="K101" s="41" t="s">
        <v>1460</v>
      </c>
      <c r="L101" s="42">
        <v>99904</v>
      </c>
      <c r="M101" s="43">
        <v>44218</v>
      </c>
    </row>
    <row r="102" spans="1:18">
      <c r="A102" s="39">
        <v>100</v>
      </c>
      <c r="B102" s="352" t="s">
        <v>654</v>
      </c>
      <c r="C102" s="352" t="s">
        <v>655</v>
      </c>
      <c r="D102" s="39" t="s">
        <v>30</v>
      </c>
      <c r="E102" s="39" t="s">
        <v>29</v>
      </c>
      <c r="F102" s="39" t="s">
        <v>1458</v>
      </c>
      <c r="G102" s="39" t="s">
        <v>1520</v>
      </c>
      <c r="H102" s="39" t="s">
        <v>33</v>
      </c>
      <c r="I102" s="40" t="s">
        <v>66</v>
      </c>
      <c r="J102" s="39" t="s">
        <v>32</v>
      </c>
      <c r="K102" s="41" t="s">
        <v>1460</v>
      </c>
      <c r="L102" s="42">
        <v>99904</v>
      </c>
      <c r="M102" s="43">
        <v>44218</v>
      </c>
    </row>
    <row r="103" spans="1:18">
      <c r="A103" s="39">
        <v>101</v>
      </c>
      <c r="B103" s="39" t="s">
        <v>663</v>
      </c>
      <c r="C103" s="39" t="s">
        <v>1529</v>
      </c>
      <c r="D103" s="39" t="s">
        <v>30</v>
      </c>
      <c r="E103" s="39" t="s">
        <v>411</v>
      </c>
      <c r="F103" s="39" t="s">
        <v>1458</v>
      </c>
      <c r="G103" s="39" t="s">
        <v>1520</v>
      </c>
      <c r="H103" s="39" t="s">
        <v>33</v>
      </c>
      <c r="I103" s="50" t="s">
        <v>78</v>
      </c>
      <c r="J103" s="39" t="s">
        <v>32</v>
      </c>
      <c r="K103" s="41" t="s">
        <v>1460</v>
      </c>
      <c r="L103" s="42">
        <v>99904</v>
      </c>
      <c r="M103" s="43">
        <v>44241</v>
      </c>
    </row>
    <row r="104" spans="1:18">
      <c r="A104" s="39">
        <v>102</v>
      </c>
      <c r="B104" s="39" t="s">
        <v>669</v>
      </c>
      <c r="C104" s="39" t="s">
        <v>670</v>
      </c>
      <c r="D104" s="39" t="s">
        <v>30</v>
      </c>
      <c r="E104" s="39" t="s">
        <v>411</v>
      </c>
      <c r="F104" s="39" t="s">
        <v>1458</v>
      </c>
      <c r="G104" s="39" t="s">
        <v>1520</v>
      </c>
      <c r="H104" s="39" t="s">
        <v>33</v>
      </c>
      <c r="I104" s="50" t="s">
        <v>78</v>
      </c>
      <c r="J104" s="39" t="s">
        <v>32</v>
      </c>
      <c r="K104" s="41" t="s">
        <v>1460</v>
      </c>
      <c r="L104" s="42">
        <v>99904</v>
      </c>
      <c r="M104" s="43">
        <v>44241</v>
      </c>
    </row>
    <row r="105" spans="1:18">
      <c r="A105" s="39">
        <v>103</v>
      </c>
      <c r="B105" s="60" t="s">
        <v>675</v>
      </c>
      <c r="C105" s="60" t="s">
        <v>1530</v>
      </c>
      <c r="D105" s="39" t="s">
        <v>30</v>
      </c>
      <c r="E105" s="39" t="s">
        <v>411</v>
      </c>
      <c r="F105" s="39" t="s">
        <v>1458</v>
      </c>
      <c r="G105" s="39" t="s">
        <v>1520</v>
      </c>
      <c r="H105" s="39" t="s">
        <v>33</v>
      </c>
      <c r="I105" s="50" t="s">
        <v>1459</v>
      </c>
      <c r="J105" s="39" t="s">
        <v>32</v>
      </c>
      <c r="K105" s="41" t="s">
        <v>1460</v>
      </c>
      <c r="L105" s="42">
        <v>99904</v>
      </c>
      <c r="M105" s="43">
        <v>44263</v>
      </c>
    </row>
    <row r="106" spans="1:18">
      <c r="A106" s="39">
        <v>104</v>
      </c>
      <c r="B106" s="39" t="s">
        <v>685</v>
      </c>
      <c r="C106" s="39" t="s">
        <v>1531</v>
      </c>
      <c r="D106" s="39" t="s">
        <v>30</v>
      </c>
      <c r="E106" s="39" t="s">
        <v>1527</v>
      </c>
      <c r="F106" s="39" t="s">
        <v>1458</v>
      </c>
      <c r="G106" s="39" t="s">
        <v>1520</v>
      </c>
      <c r="H106" s="39" t="s">
        <v>33</v>
      </c>
      <c r="I106" s="40" t="s">
        <v>48</v>
      </c>
      <c r="J106" s="39" t="s">
        <v>32</v>
      </c>
      <c r="K106" s="41" t="s">
        <v>1460</v>
      </c>
      <c r="L106" s="42">
        <v>99904</v>
      </c>
      <c r="M106" s="43">
        <v>44263</v>
      </c>
      <c r="R106" s="212"/>
    </row>
    <row r="107" spans="1:18">
      <c r="A107" s="39">
        <v>105</v>
      </c>
      <c r="B107" s="39" t="s">
        <v>693</v>
      </c>
      <c r="C107" s="39" t="s">
        <v>694</v>
      </c>
      <c r="D107" s="39" t="s">
        <v>30</v>
      </c>
      <c r="E107" s="39" t="s">
        <v>411</v>
      </c>
      <c r="F107" s="39" t="s">
        <v>1458</v>
      </c>
      <c r="G107" s="39" t="s">
        <v>1520</v>
      </c>
      <c r="H107" s="39" t="s">
        <v>33</v>
      </c>
      <c r="I107" s="50" t="s">
        <v>78</v>
      </c>
      <c r="J107" s="39" t="s">
        <v>32</v>
      </c>
      <c r="K107" s="41" t="s">
        <v>1460</v>
      </c>
      <c r="L107" s="42">
        <v>99904</v>
      </c>
      <c r="M107" s="43">
        <v>44300</v>
      </c>
    </row>
    <row r="108" spans="1:18">
      <c r="A108" s="39">
        <v>106</v>
      </c>
      <c r="B108" s="39" t="s">
        <v>700</v>
      </c>
      <c r="C108" s="39" t="s">
        <v>701</v>
      </c>
      <c r="D108" s="39" t="s">
        <v>30</v>
      </c>
      <c r="E108" s="39" t="s">
        <v>411</v>
      </c>
      <c r="F108" s="39" t="s">
        <v>1458</v>
      </c>
      <c r="G108" s="39" t="s">
        <v>1520</v>
      </c>
      <c r="H108" s="39" t="s">
        <v>33</v>
      </c>
      <c r="I108" s="50" t="s">
        <v>78</v>
      </c>
      <c r="J108" s="39" t="s">
        <v>32</v>
      </c>
      <c r="K108" s="41" t="s">
        <v>1460</v>
      </c>
      <c r="L108" s="42">
        <v>99904</v>
      </c>
      <c r="M108" s="43">
        <v>44300</v>
      </c>
    </row>
    <row r="109" spans="1:18">
      <c r="A109" s="39">
        <v>107</v>
      </c>
      <c r="B109" s="39" t="s">
        <v>707</v>
      </c>
      <c r="C109" s="39" t="s">
        <v>708</v>
      </c>
      <c r="D109" s="39" t="s">
        <v>30</v>
      </c>
      <c r="E109" s="39" t="s">
        <v>30</v>
      </c>
      <c r="F109" s="39" t="s">
        <v>1458</v>
      </c>
      <c r="G109" s="39" t="s">
        <v>1520</v>
      </c>
      <c r="H109" s="39" t="s">
        <v>33</v>
      </c>
      <c r="I109" s="50" t="s">
        <v>30</v>
      </c>
      <c r="J109" s="39" t="s">
        <v>32</v>
      </c>
      <c r="K109" s="41" t="s">
        <v>1474</v>
      </c>
      <c r="L109" s="47">
        <f>99904*2</f>
        <v>199808</v>
      </c>
      <c r="M109" s="43">
        <v>44308</v>
      </c>
    </row>
    <row r="110" spans="1:18">
      <c r="A110" s="39">
        <v>108</v>
      </c>
      <c r="B110" s="60" t="s">
        <v>715</v>
      </c>
      <c r="C110" s="60" t="s">
        <v>1532</v>
      </c>
      <c r="D110" s="39" t="s">
        <v>30</v>
      </c>
      <c r="E110" s="39" t="s">
        <v>411</v>
      </c>
      <c r="F110" s="39" t="s">
        <v>1458</v>
      </c>
      <c r="G110" s="39" t="s">
        <v>1520</v>
      </c>
      <c r="H110" s="39" t="s">
        <v>33</v>
      </c>
      <c r="I110" s="50" t="s">
        <v>1459</v>
      </c>
      <c r="J110" s="39" t="s">
        <v>32</v>
      </c>
      <c r="K110" s="41" t="s">
        <v>1460</v>
      </c>
      <c r="L110" s="42">
        <v>99904</v>
      </c>
      <c r="M110" s="43">
        <v>44312</v>
      </c>
    </row>
    <row r="111" spans="1:18">
      <c r="A111" s="39">
        <v>109</v>
      </c>
      <c r="B111" s="39" t="s">
        <v>724</v>
      </c>
      <c r="C111" s="39" t="s">
        <v>725</v>
      </c>
      <c r="D111" s="39" t="s">
        <v>30</v>
      </c>
      <c r="E111" s="39" t="s">
        <v>411</v>
      </c>
      <c r="F111" s="39" t="s">
        <v>1458</v>
      </c>
      <c r="G111" s="39" t="s">
        <v>1520</v>
      </c>
      <c r="H111" s="39" t="s">
        <v>33</v>
      </c>
      <c r="I111" s="50" t="s">
        <v>78</v>
      </c>
      <c r="J111" s="39" t="s">
        <v>32</v>
      </c>
      <c r="K111" s="41" t="s">
        <v>1460</v>
      </c>
      <c r="L111" s="42">
        <v>99904</v>
      </c>
      <c r="M111" s="43">
        <v>44384</v>
      </c>
    </row>
    <row r="112" spans="1:18">
      <c r="A112" s="39">
        <v>110</v>
      </c>
      <c r="B112" s="39" t="s">
        <v>733</v>
      </c>
      <c r="C112" s="39" t="s">
        <v>734</v>
      </c>
      <c r="D112" s="39" t="s">
        <v>30</v>
      </c>
      <c r="E112" s="39" t="s">
        <v>411</v>
      </c>
      <c r="F112" s="39" t="s">
        <v>1458</v>
      </c>
      <c r="G112" s="39" t="s">
        <v>1520</v>
      </c>
      <c r="H112" s="39" t="s">
        <v>33</v>
      </c>
      <c r="I112" s="40" t="s">
        <v>78</v>
      </c>
      <c r="J112" s="39" t="s">
        <v>32</v>
      </c>
      <c r="K112" s="41" t="s">
        <v>1460</v>
      </c>
      <c r="L112" s="42">
        <v>99904</v>
      </c>
      <c r="M112" s="43">
        <v>44519</v>
      </c>
    </row>
    <row r="113" spans="1:13">
      <c r="A113" s="39">
        <v>111</v>
      </c>
      <c r="B113" s="39" t="s">
        <v>742</v>
      </c>
      <c r="C113" s="39" t="s">
        <v>743</v>
      </c>
      <c r="D113" s="39" t="s">
        <v>30</v>
      </c>
      <c r="E113" s="39" t="s">
        <v>411</v>
      </c>
      <c r="F113" s="39" t="s">
        <v>1458</v>
      </c>
      <c r="G113" s="39" t="s">
        <v>1520</v>
      </c>
      <c r="H113" s="39" t="s">
        <v>33</v>
      </c>
      <c r="I113" s="40" t="s">
        <v>324</v>
      </c>
      <c r="J113" s="39" t="s">
        <v>32</v>
      </c>
      <c r="K113" s="41" t="s">
        <v>1460</v>
      </c>
      <c r="L113" s="42">
        <v>99904</v>
      </c>
      <c r="M113" s="43">
        <v>44386</v>
      </c>
    </row>
    <row r="114" spans="1:13">
      <c r="A114" s="39">
        <v>112</v>
      </c>
      <c r="B114" s="39" t="s">
        <v>751</v>
      </c>
      <c r="C114" s="39" t="s">
        <v>752</v>
      </c>
      <c r="D114" s="39" t="s">
        <v>30</v>
      </c>
      <c r="E114" s="39" t="s">
        <v>411</v>
      </c>
      <c r="F114" s="39" t="s">
        <v>1458</v>
      </c>
      <c r="G114" s="39" t="s">
        <v>1520</v>
      </c>
      <c r="H114" s="39" t="s">
        <v>33</v>
      </c>
      <c r="I114" s="49" t="s">
        <v>324</v>
      </c>
      <c r="J114" s="39" t="s">
        <v>32</v>
      </c>
      <c r="K114" s="41" t="s">
        <v>1460</v>
      </c>
      <c r="L114" s="42">
        <v>99904</v>
      </c>
      <c r="M114" s="43">
        <v>44386</v>
      </c>
    </row>
    <row r="115" spans="1:13">
      <c r="A115" s="39">
        <v>113</v>
      </c>
      <c r="B115" s="39" t="s">
        <v>760</v>
      </c>
      <c r="C115" s="39" t="s">
        <v>761</v>
      </c>
      <c r="D115" s="39" t="s">
        <v>1527</v>
      </c>
      <c r="E115" s="39" t="s">
        <v>30</v>
      </c>
      <c r="F115" s="39" t="s">
        <v>1520</v>
      </c>
      <c r="G115" s="39" t="s">
        <v>1458</v>
      </c>
      <c r="H115" s="39" t="s">
        <v>33</v>
      </c>
      <c r="I115" s="51" t="s">
        <v>78</v>
      </c>
      <c r="J115" s="39" t="s">
        <v>32</v>
      </c>
      <c r="K115" s="41" t="s">
        <v>1460</v>
      </c>
      <c r="L115" s="47">
        <v>99904</v>
      </c>
      <c r="M115" s="43">
        <v>44655</v>
      </c>
    </row>
    <row r="116" spans="1:13">
      <c r="A116" s="39">
        <v>114</v>
      </c>
      <c r="B116" s="39" t="s">
        <v>771</v>
      </c>
      <c r="C116" s="39" t="s">
        <v>772</v>
      </c>
      <c r="D116" s="39" t="s">
        <v>30</v>
      </c>
      <c r="E116" s="39" t="s">
        <v>1527</v>
      </c>
      <c r="F116" s="39" t="s">
        <v>1458</v>
      </c>
      <c r="G116" s="39" t="s">
        <v>1520</v>
      </c>
      <c r="H116" s="39" t="s">
        <v>33</v>
      </c>
      <c r="I116" s="40" t="s">
        <v>48</v>
      </c>
      <c r="J116" s="39" t="s">
        <v>32</v>
      </c>
      <c r="K116" s="41" t="s">
        <v>1460</v>
      </c>
      <c r="L116" s="42">
        <v>99904</v>
      </c>
      <c r="M116" s="43">
        <v>44655</v>
      </c>
    </row>
    <row r="117" spans="1:13">
      <c r="A117" s="39">
        <v>115</v>
      </c>
      <c r="B117" s="39" t="s">
        <v>780</v>
      </c>
      <c r="C117" s="39" t="s">
        <v>781</v>
      </c>
      <c r="D117" s="39" t="s">
        <v>30</v>
      </c>
      <c r="E117" s="39" t="s">
        <v>1527</v>
      </c>
      <c r="F117" s="39" t="s">
        <v>1458</v>
      </c>
      <c r="G117" s="39" t="s">
        <v>1520</v>
      </c>
      <c r="H117" s="39" t="s">
        <v>33</v>
      </c>
      <c r="I117" s="51" t="s">
        <v>78</v>
      </c>
      <c r="J117" s="39" t="s">
        <v>32</v>
      </c>
      <c r="K117" s="41" t="s">
        <v>1460</v>
      </c>
      <c r="L117" s="47">
        <v>99904</v>
      </c>
      <c r="M117" s="43">
        <v>44706</v>
      </c>
    </row>
    <row r="118" spans="1:13">
      <c r="A118" s="39">
        <v>116</v>
      </c>
      <c r="B118" s="60" t="s">
        <v>789</v>
      </c>
      <c r="C118" s="60" t="s">
        <v>790</v>
      </c>
      <c r="D118" s="60" t="s">
        <v>30</v>
      </c>
      <c r="E118" s="60" t="s">
        <v>1516</v>
      </c>
      <c r="F118" s="60" t="s">
        <v>1458</v>
      </c>
      <c r="G118" s="60" t="s">
        <v>1520</v>
      </c>
      <c r="H118" s="60" t="s">
        <v>33</v>
      </c>
      <c r="I118" s="50" t="s">
        <v>78</v>
      </c>
      <c r="J118" s="60" t="s">
        <v>32</v>
      </c>
      <c r="K118" s="61" t="s">
        <v>1460</v>
      </c>
      <c r="L118" s="42">
        <v>99904</v>
      </c>
      <c r="M118" s="59">
        <v>44706</v>
      </c>
    </row>
    <row r="119" spans="1:13">
      <c r="A119" s="39">
        <v>117</v>
      </c>
      <c r="B119" s="60" t="s">
        <v>797</v>
      </c>
      <c r="C119" s="60" t="s">
        <v>798</v>
      </c>
      <c r="D119" s="60" t="s">
        <v>30</v>
      </c>
      <c r="E119" s="60" t="s">
        <v>1516</v>
      </c>
      <c r="F119" s="60" t="s">
        <v>1458</v>
      </c>
      <c r="G119" s="60" t="s">
        <v>1520</v>
      </c>
      <c r="H119" s="60" t="s">
        <v>33</v>
      </c>
      <c r="I119" s="50" t="s">
        <v>78</v>
      </c>
      <c r="J119" s="60" t="s">
        <v>32</v>
      </c>
      <c r="K119" s="61" t="s">
        <v>1460</v>
      </c>
      <c r="L119" s="42">
        <v>99904</v>
      </c>
      <c r="M119" s="59">
        <v>44706</v>
      </c>
    </row>
    <row r="120" spans="1:13">
      <c r="A120" s="39">
        <v>118</v>
      </c>
      <c r="B120" s="352" t="s">
        <v>803</v>
      </c>
      <c r="C120" s="352" t="s">
        <v>804</v>
      </c>
      <c r="D120" s="39" t="s">
        <v>30</v>
      </c>
      <c r="E120" s="39" t="s">
        <v>1527</v>
      </c>
      <c r="F120" s="39" t="s">
        <v>1458</v>
      </c>
      <c r="G120" s="39" t="s">
        <v>1520</v>
      </c>
      <c r="H120" s="39" t="s">
        <v>33</v>
      </c>
      <c r="I120" s="50" t="s">
        <v>805</v>
      </c>
      <c r="J120" s="39" t="s">
        <v>32</v>
      </c>
      <c r="K120" s="41" t="s">
        <v>1460</v>
      </c>
      <c r="L120" s="42">
        <v>99904</v>
      </c>
      <c r="M120" s="43">
        <v>44706</v>
      </c>
    </row>
    <row r="121" spans="1:13">
      <c r="A121" s="39">
        <v>119</v>
      </c>
      <c r="B121" s="60" t="s">
        <v>812</v>
      </c>
      <c r="C121" s="60" t="s">
        <v>813</v>
      </c>
      <c r="D121" s="60" t="s">
        <v>30</v>
      </c>
      <c r="E121" s="60" t="s">
        <v>814</v>
      </c>
      <c r="F121" s="60" t="s">
        <v>1458</v>
      </c>
      <c r="G121" s="60" t="s">
        <v>1520</v>
      </c>
      <c r="H121" s="60" t="s">
        <v>33</v>
      </c>
      <c r="I121" s="50" t="s">
        <v>78</v>
      </c>
      <c r="J121" s="39" t="s">
        <v>32</v>
      </c>
      <c r="K121" s="41" t="s">
        <v>1460</v>
      </c>
      <c r="L121" s="42">
        <v>99904</v>
      </c>
      <c r="M121" s="43">
        <v>44708</v>
      </c>
    </row>
    <row r="122" spans="1:13">
      <c r="A122" s="39">
        <v>120</v>
      </c>
      <c r="B122" s="60" t="s">
        <v>821</v>
      </c>
      <c r="C122" s="60" t="s">
        <v>822</v>
      </c>
      <c r="D122" s="60" t="s">
        <v>30</v>
      </c>
      <c r="E122" s="60" t="s">
        <v>814</v>
      </c>
      <c r="F122" s="60" t="s">
        <v>1458</v>
      </c>
      <c r="G122" s="60" t="s">
        <v>1520</v>
      </c>
      <c r="H122" s="60" t="s">
        <v>33</v>
      </c>
      <c r="I122" s="50" t="s">
        <v>78</v>
      </c>
      <c r="J122" s="39" t="s">
        <v>32</v>
      </c>
      <c r="K122" s="41" t="s">
        <v>1460</v>
      </c>
      <c r="L122" s="42">
        <v>99904</v>
      </c>
      <c r="M122" s="43">
        <v>44708</v>
      </c>
    </row>
    <row r="123" spans="1:13">
      <c r="A123" s="39">
        <v>121</v>
      </c>
      <c r="B123" s="60" t="s">
        <v>828</v>
      </c>
      <c r="C123" s="60" t="s">
        <v>829</v>
      </c>
      <c r="D123" s="39" t="s">
        <v>30</v>
      </c>
      <c r="E123" s="39" t="s">
        <v>814</v>
      </c>
      <c r="F123" s="39" t="s">
        <v>1458</v>
      </c>
      <c r="G123" s="39" t="s">
        <v>1520</v>
      </c>
      <c r="H123" s="39" t="s">
        <v>33</v>
      </c>
      <c r="I123" s="50" t="s">
        <v>78</v>
      </c>
      <c r="J123" s="39" t="s">
        <v>32</v>
      </c>
      <c r="K123" s="41" t="s">
        <v>1460</v>
      </c>
      <c r="L123" s="42">
        <v>99904</v>
      </c>
      <c r="M123" s="43">
        <v>44718</v>
      </c>
    </row>
    <row r="124" spans="1:13">
      <c r="A124" s="60">
        <v>122</v>
      </c>
      <c r="B124" s="60" t="s">
        <v>835</v>
      </c>
      <c r="C124" s="60" t="s">
        <v>836</v>
      </c>
      <c r="D124" s="60" t="s">
        <v>30</v>
      </c>
      <c r="E124" s="60" t="s">
        <v>814</v>
      </c>
      <c r="F124" s="60" t="s">
        <v>1458</v>
      </c>
      <c r="G124" s="60" t="s">
        <v>1520</v>
      </c>
      <c r="H124" s="60" t="s">
        <v>33</v>
      </c>
      <c r="I124" s="50" t="s">
        <v>1459</v>
      </c>
      <c r="J124" s="60" t="s">
        <v>32</v>
      </c>
      <c r="K124" s="61" t="s">
        <v>1460</v>
      </c>
      <c r="L124" s="42">
        <v>99904</v>
      </c>
      <c r="M124" s="59">
        <v>44733</v>
      </c>
    </row>
    <row r="125" spans="1:13">
      <c r="A125" s="39">
        <v>123</v>
      </c>
      <c r="B125" s="39" t="s">
        <v>845</v>
      </c>
      <c r="C125" s="39" t="s">
        <v>846</v>
      </c>
      <c r="D125" s="39" t="s">
        <v>30</v>
      </c>
      <c r="E125" s="39" t="s">
        <v>1527</v>
      </c>
      <c r="F125" s="39" t="s">
        <v>1458</v>
      </c>
      <c r="G125" s="39" t="s">
        <v>1520</v>
      </c>
      <c r="H125" s="39" t="s">
        <v>33</v>
      </c>
      <c r="I125" s="50" t="s">
        <v>1459</v>
      </c>
      <c r="J125" s="39" t="s">
        <v>32</v>
      </c>
      <c r="K125" s="41" t="s">
        <v>1460</v>
      </c>
      <c r="L125" s="42">
        <v>99904</v>
      </c>
      <c r="M125" s="43">
        <v>44733</v>
      </c>
    </row>
    <row r="126" spans="1:13">
      <c r="A126" s="39">
        <v>124</v>
      </c>
      <c r="B126" s="39" t="s">
        <v>854</v>
      </c>
      <c r="C126" s="39" t="s">
        <v>855</v>
      </c>
      <c r="D126" s="39" t="s">
        <v>30</v>
      </c>
      <c r="E126" s="39" t="s">
        <v>30</v>
      </c>
      <c r="F126" s="39" t="s">
        <v>1458</v>
      </c>
      <c r="G126" s="39" t="s">
        <v>1520</v>
      </c>
      <c r="H126" s="39" t="s">
        <v>33</v>
      </c>
      <c r="I126" s="51" t="s">
        <v>1533</v>
      </c>
      <c r="J126" s="39" t="s">
        <v>32</v>
      </c>
      <c r="K126" s="41" t="s">
        <v>1460</v>
      </c>
      <c r="L126" s="47">
        <v>99904</v>
      </c>
      <c r="M126" s="43">
        <v>44740</v>
      </c>
    </row>
    <row r="127" spans="1:13">
      <c r="A127" s="39">
        <v>125</v>
      </c>
      <c r="B127" s="39" t="s">
        <v>867</v>
      </c>
      <c r="C127" s="39" t="s">
        <v>868</v>
      </c>
      <c r="D127" s="39" t="s">
        <v>30</v>
      </c>
      <c r="E127" s="39" t="s">
        <v>1527</v>
      </c>
      <c r="F127" s="39" t="s">
        <v>1458</v>
      </c>
      <c r="G127" s="39" t="s">
        <v>1520</v>
      </c>
      <c r="H127" s="39" t="s">
        <v>33</v>
      </c>
      <c r="I127" s="51" t="s">
        <v>78</v>
      </c>
      <c r="J127" s="39" t="s">
        <v>32</v>
      </c>
      <c r="K127" s="41" t="s">
        <v>1460</v>
      </c>
      <c r="L127" s="47">
        <v>99904</v>
      </c>
      <c r="M127" s="43">
        <v>44858</v>
      </c>
    </row>
    <row r="128" spans="1:13">
      <c r="A128" s="39">
        <v>126</v>
      </c>
      <c r="B128" s="60" t="s">
        <v>876</v>
      </c>
      <c r="C128" s="60" t="s">
        <v>877</v>
      </c>
      <c r="D128" s="60" t="s">
        <v>30</v>
      </c>
      <c r="E128" s="60" t="s">
        <v>1527</v>
      </c>
      <c r="F128" s="60" t="s">
        <v>1458</v>
      </c>
      <c r="G128" s="60" t="s">
        <v>1520</v>
      </c>
      <c r="H128" s="60" t="s">
        <v>33</v>
      </c>
      <c r="I128" s="293" t="s">
        <v>1499</v>
      </c>
      <c r="J128" s="60" t="s">
        <v>32</v>
      </c>
      <c r="K128" s="61" t="s">
        <v>1460</v>
      </c>
      <c r="L128" s="213">
        <f>99904</f>
        <v>99904</v>
      </c>
      <c r="M128" s="59">
        <v>44861</v>
      </c>
    </row>
    <row r="129" spans="1:16">
      <c r="A129" s="39">
        <v>127</v>
      </c>
      <c r="B129" s="60" t="s">
        <v>888</v>
      </c>
      <c r="C129" s="60" t="s">
        <v>889</v>
      </c>
      <c r="D129" s="60" t="s">
        <v>30</v>
      </c>
      <c r="E129" s="60" t="s">
        <v>1527</v>
      </c>
      <c r="F129" s="60" t="s">
        <v>1458</v>
      </c>
      <c r="G129" s="60" t="s">
        <v>1520</v>
      </c>
      <c r="H129" s="60" t="s">
        <v>33</v>
      </c>
      <c r="I129" s="292" t="s">
        <v>1499</v>
      </c>
      <c r="J129" s="60" t="s">
        <v>32</v>
      </c>
      <c r="K129" s="61" t="s">
        <v>1460</v>
      </c>
      <c r="L129" s="213">
        <f>99904</f>
        <v>99904</v>
      </c>
      <c r="M129" s="59">
        <v>44867</v>
      </c>
    </row>
    <row r="130" spans="1:16">
      <c r="A130" s="39">
        <v>128</v>
      </c>
      <c r="B130" s="352" t="s">
        <v>898</v>
      </c>
      <c r="C130" s="352" t="s">
        <v>899</v>
      </c>
      <c r="D130" s="39" t="s">
        <v>30</v>
      </c>
      <c r="E130" s="39" t="s">
        <v>814</v>
      </c>
      <c r="F130" s="39" t="s">
        <v>1458</v>
      </c>
      <c r="G130" s="39" t="s">
        <v>1520</v>
      </c>
      <c r="H130" s="39" t="s">
        <v>33</v>
      </c>
      <c r="I130" s="52" t="s">
        <v>1534</v>
      </c>
      <c r="J130" s="39" t="s">
        <v>32</v>
      </c>
      <c r="K130" s="41" t="s">
        <v>1460</v>
      </c>
      <c r="L130" s="42">
        <v>99904</v>
      </c>
      <c r="M130" s="43">
        <v>44896</v>
      </c>
    </row>
    <row r="131" spans="1:16">
      <c r="A131" s="39">
        <v>129</v>
      </c>
      <c r="B131" s="39" t="s">
        <v>907</v>
      </c>
      <c r="C131" s="39" t="s">
        <v>908</v>
      </c>
      <c r="D131" s="39" t="s">
        <v>30</v>
      </c>
      <c r="E131" s="39" t="s">
        <v>30</v>
      </c>
      <c r="F131" s="39" t="s">
        <v>1458</v>
      </c>
      <c r="G131" s="39" t="s">
        <v>1520</v>
      </c>
      <c r="H131" s="39" t="s">
        <v>33</v>
      </c>
      <c r="I131" s="51" t="s">
        <v>78</v>
      </c>
      <c r="J131" s="39" t="s">
        <v>32</v>
      </c>
      <c r="K131" s="41" t="s">
        <v>1460</v>
      </c>
      <c r="L131" s="47">
        <v>99904</v>
      </c>
      <c r="M131" s="43">
        <v>45189</v>
      </c>
    </row>
    <row r="132" spans="1:16">
      <c r="A132" s="39">
        <v>130</v>
      </c>
      <c r="B132" s="60" t="s">
        <v>914</v>
      </c>
      <c r="C132" s="60" t="s">
        <v>915</v>
      </c>
      <c r="D132" s="60" t="s">
        <v>30</v>
      </c>
      <c r="E132" s="60" t="s">
        <v>814</v>
      </c>
      <c r="F132" s="60" t="s">
        <v>1458</v>
      </c>
      <c r="G132" s="60" t="s">
        <v>1520</v>
      </c>
      <c r="H132" s="60" t="s">
        <v>33</v>
      </c>
      <c r="I132" s="325" t="s">
        <v>1459</v>
      </c>
      <c r="J132" s="60" t="s">
        <v>32</v>
      </c>
      <c r="K132" s="61" t="s">
        <v>1460</v>
      </c>
      <c r="L132" s="213">
        <v>99904</v>
      </c>
      <c r="M132" s="59">
        <v>45341</v>
      </c>
    </row>
    <row r="133" spans="1:16">
      <c r="A133" s="39">
        <v>131</v>
      </c>
      <c r="B133" s="60" t="s">
        <v>922</v>
      </c>
      <c r="C133" s="60" t="s">
        <v>923</v>
      </c>
      <c r="D133" s="60" t="s">
        <v>30</v>
      </c>
      <c r="E133" s="60" t="s">
        <v>814</v>
      </c>
      <c r="F133" s="60" t="s">
        <v>1458</v>
      </c>
      <c r="G133" s="60" t="s">
        <v>1520</v>
      </c>
      <c r="H133" s="60" t="s">
        <v>33</v>
      </c>
      <c r="I133" s="326" t="s">
        <v>1459</v>
      </c>
      <c r="J133" s="60" t="s">
        <v>32</v>
      </c>
      <c r="K133" s="61" t="s">
        <v>1460</v>
      </c>
      <c r="L133" s="213">
        <v>99904</v>
      </c>
      <c r="M133" s="59">
        <v>45343</v>
      </c>
    </row>
    <row r="134" spans="1:16">
      <c r="A134" s="39">
        <v>132</v>
      </c>
      <c r="B134" s="60" t="s">
        <v>929</v>
      </c>
      <c r="C134" s="60" t="s">
        <v>930</v>
      </c>
      <c r="D134" s="60" t="s">
        <v>30</v>
      </c>
      <c r="E134" s="60" t="s">
        <v>30</v>
      </c>
      <c r="F134" s="60" t="s">
        <v>1458</v>
      </c>
      <c r="G134" s="60" t="s">
        <v>1520</v>
      </c>
      <c r="H134" s="60" t="s">
        <v>33</v>
      </c>
      <c r="I134" s="353" t="s">
        <v>1459</v>
      </c>
      <c r="J134" s="39" t="s">
        <v>32</v>
      </c>
      <c r="K134" s="41" t="s">
        <v>1460</v>
      </c>
      <c r="L134" s="47">
        <f>99904</f>
        <v>99904</v>
      </c>
      <c r="M134" s="43">
        <v>45385</v>
      </c>
    </row>
    <row r="135" spans="1:16">
      <c r="A135" s="39">
        <v>133</v>
      </c>
      <c r="B135" s="70" t="s">
        <v>937</v>
      </c>
      <c r="C135" s="70" t="s">
        <v>938</v>
      </c>
      <c r="D135" s="70" t="s">
        <v>30</v>
      </c>
      <c r="E135" s="70" t="s">
        <v>30</v>
      </c>
      <c r="F135" s="70" t="s">
        <v>1458</v>
      </c>
      <c r="G135" s="70" t="s">
        <v>1520</v>
      </c>
      <c r="H135" s="70" t="s">
        <v>33</v>
      </c>
      <c r="I135" s="328"/>
      <c r="J135" s="39" t="s">
        <v>32</v>
      </c>
      <c r="K135" s="41" t="s">
        <v>1474</v>
      </c>
      <c r="L135" s="47">
        <f t="shared" ref="L135:L137" si="3">99904*2</f>
        <v>199808</v>
      </c>
      <c r="M135" s="43">
        <v>45411</v>
      </c>
    </row>
    <row r="136" spans="1:16">
      <c r="A136" s="39">
        <v>134</v>
      </c>
      <c r="B136" s="70" t="s">
        <v>943</v>
      </c>
      <c r="C136" s="70" t="s">
        <v>944</v>
      </c>
      <c r="D136" s="70" t="s">
        <v>30</v>
      </c>
      <c r="E136" s="70" t="s">
        <v>30</v>
      </c>
      <c r="F136" s="70" t="s">
        <v>1458</v>
      </c>
      <c r="G136" s="70" t="s">
        <v>1520</v>
      </c>
      <c r="H136" s="70" t="s">
        <v>33</v>
      </c>
      <c r="I136" s="328"/>
      <c r="J136" s="39" t="s">
        <v>32</v>
      </c>
      <c r="K136" s="41" t="s">
        <v>1474</v>
      </c>
      <c r="L136" s="47">
        <f t="shared" si="3"/>
        <v>199808</v>
      </c>
      <c r="M136" s="43">
        <v>45411</v>
      </c>
    </row>
    <row r="137" spans="1:16">
      <c r="A137" s="39">
        <v>135</v>
      </c>
      <c r="B137" s="70" t="s">
        <v>948</v>
      </c>
      <c r="C137" s="70" t="s">
        <v>949</v>
      </c>
      <c r="D137" s="70" t="s">
        <v>30</v>
      </c>
      <c r="E137" s="70" t="s">
        <v>30</v>
      </c>
      <c r="F137" s="70" t="s">
        <v>1458</v>
      </c>
      <c r="G137" s="70" t="s">
        <v>1520</v>
      </c>
      <c r="H137" s="70" t="s">
        <v>33</v>
      </c>
      <c r="I137" s="328"/>
      <c r="J137" s="39" t="s">
        <v>32</v>
      </c>
      <c r="K137" s="41" t="s">
        <v>1474</v>
      </c>
      <c r="L137" s="47">
        <f t="shared" si="3"/>
        <v>199808</v>
      </c>
      <c r="M137" s="43">
        <v>45411</v>
      </c>
    </row>
    <row r="138" spans="1:16">
      <c r="A138" s="60">
        <v>136</v>
      </c>
      <c r="B138" s="60" t="s">
        <v>953</v>
      </c>
      <c r="C138" s="60" t="s">
        <v>954</v>
      </c>
      <c r="D138" s="60" t="s">
        <v>30</v>
      </c>
      <c r="E138" s="60" t="s">
        <v>1527</v>
      </c>
      <c r="F138" s="60" t="s">
        <v>1458</v>
      </c>
      <c r="G138" s="60" t="s">
        <v>1520</v>
      </c>
      <c r="H138" s="60" t="s">
        <v>33</v>
      </c>
      <c r="I138" s="353" t="s">
        <v>1459</v>
      </c>
      <c r="J138" s="60" t="s">
        <v>32</v>
      </c>
      <c r="K138" s="61" t="s">
        <v>1460</v>
      </c>
      <c r="L138" s="42">
        <v>99904</v>
      </c>
      <c r="M138" s="59">
        <v>45432</v>
      </c>
    </row>
    <row r="139" spans="1:16">
      <c r="A139" s="39">
        <v>137</v>
      </c>
      <c r="B139" s="39" t="s">
        <v>1102</v>
      </c>
      <c r="C139" s="39" t="s">
        <v>1103</v>
      </c>
      <c r="D139" s="39" t="s">
        <v>1527</v>
      </c>
      <c r="E139" s="39" t="s">
        <v>30</v>
      </c>
      <c r="F139" s="39" t="s">
        <v>1520</v>
      </c>
      <c r="G139" s="39" t="s">
        <v>1458</v>
      </c>
      <c r="H139" s="39" t="s">
        <v>1535</v>
      </c>
      <c r="I139" s="46" t="s">
        <v>48</v>
      </c>
      <c r="J139" s="39" t="s">
        <v>32</v>
      </c>
      <c r="K139" s="41" t="s">
        <v>1460</v>
      </c>
      <c r="L139" s="42">
        <v>24976</v>
      </c>
      <c r="M139" s="43">
        <v>42005</v>
      </c>
    </row>
    <row r="140" spans="1:16">
      <c r="A140" s="39">
        <v>138</v>
      </c>
      <c r="B140" s="39" t="s">
        <v>1107</v>
      </c>
      <c r="C140" s="39" t="s">
        <v>1108</v>
      </c>
      <c r="D140" s="39" t="s">
        <v>434</v>
      </c>
      <c r="E140" s="39" t="s">
        <v>30</v>
      </c>
      <c r="F140" s="39" t="s">
        <v>1520</v>
      </c>
      <c r="G140" s="39" t="s">
        <v>1458</v>
      </c>
      <c r="H140" s="39" t="s">
        <v>1535</v>
      </c>
      <c r="I140" s="69" t="s">
        <v>1536</v>
      </c>
      <c r="J140" s="39" t="s">
        <v>32</v>
      </c>
      <c r="K140" s="41" t="s">
        <v>1460</v>
      </c>
      <c r="L140" s="53">
        <v>24976</v>
      </c>
      <c r="M140" s="43">
        <v>44059</v>
      </c>
    </row>
    <row r="141" spans="1:16">
      <c r="A141" s="39">
        <v>139</v>
      </c>
      <c r="B141" s="39" t="s">
        <v>1537</v>
      </c>
      <c r="C141" s="39" t="s">
        <v>1538</v>
      </c>
      <c r="D141" s="39" t="s">
        <v>30</v>
      </c>
      <c r="E141" s="39" t="s">
        <v>434</v>
      </c>
      <c r="F141" s="39" t="s">
        <v>1458</v>
      </c>
      <c r="G141" s="39" t="s">
        <v>1520</v>
      </c>
      <c r="H141" s="39" t="s">
        <v>1507</v>
      </c>
      <c r="I141" s="46" t="s">
        <v>324</v>
      </c>
      <c r="J141" s="39" t="s">
        <v>32</v>
      </c>
      <c r="K141" s="41" t="s">
        <v>1460</v>
      </c>
      <c r="L141" s="42">
        <v>1561</v>
      </c>
      <c r="M141" s="43">
        <v>39948</v>
      </c>
      <c r="P141">
        <v>10927</v>
      </c>
    </row>
    <row r="142" spans="1:16">
      <c r="A142" s="39">
        <v>140</v>
      </c>
      <c r="B142" s="214" t="s">
        <v>1117</v>
      </c>
      <c r="C142" s="214" t="s">
        <v>1539</v>
      </c>
      <c r="D142" s="60" t="s">
        <v>434</v>
      </c>
      <c r="E142" s="60" t="s">
        <v>30</v>
      </c>
      <c r="F142" s="60" t="s">
        <v>1520</v>
      </c>
      <c r="G142" s="60" t="s">
        <v>1458</v>
      </c>
      <c r="H142" s="60" t="s">
        <v>1507</v>
      </c>
      <c r="I142" s="64" t="s">
        <v>1540</v>
      </c>
      <c r="J142" s="60" t="s">
        <v>32</v>
      </c>
      <c r="K142" s="61" t="s">
        <v>1460</v>
      </c>
      <c r="L142" s="42">
        <v>1561</v>
      </c>
      <c r="M142" s="59">
        <v>41071</v>
      </c>
      <c r="P142">
        <v>9366</v>
      </c>
    </row>
    <row r="143" spans="1:16">
      <c r="A143" s="39">
        <v>141</v>
      </c>
      <c r="B143" s="39" t="s">
        <v>1059</v>
      </c>
      <c r="C143" s="39" t="s">
        <v>1541</v>
      </c>
      <c r="D143" s="39" t="s">
        <v>434</v>
      </c>
      <c r="E143" s="39" t="s">
        <v>30</v>
      </c>
      <c r="F143" s="39" t="s">
        <v>1520</v>
      </c>
      <c r="G143" s="39" t="s">
        <v>1458</v>
      </c>
      <c r="H143" s="39" t="s">
        <v>1507</v>
      </c>
      <c r="I143" s="46" t="s">
        <v>1542</v>
      </c>
      <c r="J143" s="39" t="s">
        <v>32</v>
      </c>
      <c r="K143" s="41" t="s">
        <v>1460</v>
      </c>
      <c r="L143" s="42">
        <v>1561</v>
      </c>
      <c r="M143" s="43">
        <v>41126</v>
      </c>
      <c r="P143">
        <f>SUM(P141:P142)</f>
        <v>20293</v>
      </c>
    </row>
    <row r="144" spans="1:16">
      <c r="A144" s="39">
        <v>142</v>
      </c>
      <c r="B144" s="214" t="s">
        <v>1128</v>
      </c>
      <c r="C144" s="214" t="s">
        <v>1129</v>
      </c>
      <c r="D144" s="39" t="s">
        <v>30</v>
      </c>
      <c r="E144" s="39" t="s">
        <v>30</v>
      </c>
      <c r="F144" s="39" t="s">
        <v>1458</v>
      </c>
      <c r="G144" s="39" t="s">
        <v>1520</v>
      </c>
      <c r="H144" s="39" t="s">
        <v>1507</v>
      </c>
      <c r="I144" s="46" t="s">
        <v>324</v>
      </c>
      <c r="J144" s="39" t="s">
        <v>32</v>
      </c>
      <c r="K144" s="41" t="s">
        <v>1474</v>
      </c>
      <c r="L144" s="42">
        <f>1561*2</f>
        <v>3122</v>
      </c>
      <c r="M144" s="43">
        <v>42270</v>
      </c>
    </row>
    <row r="145" spans="1:14">
      <c r="A145" s="39">
        <v>143</v>
      </c>
      <c r="B145" s="214" t="s">
        <v>1123</v>
      </c>
      <c r="C145" s="214" t="s">
        <v>1124</v>
      </c>
      <c r="D145" s="39" t="s">
        <v>30</v>
      </c>
      <c r="E145" s="39" t="s">
        <v>30</v>
      </c>
      <c r="F145" s="39" t="s">
        <v>1458</v>
      </c>
      <c r="G145" s="39" t="s">
        <v>1520</v>
      </c>
      <c r="H145" s="39" t="s">
        <v>1507</v>
      </c>
      <c r="I145" s="46" t="s">
        <v>324</v>
      </c>
      <c r="J145" s="39" t="s">
        <v>32</v>
      </c>
      <c r="K145" s="41" t="s">
        <v>1474</v>
      </c>
      <c r="L145" s="42">
        <f>1561*2</f>
        <v>3122</v>
      </c>
      <c r="M145" s="43">
        <v>42275</v>
      </c>
    </row>
    <row r="146" spans="1:14">
      <c r="A146" s="39">
        <v>144</v>
      </c>
      <c r="B146" s="39" t="s">
        <v>1065</v>
      </c>
      <c r="C146" s="39" t="s">
        <v>1066</v>
      </c>
      <c r="D146" s="39" t="s">
        <v>814</v>
      </c>
      <c r="E146" s="39" t="s">
        <v>30</v>
      </c>
      <c r="F146" s="39" t="s">
        <v>1520</v>
      </c>
      <c r="G146" s="39" t="s">
        <v>1458</v>
      </c>
      <c r="H146" s="39" t="s">
        <v>1507</v>
      </c>
      <c r="I146" s="46" t="s">
        <v>1067</v>
      </c>
      <c r="J146" s="39" t="s">
        <v>32</v>
      </c>
      <c r="K146" s="41" t="s">
        <v>1460</v>
      </c>
      <c r="L146" s="42">
        <v>1561</v>
      </c>
      <c r="M146" s="43">
        <v>42396</v>
      </c>
    </row>
    <row r="147" spans="1:14">
      <c r="A147" s="39">
        <v>145</v>
      </c>
      <c r="B147" s="352" t="s">
        <v>1074</v>
      </c>
      <c r="C147" s="352" t="s">
        <v>1075</v>
      </c>
      <c r="D147" s="39" t="s">
        <v>30</v>
      </c>
      <c r="E147" s="39" t="s">
        <v>30</v>
      </c>
      <c r="F147" s="39" t="s">
        <v>1458</v>
      </c>
      <c r="G147" s="39" t="s">
        <v>1520</v>
      </c>
      <c r="H147" s="39" t="s">
        <v>1507</v>
      </c>
      <c r="I147" s="46" t="s">
        <v>1076</v>
      </c>
      <c r="J147" s="39" t="s">
        <v>32</v>
      </c>
      <c r="K147" s="41" t="s">
        <v>1474</v>
      </c>
      <c r="L147" s="42">
        <f>1561*2</f>
        <v>3122</v>
      </c>
      <c r="M147" s="43">
        <v>42405</v>
      </c>
    </row>
    <row r="148" spans="1:14">
      <c r="A148" s="39">
        <v>146</v>
      </c>
      <c r="B148" s="39" t="s">
        <v>1080</v>
      </c>
      <c r="C148" s="39" t="s">
        <v>1081</v>
      </c>
      <c r="D148" s="39" t="s">
        <v>814</v>
      </c>
      <c r="E148" s="39" t="s">
        <v>30</v>
      </c>
      <c r="F148" s="39" t="s">
        <v>1520</v>
      </c>
      <c r="G148" s="39" t="s">
        <v>1458</v>
      </c>
      <c r="H148" s="39" t="s">
        <v>1507</v>
      </c>
      <c r="I148" s="46" t="s">
        <v>1067</v>
      </c>
      <c r="J148" s="39" t="s">
        <v>32</v>
      </c>
      <c r="K148" s="41" t="s">
        <v>1460</v>
      </c>
      <c r="L148" s="42">
        <v>1561</v>
      </c>
      <c r="M148" s="43">
        <v>42488</v>
      </c>
    </row>
    <row r="149" spans="1:14">
      <c r="A149" s="39">
        <v>147</v>
      </c>
      <c r="B149" s="39" t="s">
        <v>1083</v>
      </c>
      <c r="C149" s="39" t="s">
        <v>1084</v>
      </c>
      <c r="D149" s="39" t="s">
        <v>30</v>
      </c>
      <c r="E149" s="39" t="s">
        <v>434</v>
      </c>
      <c r="F149" s="39" t="s">
        <v>1458</v>
      </c>
      <c r="G149" s="39" t="s">
        <v>1520</v>
      </c>
      <c r="H149" s="39" t="s">
        <v>1507</v>
      </c>
      <c r="I149" s="46" t="s">
        <v>324</v>
      </c>
      <c r="J149" s="39" t="s">
        <v>32</v>
      </c>
      <c r="K149" s="41" t="s">
        <v>1460</v>
      </c>
      <c r="L149" s="42">
        <v>1561</v>
      </c>
      <c r="M149" s="43">
        <v>44669</v>
      </c>
    </row>
    <row r="150" spans="1:14">
      <c r="A150" s="39">
        <v>148</v>
      </c>
      <c r="B150" s="39" t="s">
        <v>1088</v>
      </c>
      <c r="C150" s="39" t="s">
        <v>1089</v>
      </c>
      <c r="D150" s="39" t="s">
        <v>30</v>
      </c>
      <c r="E150" s="39" t="s">
        <v>434</v>
      </c>
      <c r="F150" s="39" t="s">
        <v>1458</v>
      </c>
      <c r="G150" s="39" t="s">
        <v>1520</v>
      </c>
      <c r="H150" s="39" t="s">
        <v>1507</v>
      </c>
      <c r="I150" s="46" t="s">
        <v>324</v>
      </c>
      <c r="J150" s="39" t="s">
        <v>32</v>
      </c>
      <c r="K150" s="41" t="s">
        <v>1460</v>
      </c>
      <c r="L150" s="42">
        <v>1561</v>
      </c>
      <c r="M150" s="43">
        <v>44669</v>
      </c>
    </row>
    <row r="151" spans="1:14">
      <c r="A151" s="39">
        <v>149</v>
      </c>
      <c r="B151" s="39" t="s">
        <v>1092</v>
      </c>
      <c r="C151" s="39" t="s">
        <v>1093</v>
      </c>
      <c r="D151" s="39" t="s">
        <v>30</v>
      </c>
      <c r="E151" s="39" t="s">
        <v>29</v>
      </c>
      <c r="F151" s="39" t="s">
        <v>1458</v>
      </c>
      <c r="G151" s="39" t="s">
        <v>1520</v>
      </c>
      <c r="H151" s="39" t="s">
        <v>1543</v>
      </c>
      <c r="I151" s="54" t="s">
        <v>1544</v>
      </c>
      <c r="J151" s="55" t="s">
        <v>32</v>
      </c>
      <c r="K151" s="56" t="s">
        <v>1460</v>
      </c>
      <c r="L151" s="53">
        <v>6244</v>
      </c>
      <c r="M151" s="402">
        <v>42736</v>
      </c>
    </row>
    <row r="152" spans="1:14" ht="15" customHeight="1">
      <c r="I152" s="486" t="s">
        <v>1545</v>
      </c>
      <c r="J152" s="487"/>
      <c r="K152" s="488"/>
      <c r="L152" s="405">
        <f>SUM(L3:L151)</f>
        <v>44548121</v>
      </c>
    </row>
    <row r="153" spans="1:14">
      <c r="I153" s="489" t="s">
        <v>1546</v>
      </c>
      <c r="J153" s="489"/>
      <c r="K153" s="489"/>
      <c r="L153" s="405">
        <v>0</v>
      </c>
    </row>
    <row r="154" spans="1:14">
      <c r="I154" s="57"/>
      <c r="K154" s="1"/>
      <c r="L154" s="58"/>
    </row>
    <row r="155" spans="1:14">
      <c r="I155" s="57"/>
      <c r="K155" s="1"/>
      <c r="L155" s="476" t="s">
        <v>1839</v>
      </c>
      <c r="M155" s="477"/>
      <c r="N155" s="478"/>
    </row>
    <row r="156" spans="1:14">
      <c r="I156" s="57"/>
      <c r="K156" s="1"/>
      <c r="L156" s="403" t="s">
        <v>1547</v>
      </c>
      <c r="M156" s="409" t="s">
        <v>1548</v>
      </c>
      <c r="N156" s="410">
        <v>74139520</v>
      </c>
    </row>
    <row r="157" spans="1:14">
      <c r="I157" s="57"/>
      <c r="K157" s="1"/>
      <c r="L157" s="404">
        <f>N156+N161</f>
        <v>84015308</v>
      </c>
      <c r="M157" s="411" t="s">
        <v>1549</v>
      </c>
      <c r="N157" s="412">
        <v>34812288</v>
      </c>
    </row>
    <row r="158" spans="1:14" ht="16.5" customHeight="1">
      <c r="I158" s="57"/>
      <c r="K158" s="1"/>
      <c r="L158" s="401" t="s">
        <v>1550</v>
      </c>
      <c r="M158" s="411" t="s">
        <v>1841</v>
      </c>
      <c r="N158" s="412">
        <v>0</v>
      </c>
    </row>
    <row r="159" spans="1:14">
      <c r="B159" s="490" t="s">
        <v>1552</v>
      </c>
      <c r="C159" s="490"/>
      <c r="D159" s="66">
        <v>2</v>
      </c>
      <c r="I159" s="57"/>
      <c r="K159" s="1"/>
      <c r="L159" s="404">
        <f>N157+N162</f>
        <v>44548121</v>
      </c>
      <c r="M159" s="411" t="s">
        <v>1551</v>
      </c>
      <c r="N159" s="412">
        <f>N156-N157-N158</f>
        <v>39327232</v>
      </c>
    </row>
    <row r="160" spans="1:14">
      <c r="B160" s="485" t="s">
        <v>1553</v>
      </c>
      <c r="C160" s="485"/>
      <c r="D160" s="66">
        <v>3</v>
      </c>
      <c r="I160" s="57"/>
      <c r="K160" s="1"/>
      <c r="L160" s="401" t="s">
        <v>1554</v>
      </c>
      <c r="M160" s="407"/>
      <c r="N160" s="408"/>
    </row>
    <row r="161" spans="2:14">
      <c r="B161" s="491" t="s">
        <v>1556</v>
      </c>
      <c r="C161" s="491"/>
      <c r="D161" s="66">
        <v>18</v>
      </c>
      <c r="L161" s="404">
        <f>N159+N164</f>
        <v>39367283</v>
      </c>
      <c r="M161" s="413" t="s">
        <v>1555</v>
      </c>
      <c r="N161" s="414">
        <v>9875788</v>
      </c>
    </row>
    <row r="162" spans="2:14">
      <c r="B162" s="493" t="s">
        <v>1557</v>
      </c>
      <c r="C162" s="493"/>
      <c r="D162" s="66">
        <v>0</v>
      </c>
      <c r="L162" s="401" t="s">
        <v>1842</v>
      </c>
      <c r="M162" s="413" t="s">
        <v>1549</v>
      </c>
      <c r="N162" s="414">
        <v>9735833</v>
      </c>
    </row>
    <row r="163" spans="2:14">
      <c r="B163" s="492" t="s">
        <v>1558</v>
      </c>
      <c r="C163" s="492"/>
      <c r="D163" s="66">
        <f>COUNTBLANK(I3:I151)</f>
        <v>17</v>
      </c>
      <c r="L163" s="404">
        <f>N158+N163</f>
        <v>99904</v>
      </c>
      <c r="M163" s="413" t="s">
        <v>1841</v>
      </c>
      <c r="N163" s="414">
        <v>99904</v>
      </c>
    </row>
    <row r="164" spans="2:14">
      <c r="B164" s="494" t="s">
        <v>1559</v>
      </c>
      <c r="C164" s="494"/>
      <c r="D164" s="66">
        <f>COUNTA(I3:I151)-(D160+D161)</f>
        <v>111</v>
      </c>
      <c r="E164" s="334" t="s">
        <v>1560</v>
      </c>
      <c r="M164" s="415" t="s">
        <v>1551</v>
      </c>
      <c r="N164" s="416">
        <f>N161-N162-N163</f>
        <v>40051</v>
      </c>
    </row>
    <row r="165" spans="2:14">
      <c r="B165" s="65" t="s">
        <v>310</v>
      </c>
      <c r="C165" s="66">
        <f>COUNTIF(H2:H150, ("100GBE"))</f>
        <v>18</v>
      </c>
      <c r="D165">
        <f>C165*100</f>
        <v>1800</v>
      </c>
      <c r="E165">
        <f>D175*100</f>
        <v>500</v>
      </c>
    </row>
    <row r="166" spans="2:14">
      <c r="B166" s="65" t="s">
        <v>33</v>
      </c>
      <c r="C166" s="66">
        <f>COUNTIF(H3:H151, ("10GE (LAN PHY)"))</f>
        <v>110</v>
      </c>
      <c r="D166">
        <f>C166*10</f>
        <v>1100</v>
      </c>
      <c r="E166">
        <f>D176*10</f>
        <v>890</v>
      </c>
    </row>
    <row r="167" spans="2:14">
      <c r="B167" s="65" t="s">
        <v>1561</v>
      </c>
      <c r="C167" s="66">
        <f>COUNTIF(H3:H151, ("10G DWA"))</f>
        <v>0</v>
      </c>
      <c r="D167">
        <f>C167*10</f>
        <v>0</v>
      </c>
      <c r="E167">
        <f>(C167-0)*10</f>
        <v>0</v>
      </c>
      <c r="L167" s="73"/>
    </row>
    <row r="168" spans="2:14" ht="16" thickBot="1">
      <c r="B168" s="65" t="s">
        <v>1175</v>
      </c>
      <c r="C168" s="66">
        <f>COUNTIF(H3:H151, ("STM16 (16xVC4)"))</f>
        <v>2</v>
      </c>
      <c r="D168">
        <f>C168*2.5</f>
        <v>5</v>
      </c>
      <c r="E168">
        <f>(C168-0)*2.5</f>
        <v>5</v>
      </c>
    </row>
    <row r="169" spans="2:14">
      <c r="B169" s="65" t="s">
        <v>1314</v>
      </c>
      <c r="C169" s="66">
        <f>COUNTIF(H3:H151, ("STM4 (4xVC4)"))</f>
        <v>1</v>
      </c>
      <c r="D169">
        <f>C169*0.62</f>
        <v>0.62</v>
      </c>
      <c r="E169">
        <f>(C169-0)*0.62</f>
        <v>0.62</v>
      </c>
      <c r="I169" s="479" t="s">
        <v>1840</v>
      </c>
      <c r="J169" s="480"/>
      <c r="K169" s="480"/>
      <c r="L169" s="480"/>
      <c r="M169" s="481"/>
    </row>
    <row r="170" spans="2:14" ht="16" thickBot="1">
      <c r="B170" s="65" t="s">
        <v>325</v>
      </c>
      <c r="C170" s="66">
        <f>COUNTIF(H3:H151, ("STM1"))</f>
        <v>18</v>
      </c>
      <c r="D170">
        <f>C170*0.155</f>
        <v>2.79</v>
      </c>
      <c r="E170">
        <f>(C170-4)*0.155</f>
        <v>2.17</v>
      </c>
      <c r="I170" s="482"/>
      <c r="J170" s="483"/>
      <c r="K170" s="483"/>
      <c r="L170" s="483"/>
      <c r="M170" s="484"/>
    </row>
    <row r="171" spans="2:14" ht="16">
      <c r="B171" s="67" t="s">
        <v>1562</v>
      </c>
      <c r="C171" s="68">
        <f>SUM(C165:C170)</f>
        <v>149</v>
      </c>
      <c r="D171" s="35">
        <f>SUM(D165:D170)</f>
        <v>2908.41</v>
      </c>
      <c r="E171" s="337">
        <f>SUM(E165:E170)</f>
        <v>1397.79</v>
      </c>
      <c r="L171" s="212"/>
    </row>
    <row r="172" spans="2:14" ht="19">
      <c r="B172" s="475" t="str">
        <f>"Assigned Capacity = Almost " &amp; INT(D171)+1 &amp; " Gbps (10xSTM-1 available)"</f>
        <v>Assigned Capacity = Almost 2909 Gbps (10xSTM-1 available)</v>
      </c>
      <c r="C172" s="475"/>
    </row>
    <row r="173" spans="2:14" ht="19">
      <c r="B173" s="475" t="str">
        <f>"Currently Passing = Nearly " &amp; INT(E171)+1 &amp; " Gbps"</f>
        <v>Currently Passing = Nearly 1398 Gbps</v>
      </c>
      <c r="C173" s="475"/>
    </row>
    <row r="175" spans="2:14" ht="16">
      <c r="D175" s="406">
        <f>C165-13</f>
        <v>5</v>
      </c>
      <c r="E175" s="406" t="s">
        <v>1563</v>
      </c>
    </row>
    <row r="176" spans="2:14" ht="16">
      <c r="D176" s="406">
        <f>D164-D175-D177</f>
        <v>89</v>
      </c>
      <c r="E176" s="406" t="s">
        <v>1143</v>
      </c>
    </row>
    <row r="177" spans="4:5" ht="16">
      <c r="D177" s="406">
        <f>(C168+C169+C170)-4</f>
        <v>17</v>
      </c>
      <c r="E177" s="406" t="s">
        <v>1564</v>
      </c>
    </row>
    <row r="205" spans="16:16">
      <c r="P205" s="35"/>
    </row>
  </sheetData>
  <autoFilter ref="A2:M157" xr:uid="{00000000-0009-0000-0000-000001000000}"/>
  <mergeCells count="14">
    <mergeCell ref="P5:P6"/>
    <mergeCell ref="B172:C172"/>
    <mergeCell ref="P9:P11"/>
    <mergeCell ref="L155:N155"/>
    <mergeCell ref="B173:C173"/>
    <mergeCell ref="I169:M170"/>
    <mergeCell ref="B160:C160"/>
    <mergeCell ref="I152:K152"/>
    <mergeCell ref="I153:K153"/>
    <mergeCell ref="B159:C159"/>
    <mergeCell ref="B161:C161"/>
    <mergeCell ref="B163:C163"/>
    <mergeCell ref="B162:C162"/>
    <mergeCell ref="B164:C164"/>
  </mergeCells>
  <pageMargins left="0.7" right="0.7" top="0.75" bottom="0.75" header="0.3" footer="0.3"/>
  <ignoredErrors>
    <ignoredError sqref="S11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8"/>
  <sheetViews>
    <sheetView topLeftCell="A116" zoomScale="90" zoomScaleNormal="90" workbookViewId="0">
      <selection activeCell="D143" sqref="D143"/>
    </sheetView>
  </sheetViews>
  <sheetFormatPr baseColWidth="10" defaultColWidth="8.83203125" defaultRowHeight="15"/>
  <cols>
    <col min="1" max="1" width="4.33203125" bestFit="1" customWidth="1"/>
    <col min="2" max="2" width="17.5" customWidth="1"/>
    <col min="3" max="3" width="16.33203125" customWidth="1"/>
    <col min="5" max="5" width="16.5" customWidth="1"/>
    <col min="6" max="6" width="16.33203125" customWidth="1"/>
    <col min="7" max="7" width="11.6640625" bestFit="1" customWidth="1"/>
    <col min="8" max="8" width="17" customWidth="1"/>
    <col min="9" max="9" width="16" customWidth="1"/>
    <col min="11" max="11" width="19.5" customWidth="1"/>
    <col min="12" max="12" width="13.5" customWidth="1"/>
    <col min="14" max="14" width="17.6640625" customWidth="1"/>
    <col min="15" max="15" width="15" customWidth="1"/>
    <col min="16" max="16" width="8.5" bestFit="1" customWidth="1"/>
    <col min="17" max="17" width="19" customWidth="1"/>
    <col min="18" max="18" width="13.6640625" customWidth="1"/>
    <col min="19" max="19" width="8.5" bestFit="1" customWidth="1"/>
    <col min="21" max="21" width="3" bestFit="1" customWidth="1"/>
    <col min="22" max="22" width="18" customWidth="1"/>
    <col min="23" max="23" width="16.83203125" customWidth="1"/>
    <col min="24" max="24" width="9.1640625" customWidth="1"/>
    <col min="25" max="25" width="20.33203125" customWidth="1"/>
    <col min="26" max="26" width="13" customWidth="1"/>
    <col min="28" max="28" width="18.33203125" customWidth="1"/>
    <col min="29" max="29" width="15.6640625" customWidth="1"/>
    <col min="30" max="30" width="8.5" bestFit="1" customWidth="1"/>
    <col min="31" max="31" width="19.83203125" customWidth="1"/>
    <col min="32" max="32" width="12.83203125" customWidth="1"/>
    <col min="33" max="33" width="7.6640625" customWidth="1"/>
    <col min="34" max="34" width="17.33203125" customWidth="1"/>
    <col min="35" max="35" width="15.6640625" customWidth="1"/>
    <col min="36" max="36" width="11.6640625" bestFit="1" customWidth="1"/>
    <col min="37" max="37" width="20.1640625" customWidth="1"/>
    <col min="38" max="38" width="12.33203125" customWidth="1"/>
    <col min="39" max="39" width="9.1640625" bestFit="1" customWidth="1"/>
  </cols>
  <sheetData>
    <row r="1" spans="1:19">
      <c r="A1" s="509" t="s">
        <v>1565</v>
      </c>
      <c r="B1" s="509"/>
      <c r="C1" s="509"/>
      <c r="D1" s="509"/>
      <c r="E1" s="509"/>
      <c r="F1" s="509"/>
      <c r="G1" s="509"/>
      <c r="H1" s="509"/>
      <c r="I1" s="509"/>
      <c r="J1" s="509"/>
      <c r="K1" s="509"/>
      <c r="L1" s="509"/>
      <c r="M1" s="509"/>
      <c r="N1" s="509"/>
      <c r="O1" s="509"/>
      <c r="P1" s="509"/>
      <c r="Q1" s="509"/>
      <c r="R1" s="509"/>
      <c r="S1" s="509"/>
    </row>
    <row r="2" spans="1:19">
      <c r="A2" s="509"/>
      <c r="B2" s="509"/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  <c r="P2" s="509"/>
      <c r="Q2" s="509"/>
      <c r="R2" s="509"/>
      <c r="S2" s="509"/>
    </row>
    <row r="3" spans="1:19" ht="16" thickBot="1"/>
    <row r="4" spans="1:19" ht="24">
      <c r="A4" s="503" t="s">
        <v>1566</v>
      </c>
      <c r="B4" s="504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4"/>
      <c r="O4" s="504"/>
      <c r="P4" s="504"/>
      <c r="Q4" s="504"/>
      <c r="R4" s="504"/>
      <c r="S4" s="505"/>
    </row>
    <row r="5" spans="1:19" ht="19">
      <c r="A5" s="362"/>
      <c r="B5" s="364" t="s">
        <v>1567</v>
      </c>
      <c r="C5" s="364" t="s">
        <v>1568</v>
      </c>
      <c r="D5" s="361"/>
      <c r="E5" s="364" t="s">
        <v>1569</v>
      </c>
      <c r="F5" s="364" t="s">
        <v>1570</v>
      </c>
      <c r="G5" s="361"/>
      <c r="H5" s="364" t="s">
        <v>1571</v>
      </c>
      <c r="I5" s="364" t="s">
        <v>1572</v>
      </c>
      <c r="J5" s="361"/>
      <c r="K5" s="364" t="s">
        <v>1573</v>
      </c>
      <c r="L5" s="364" t="s">
        <v>1574</v>
      </c>
      <c r="M5" s="361"/>
      <c r="N5" s="364" t="s">
        <v>1575</v>
      </c>
      <c r="O5" s="364" t="s">
        <v>1576</v>
      </c>
      <c r="P5" s="361"/>
      <c r="Q5" s="364" t="s">
        <v>1577</v>
      </c>
      <c r="R5" s="364" t="s">
        <v>1578</v>
      </c>
      <c r="S5" s="363"/>
    </row>
    <row r="6" spans="1:19" ht="19">
      <c r="A6" s="367">
        <v>1</v>
      </c>
      <c r="B6" s="497" t="s">
        <v>961</v>
      </c>
      <c r="C6" s="498"/>
      <c r="D6" s="365" t="s">
        <v>168</v>
      </c>
      <c r="E6" s="497" t="s">
        <v>969</v>
      </c>
      <c r="F6" s="498"/>
      <c r="G6" s="365"/>
      <c r="H6" s="497" t="s">
        <v>975</v>
      </c>
      <c r="I6" s="498"/>
      <c r="J6" s="365"/>
      <c r="K6" s="497" t="s">
        <v>982</v>
      </c>
      <c r="L6" s="498"/>
      <c r="M6" s="365"/>
      <c r="N6" s="497" t="s">
        <v>988</v>
      </c>
      <c r="O6" s="498"/>
      <c r="P6" s="365"/>
      <c r="Q6" s="497" t="s">
        <v>994</v>
      </c>
      <c r="R6" s="498"/>
      <c r="S6" s="366" t="s">
        <v>1579</v>
      </c>
    </row>
    <row r="7" spans="1:19" ht="19">
      <c r="A7" s="367">
        <v>2</v>
      </c>
      <c r="B7" s="501" t="s">
        <v>1001</v>
      </c>
      <c r="C7" s="502"/>
      <c r="D7" s="369"/>
      <c r="E7" s="501" t="s">
        <v>1006</v>
      </c>
      <c r="F7" s="502"/>
      <c r="G7" s="369" t="s">
        <v>1580</v>
      </c>
      <c r="H7" s="501" t="s">
        <v>1015</v>
      </c>
      <c r="I7" s="502"/>
      <c r="J7" s="369" t="s">
        <v>1580</v>
      </c>
      <c r="K7" s="501" t="s">
        <v>1022</v>
      </c>
      <c r="L7" s="502"/>
      <c r="M7" s="369"/>
      <c r="N7" s="501" t="s">
        <v>1027</v>
      </c>
      <c r="O7" s="502"/>
      <c r="P7" s="369"/>
      <c r="Q7" s="501" t="s">
        <v>1032</v>
      </c>
      <c r="R7" s="502"/>
      <c r="S7" s="370"/>
    </row>
    <row r="8" spans="1:19" ht="19">
      <c r="A8" s="367">
        <v>3</v>
      </c>
      <c r="B8" s="497" t="s">
        <v>1037</v>
      </c>
      <c r="C8" s="498"/>
      <c r="D8" s="365"/>
      <c r="E8" s="497" t="s">
        <v>1042</v>
      </c>
      <c r="F8" s="498"/>
      <c r="G8" s="365"/>
      <c r="H8" s="497" t="s">
        <v>1047</v>
      </c>
      <c r="I8" s="498"/>
      <c r="J8" s="365"/>
      <c r="K8" s="497" t="s">
        <v>1052</v>
      </c>
      <c r="L8" s="498"/>
      <c r="M8" s="365"/>
      <c r="N8" s="497"/>
      <c r="O8" s="498"/>
      <c r="P8" s="365"/>
      <c r="Q8" s="497"/>
      <c r="R8" s="498"/>
      <c r="S8" s="366"/>
    </row>
    <row r="9" spans="1:19" ht="19">
      <c r="A9" s="367">
        <v>4</v>
      </c>
      <c r="B9" s="501"/>
      <c r="C9" s="502"/>
      <c r="D9" s="369"/>
      <c r="E9" s="501"/>
      <c r="F9" s="502"/>
      <c r="G9" s="369"/>
      <c r="H9" s="501"/>
      <c r="I9" s="502"/>
      <c r="J9" s="369"/>
      <c r="K9" s="501"/>
      <c r="L9" s="502"/>
      <c r="M9" s="369"/>
      <c r="N9" s="501"/>
      <c r="O9" s="502"/>
      <c r="P9" s="369"/>
      <c r="Q9" s="501"/>
      <c r="R9" s="502"/>
      <c r="S9" s="370"/>
    </row>
    <row r="10" spans="1:19" ht="19">
      <c r="A10" s="367">
        <v>5</v>
      </c>
      <c r="B10" s="497"/>
      <c r="C10" s="498"/>
      <c r="D10" s="365"/>
      <c r="E10" s="497"/>
      <c r="F10" s="498"/>
      <c r="G10" s="365"/>
      <c r="H10" s="497"/>
      <c r="I10" s="498"/>
      <c r="J10" s="365"/>
      <c r="K10" s="497"/>
      <c r="L10" s="498"/>
      <c r="M10" s="365"/>
      <c r="N10" s="497"/>
      <c r="O10" s="498"/>
      <c r="P10" s="365"/>
      <c r="Q10" s="497"/>
      <c r="R10" s="498"/>
      <c r="S10" s="366"/>
    </row>
    <row r="11" spans="1:19" ht="19">
      <c r="A11" s="367">
        <v>6</v>
      </c>
      <c r="B11" s="501"/>
      <c r="C11" s="502"/>
      <c r="D11" s="369"/>
      <c r="E11" s="501"/>
      <c r="F11" s="502"/>
      <c r="G11" s="369"/>
      <c r="H11" s="501"/>
      <c r="I11" s="502"/>
      <c r="J11" s="369"/>
      <c r="K11" s="501"/>
      <c r="L11" s="502"/>
      <c r="M11" s="369"/>
      <c r="N11" s="501"/>
      <c r="O11" s="502"/>
      <c r="P11" s="369"/>
      <c r="Q11" s="501"/>
      <c r="R11" s="502"/>
      <c r="S11" s="370"/>
    </row>
    <row r="12" spans="1:19" ht="19">
      <c r="A12" s="367">
        <v>7</v>
      </c>
      <c r="B12" s="497"/>
      <c r="C12" s="498"/>
      <c r="D12" s="365"/>
      <c r="E12" s="497"/>
      <c r="F12" s="498"/>
      <c r="G12" s="365"/>
      <c r="H12" s="497"/>
      <c r="I12" s="498"/>
      <c r="J12" s="365"/>
      <c r="K12" s="497"/>
      <c r="L12" s="498"/>
      <c r="M12" s="365"/>
      <c r="N12" s="497"/>
      <c r="O12" s="498"/>
      <c r="P12" s="365"/>
      <c r="Q12" s="497"/>
      <c r="R12" s="498"/>
      <c r="S12" s="366"/>
    </row>
    <row r="13" spans="1:19" ht="20" thickBot="1">
      <c r="A13" s="368">
        <v>8</v>
      </c>
      <c r="B13" s="499"/>
      <c r="C13" s="500"/>
      <c r="D13" s="371"/>
      <c r="E13" s="499"/>
      <c r="F13" s="500"/>
      <c r="G13" s="371"/>
      <c r="H13" s="499"/>
      <c r="I13" s="500"/>
      <c r="J13" s="371"/>
      <c r="K13" s="499"/>
      <c r="L13" s="500"/>
      <c r="M13" s="371"/>
      <c r="N13" s="499"/>
      <c r="O13" s="500"/>
      <c r="P13" s="371"/>
      <c r="Q13" s="499"/>
      <c r="R13" s="500"/>
      <c r="S13" s="372"/>
    </row>
    <row r="15" spans="1:19" ht="16" thickBot="1"/>
    <row r="16" spans="1:19" ht="24">
      <c r="A16" s="503" t="s">
        <v>1581</v>
      </c>
      <c r="B16" s="504"/>
      <c r="C16" s="504"/>
      <c r="D16" s="504"/>
      <c r="E16" s="504"/>
      <c r="F16" s="504"/>
      <c r="G16" s="504"/>
      <c r="H16" s="504"/>
      <c r="I16" s="504"/>
      <c r="J16" s="504"/>
      <c r="K16" s="504"/>
      <c r="L16" s="504"/>
      <c r="M16" s="504"/>
      <c r="N16" s="504"/>
      <c r="O16" s="504"/>
      <c r="P16" s="504"/>
      <c r="Q16" s="504"/>
      <c r="R16" s="504"/>
      <c r="S16" s="505"/>
    </row>
    <row r="17" spans="1:19" ht="19">
      <c r="A17" s="362"/>
      <c r="B17" s="364" t="s">
        <v>1567</v>
      </c>
      <c r="C17" s="364" t="s">
        <v>1568</v>
      </c>
      <c r="D17" s="361"/>
      <c r="E17" s="364" t="s">
        <v>1569</v>
      </c>
      <c r="F17" s="364" t="s">
        <v>1570</v>
      </c>
      <c r="G17" s="361"/>
      <c r="H17" s="364" t="s">
        <v>1571</v>
      </c>
      <c r="I17" s="364" t="s">
        <v>1572</v>
      </c>
      <c r="J17" s="361"/>
      <c r="K17" s="364" t="s">
        <v>1573</v>
      </c>
      <c r="L17" s="364" t="s">
        <v>1574</v>
      </c>
      <c r="M17" s="361"/>
      <c r="N17" s="364" t="s">
        <v>1575</v>
      </c>
      <c r="O17" s="364" t="s">
        <v>1576</v>
      </c>
      <c r="P17" s="361"/>
      <c r="Q17" s="364" t="s">
        <v>1577</v>
      </c>
      <c r="R17" s="364" t="s">
        <v>1578</v>
      </c>
      <c r="S17" s="363"/>
    </row>
    <row r="18" spans="1:19" ht="19">
      <c r="A18" s="367">
        <v>1</v>
      </c>
      <c r="B18" s="497"/>
      <c r="C18" s="498"/>
      <c r="D18" s="365"/>
      <c r="E18" s="497"/>
      <c r="F18" s="498"/>
      <c r="G18" s="365"/>
      <c r="H18" s="497"/>
      <c r="I18" s="498"/>
      <c r="J18" s="365"/>
      <c r="K18" s="497"/>
      <c r="L18" s="498"/>
      <c r="M18" s="365"/>
      <c r="N18" s="497"/>
      <c r="O18" s="498"/>
      <c r="P18" s="365"/>
      <c r="Q18" s="497"/>
      <c r="R18" s="498"/>
      <c r="S18" s="366"/>
    </row>
    <row r="19" spans="1:19" ht="19">
      <c r="A19" s="367">
        <v>2</v>
      </c>
      <c r="B19" s="501"/>
      <c r="C19" s="502"/>
      <c r="D19" s="369"/>
      <c r="E19" s="501"/>
      <c r="F19" s="502"/>
      <c r="G19" s="369"/>
      <c r="H19" s="501"/>
      <c r="I19" s="502"/>
      <c r="J19" s="369"/>
      <c r="K19" s="501"/>
      <c r="L19" s="502"/>
      <c r="M19" s="369"/>
      <c r="N19" s="501"/>
      <c r="O19" s="502"/>
      <c r="P19" s="369"/>
      <c r="Q19" s="501"/>
      <c r="R19" s="502"/>
      <c r="S19" s="370"/>
    </row>
    <row r="20" spans="1:19" ht="19">
      <c r="A20" s="367">
        <v>3</v>
      </c>
      <c r="B20" s="497"/>
      <c r="C20" s="498"/>
      <c r="D20" s="365"/>
      <c r="E20" s="497"/>
      <c r="F20" s="498"/>
      <c r="G20" s="365"/>
      <c r="H20" s="497"/>
      <c r="I20" s="498"/>
      <c r="J20" s="365"/>
      <c r="K20" s="497"/>
      <c r="L20" s="498"/>
      <c r="M20" s="365"/>
      <c r="N20" s="497"/>
      <c r="O20" s="498"/>
      <c r="P20" s="365"/>
      <c r="Q20" s="497"/>
      <c r="R20" s="498"/>
      <c r="S20" s="366"/>
    </row>
    <row r="21" spans="1:19" ht="19">
      <c r="A21" s="367">
        <v>4</v>
      </c>
      <c r="B21" s="501"/>
      <c r="C21" s="502"/>
      <c r="D21" s="369"/>
      <c r="E21" s="501"/>
      <c r="F21" s="502"/>
      <c r="G21" s="369"/>
      <c r="H21" s="501"/>
      <c r="I21" s="502"/>
      <c r="J21" s="369"/>
      <c r="K21" s="501"/>
      <c r="L21" s="502"/>
      <c r="M21" s="369"/>
      <c r="N21" s="501"/>
      <c r="O21" s="502"/>
      <c r="P21" s="369"/>
      <c r="Q21" s="501"/>
      <c r="R21" s="502"/>
      <c r="S21" s="370"/>
    </row>
    <row r="22" spans="1:19" ht="19">
      <c r="A22" s="367">
        <v>5</v>
      </c>
      <c r="B22" s="497"/>
      <c r="C22" s="498"/>
      <c r="D22" s="365"/>
      <c r="E22" s="497"/>
      <c r="F22" s="498"/>
      <c r="G22" s="365"/>
      <c r="H22" s="497"/>
      <c r="I22" s="498"/>
      <c r="J22" s="365"/>
      <c r="K22" s="497"/>
      <c r="L22" s="498"/>
      <c r="M22" s="365"/>
      <c r="N22" s="497"/>
      <c r="O22" s="498"/>
      <c r="P22" s="365"/>
      <c r="Q22" s="497"/>
      <c r="R22" s="498"/>
      <c r="S22" s="366"/>
    </row>
    <row r="23" spans="1:19" ht="19">
      <c r="A23" s="367">
        <v>6</v>
      </c>
      <c r="B23" s="501"/>
      <c r="C23" s="502"/>
      <c r="D23" s="369"/>
      <c r="E23" s="501"/>
      <c r="F23" s="502"/>
      <c r="G23" s="369"/>
      <c r="H23" s="501"/>
      <c r="I23" s="502"/>
      <c r="J23" s="369"/>
      <c r="K23" s="501"/>
      <c r="L23" s="502"/>
      <c r="M23" s="369"/>
      <c r="N23" s="501"/>
      <c r="O23" s="502"/>
      <c r="P23" s="369"/>
      <c r="Q23" s="501"/>
      <c r="R23" s="502"/>
      <c r="S23" s="370"/>
    </row>
    <row r="24" spans="1:19" ht="19">
      <c r="A24" s="367">
        <v>7</v>
      </c>
      <c r="B24" s="497"/>
      <c r="C24" s="498"/>
      <c r="D24" s="365"/>
      <c r="E24" s="497"/>
      <c r="F24" s="498"/>
      <c r="G24" s="365"/>
      <c r="H24" s="497"/>
      <c r="I24" s="498"/>
      <c r="J24" s="365"/>
      <c r="K24" s="497"/>
      <c r="L24" s="498"/>
      <c r="M24" s="365"/>
      <c r="N24" s="497"/>
      <c r="O24" s="498"/>
      <c r="P24" s="365"/>
      <c r="Q24" s="497"/>
      <c r="R24" s="498"/>
      <c r="S24" s="366"/>
    </row>
    <row r="25" spans="1:19" ht="20" thickBot="1">
      <c r="A25" s="368">
        <v>8</v>
      </c>
      <c r="B25" s="499"/>
      <c r="C25" s="500"/>
      <c r="D25" s="371"/>
      <c r="E25" s="499"/>
      <c r="F25" s="500"/>
      <c r="G25" s="371"/>
      <c r="H25" s="499"/>
      <c r="I25" s="500"/>
      <c r="J25" s="371"/>
      <c r="K25" s="499"/>
      <c r="L25" s="500"/>
      <c r="M25" s="371"/>
      <c r="N25" s="499"/>
      <c r="O25" s="500"/>
      <c r="P25" s="371"/>
      <c r="Q25" s="499"/>
      <c r="R25" s="500"/>
      <c r="S25" s="372"/>
    </row>
    <row r="27" spans="1:19" ht="16" thickBot="1"/>
    <row r="28" spans="1:19" ht="24">
      <c r="A28" s="503" t="s">
        <v>1582</v>
      </c>
      <c r="B28" s="504"/>
      <c r="C28" s="504"/>
      <c r="D28" s="504"/>
      <c r="E28" s="504"/>
      <c r="F28" s="504"/>
      <c r="G28" s="504"/>
      <c r="H28" s="504"/>
      <c r="I28" s="504"/>
      <c r="J28" s="504"/>
      <c r="K28" s="504"/>
      <c r="L28" s="504"/>
      <c r="M28" s="504"/>
      <c r="N28" s="504"/>
      <c r="O28" s="504"/>
      <c r="P28" s="504"/>
      <c r="Q28" s="504"/>
      <c r="R28" s="504"/>
      <c r="S28" s="505"/>
    </row>
    <row r="29" spans="1:19" ht="19">
      <c r="A29" s="362"/>
      <c r="B29" s="364" t="s">
        <v>1567</v>
      </c>
      <c r="C29" s="364" t="s">
        <v>1568</v>
      </c>
      <c r="D29" s="361"/>
      <c r="E29" s="364" t="s">
        <v>1569</v>
      </c>
      <c r="F29" s="364" t="s">
        <v>1570</v>
      </c>
      <c r="G29" s="361"/>
      <c r="H29" s="364" t="s">
        <v>1571</v>
      </c>
      <c r="I29" s="364" t="s">
        <v>1572</v>
      </c>
      <c r="J29" s="361"/>
      <c r="K29" s="364" t="s">
        <v>1573</v>
      </c>
      <c r="L29" s="364" t="s">
        <v>1574</v>
      </c>
      <c r="M29" s="361"/>
      <c r="N29" s="364" t="s">
        <v>1575</v>
      </c>
      <c r="O29" s="364" t="s">
        <v>1576</v>
      </c>
      <c r="P29" s="361"/>
      <c r="Q29" s="364" t="s">
        <v>1577</v>
      </c>
      <c r="R29" s="364" t="s">
        <v>1578</v>
      </c>
      <c r="S29" s="363"/>
    </row>
    <row r="30" spans="1:19" ht="19">
      <c r="A30" s="367">
        <v>1</v>
      </c>
      <c r="B30" s="497"/>
      <c r="C30" s="498"/>
      <c r="D30" s="365"/>
      <c r="E30" s="497"/>
      <c r="F30" s="498"/>
      <c r="G30" s="365"/>
      <c r="H30" s="497"/>
      <c r="I30" s="498"/>
      <c r="J30" s="365"/>
      <c r="K30" s="497"/>
      <c r="L30" s="498"/>
      <c r="M30" s="365"/>
      <c r="N30" s="497" t="s">
        <v>953</v>
      </c>
      <c r="O30" s="498"/>
      <c r="P30" s="365" t="s">
        <v>31</v>
      </c>
      <c r="Q30" s="497"/>
      <c r="R30" s="498"/>
      <c r="S30" s="366"/>
    </row>
    <row r="31" spans="1:19" ht="19">
      <c r="A31" s="367">
        <v>2</v>
      </c>
      <c r="B31" s="501"/>
      <c r="C31" s="502"/>
      <c r="D31" s="369"/>
      <c r="E31" s="501"/>
      <c r="F31" s="502"/>
      <c r="G31" s="369"/>
      <c r="H31" s="501" t="s">
        <v>922</v>
      </c>
      <c r="I31" s="502"/>
      <c r="J31" s="369" t="s">
        <v>31</v>
      </c>
      <c r="K31" s="501" t="s">
        <v>828</v>
      </c>
      <c r="L31" s="502"/>
      <c r="M31" s="369" t="s">
        <v>1579</v>
      </c>
      <c r="N31" s="501" t="s">
        <v>907</v>
      </c>
      <c r="O31" s="502"/>
      <c r="P31" s="369" t="s">
        <v>1579</v>
      </c>
      <c r="Q31" s="501" t="s">
        <v>867</v>
      </c>
      <c r="R31" s="502"/>
      <c r="S31" s="370" t="s">
        <v>1579</v>
      </c>
    </row>
    <row r="32" spans="1:19" ht="19">
      <c r="A32" s="367">
        <v>3</v>
      </c>
      <c r="B32" s="497" t="s">
        <v>929</v>
      </c>
      <c r="C32" s="498"/>
      <c r="D32" s="365" t="s">
        <v>31</v>
      </c>
      <c r="E32" s="497" t="s">
        <v>914</v>
      </c>
      <c r="F32" s="498"/>
      <c r="G32" s="365" t="s">
        <v>31</v>
      </c>
      <c r="H32" s="497"/>
      <c r="I32" s="498"/>
      <c r="J32" s="365"/>
      <c r="K32" s="497"/>
      <c r="L32" s="498"/>
      <c r="M32" s="365"/>
      <c r="N32" s="497"/>
      <c r="O32" s="498"/>
      <c r="P32" s="365"/>
      <c r="Q32" s="497"/>
      <c r="R32" s="498"/>
      <c r="S32" s="366"/>
    </row>
    <row r="33" spans="1:19" ht="19">
      <c r="A33" s="367">
        <v>4</v>
      </c>
      <c r="B33" s="501"/>
      <c r="C33" s="502"/>
      <c r="D33" s="369"/>
      <c r="E33" s="501" t="s">
        <v>760</v>
      </c>
      <c r="F33" s="502"/>
      <c r="G33" s="369" t="s">
        <v>1579</v>
      </c>
      <c r="H33" s="501" t="s">
        <v>771</v>
      </c>
      <c r="I33" s="502"/>
      <c r="J33" s="369" t="s">
        <v>1583</v>
      </c>
      <c r="K33" s="501" t="s">
        <v>854</v>
      </c>
      <c r="L33" s="502"/>
      <c r="M33" s="369" t="s">
        <v>1584</v>
      </c>
      <c r="N33" s="501"/>
      <c r="O33" s="502"/>
      <c r="P33" s="369"/>
      <c r="Q33" s="501"/>
      <c r="R33" s="502"/>
      <c r="S33" s="370"/>
    </row>
    <row r="34" spans="1:19" ht="19">
      <c r="A34" s="367">
        <v>5</v>
      </c>
      <c r="B34" s="497"/>
      <c r="C34" s="498"/>
      <c r="D34" s="365"/>
      <c r="E34" s="497"/>
      <c r="F34" s="498"/>
      <c r="G34" s="365"/>
      <c r="H34" s="497"/>
      <c r="I34" s="498"/>
      <c r="J34" s="365"/>
      <c r="K34" s="495" t="s">
        <v>1860</v>
      </c>
      <c r="L34" s="496"/>
      <c r="M34" s="365" t="s">
        <v>155</v>
      </c>
      <c r="N34" s="497" t="s">
        <v>733</v>
      </c>
      <c r="O34" s="498"/>
      <c r="P34" s="365" t="s">
        <v>1579</v>
      </c>
      <c r="Q34" s="497" t="s">
        <v>742</v>
      </c>
      <c r="R34" s="498"/>
      <c r="S34" s="366" t="s">
        <v>324</v>
      </c>
    </row>
    <row r="35" spans="1:19" ht="19">
      <c r="A35" s="367">
        <v>6</v>
      </c>
      <c r="B35" s="501" t="s">
        <v>751</v>
      </c>
      <c r="C35" s="502"/>
      <c r="D35" s="369" t="s">
        <v>324</v>
      </c>
      <c r="E35" s="501" t="s">
        <v>780</v>
      </c>
      <c r="F35" s="502"/>
      <c r="G35" s="369" t="s">
        <v>1579</v>
      </c>
      <c r="H35" s="501" t="s">
        <v>789</v>
      </c>
      <c r="I35" s="502"/>
      <c r="J35" s="369" t="s">
        <v>1579</v>
      </c>
      <c r="K35" s="501" t="s">
        <v>797</v>
      </c>
      <c r="L35" s="502"/>
      <c r="M35" s="369" t="s">
        <v>1579</v>
      </c>
      <c r="N35" s="501" t="s">
        <v>803</v>
      </c>
      <c r="O35" s="502"/>
      <c r="P35" s="369"/>
      <c r="Q35" s="501" t="s">
        <v>812</v>
      </c>
      <c r="R35" s="502"/>
      <c r="S35" s="370" t="s">
        <v>1579</v>
      </c>
    </row>
    <row r="36" spans="1:19" ht="19">
      <c r="A36" s="367">
        <v>7</v>
      </c>
      <c r="B36" s="497"/>
      <c r="C36" s="498"/>
      <c r="D36" s="365"/>
      <c r="E36" s="497"/>
      <c r="F36" s="498"/>
      <c r="G36" s="365"/>
      <c r="H36" s="497" t="s">
        <v>821</v>
      </c>
      <c r="I36" s="498"/>
      <c r="J36" s="365" t="s">
        <v>1579</v>
      </c>
      <c r="K36" s="497" t="s">
        <v>835</v>
      </c>
      <c r="L36" s="498"/>
      <c r="M36" s="365" t="s">
        <v>31</v>
      </c>
      <c r="N36" s="497" t="s">
        <v>845</v>
      </c>
      <c r="O36" s="498"/>
      <c r="P36" s="365" t="s">
        <v>31</v>
      </c>
      <c r="Q36" s="497" t="s">
        <v>876</v>
      </c>
      <c r="R36" s="498"/>
      <c r="S36" s="366" t="s">
        <v>1585</v>
      </c>
    </row>
    <row r="37" spans="1:19" ht="20" thickBot="1">
      <c r="A37" s="368">
        <v>8</v>
      </c>
      <c r="B37" s="499" t="s">
        <v>888</v>
      </c>
      <c r="C37" s="500"/>
      <c r="D37" s="371" t="s">
        <v>1585</v>
      </c>
      <c r="E37" s="499" t="s">
        <v>898</v>
      </c>
      <c r="F37" s="500"/>
      <c r="G37" s="371"/>
      <c r="H37" s="499"/>
      <c r="I37" s="500"/>
      <c r="J37" s="371"/>
      <c r="K37" s="499"/>
      <c r="L37" s="500"/>
      <c r="M37" s="371"/>
      <c r="N37" s="499"/>
      <c r="O37" s="500"/>
      <c r="P37" s="371"/>
      <c r="Q37" s="499"/>
      <c r="R37" s="500"/>
      <c r="S37" s="372"/>
    </row>
    <row r="39" spans="1:19" ht="16" thickBot="1"/>
    <row r="40" spans="1:19" ht="24">
      <c r="A40" s="503" t="s">
        <v>1586</v>
      </c>
      <c r="B40" s="504"/>
      <c r="C40" s="504"/>
      <c r="D40" s="504"/>
      <c r="E40" s="504"/>
      <c r="F40" s="504"/>
      <c r="G40" s="504"/>
      <c r="H40" s="504"/>
      <c r="I40" s="504"/>
      <c r="J40" s="504"/>
      <c r="K40" s="504"/>
      <c r="L40" s="504"/>
      <c r="M40" s="504"/>
      <c r="N40" s="504"/>
      <c r="O40" s="504"/>
      <c r="P40" s="504"/>
      <c r="Q40" s="504"/>
      <c r="R40" s="504"/>
      <c r="S40" s="505"/>
    </row>
    <row r="41" spans="1:19" ht="19">
      <c r="A41" s="362"/>
      <c r="B41" s="364" t="s">
        <v>1567</v>
      </c>
      <c r="C41" s="364" t="s">
        <v>1568</v>
      </c>
      <c r="D41" s="361"/>
      <c r="E41" s="364" t="s">
        <v>1569</v>
      </c>
      <c r="F41" s="364" t="s">
        <v>1570</v>
      </c>
      <c r="G41" s="361"/>
      <c r="H41" s="364" t="s">
        <v>1571</v>
      </c>
      <c r="I41" s="364" t="s">
        <v>1572</v>
      </c>
      <c r="J41" s="361"/>
      <c r="K41" s="364" t="s">
        <v>1573</v>
      </c>
      <c r="L41" s="364" t="s">
        <v>1574</v>
      </c>
      <c r="M41" s="361"/>
      <c r="N41" s="364" t="s">
        <v>1575</v>
      </c>
      <c r="O41" s="364" t="s">
        <v>1576</v>
      </c>
      <c r="P41" s="361"/>
      <c r="Q41" s="364" t="s">
        <v>1577</v>
      </c>
      <c r="R41" s="364" t="s">
        <v>1578</v>
      </c>
      <c r="S41" s="363"/>
    </row>
    <row r="42" spans="1:19" ht="19">
      <c r="A42" s="367">
        <v>1</v>
      </c>
      <c r="B42" s="497"/>
      <c r="C42" s="498"/>
      <c r="D42" s="365"/>
      <c r="E42" s="497"/>
      <c r="F42" s="498"/>
      <c r="G42" s="365"/>
      <c r="H42" s="497" t="s">
        <v>937</v>
      </c>
      <c r="I42" s="498"/>
      <c r="J42" s="365"/>
      <c r="K42" s="497" t="s">
        <v>943</v>
      </c>
      <c r="L42" s="498"/>
      <c r="M42" s="365"/>
      <c r="N42" s="497" t="s">
        <v>948</v>
      </c>
      <c r="O42" s="498"/>
      <c r="P42" s="365"/>
      <c r="Q42" s="497"/>
      <c r="R42" s="498"/>
      <c r="S42" s="366"/>
    </row>
    <row r="43" spans="1:19" ht="19">
      <c r="A43" s="367">
        <v>2</v>
      </c>
      <c r="B43" s="501"/>
      <c r="C43" s="502"/>
      <c r="D43" s="369"/>
      <c r="E43" s="501"/>
      <c r="F43" s="502"/>
      <c r="G43" s="369"/>
      <c r="H43" s="501"/>
      <c r="I43" s="502"/>
      <c r="J43" s="369"/>
      <c r="K43" s="501"/>
      <c r="L43" s="502"/>
      <c r="M43" s="369"/>
      <c r="N43" s="501"/>
      <c r="O43" s="502"/>
      <c r="P43" s="369"/>
      <c r="Q43" s="501"/>
      <c r="R43" s="502"/>
      <c r="S43" s="370"/>
    </row>
    <row r="44" spans="1:19" ht="19">
      <c r="A44" s="367">
        <v>3</v>
      </c>
      <c r="B44" s="497"/>
      <c r="C44" s="498"/>
      <c r="D44" s="365"/>
      <c r="E44" s="497"/>
      <c r="F44" s="498"/>
      <c r="G44" s="365"/>
      <c r="H44" s="497"/>
      <c r="I44" s="498"/>
      <c r="J44" s="365"/>
      <c r="K44" s="497"/>
      <c r="L44" s="498"/>
      <c r="M44" s="365"/>
      <c r="N44" s="497"/>
      <c r="O44" s="498"/>
      <c r="P44" s="365"/>
      <c r="Q44" s="497"/>
      <c r="R44" s="498"/>
      <c r="S44" s="366"/>
    </row>
    <row r="45" spans="1:19" ht="19">
      <c r="A45" s="367">
        <v>4</v>
      </c>
      <c r="B45" s="501"/>
      <c r="C45" s="502"/>
      <c r="D45" s="369"/>
      <c r="E45" s="501"/>
      <c r="F45" s="502"/>
      <c r="G45" s="369"/>
      <c r="H45" s="501"/>
      <c r="I45" s="502"/>
      <c r="J45" s="369"/>
      <c r="K45" s="501"/>
      <c r="L45" s="502"/>
      <c r="M45" s="369"/>
      <c r="N45" s="501"/>
      <c r="O45" s="502"/>
      <c r="P45" s="369"/>
      <c r="Q45" s="501"/>
      <c r="R45" s="502"/>
      <c r="S45" s="370"/>
    </row>
    <row r="46" spans="1:19" ht="19">
      <c r="A46" s="367">
        <v>5</v>
      </c>
      <c r="B46" s="497"/>
      <c r="C46" s="498"/>
      <c r="D46" s="365"/>
      <c r="E46" s="497"/>
      <c r="F46" s="498"/>
      <c r="G46" s="365"/>
      <c r="H46" s="497"/>
      <c r="I46" s="498"/>
      <c r="J46" s="365"/>
      <c r="K46" s="497"/>
      <c r="L46" s="498"/>
      <c r="M46" s="365"/>
      <c r="N46" s="497"/>
      <c r="O46" s="498"/>
      <c r="P46" s="365"/>
      <c r="Q46" s="497"/>
      <c r="R46" s="498"/>
      <c r="S46" s="366"/>
    </row>
    <row r="47" spans="1:19" ht="19">
      <c r="A47" s="367">
        <v>6</v>
      </c>
      <c r="B47" s="501"/>
      <c r="C47" s="502"/>
      <c r="D47" s="369"/>
      <c r="E47" s="501"/>
      <c r="F47" s="502"/>
      <c r="G47" s="369"/>
      <c r="H47" s="501"/>
      <c r="I47" s="502"/>
      <c r="J47" s="369"/>
      <c r="K47" s="501"/>
      <c r="L47" s="502"/>
      <c r="M47" s="369"/>
      <c r="N47" s="501"/>
      <c r="O47" s="502"/>
      <c r="P47" s="369"/>
      <c r="Q47" s="501"/>
      <c r="R47" s="502"/>
      <c r="S47" s="370"/>
    </row>
    <row r="48" spans="1:19" ht="19">
      <c r="A48" s="367">
        <v>7</v>
      </c>
      <c r="B48" s="497"/>
      <c r="C48" s="498"/>
      <c r="D48" s="365"/>
      <c r="E48" s="497"/>
      <c r="F48" s="498"/>
      <c r="G48" s="365"/>
      <c r="H48" s="497"/>
      <c r="I48" s="498"/>
      <c r="J48" s="365"/>
      <c r="K48" s="497"/>
      <c r="L48" s="498"/>
      <c r="M48" s="365"/>
      <c r="N48" s="497"/>
      <c r="O48" s="498"/>
      <c r="P48" s="365"/>
      <c r="Q48" s="497"/>
      <c r="R48" s="498"/>
      <c r="S48" s="366"/>
    </row>
    <row r="49" spans="1:19" ht="20" thickBot="1">
      <c r="A49" s="368">
        <v>8</v>
      </c>
      <c r="B49" s="499"/>
      <c r="C49" s="500"/>
      <c r="D49" s="371"/>
      <c r="E49" s="499"/>
      <c r="F49" s="500"/>
      <c r="G49" s="371"/>
      <c r="H49" s="499"/>
      <c r="I49" s="500"/>
      <c r="J49" s="371"/>
      <c r="K49" s="499"/>
      <c r="L49" s="500"/>
      <c r="M49" s="371"/>
      <c r="N49" s="499"/>
      <c r="O49" s="500"/>
      <c r="P49" s="371"/>
      <c r="Q49" s="499"/>
      <c r="R49" s="500"/>
      <c r="S49" s="372"/>
    </row>
    <row r="51" spans="1:19" ht="16" thickBot="1"/>
    <row r="52" spans="1:19" ht="24">
      <c r="A52" s="513" t="s">
        <v>1587</v>
      </c>
      <c r="B52" s="514"/>
      <c r="C52" s="514"/>
      <c r="D52" s="514"/>
      <c r="E52" s="514"/>
      <c r="F52" s="514"/>
      <c r="G52" s="514"/>
      <c r="H52" s="514"/>
      <c r="I52" s="514"/>
      <c r="J52" s="514"/>
      <c r="K52" s="514"/>
      <c r="L52" s="514"/>
      <c r="M52" s="514"/>
      <c r="N52" s="514"/>
      <c r="O52" s="514"/>
      <c r="P52" s="514"/>
      <c r="Q52" s="514"/>
      <c r="R52" s="514"/>
      <c r="S52" s="515"/>
    </row>
    <row r="53" spans="1:19" ht="19">
      <c r="A53" s="362"/>
      <c r="B53" s="364" t="s">
        <v>1567</v>
      </c>
      <c r="C53" s="364" t="s">
        <v>1568</v>
      </c>
      <c r="D53" s="361"/>
      <c r="E53" s="364" t="s">
        <v>1569</v>
      </c>
      <c r="F53" s="364" t="s">
        <v>1570</v>
      </c>
      <c r="G53" s="361"/>
      <c r="H53" s="364" t="s">
        <v>1571</v>
      </c>
      <c r="I53" s="364" t="s">
        <v>1572</v>
      </c>
      <c r="J53" s="361"/>
      <c r="K53" s="364" t="s">
        <v>1573</v>
      </c>
      <c r="L53" s="364" t="s">
        <v>1574</v>
      </c>
      <c r="M53" s="361"/>
      <c r="N53" s="364" t="s">
        <v>1575</v>
      </c>
      <c r="O53" s="364" t="s">
        <v>1576</v>
      </c>
      <c r="P53" s="361"/>
      <c r="Q53" s="364" t="s">
        <v>1577</v>
      </c>
      <c r="R53" s="364" t="s">
        <v>1578</v>
      </c>
      <c r="S53" s="363"/>
    </row>
    <row r="54" spans="1:19" ht="19">
      <c r="A54" s="367">
        <v>1</v>
      </c>
      <c r="B54" s="497"/>
      <c r="C54" s="498"/>
      <c r="D54" s="365"/>
      <c r="E54" s="497"/>
      <c r="F54" s="498"/>
      <c r="G54" s="365"/>
      <c r="H54" s="497"/>
      <c r="I54" s="498"/>
      <c r="J54" s="365"/>
      <c r="K54" s="497"/>
      <c r="L54" s="498"/>
      <c r="M54" s="365"/>
      <c r="N54" s="497"/>
      <c r="O54" s="498"/>
      <c r="P54" s="365"/>
      <c r="Q54" s="497"/>
      <c r="R54" s="498"/>
      <c r="S54" s="366"/>
    </row>
    <row r="55" spans="1:19" ht="19">
      <c r="A55" s="367">
        <v>2</v>
      </c>
      <c r="B55" s="501"/>
      <c r="C55" s="502"/>
      <c r="D55" s="369"/>
      <c r="E55" s="501"/>
      <c r="F55" s="502"/>
      <c r="G55" s="369"/>
      <c r="H55" s="501"/>
      <c r="I55" s="502"/>
      <c r="J55" s="369"/>
      <c r="K55" s="501"/>
      <c r="L55" s="502"/>
      <c r="M55" s="369"/>
      <c r="N55" s="501"/>
      <c r="O55" s="502"/>
      <c r="P55" s="369"/>
      <c r="Q55" s="501"/>
      <c r="R55" s="502"/>
      <c r="S55" s="370"/>
    </row>
    <row r="56" spans="1:19" ht="19">
      <c r="A56" s="367">
        <v>3</v>
      </c>
      <c r="B56" s="497"/>
      <c r="C56" s="498"/>
      <c r="D56" s="365"/>
      <c r="E56" s="497"/>
      <c r="F56" s="498"/>
      <c r="G56" s="365"/>
      <c r="H56" s="497"/>
      <c r="I56" s="498"/>
      <c r="J56" s="365"/>
      <c r="K56" s="497"/>
      <c r="L56" s="498"/>
      <c r="M56" s="365"/>
      <c r="N56" s="497"/>
      <c r="O56" s="498"/>
      <c r="P56" s="365"/>
      <c r="Q56" s="497"/>
      <c r="R56" s="498"/>
      <c r="S56" s="366"/>
    </row>
    <row r="57" spans="1:19" ht="19">
      <c r="A57" s="367">
        <v>4</v>
      </c>
      <c r="B57" s="501"/>
      <c r="C57" s="502"/>
      <c r="D57" s="369"/>
      <c r="E57" s="501"/>
      <c r="F57" s="502"/>
      <c r="G57" s="369"/>
      <c r="H57" s="501"/>
      <c r="I57" s="502"/>
      <c r="J57" s="369"/>
      <c r="K57" s="501"/>
      <c r="L57" s="502"/>
      <c r="M57" s="369"/>
      <c r="N57" s="501"/>
      <c r="O57" s="502"/>
      <c r="P57" s="369"/>
      <c r="Q57" s="501"/>
      <c r="R57" s="502"/>
      <c r="S57" s="370"/>
    </row>
    <row r="58" spans="1:19" ht="19">
      <c r="A58" s="367">
        <v>5</v>
      </c>
      <c r="B58" s="497"/>
      <c r="C58" s="498"/>
      <c r="D58" s="365"/>
      <c r="E58" s="497"/>
      <c r="F58" s="498"/>
      <c r="G58" s="365"/>
      <c r="H58" s="497"/>
      <c r="I58" s="498"/>
      <c r="J58" s="365"/>
      <c r="K58" s="497"/>
      <c r="L58" s="498"/>
      <c r="M58" s="365"/>
      <c r="N58" s="497"/>
      <c r="O58" s="498"/>
      <c r="P58" s="365"/>
      <c r="Q58" s="497"/>
      <c r="R58" s="498"/>
      <c r="S58" s="366"/>
    </row>
    <row r="59" spans="1:19" ht="19">
      <c r="A59" s="367">
        <v>6</v>
      </c>
      <c r="B59" s="501"/>
      <c r="C59" s="502"/>
      <c r="D59" s="369"/>
      <c r="E59" s="501"/>
      <c r="F59" s="502"/>
      <c r="G59" s="369"/>
      <c r="H59" s="501"/>
      <c r="I59" s="502"/>
      <c r="J59" s="369"/>
      <c r="K59" s="501"/>
      <c r="L59" s="502"/>
      <c r="M59" s="369"/>
      <c r="N59" s="501"/>
      <c r="O59" s="502"/>
      <c r="P59" s="369"/>
      <c r="Q59" s="501"/>
      <c r="R59" s="502"/>
      <c r="S59" s="370"/>
    </row>
    <row r="60" spans="1:19" ht="19">
      <c r="A60" s="367">
        <v>7</v>
      </c>
      <c r="B60" s="497"/>
      <c r="C60" s="498"/>
      <c r="D60" s="365"/>
      <c r="E60" s="497"/>
      <c r="F60" s="498"/>
      <c r="G60" s="365"/>
      <c r="H60" s="497"/>
      <c r="I60" s="498"/>
      <c r="J60" s="365"/>
      <c r="K60" s="497"/>
      <c r="L60" s="498"/>
      <c r="M60" s="365"/>
      <c r="N60" s="497"/>
      <c r="O60" s="498"/>
      <c r="P60" s="365"/>
      <c r="Q60" s="497"/>
      <c r="R60" s="498"/>
      <c r="S60" s="366"/>
    </row>
    <row r="61" spans="1:19" ht="20" thickBot="1">
      <c r="A61" s="368">
        <v>8</v>
      </c>
      <c r="B61" s="499"/>
      <c r="C61" s="500"/>
      <c r="D61" s="371"/>
      <c r="E61" s="499"/>
      <c r="F61" s="500"/>
      <c r="G61" s="371"/>
      <c r="H61" s="499"/>
      <c r="I61" s="500"/>
      <c r="J61" s="371"/>
      <c r="K61" s="499"/>
      <c r="L61" s="500"/>
      <c r="M61" s="371"/>
      <c r="N61" s="499"/>
      <c r="O61" s="500"/>
      <c r="P61" s="371"/>
      <c r="Q61" s="499"/>
      <c r="R61" s="500"/>
      <c r="S61" s="372"/>
    </row>
    <row r="63" spans="1:19" ht="16" thickBot="1"/>
    <row r="64" spans="1:19" ht="24">
      <c r="A64" s="513" t="s">
        <v>1588</v>
      </c>
      <c r="B64" s="514"/>
      <c r="C64" s="514"/>
      <c r="D64" s="514"/>
      <c r="E64" s="514"/>
      <c r="F64" s="514"/>
      <c r="G64" s="514"/>
      <c r="H64" s="514"/>
      <c r="I64" s="514"/>
      <c r="J64" s="514"/>
      <c r="K64" s="514"/>
      <c r="L64" s="514"/>
      <c r="M64" s="514"/>
      <c r="N64" s="514"/>
      <c r="O64" s="514"/>
      <c r="P64" s="514"/>
      <c r="Q64" s="514"/>
      <c r="R64" s="514"/>
      <c r="S64" s="515"/>
    </row>
    <row r="65" spans="1:19" ht="19">
      <c r="A65" s="362"/>
      <c r="B65" s="364" t="s">
        <v>1567</v>
      </c>
      <c r="C65" s="364" t="s">
        <v>1568</v>
      </c>
      <c r="D65" s="361"/>
      <c r="E65" s="364" t="s">
        <v>1569</v>
      </c>
      <c r="F65" s="364" t="s">
        <v>1570</v>
      </c>
      <c r="G65" s="361"/>
      <c r="H65" s="364" t="s">
        <v>1571</v>
      </c>
      <c r="I65" s="364" t="s">
        <v>1572</v>
      </c>
      <c r="J65" s="361"/>
      <c r="K65" s="364" t="s">
        <v>1573</v>
      </c>
      <c r="L65" s="364" t="s">
        <v>1574</v>
      </c>
      <c r="M65" s="361"/>
      <c r="N65" s="364" t="s">
        <v>1575</v>
      </c>
      <c r="O65" s="364" t="s">
        <v>1576</v>
      </c>
      <c r="P65" s="361"/>
      <c r="Q65" s="364" t="s">
        <v>1577</v>
      </c>
      <c r="R65" s="364" t="s">
        <v>1578</v>
      </c>
      <c r="S65" s="363"/>
    </row>
    <row r="66" spans="1:19" ht="19">
      <c r="A66" s="367">
        <v>1</v>
      </c>
      <c r="B66" s="497"/>
      <c r="C66" s="498"/>
      <c r="D66" s="365"/>
      <c r="E66" s="497"/>
      <c r="F66" s="498"/>
      <c r="G66" s="365"/>
      <c r="H66" s="497"/>
      <c r="I66" s="498"/>
      <c r="J66" s="365"/>
      <c r="K66" s="497"/>
      <c r="L66" s="498"/>
      <c r="M66" s="365"/>
      <c r="N66" s="497"/>
      <c r="O66" s="498"/>
      <c r="P66" s="365"/>
      <c r="Q66" s="497"/>
      <c r="R66" s="498"/>
      <c r="S66" s="366"/>
    </row>
    <row r="67" spans="1:19" ht="19">
      <c r="A67" s="367">
        <v>2</v>
      </c>
      <c r="B67" s="501"/>
      <c r="C67" s="502"/>
      <c r="D67" s="369"/>
      <c r="E67" s="501"/>
      <c r="F67" s="502"/>
      <c r="G67" s="369"/>
      <c r="H67" s="501"/>
      <c r="I67" s="502"/>
      <c r="J67" s="369"/>
      <c r="K67" s="501"/>
      <c r="L67" s="502"/>
      <c r="M67" s="369"/>
      <c r="N67" s="501" t="s">
        <v>307</v>
      </c>
      <c r="O67" s="502"/>
      <c r="P67" s="369" t="s">
        <v>309</v>
      </c>
      <c r="Q67" s="501" t="s">
        <v>317</v>
      </c>
      <c r="R67" s="502"/>
      <c r="S67" s="370"/>
    </row>
    <row r="68" spans="1:19" ht="19">
      <c r="A68" s="367">
        <v>3</v>
      </c>
      <c r="B68" s="497"/>
      <c r="C68" s="498"/>
      <c r="D68" s="365"/>
      <c r="E68" s="497"/>
      <c r="F68" s="498"/>
      <c r="G68" s="365"/>
      <c r="H68" s="497"/>
      <c r="I68" s="498"/>
      <c r="J68" s="365"/>
      <c r="K68" s="497"/>
      <c r="L68" s="498"/>
      <c r="M68" s="365"/>
      <c r="N68" s="497"/>
      <c r="O68" s="498"/>
      <c r="P68" s="365"/>
      <c r="Q68" s="497"/>
      <c r="R68" s="498"/>
      <c r="S68" s="366"/>
    </row>
    <row r="69" spans="1:19" ht="19">
      <c r="A69" s="367">
        <v>4</v>
      </c>
      <c r="B69" s="501"/>
      <c r="C69" s="502"/>
      <c r="D69" s="369"/>
      <c r="E69" s="501"/>
      <c r="F69" s="502"/>
      <c r="G69" s="369"/>
      <c r="H69" s="501"/>
      <c r="I69" s="502"/>
      <c r="J69" s="369"/>
      <c r="K69" s="501"/>
      <c r="L69" s="502"/>
      <c r="M69" s="369"/>
      <c r="N69" s="501"/>
      <c r="O69" s="502"/>
      <c r="P69" s="369"/>
      <c r="Q69" s="501"/>
      <c r="R69" s="502"/>
      <c r="S69" s="370"/>
    </row>
    <row r="70" spans="1:19" ht="19">
      <c r="A70" s="367">
        <v>5</v>
      </c>
      <c r="B70" s="497"/>
      <c r="C70" s="498"/>
      <c r="D70" s="365"/>
      <c r="E70" s="497"/>
      <c r="F70" s="498"/>
      <c r="G70" s="365"/>
      <c r="H70" s="497"/>
      <c r="I70" s="498"/>
      <c r="J70" s="365"/>
      <c r="K70" s="497"/>
      <c r="L70" s="498"/>
      <c r="M70" s="365"/>
      <c r="N70" s="497"/>
      <c r="O70" s="498"/>
      <c r="P70" s="365"/>
      <c r="Q70" s="497"/>
      <c r="R70" s="498"/>
      <c r="S70" s="366"/>
    </row>
    <row r="71" spans="1:19" ht="19">
      <c r="A71" s="367">
        <v>6</v>
      </c>
      <c r="B71" s="501"/>
      <c r="C71" s="502"/>
      <c r="D71" s="369"/>
      <c r="E71" s="501"/>
      <c r="F71" s="502"/>
      <c r="G71" s="369"/>
      <c r="H71" s="501"/>
      <c r="I71" s="502"/>
      <c r="J71" s="369"/>
      <c r="K71" s="501"/>
      <c r="L71" s="502"/>
      <c r="M71" s="369"/>
      <c r="N71" s="501"/>
      <c r="O71" s="502"/>
      <c r="P71" s="369"/>
      <c r="Q71" s="501"/>
      <c r="R71" s="502"/>
      <c r="S71" s="370"/>
    </row>
    <row r="72" spans="1:19" ht="19">
      <c r="A72" s="367">
        <v>7</v>
      </c>
      <c r="B72" s="497"/>
      <c r="C72" s="498"/>
      <c r="D72" s="365"/>
      <c r="E72" s="497"/>
      <c r="F72" s="498"/>
      <c r="G72" s="365"/>
      <c r="H72" s="497"/>
      <c r="I72" s="498"/>
      <c r="J72" s="365"/>
      <c r="K72" s="497"/>
      <c r="L72" s="498"/>
      <c r="M72" s="365"/>
      <c r="N72" s="497"/>
      <c r="O72" s="498"/>
      <c r="P72" s="365"/>
      <c r="Q72" s="497"/>
      <c r="R72" s="498"/>
      <c r="S72" s="366"/>
    </row>
    <row r="73" spans="1:19" ht="20" thickBot="1">
      <c r="A73" s="368">
        <v>8</v>
      </c>
      <c r="B73" s="499"/>
      <c r="C73" s="500"/>
      <c r="D73" s="371"/>
      <c r="E73" s="499"/>
      <c r="F73" s="500"/>
      <c r="G73" s="371"/>
      <c r="H73" s="499"/>
      <c r="I73" s="500"/>
      <c r="J73" s="371"/>
      <c r="K73" s="499"/>
      <c r="L73" s="500"/>
      <c r="M73" s="371"/>
      <c r="N73" s="499"/>
      <c r="O73" s="500"/>
      <c r="P73" s="371"/>
      <c r="Q73" s="499"/>
      <c r="R73" s="500"/>
      <c r="S73" s="372"/>
    </row>
    <row r="75" spans="1:19" ht="16" thickBot="1"/>
    <row r="76" spans="1:19" ht="24">
      <c r="A76" s="513" t="s">
        <v>1589</v>
      </c>
      <c r="B76" s="514"/>
      <c r="C76" s="514"/>
      <c r="D76" s="514"/>
      <c r="E76" s="514"/>
      <c r="F76" s="514"/>
      <c r="G76" s="514"/>
      <c r="H76" s="514"/>
      <c r="I76" s="514"/>
      <c r="J76" s="514"/>
      <c r="K76" s="514"/>
      <c r="L76" s="514"/>
      <c r="M76" s="514"/>
      <c r="N76" s="514"/>
      <c r="O76" s="514"/>
      <c r="P76" s="514"/>
      <c r="Q76" s="514"/>
      <c r="R76" s="514"/>
      <c r="S76" s="515"/>
    </row>
    <row r="77" spans="1:19" ht="19">
      <c r="A77" s="362"/>
      <c r="B77" s="364" t="s">
        <v>1567</v>
      </c>
      <c r="C77" s="364" t="s">
        <v>1568</v>
      </c>
      <c r="D77" s="361"/>
      <c r="E77" s="364" t="s">
        <v>1569</v>
      </c>
      <c r="F77" s="364" t="s">
        <v>1570</v>
      </c>
      <c r="G77" s="361"/>
      <c r="H77" s="364" t="s">
        <v>1571</v>
      </c>
      <c r="I77" s="364" t="s">
        <v>1572</v>
      </c>
      <c r="J77" s="361"/>
      <c r="K77" s="364" t="s">
        <v>1573</v>
      </c>
      <c r="L77" s="364" t="s">
        <v>1574</v>
      </c>
      <c r="M77" s="361"/>
      <c r="N77" s="364" t="s">
        <v>1575</v>
      </c>
      <c r="O77" s="364" t="s">
        <v>1576</v>
      </c>
      <c r="P77" s="361"/>
      <c r="Q77" s="364" t="s">
        <v>1577</v>
      </c>
      <c r="R77" s="364" t="s">
        <v>1578</v>
      </c>
      <c r="S77" s="363"/>
    </row>
    <row r="78" spans="1:19" ht="19">
      <c r="A78" s="367">
        <v>1</v>
      </c>
      <c r="B78" s="497" t="s">
        <v>1590</v>
      </c>
      <c r="C78" s="498"/>
      <c r="D78" s="365"/>
      <c r="E78" s="497" t="s">
        <v>1591</v>
      </c>
      <c r="F78" s="498"/>
      <c r="G78" s="365"/>
      <c r="H78" s="497" t="s">
        <v>1592</v>
      </c>
      <c r="I78" s="498"/>
      <c r="J78" s="365"/>
      <c r="K78" s="497" t="s">
        <v>1593</v>
      </c>
      <c r="L78" s="498"/>
      <c r="M78" s="365"/>
      <c r="N78" s="497" t="s">
        <v>1594</v>
      </c>
      <c r="O78" s="498"/>
      <c r="P78" s="365"/>
      <c r="Q78" s="497" t="s">
        <v>612</v>
      </c>
      <c r="R78" s="498"/>
      <c r="S78" s="366" t="s">
        <v>168</v>
      </c>
    </row>
    <row r="79" spans="1:19" ht="19">
      <c r="A79" s="367">
        <v>2</v>
      </c>
      <c r="B79" s="501" t="s">
        <v>621</v>
      </c>
      <c r="C79" s="502"/>
      <c r="D79" s="369" t="s">
        <v>168</v>
      </c>
      <c r="E79" s="501" t="s">
        <v>1528</v>
      </c>
      <c r="F79" s="502"/>
      <c r="G79" s="369" t="s">
        <v>1579</v>
      </c>
      <c r="H79" s="501" t="s">
        <v>637</v>
      </c>
      <c r="I79" s="502"/>
      <c r="J79" s="369" t="s">
        <v>1579</v>
      </c>
      <c r="K79" s="501" t="s">
        <v>646</v>
      </c>
      <c r="L79" s="502"/>
      <c r="M79" s="369" t="s">
        <v>1595</v>
      </c>
      <c r="N79" s="501" t="s">
        <v>654</v>
      </c>
      <c r="O79" s="502"/>
      <c r="P79" s="369" t="s">
        <v>1595</v>
      </c>
      <c r="Q79" s="501" t="s">
        <v>663</v>
      </c>
      <c r="R79" s="502"/>
      <c r="S79" s="370" t="s">
        <v>1579</v>
      </c>
    </row>
    <row r="80" spans="1:19" ht="19">
      <c r="A80" s="367">
        <v>3</v>
      </c>
      <c r="B80" s="497" t="s">
        <v>669</v>
      </c>
      <c r="C80" s="498"/>
      <c r="D80" s="365" t="s">
        <v>1579</v>
      </c>
      <c r="E80" s="497" t="s">
        <v>675</v>
      </c>
      <c r="F80" s="498"/>
      <c r="G80" s="365" t="s">
        <v>31</v>
      </c>
      <c r="H80" s="497" t="s">
        <v>685</v>
      </c>
      <c r="I80" s="498"/>
      <c r="J80" s="365" t="s">
        <v>1583</v>
      </c>
      <c r="K80" s="497" t="s">
        <v>693</v>
      </c>
      <c r="L80" s="498"/>
      <c r="M80" s="365" t="s">
        <v>1579</v>
      </c>
      <c r="N80" s="497" t="s">
        <v>700</v>
      </c>
      <c r="O80" s="498"/>
      <c r="P80" s="365" t="s">
        <v>1579</v>
      </c>
      <c r="Q80" s="497" t="s">
        <v>707</v>
      </c>
      <c r="R80" s="498"/>
      <c r="S80" s="366" t="s">
        <v>168</v>
      </c>
    </row>
    <row r="81" spans="1:19" ht="19">
      <c r="A81" s="367">
        <v>4</v>
      </c>
      <c r="B81" s="501" t="s">
        <v>715</v>
      </c>
      <c r="C81" s="502"/>
      <c r="D81" s="369" t="s">
        <v>31</v>
      </c>
      <c r="E81" s="501" t="s">
        <v>724</v>
      </c>
      <c r="F81" s="502"/>
      <c r="G81" s="369" t="s">
        <v>1579</v>
      </c>
      <c r="H81" s="501" t="s">
        <v>195</v>
      </c>
      <c r="I81" s="502"/>
      <c r="J81" s="369" t="s">
        <v>1579</v>
      </c>
      <c r="K81" s="501" t="s">
        <v>203</v>
      </c>
      <c r="L81" s="502"/>
      <c r="M81" s="369" t="s">
        <v>1579</v>
      </c>
      <c r="N81" s="501" t="s">
        <v>210</v>
      </c>
      <c r="O81" s="502"/>
      <c r="P81" s="369" t="s">
        <v>1579</v>
      </c>
      <c r="Q81" s="501" t="s">
        <v>217</v>
      </c>
      <c r="R81" s="502"/>
      <c r="S81" s="370" t="s">
        <v>1579</v>
      </c>
    </row>
    <row r="82" spans="1:19" ht="19">
      <c r="A82" s="367">
        <v>5</v>
      </c>
      <c r="B82" s="497" t="s">
        <v>224</v>
      </c>
      <c r="C82" s="498"/>
      <c r="D82" s="365" t="s">
        <v>1579</v>
      </c>
      <c r="E82" s="497" t="s">
        <v>231</v>
      </c>
      <c r="F82" s="498"/>
      <c r="G82" s="365" t="s">
        <v>1579</v>
      </c>
      <c r="H82" s="497" t="s">
        <v>238</v>
      </c>
      <c r="I82" s="498"/>
      <c r="J82" s="365" t="s">
        <v>1579</v>
      </c>
      <c r="K82" s="497" t="s">
        <v>245</v>
      </c>
      <c r="L82" s="498"/>
      <c r="M82" s="365" t="s">
        <v>1579</v>
      </c>
      <c r="N82" s="497" t="s">
        <v>252</v>
      </c>
      <c r="O82" s="498"/>
      <c r="P82" s="365" t="s">
        <v>1579</v>
      </c>
      <c r="Q82" s="497" t="s">
        <v>259</v>
      </c>
      <c r="R82" s="498"/>
      <c r="S82" s="366" t="s">
        <v>1579</v>
      </c>
    </row>
    <row r="83" spans="1:19" ht="19">
      <c r="A83" s="367">
        <v>6</v>
      </c>
      <c r="B83" s="501" t="s">
        <v>266</v>
      </c>
      <c r="C83" s="502"/>
      <c r="D83" s="369" t="s">
        <v>1585</v>
      </c>
      <c r="E83" s="501" t="s">
        <v>277</v>
      </c>
      <c r="F83" s="502"/>
      <c r="G83" s="369" t="s">
        <v>1585</v>
      </c>
      <c r="H83" s="501" t="s">
        <v>285</v>
      </c>
      <c r="I83" s="502"/>
      <c r="J83" s="369" t="s">
        <v>1585</v>
      </c>
      <c r="K83" s="501" t="s">
        <v>290</v>
      </c>
      <c r="L83" s="502"/>
      <c r="M83" s="369" t="s">
        <v>1585</v>
      </c>
      <c r="N83" s="501" t="s">
        <v>295</v>
      </c>
      <c r="O83" s="502"/>
      <c r="P83" s="369" t="s">
        <v>1585</v>
      </c>
      <c r="Q83" s="501" t="s">
        <v>300</v>
      </c>
      <c r="R83" s="502"/>
      <c r="S83" s="370"/>
    </row>
    <row r="84" spans="1:19" ht="19">
      <c r="A84" s="367">
        <v>7</v>
      </c>
      <c r="B84" s="497"/>
      <c r="C84" s="498"/>
      <c r="D84" s="365"/>
      <c r="E84" s="497"/>
      <c r="F84" s="498"/>
      <c r="G84" s="365"/>
      <c r="H84" s="497"/>
      <c r="I84" s="498"/>
      <c r="J84" s="365"/>
      <c r="K84" s="497"/>
      <c r="L84" s="498"/>
      <c r="M84" s="365"/>
      <c r="N84" s="497"/>
      <c r="O84" s="498"/>
      <c r="P84" s="365"/>
      <c r="Q84" s="497"/>
      <c r="R84" s="498"/>
      <c r="S84" s="366"/>
    </row>
    <row r="85" spans="1:19" ht="20" thickBot="1">
      <c r="A85" s="368">
        <v>8</v>
      </c>
      <c r="B85" s="499"/>
      <c r="C85" s="500"/>
      <c r="D85" s="371"/>
      <c r="E85" s="499"/>
      <c r="F85" s="500"/>
      <c r="G85" s="371"/>
      <c r="H85" s="499"/>
      <c r="I85" s="500"/>
      <c r="J85" s="371"/>
      <c r="K85" s="499"/>
      <c r="L85" s="500"/>
      <c r="M85" s="371"/>
      <c r="N85" s="499"/>
      <c r="O85" s="500"/>
      <c r="P85" s="371"/>
      <c r="Q85" s="499"/>
      <c r="R85" s="500"/>
      <c r="S85" s="372"/>
    </row>
    <row r="87" spans="1:19" ht="16" thickBot="1"/>
    <row r="88" spans="1:19" ht="24">
      <c r="A88" s="513" t="s">
        <v>1596</v>
      </c>
      <c r="B88" s="514"/>
      <c r="C88" s="514"/>
      <c r="D88" s="514"/>
      <c r="E88" s="514"/>
      <c r="F88" s="514"/>
      <c r="G88" s="514"/>
      <c r="H88" s="514"/>
      <c r="I88" s="514"/>
      <c r="J88" s="514"/>
      <c r="K88" s="514"/>
      <c r="L88" s="514"/>
      <c r="M88" s="514"/>
      <c r="N88" s="514"/>
      <c r="O88" s="514"/>
      <c r="P88" s="514"/>
      <c r="Q88" s="514"/>
      <c r="R88" s="514"/>
      <c r="S88" s="515"/>
    </row>
    <row r="89" spans="1:19" ht="19">
      <c r="A89" s="362"/>
      <c r="B89" s="364" t="s">
        <v>1567</v>
      </c>
      <c r="C89" s="364" t="s">
        <v>1568</v>
      </c>
      <c r="D89" s="361"/>
      <c r="E89" s="364" t="s">
        <v>1569</v>
      </c>
      <c r="F89" s="364" t="s">
        <v>1570</v>
      </c>
      <c r="G89" s="361"/>
      <c r="H89" s="364" t="s">
        <v>1571</v>
      </c>
      <c r="I89" s="364" t="s">
        <v>1572</v>
      </c>
      <c r="J89" s="361"/>
      <c r="K89" s="364" t="s">
        <v>1573</v>
      </c>
      <c r="L89" s="364" t="s">
        <v>1574</v>
      </c>
      <c r="M89" s="361"/>
      <c r="N89" s="364" t="s">
        <v>1575</v>
      </c>
      <c r="O89" s="364" t="s">
        <v>1576</v>
      </c>
      <c r="P89" s="361"/>
      <c r="Q89" s="364" t="s">
        <v>1577</v>
      </c>
      <c r="R89" s="364" t="s">
        <v>1578</v>
      </c>
      <c r="S89" s="363"/>
    </row>
    <row r="90" spans="1:19" ht="19">
      <c r="A90" s="367">
        <v>1</v>
      </c>
      <c r="B90" s="497"/>
      <c r="C90" s="498"/>
      <c r="D90" s="365"/>
      <c r="E90" s="497"/>
      <c r="F90" s="498"/>
      <c r="G90" s="365"/>
      <c r="H90" s="497"/>
      <c r="I90" s="498"/>
      <c r="J90" s="365"/>
      <c r="K90" s="497"/>
      <c r="L90" s="498"/>
      <c r="M90" s="365"/>
      <c r="N90" s="497" t="s">
        <v>400</v>
      </c>
      <c r="O90" s="498"/>
      <c r="P90" s="365"/>
      <c r="Q90" s="497" t="s">
        <v>1525</v>
      </c>
      <c r="R90" s="498"/>
      <c r="S90" s="366"/>
    </row>
    <row r="91" spans="1:19" ht="19">
      <c r="A91" s="367">
        <v>2</v>
      </c>
      <c r="B91" s="501" t="s">
        <v>409</v>
      </c>
      <c r="C91" s="502"/>
      <c r="D91" s="369" t="s">
        <v>324</v>
      </c>
      <c r="E91" s="501" t="s">
        <v>418</v>
      </c>
      <c r="F91" s="502"/>
      <c r="G91" s="369" t="s">
        <v>1579</v>
      </c>
      <c r="H91" s="501" t="s">
        <v>390</v>
      </c>
      <c r="I91" s="502"/>
      <c r="J91" s="369"/>
      <c r="K91" s="501" t="s">
        <v>492</v>
      </c>
      <c r="L91" s="502"/>
      <c r="M91" s="369" t="s">
        <v>1579</v>
      </c>
      <c r="N91" s="501" t="s">
        <v>118</v>
      </c>
      <c r="O91" s="502"/>
      <c r="P91" s="369" t="s">
        <v>1579</v>
      </c>
      <c r="Q91" s="501" t="s">
        <v>1385</v>
      </c>
      <c r="R91" s="502"/>
      <c r="S91" s="370"/>
    </row>
    <row r="92" spans="1:19" ht="19">
      <c r="A92" s="367">
        <v>3</v>
      </c>
      <c r="B92" s="497"/>
      <c r="C92" s="498"/>
      <c r="D92" s="365"/>
      <c r="E92" s="497"/>
      <c r="F92" s="498"/>
      <c r="G92" s="365"/>
      <c r="H92" s="497"/>
      <c r="I92" s="498"/>
      <c r="J92" s="365"/>
      <c r="K92" s="497"/>
      <c r="L92" s="498"/>
      <c r="M92" s="365"/>
      <c r="N92" s="497"/>
      <c r="O92" s="498"/>
      <c r="P92" s="365"/>
      <c r="Q92" s="497"/>
      <c r="R92" s="498"/>
      <c r="S92" s="366"/>
    </row>
    <row r="93" spans="1:19" ht="19">
      <c r="A93" s="367">
        <v>4</v>
      </c>
      <c r="B93" s="501"/>
      <c r="C93" s="502"/>
      <c r="D93" s="369"/>
      <c r="E93" s="501"/>
      <c r="F93" s="502"/>
      <c r="G93" s="369"/>
      <c r="H93" s="501"/>
      <c r="I93" s="502"/>
      <c r="J93" s="369"/>
      <c r="K93" s="501"/>
      <c r="L93" s="502"/>
      <c r="M93" s="369"/>
      <c r="N93" s="501"/>
      <c r="O93" s="502"/>
      <c r="P93" s="369"/>
      <c r="Q93" s="501"/>
      <c r="R93" s="502"/>
      <c r="S93" s="370"/>
    </row>
    <row r="94" spans="1:19" ht="19">
      <c r="A94" s="367">
        <v>5</v>
      </c>
      <c r="B94" s="497"/>
      <c r="C94" s="498"/>
      <c r="D94" s="365"/>
      <c r="E94" s="497"/>
      <c r="F94" s="498"/>
      <c r="G94" s="365"/>
      <c r="H94" s="497"/>
      <c r="I94" s="498"/>
      <c r="J94" s="365"/>
      <c r="K94" s="497"/>
      <c r="L94" s="498"/>
      <c r="M94" s="365"/>
      <c r="N94" s="497"/>
      <c r="O94" s="498"/>
      <c r="P94" s="365"/>
      <c r="Q94" s="497"/>
      <c r="R94" s="498"/>
      <c r="S94" s="366"/>
    </row>
    <row r="95" spans="1:19" ht="19">
      <c r="A95" s="367">
        <v>6</v>
      </c>
      <c r="B95" s="501"/>
      <c r="C95" s="502"/>
      <c r="D95" s="369"/>
      <c r="E95" s="501"/>
      <c r="F95" s="502"/>
      <c r="G95" s="369"/>
      <c r="H95" s="501"/>
      <c r="I95" s="502"/>
      <c r="J95" s="369"/>
      <c r="K95" s="501"/>
      <c r="L95" s="502"/>
      <c r="M95" s="369"/>
      <c r="N95" s="501"/>
      <c r="O95" s="502"/>
      <c r="P95" s="369"/>
      <c r="Q95" s="501"/>
      <c r="R95" s="502"/>
      <c r="S95" s="370"/>
    </row>
    <row r="96" spans="1:19" ht="19">
      <c r="A96" s="367">
        <v>7</v>
      </c>
      <c r="B96" s="497"/>
      <c r="C96" s="498"/>
      <c r="D96" s="365"/>
      <c r="E96" s="497"/>
      <c r="F96" s="498"/>
      <c r="G96" s="365"/>
      <c r="H96" s="497"/>
      <c r="I96" s="498"/>
      <c r="J96" s="365"/>
      <c r="K96" s="497"/>
      <c r="L96" s="498"/>
      <c r="M96" s="365"/>
      <c r="N96" s="497"/>
      <c r="O96" s="498"/>
      <c r="P96" s="365"/>
      <c r="Q96" s="497"/>
      <c r="R96" s="498"/>
      <c r="S96" s="366"/>
    </row>
    <row r="97" spans="1:19" ht="20" thickBot="1">
      <c r="A97" s="368">
        <v>8</v>
      </c>
      <c r="B97" s="499"/>
      <c r="C97" s="500"/>
      <c r="D97" s="371"/>
      <c r="E97" s="499"/>
      <c r="F97" s="500"/>
      <c r="G97" s="371"/>
      <c r="H97" s="499"/>
      <c r="I97" s="500"/>
      <c r="J97" s="371"/>
      <c r="K97" s="499"/>
      <c r="L97" s="500"/>
      <c r="M97" s="371"/>
      <c r="N97" s="499"/>
      <c r="O97" s="500"/>
      <c r="P97" s="371"/>
      <c r="Q97" s="499"/>
      <c r="R97" s="500"/>
      <c r="S97" s="372"/>
    </row>
    <row r="103" spans="1:19">
      <c r="A103" s="509" t="s">
        <v>1597</v>
      </c>
      <c r="B103" s="509"/>
      <c r="C103" s="509"/>
      <c r="D103" s="509"/>
      <c r="E103" s="509"/>
      <c r="F103" s="509"/>
      <c r="G103" s="509"/>
      <c r="H103" s="509"/>
      <c r="I103" s="509"/>
      <c r="J103" s="509"/>
      <c r="K103" s="509"/>
      <c r="L103" s="509"/>
      <c r="M103" s="509"/>
      <c r="N103" s="509"/>
      <c r="O103" s="509"/>
      <c r="P103" s="509"/>
      <c r="Q103" s="509"/>
      <c r="R103" s="509"/>
      <c r="S103" s="509"/>
    </row>
    <row r="104" spans="1:19">
      <c r="A104" s="509"/>
      <c r="B104" s="509"/>
      <c r="C104" s="509"/>
      <c r="D104" s="509"/>
      <c r="E104" s="509"/>
      <c r="F104" s="509"/>
      <c r="G104" s="509"/>
      <c r="H104" s="509"/>
      <c r="I104" s="509"/>
      <c r="J104" s="509"/>
      <c r="K104" s="509"/>
      <c r="L104" s="509"/>
      <c r="M104" s="509"/>
      <c r="N104" s="509"/>
      <c r="O104" s="509"/>
      <c r="P104" s="509"/>
      <c r="Q104" s="509"/>
      <c r="R104" s="509"/>
      <c r="S104" s="509"/>
    </row>
    <row r="105" spans="1:19" ht="16" thickBot="1"/>
    <row r="106" spans="1:19" ht="24">
      <c r="A106" s="503" t="s">
        <v>1581</v>
      </c>
      <c r="B106" s="504"/>
      <c r="C106" s="504"/>
      <c r="D106" s="504"/>
      <c r="E106" s="504"/>
      <c r="F106" s="504"/>
      <c r="G106" s="504"/>
      <c r="H106" s="504"/>
      <c r="I106" s="504"/>
      <c r="J106" s="504"/>
      <c r="K106" s="504"/>
      <c r="L106" s="504"/>
      <c r="M106" s="504"/>
      <c r="N106" s="504"/>
      <c r="O106" s="504"/>
      <c r="P106" s="504"/>
      <c r="Q106" s="504"/>
      <c r="R106" s="504"/>
      <c r="S106" s="505"/>
    </row>
    <row r="107" spans="1:19" ht="19">
      <c r="A107" s="362"/>
      <c r="B107" s="364" t="s">
        <v>1567</v>
      </c>
      <c r="C107" s="364" t="s">
        <v>1568</v>
      </c>
      <c r="D107" s="361"/>
      <c r="E107" s="364" t="s">
        <v>1569</v>
      </c>
      <c r="F107" s="364" t="s">
        <v>1570</v>
      </c>
      <c r="G107" s="361"/>
      <c r="H107" s="364" t="s">
        <v>1571</v>
      </c>
      <c r="I107" s="364" t="s">
        <v>1572</v>
      </c>
      <c r="J107" s="361"/>
      <c r="K107" s="364" t="s">
        <v>1573</v>
      </c>
      <c r="L107" s="364" t="s">
        <v>1574</v>
      </c>
      <c r="M107" s="361"/>
      <c r="N107" s="364" t="s">
        <v>1575</v>
      </c>
      <c r="O107" s="364" t="s">
        <v>1576</v>
      </c>
      <c r="P107" s="361"/>
      <c r="Q107" s="364" t="s">
        <v>1577</v>
      </c>
      <c r="R107" s="364" t="s">
        <v>1578</v>
      </c>
      <c r="S107" s="363"/>
    </row>
    <row r="108" spans="1:19" ht="19">
      <c r="A108" s="367">
        <v>1</v>
      </c>
      <c r="B108" s="497"/>
      <c r="C108" s="498"/>
      <c r="D108" s="365"/>
      <c r="E108" s="497"/>
      <c r="F108" s="498"/>
      <c r="G108" s="365"/>
      <c r="H108" s="497"/>
      <c r="I108" s="498"/>
      <c r="J108" s="365"/>
      <c r="K108" s="497"/>
      <c r="L108" s="498"/>
      <c r="M108" s="365"/>
      <c r="N108" s="497"/>
      <c r="O108" s="498"/>
      <c r="P108" s="365"/>
      <c r="Q108" s="497"/>
      <c r="R108" s="498"/>
      <c r="S108" s="366"/>
    </row>
    <row r="109" spans="1:19" ht="19">
      <c r="A109" s="367">
        <v>2</v>
      </c>
      <c r="B109" s="501"/>
      <c r="C109" s="502"/>
      <c r="D109" s="369"/>
      <c r="E109" s="501"/>
      <c r="F109" s="502"/>
      <c r="G109" s="369"/>
      <c r="H109" s="501"/>
      <c r="I109" s="502"/>
      <c r="J109" s="369"/>
      <c r="K109" s="501"/>
      <c r="L109" s="502"/>
      <c r="M109" s="369"/>
      <c r="N109" s="501"/>
      <c r="O109" s="502"/>
      <c r="P109" s="369"/>
      <c r="Q109" s="501"/>
      <c r="R109" s="502"/>
      <c r="S109" s="370"/>
    </row>
    <row r="110" spans="1:19" ht="19">
      <c r="A110" s="367">
        <v>3</v>
      </c>
      <c r="B110" s="497"/>
      <c r="C110" s="498"/>
      <c r="D110" s="365"/>
      <c r="E110" s="497"/>
      <c r="F110" s="498"/>
      <c r="G110" s="365"/>
      <c r="H110" s="497"/>
      <c r="I110" s="498"/>
      <c r="J110" s="365"/>
      <c r="K110" s="497"/>
      <c r="L110" s="498"/>
      <c r="M110" s="365"/>
      <c r="N110" s="497"/>
      <c r="O110" s="498"/>
      <c r="P110" s="365"/>
      <c r="Q110" s="497"/>
      <c r="R110" s="498"/>
      <c r="S110" s="366"/>
    </row>
    <row r="111" spans="1:19" ht="19">
      <c r="A111" s="367">
        <v>4</v>
      </c>
      <c r="B111" s="501"/>
      <c r="C111" s="502"/>
      <c r="D111" s="369"/>
      <c r="E111" s="501"/>
      <c r="F111" s="502"/>
      <c r="G111" s="369"/>
      <c r="H111" s="501"/>
      <c r="I111" s="502"/>
      <c r="J111" s="369"/>
      <c r="K111" s="501"/>
      <c r="L111" s="502"/>
      <c r="M111" s="369"/>
      <c r="N111" s="501"/>
      <c r="O111" s="502"/>
      <c r="P111" s="369"/>
      <c r="Q111" s="501"/>
      <c r="R111" s="502"/>
      <c r="S111" s="370"/>
    </row>
    <row r="112" spans="1:19" ht="19">
      <c r="A112" s="367">
        <v>5</v>
      </c>
      <c r="B112" s="497"/>
      <c r="C112" s="498"/>
      <c r="D112" s="365"/>
      <c r="E112" s="497"/>
      <c r="F112" s="498"/>
      <c r="G112" s="365"/>
      <c r="H112" s="497"/>
      <c r="I112" s="498"/>
      <c r="J112" s="365"/>
      <c r="K112" s="497"/>
      <c r="L112" s="498"/>
      <c r="M112" s="365"/>
      <c r="N112" s="497"/>
      <c r="O112" s="498"/>
      <c r="P112" s="365"/>
      <c r="Q112" s="497"/>
      <c r="R112" s="498"/>
      <c r="S112" s="366"/>
    </row>
    <row r="113" spans="1:19" ht="19">
      <c r="A113" s="367">
        <v>6</v>
      </c>
      <c r="B113" s="501"/>
      <c r="C113" s="502"/>
      <c r="D113" s="369"/>
      <c r="E113" s="501"/>
      <c r="F113" s="502"/>
      <c r="G113" s="369"/>
      <c r="H113" s="501"/>
      <c r="I113" s="502"/>
      <c r="J113" s="369"/>
      <c r="K113" s="501"/>
      <c r="L113" s="502"/>
      <c r="M113" s="369"/>
      <c r="N113" s="501"/>
      <c r="O113" s="502"/>
      <c r="P113" s="369"/>
      <c r="Q113" s="501"/>
      <c r="R113" s="502"/>
      <c r="S113" s="370"/>
    </row>
    <row r="114" spans="1:19" ht="19">
      <c r="A114" s="367">
        <v>7</v>
      </c>
      <c r="B114" s="495" t="s">
        <v>1860</v>
      </c>
      <c r="C114" s="496"/>
      <c r="D114" s="365" t="s">
        <v>155</v>
      </c>
      <c r="E114" s="497"/>
      <c r="F114" s="498"/>
      <c r="G114" s="365"/>
      <c r="H114" s="497"/>
      <c r="I114" s="498"/>
      <c r="J114" s="365"/>
      <c r="K114" s="497"/>
      <c r="L114" s="498"/>
      <c r="M114" s="365"/>
      <c r="N114" s="497"/>
      <c r="O114" s="498"/>
      <c r="P114" s="365"/>
      <c r="Q114" s="497"/>
      <c r="R114" s="498"/>
      <c r="S114" s="366"/>
    </row>
    <row r="115" spans="1:19" ht="20" thickBot="1">
      <c r="A115" s="368">
        <v>8</v>
      </c>
      <c r="B115" s="499"/>
      <c r="C115" s="500"/>
      <c r="D115" s="371"/>
      <c r="E115" s="499"/>
      <c r="F115" s="500"/>
      <c r="G115" s="371"/>
      <c r="H115" s="499"/>
      <c r="I115" s="500"/>
      <c r="J115" s="371"/>
      <c r="K115" s="499"/>
      <c r="L115" s="500"/>
      <c r="M115" s="371"/>
      <c r="N115" s="499"/>
      <c r="O115" s="500"/>
      <c r="P115" s="371"/>
      <c r="Q115" s="499"/>
      <c r="R115" s="500"/>
      <c r="S115" s="372"/>
    </row>
    <row r="117" spans="1:19" ht="16" thickBot="1"/>
    <row r="118" spans="1:19" ht="24">
      <c r="A118" s="503" t="s">
        <v>1586</v>
      </c>
      <c r="B118" s="504"/>
      <c r="C118" s="504"/>
      <c r="D118" s="504"/>
      <c r="E118" s="504"/>
      <c r="F118" s="504"/>
      <c r="G118" s="504"/>
      <c r="H118" s="504"/>
      <c r="I118" s="504"/>
      <c r="J118" s="504"/>
      <c r="K118" s="504"/>
      <c r="L118" s="504"/>
      <c r="M118" s="504"/>
      <c r="N118" s="504"/>
      <c r="O118" s="504"/>
      <c r="P118" s="504"/>
      <c r="Q118" s="504"/>
      <c r="R118" s="504"/>
      <c r="S118" s="505"/>
    </row>
    <row r="119" spans="1:19" ht="19">
      <c r="A119" s="362"/>
      <c r="B119" s="364" t="s">
        <v>1567</v>
      </c>
      <c r="C119" s="364" t="s">
        <v>1568</v>
      </c>
      <c r="D119" s="361"/>
      <c r="E119" s="364" t="s">
        <v>1569</v>
      </c>
      <c r="F119" s="364" t="s">
        <v>1570</v>
      </c>
      <c r="G119" s="361"/>
      <c r="H119" s="364" t="s">
        <v>1571</v>
      </c>
      <c r="I119" s="364" t="s">
        <v>1572</v>
      </c>
      <c r="J119" s="361"/>
      <c r="K119" s="364" t="s">
        <v>1573</v>
      </c>
      <c r="L119" s="364" t="s">
        <v>1574</v>
      </c>
      <c r="M119" s="361"/>
      <c r="N119" s="364" t="s">
        <v>1575</v>
      </c>
      <c r="O119" s="364" t="s">
        <v>1576</v>
      </c>
      <c r="P119" s="361"/>
      <c r="Q119" s="364" t="s">
        <v>1577</v>
      </c>
      <c r="R119" s="364" t="s">
        <v>1578</v>
      </c>
      <c r="S119" s="363"/>
    </row>
    <row r="120" spans="1:19" ht="19">
      <c r="A120" s="367">
        <v>1</v>
      </c>
      <c r="B120" s="497"/>
      <c r="C120" s="498"/>
      <c r="D120" s="365"/>
      <c r="E120" s="497" t="s">
        <v>76</v>
      </c>
      <c r="F120" s="498"/>
      <c r="G120" s="365" t="s">
        <v>1579</v>
      </c>
      <c r="H120" s="495" t="s">
        <v>1860</v>
      </c>
      <c r="I120" s="496"/>
      <c r="J120" s="365" t="s">
        <v>155</v>
      </c>
      <c r="K120" s="497"/>
      <c r="L120" s="498"/>
      <c r="M120" s="365"/>
      <c r="N120" s="497"/>
      <c r="O120" s="498"/>
      <c r="P120" s="365"/>
      <c r="Q120" s="497"/>
      <c r="R120" s="498"/>
      <c r="S120" s="366"/>
    </row>
    <row r="121" spans="1:19" ht="19">
      <c r="A121" s="367">
        <v>2</v>
      </c>
      <c r="B121" s="501" t="s">
        <v>85</v>
      </c>
      <c r="C121" s="502"/>
      <c r="D121" s="369"/>
      <c r="E121" s="501" t="s">
        <v>426</v>
      </c>
      <c r="F121" s="502"/>
      <c r="G121" s="369" t="s">
        <v>1583</v>
      </c>
      <c r="H121" s="501" t="s">
        <v>126</v>
      </c>
      <c r="I121" s="502"/>
      <c r="J121" s="369" t="s">
        <v>1579</v>
      </c>
      <c r="K121" s="501"/>
      <c r="L121" s="502"/>
      <c r="M121" s="369"/>
      <c r="N121" s="501"/>
      <c r="O121" s="502"/>
      <c r="P121" s="369"/>
      <c r="Q121" s="501"/>
      <c r="R121" s="502"/>
      <c r="S121" s="370"/>
    </row>
    <row r="122" spans="1:19" ht="19">
      <c r="A122" s="367">
        <v>3</v>
      </c>
      <c r="B122" s="497" t="s">
        <v>442</v>
      </c>
      <c r="C122" s="498"/>
      <c r="D122" s="365" t="s">
        <v>324</v>
      </c>
      <c r="E122" s="497" t="s">
        <v>46</v>
      </c>
      <c r="F122" s="498"/>
      <c r="G122" s="365" t="s">
        <v>1583</v>
      </c>
      <c r="H122" s="497" t="s">
        <v>110</v>
      </c>
      <c r="I122" s="498"/>
      <c r="J122" s="365" t="s">
        <v>1579</v>
      </c>
      <c r="K122" s="497"/>
      <c r="L122" s="498"/>
      <c r="M122" s="365"/>
      <c r="N122" s="497"/>
      <c r="O122" s="498"/>
      <c r="P122" s="365"/>
      <c r="Q122" s="497"/>
      <c r="R122" s="498"/>
      <c r="S122" s="366"/>
    </row>
    <row r="123" spans="1:19" ht="19">
      <c r="A123" s="367">
        <v>4</v>
      </c>
      <c r="B123" s="501"/>
      <c r="C123" s="502"/>
      <c r="D123" s="369"/>
      <c r="E123" s="501" t="s">
        <v>64</v>
      </c>
      <c r="F123" s="502"/>
      <c r="G123" s="369" t="s">
        <v>1595</v>
      </c>
      <c r="H123" s="501" t="s">
        <v>384</v>
      </c>
      <c r="I123" s="502"/>
      <c r="J123" s="369" t="s">
        <v>324</v>
      </c>
      <c r="K123" s="501"/>
      <c r="L123" s="502"/>
      <c r="M123" s="369"/>
      <c r="N123" s="501"/>
      <c r="O123" s="502"/>
      <c r="P123" s="369"/>
      <c r="Q123" s="501"/>
      <c r="R123" s="502"/>
      <c r="S123" s="370"/>
    </row>
    <row r="124" spans="1:19" ht="19">
      <c r="A124" s="367">
        <v>5</v>
      </c>
      <c r="B124" s="497"/>
      <c r="C124" s="498"/>
      <c r="D124" s="365"/>
      <c r="E124" s="497" t="s">
        <v>133</v>
      </c>
      <c r="F124" s="498"/>
      <c r="G124" s="365" t="s">
        <v>1595</v>
      </c>
      <c r="H124" s="497" t="s">
        <v>372</v>
      </c>
      <c r="I124" s="498"/>
      <c r="J124" s="365"/>
      <c r="K124" s="497"/>
      <c r="L124" s="498"/>
      <c r="M124" s="365"/>
      <c r="N124" s="497"/>
      <c r="O124" s="498"/>
      <c r="P124" s="365"/>
      <c r="Q124" s="497"/>
      <c r="R124" s="498"/>
      <c r="S124" s="366"/>
    </row>
    <row r="125" spans="1:19" ht="19">
      <c r="A125" s="367">
        <v>6</v>
      </c>
      <c r="B125" s="501"/>
      <c r="C125" s="502"/>
      <c r="D125" s="369"/>
      <c r="E125" s="501" t="s">
        <v>141</v>
      </c>
      <c r="F125" s="502"/>
      <c r="G125" s="369" t="s">
        <v>1595</v>
      </c>
      <c r="H125" s="501" t="s">
        <v>27</v>
      </c>
      <c r="I125" s="502"/>
      <c r="J125" s="369" t="s">
        <v>31</v>
      </c>
      <c r="K125" s="501"/>
      <c r="L125" s="502"/>
      <c r="M125" s="369"/>
      <c r="N125" s="501"/>
      <c r="O125" s="502"/>
      <c r="P125" s="369"/>
      <c r="Q125" s="501"/>
      <c r="R125" s="502"/>
      <c r="S125" s="370"/>
    </row>
    <row r="126" spans="1:19" ht="19">
      <c r="A126" s="367">
        <v>7</v>
      </c>
      <c r="B126" s="497" t="s">
        <v>57</v>
      </c>
      <c r="C126" s="498"/>
      <c r="D126" s="365" t="s">
        <v>1583</v>
      </c>
      <c r="E126" s="497" t="s">
        <v>95</v>
      </c>
      <c r="F126" s="498"/>
      <c r="G126" s="365" t="s">
        <v>31</v>
      </c>
      <c r="H126" s="497" t="s">
        <v>378</v>
      </c>
      <c r="I126" s="498"/>
      <c r="J126" s="365" t="s">
        <v>324</v>
      </c>
      <c r="K126" s="497"/>
      <c r="L126" s="498"/>
      <c r="M126" s="365"/>
      <c r="N126" s="497"/>
      <c r="O126" s="498"/>
      <c r="P126" s="365"/>
      <c r="Q126" s="497"/>
      <c r="R126" s="498"/>
      <c r="S126" s="366"/>
    </row>
    <row r="127" spans="1:19" ht="20" thickBot="1">
      <c r="A127" s="368">
        <v>8</v>
      </c>
      <c r="B127" s="499"/>
      <c r="C127" s="500"/>
      <c r="D127" s="371"/>
      <c r="E127" s="499" t="s">
        <v>511</v>
      </c>
      <c r="F127" s="500"/>
      <c r="G127" s="371" t="s">
        <v>1579</v>
      </c>
      <c r="H127" s="499" t="s">
        <v>470</v>
      </c>
      <c r="I127" s="500"/>
      <c r="J127" s="371" t="s">
        <v>324</v>
      </c>
      <c r="K127" s="499"/>
      <c r="L127" s="500"/>
      <c r="M127" s="371"/>
      <c r="N127" s="499"/>
      <c r="O127" s="500"/>
      <c r="P127" s="371"/>
      <c r="Q127" s="499"/>
      <c r="R127" s="500"/>
      <c r="S127" s="372"/>
    </row>
    <row r="129" spans="1:19" ht="16" thickBot="1"/>
    <row r="130" spans="1:19" ht="24">
      <c r="A130" s="510" t="s">
        <v>1587</v>
      </c>
      <c r="B130" s="511"/>
      <c r="C130" s="511"/>
      <c r="D130" s="511"/>
      <c r="E130" s="511"/>
      <c r="F130" s="511"/>
      <c r="G130" s="511"/>
      <c r="H130" s="511"/>
      <c r="I130" s="511"/>
      <c r="J130" s="511"/>
      <c r="K130" s="511"/>
      <c r="L130" s="511"/>
      <c r="M130" s="511"/>
      <c r="N130" s="511"/>
      <c r="O130" s="511"/>
      <c r="P130" s="511"/>
      <c r="Q130" s="511"/>
      <c r="R130" s="511"/>
      <c r="S130" s="512"/>
    </row>
    <row r="131" spans="1:19" ht="19">
      <c r="A131" s="399"/>
      <c r="B131" s="364" t="s">
        <v>1567</v>
      </c>
      <c r="C131" s="364" t="s">
        <v>1568</v>
      </c>
      <c r="D131" s="398"/>
      <c r="E131" s="364" t="s">
        <v>1569</v>
      </c>
      <c r="F131" s="364" t="s">
        <v>1570</v>
      </c>
      <c r="G131" s="398"/>
      <c r="H131" s="364" t="s">
        <v>1571</v>
      </c>
      <c r="I131" s="364" t="s">
        <v>1572</v>
      </c>
      <c r="J131" s="398"/>
      <c r="K131" s="364" t="s">
        <v>1573</v>
      </c>
      <c r="L131" s="364" t="s">
        <v>1574</v>
      </c>
      <c r="M131" s="398"/>
      <c r="N131" s="364" t="s">
        <v>1575</v>
      </c>
      <c r="O131" s="364" t="s">
        <v>1576</v>
      </c>
      <c r="P131" s="398"/>
      <c r="Q131" s="364" t="s">
        <v>1577</v>
      </c>
      <c r="R131" s="364" t="s">
        <v>1578</v>
      </c>
      <c r="S131" s="400"/>
    </row>
    <row r="132" spans="1:19" ht="19">
      <c r="A132" s="367">
        <v>1</v>
      </c>
      <c r="B132" s="508" t="s">
        <v>481</v>
      </c>
      <c r="C132" s="508"/>
      <c r="D132" s="365" t="s">
        <v>168</v>
      </c>
      <c r="E132" s="508" t="s">
        <v>102</v>
      </c>
      <c r="F132" s="508"/>
      <c r="G132" s="365" t="s">
        <v>1579</v>
      </c>
      <c r="H132" s="508"/>
      <c r="I132" s="508"/>
      <c r="J132" s="365"/>
      <c r="K132" s="508"/>
      <c r="L132" s="508"/>
      <c r="M132" s="365"/>
      <c r="N132" s="508"/>
      <c r="O132" s="508"/>
      <c r="P132" s="365"/>
      <c r="Q132" s="508"/>
      <c r="R132" s="508"/>
      <c r="S132" s="366"/>
    </row>
    <row r="133" spans="1:19" ht="19">
      <c r="A133" s="367">
        <v>2</v>
      </c>
      <c r="B133" s="507" t="s">
        <v>487</v>
      </c>
      <c r="C133" s="507"/>
      <c r="D133" s="369" t="s">
        <v>324</v>
      </c>
      <c r="E133" s="507" t="s">
        <v>456</v>
      </c>
      <c r="F133" s="507"/>
      <c r="G133" s="369" t="s">
        <v>168</v>
      </c>
      <c r="H133" s="507"/>
      <c r="I133" s="507"/>
      <c r="J133" s="369"/>
      <c r="K133" s="507"/>
      <c r="L133" s="507"/>
      <c r="M133" s="369"/>
      <c r="N133" s="507"/>
      <c r="O133" s="507"/>
      <c r="P133" s="369"/>
      <c r="Q133" s="507"/>
      <c r="R133" s="507"/>
      <c r="S133" s="370"/>
    </row>
    <row r="134" spans="1:19" ht="19">
      <c r="A134" s="367">
        <v>3</v>
      </c>
      <c r="B134" s="508" t="s">
        <v>599</v>
      </c>
      <c r="C134" s="508"/>
      <c r="D134" s="365" t="s">
        <v>324</v>
      </c>
      <c r="E134" s="508" t="s">
        <v>542</v>
      </c>
      <c r="F134" s="508"/>
      <c r="G134" s="365" t="s">
        <v>1579</v>
      </c>
      <c r="H134" s="508"/>
      <c r="I134" s="508"/>
      <c r="J134" s="365"/>
      <c r="K134" s="508"/>
      <c r="L134" s="508"/>
      <c r="M134" s="365"/>
      <c r="N134" s="508"/>
      <c r="O134" s="508"/>
      <c r="P134" s="365"/>
      <c r="Q134" s="508"/>
      <c r="R134" s="508"/>
      <c r="S134" s="366"/>
    </row>
    <row r="135" spans="1:19" ht="19">
      <c r="A135" s="367">
        <v>4</v>
      </c>
      <c r="B135" s="507" t="s">
        <v>476</v>
      </c>
      <c r="C135" s="507"/>
      <c r="D135" s="369" t="s">
        <v>324</v>
      </c>
      <c r="E135" s="507" t="s">
        <v>573</v>
      </c>
      <c r="F135" s="507"/>
      <c r="G135" s="369" t="s">
        <v>168</v>
      </c>
      <c r="H135" s="507"/>
      <c r="I135" s="507"/>
      <c r="J135" s="369"/>
      <c r="K135" s="507"/>
      <c r="L135" s="507"/>
      <c r="M135" s="369"/>
      <c r="N135" s="507"/>
      <c r="O135" s="507"/>
      <c r="P135" s="369"/>
      <c r="Q135" s="507"/>
      <c r="R135" s="507"/>
      <c r="S135" s="370"/>
    </row>
    <row r="136" spans="1:19" ht="19">
      <c r="A136" s="367">
        <v>5</v>
      </c>
      <c r="B136" s="508" t="s">
        <v>464</v>
      </c>
      <c r="C136" s="508"/>
      <c r="D136" s="365" t="s">
        <v>1579</v>
      </c>
      <c r="E136" s="508" t="s">
        <v>581</v>
      </c>
      <c r="F136" s="508"/>
      <c r="G136" s="365" t="s">
        <v>324</v>
      </c>
      <c r="H136" s="508"/>
      <c r="I136" s="508"/>
      <c r="J136" s="365"/>
      <c r="K136" s="508"/>
      <c r="L136" s="508"/>
      <c r="M136" s="365"/>
      <c r="N136" s="508"/>
      <c r="O136" s="508"/>
      <c r="P136" s="365"/>
      <c r="Q136" s="508"/>
      <c r="R136" s="508"/>
      <c r="S136" s="366"/>
    </row>
    <row r="137" spans="1:19" ht="19">
      <c r="A137" s="367">
        <v>6</v>
      </c>
      <c r="B137" s="507" t="s">
        <v>149</v>
      </c>
      <c r="C137" s="507"/>
      <c r="D137" s="369" t="s">
        <v>31</v>
      </c>
      <c r="E137" s="507" t="s">
        <v>605</v>
      </c>
      <c r="F137" s="507"/>
      <c r="G137" s="369" t="s">
        <v>168</v>
      </c>
      <c r="H137" s="507"/>
      <c r="I137" s="507"/>
      <c r="J137" s="369"/>
      <c r="K137" s="507"/>
      <c r="L137" s="507"/>
      <c r="M137" s="369"/>
      <c r="N137" s="507"/>
      <c r="O137" s="507"/>
      <c r="P137" s="369"/>
      <c r="Q137" s="507"/>
      <c r="R137" s="507"/>
      <c r="S137" s="370"/>
    </row>
    <row r="138" spans="1:19" ht="19">
      <c r="A138" s="367">
        <v>7</v>
      </c>
      <c r="B138" s="508" t="s">
        <v>549</v>
      </c>
      <c r="C138" s="508"/>
      <c r="D138" s="365" t="s">
        <v>1579</v>
      </c>
      <c r="E138" s="508" t="s">
        <v>534</v>
      </c>
      <c r="F138" s="508"/>
      <c r="G138" s="365" t="s">
        <v>309</v>
      </c>
      <c r="H138" s="508"/>
      <c r="I138" s="508"/>
      <c r="J138" s="365"/>
      <c r="K138" s="508"/>
      <c r="L138" s="508"/>
      <c r="M138" s="365"/>
      <c r="N138" s="508"/>
      <c r="O138" s="508"/>
      <c r="P138" s="365"/>
      <c r="Q138" s="508"/>
      <c r="R138" s="508"/>
      <c r="S138" s="366"/>
    </row>
    <row r="139" spans="1:19" ht="19">
      <c r="A139" s="367">
        <v>8</v>
      </c>
      <c r="B139" s="507" t="s">
        <v>158</v>
      </c>
      <c r="C139" s="507"/>
      <c r="D139" s="369" t="s">
        <v>31</v>
      </c>
      <c r="E139" s="507" t="s">
        <v>519</v>
      </c>
      <c r="F139" s="507"/>
      <c r="G139" s="369" t="s">
        <v>324</v>
      </c>
      <c r="H139" s="507"/>
      <c r="I139" s="507"/>
      <c r="J139" s="369"/>
      <c r="K139" s="507"/>
      <c r="L139" s="507"/>
      <c r="M139" s="369"/>
      <c r="N139" s="507"/>
      <c r="O139" s="507"/>
      <c r="P139" s="369"/>
      <c r="Q139" s="507"/>
      <c r="R139" s="507"/>
      <c r="S139" s="370"/>
    </row>
    <row r="140" spans="1:19" ht="19">
      <c r="A140" s="367">
        <v>9</v>
      </c>
      <c r="B140" s="508" t="s">
        <v>557</v>
      </c>
      <c r="C140" s="508"/>
      <c r="D140" s="365" t="s">
        <v>1579</v>
      </c>
      <c r="E140" s="508" t="s">
        <v>527</v>
      </c>
      <c r="F140" s="508"/>
      <c r="G140" s="365" t="s">
        <v>324</v>
      </c>
      <c r="H140" s="508"/>
      <c r="I140" s="508"/>
      <c r="J140" s="365"/>
      <c r="K140" s="508"/>
      <c r="L140" s="508"/>
      <c r="M140" s="365"/>
      <c r="N140" s="508"/>
      <c r="O140" s="508"/>
      <c r="P140" s="365"/>
      <c r="Q140" s="508"/>
      <c r="R140" s="508"/>
      <c r="S140" s="366"/>
    </row>
    <row r="141" spans="1:19" ht="20" thickBot="1">
      <c r="A141" s="368">
        <v>10</v>
      </c>
      <c r="B141" s="506" t="s">
        <v>565</v>
      </c>
      <c r="C141" s="506"/>
      <c r="D141" s="371" t="s">
        <v>1646</v>
      </c>
      <c r="E141" s="506" t="s">
        <v>448</v>
      </c>
      <c r="F141" s="506"/>
      <c r="G141" s="371" t="s">
        <v>168</v>
      </c>
      <c r="H141" s="506"/>
      <c r="I141" s="506"/>
      <c r="J141" s="371"/>
      <c r="K141" s="506"/>
      <c r="L141" s="506"/>
      <c r="M141" s="371"/>
      <c r="N141" s="506"/>
      <c r="O141" s="506"/>
      <c r="P141" s="371"/>
      <c r="Q141" s="506"/>
      <c r="R141" s="506"/>
      <c r="S141" s="372"/>
    </row>
    <row r="148" spans="2:2" ht="24">
      <c r="B148" s="419"/>
    </row>
  </sheetData>
  <mergeCells count="553">
    <mergeCell ref="B97:C97"/>
    <mergeCell ref="E97:F97"/>
    <mergeCell ref="H97:I97"/>
    <mergeCell ref="K97:L97"/>
    <mergeCell ref="N97:O97"/>
    <mergeCell ref="Q97:R97"/>
    <mergeCell ref="B96:C96"/>
    <mergeCell ref="E96:F96"/>
    <mergeCell ref="H96:I96"/>
    <mergeCell ref="K96:L96"/>
    <mergeCell ref="N96:O96"/>
    <mergeCell ref="Q96:R96"/>
    <mergeCell ref="B95:C95"/>
    <mergeCell ref="E95:F95"/>
    <mergeCell ref="H95:I95"/>
    <mergeCell ref="K95:L95"/>
    <mergeCell ref="N95:O95"/>
    <mergeCell ref="Q95:R95"/>
    <mergeCell ref="B94:C94"/>
    <mergeCell ref="E94:F94"/>
    <mergeCell ref="H94:I94"/>
    <mergeCell ref="K94:L94"/>
    <mergeCell ref="N94:O94"/>
    <mergeCell ref="Q94:R94"/>
    <mergeCell ref="B93:C93"/>
    <mergeCell ref="E93:F93"/>
    <mergeCell ref="H93:I93"/>
    <mergeCell ref="K93:L93"/>
    <mergeCell ref="N93:O93"/>
    <mergeCell ref="Q93:R93"/>
    <mergeCell ref="B92:C92"/>
    <mergeCell ref="E92:F92"/>
    <mergeCell ref="H92:I92"/>
    <mergeCell ref="K92:L92"/>
    <mergeCell ref="N92:O92"/>
    <mergeCell ref="Q92:R92"/>
    <mergeCell ref="B91:C91"/>
    <mergeCell ref="E91:F91"/>
    <mergeCell ref="H91:I91"/>
    <mergeCell ref="K91:L91"/>
    <mergeCell ref="N91:O91"/>
    <mergeCell ref="Q91:R91"/>
    <mergeCell ref="A88:S88"/>
    <mergeCell ref="B90:C90"/>
    <mergeCell ref="E90:F90"/>
    <mergeCell ref="H90:I90"/>
    <mergeCell ref="K90:L90"/>
    <mergeCell ref="N90:O90"/>
    <mergeCell ref="Q90:R90"/>
    <mergeCell ref="B85:C85"/>
    <mergeCell ref="E85:F85"/>
    <mergeCell ref="H85:I85"/>
    <mergeCell ref="K85:L85"/>
    <mergeCell ref="N85:O85"/>
    <mergeCell ref="Q85:R85"/>
    <mergeCell ref="B84:C84"/>
    <mergeCell ref="E84:F84"/>
    <mergeCell ref="H84:I84"/>
    <mergeCell ref="K84:L84"/>
    <mergeCell ref="N84:O84"/>
    <mergeCell ref="Q84:R84"/>
    <mergeCell ref="B83:C83"/>
    <mergeCell ref="E83:F83"/>
    <mergeCell ref="H83:I83"/>
    <mergeCell ref="K83:L83"/>
    <mergeCell ref="N83:O83"/>
    <mergeCell ref="Q83:R83"/>
    <mergeCell ref="B82:C82"/>
    <mergeCell ref="E82:F82"/>
    <mergeCell ref="H82:I82"/>
    <mergeCell ref="K82:L82"/>
    <mergeCell ref="N82:O82"/>
    <mergeCell ref="Q82:R82"/>
    <mergeCell ref="B81:C81"/>
    <mergeCell ref="E81:F81"/>
    <mergeCell ref="H81:I81"/>
    <mergeCell ref="K81:L81"/>
    <mergeCell ref="N81:O81"/>
    <mergeCell ref="Q81:R81"/>
    <mergeCell ref="B80:C80"/>
    <mergeCell ref="E80:F80"/>
    <mergeCell ref="H80:I80"/>
    <mergeCell ref="K80:L80"/>
    <mergeCell ref="N80:O80"/>
    <mergeCell ref="Q80:R80"/>
    <mergeCell ref="B79:C79"/>
    <mergeCell ref="E79:F79"/>
    <mergeCell ref="H79:I79"/>
    <mergeCell ref="K79:L79"/>
    <mergeCell ref="N79:O79"/>
    <mergeCell ref="Q79:R79"/>
    <mergeCell ref="A76:S76"/>
    <mergeCell ref="B78:C78"/>
    <mergeCell ref="E78:F78"/>
    <mergeCell ref="H78:I78"/>
    <mergeCell ref="K78:L78"/>
    <mergeCell ref="N78:O78"/>
    <mergeCell ref="Q78:R78"/>
    <mergeCell ref="B73:C73"/>
    <mergeCell ref="E73:F73"/>
    <mergeCell ref="H73:I73"/>
    <mergeCell ref="K73:L73"/>
    <mergeCell ref="N73:O73"/>
    <mergeCell ref="Q73:R73"/>
    <mergeCell ref="B72:C72"/>
    <mergeCell ref="E72:F72"/>
    <mergeCell ref="H72:I72"/>
    <mergeCell ref="K72:L72"/>
    <mergeCell ref="N72:O72"/>
    <mergeCell ref="Q72:R72"/>
    <mergeCell ref="B71:C71"/>
    <mergeCell ref="E71:F71"/>
    <mergeCell ref="H71:I71"/>
    <mergeCell ref="K71:L71"/>
    <mergeCell ref="N71:O71"/>
    <mergeCell ref="Q71:R71"/>
    <mergeCell ref="B70:C70"/>
    <mergeCell ref="E70:F70"/>
    <mergeCell ref="H70:I70"/>
    <mergeCell ref="K70:L70"/>
    <mergeCell ref="N70:O70"/>
    <mergeCell ref="Q70:R70"/>
    <mergeCell ref="B69:C69"/>
    <mergeCell ref="E69:F69"/>
    <mergeCell ref="H69:I69"/>
    <mergeCell ref="K69:L69"/>
    <mergeCell ref="N69:O69"/>
    <mergeCell ref="Q69:R69"/>
    <mergeCell ref="B68:C68"/>
    <mergeCell ref="E68:F68"/>
    <mergeCell ref="H68:I68"/>
    <mergeCell ref="K68:L68"/>
    <mergeCell ref="N68:O68"/>
    <mergeCell ref="Q68:R68"/>
    <mergeCell ref="B67:C67"/>
    <mergeCell ref="E67:F67"/>
    <mergeCell ref="H67:I67"/>
    <mergeCell ref="K67:L67"/>
    <mergeCell ref="N67:O67"/>
    <mergeCell ref="Q67:R67"/>
    <mergeCell ref="A64:S64"/>
    <mergeCell ref="B66:C66"/>
    <mergeCell ref="E66:F66"/>
    <mergeCell ref="H66:I66"/>
    <mergeCell ref="K66:L66"/>
    <mergeCell ref="N66:O66"/>
    <mergeCell ref="Q66:R66"/>
    <mergeCell ref="B61:C61"/>
    <mergeCell ref="E61:F61"/>
    <mergeCell ref="H61:I61"/>
    <mergeCell ref="K61:L61"/>
    <mergeCell ref="N61:O61"/>
    <mergeCell ref="Q61:R61"/>
    <mergeCell ref="B60:C60"/>
    <mergeCell ref="E60:F60"/>
    <mergeCell ref="H60:I60"/>
    <mergeCell ref="K60:L60"/>
    <mergeCell ref="N60:O60"/>
    <mergeCell ref="Q60:R60"/>
    <mergeCell ref="B59:C59"/>
    <mergeCell ref="E59:F59"/>
    <mergeCell ref="H59:I59"/>
    <mergeCell ref="K59:L59"/>
    <mergeCell ref="N59:O59"/>
    <mergeCell ref="Q59:R59"/>
    <mergeCell ref="B58:C58"/>
    <mergeCell ref="E58:F58"/>
    <mergeCell ref="H58:I58"/>
    <mergeCell ref="K58:L58"/>
    <mergeCell ref="N58:O58"/>
    <mergeCell ref="Q58:R58"/>
    <mergeCell ref="B57:C57"/>
    <mergeCell ref="E57:F57"/>
    <mergeCell ref="H57:I57"/>
    <mergeCell ref="K57:L57"/>
    <mergeCell ref="N57:O57"/>
    <mergeCell ref="Q57:R57"/>
    <mergeCell ref="B56:C56"/>
    <mergeCell ref="E56:F56"/>
    <mergeCell ref="H56:I56"/>
    <mergeCell ref="K56:L56"/>
    <mergeCell ref="N56:O56"/>
    <mergeCell ref="Q56:R56"/>
    <mergeCell ref="B55:C55"/>
    <mergeCell ref="E55:F55"/>
    <mergeCell ref="H55:I55"/>
    <mergeCell ref="K55:L55"/>
    <mergeCell ref="N55:O55"/>
    <mergeCell ref="Q55:R55"/>
    <mergeCell ref="A52:S52"/>
    <mergeCell ref="B54:C54"/>
    <mergeCell ref="E54:F54"/>
    <mergeCell ref="H54:I54"/>
    <mergeCell ref="K54:L54"/>
    <mergeCell ref="N54:O54"/>
    <mergeCell ref="Q54:R54"/>
    <mergeCell ref="B49:C49"/>
    <mergeCell ref="E49:F49"/>
    <mergeCell ref="H49:I49"/>
    <mergeCell ref="K49:L49"/>
    <mergeCell ref="N49:O49"/>
    <mergeCell ref="Q49:R49"/>
    <mergeCell ref="B48:C48"/>
    <mergeCell ref="E48:F48"/>
    <mergeCell ref="H48:I48"/>
    <mergeCell ref="K48:L48"/>
    <mergeCell ref="N48:O48"/>
    <mergeCell ref="Q48:R48"/>
    <mergeCell ref="B47:C47"/>
    <mergeCell ref="E47:F47"/>
    <mergeCell ref="H47:I47"/>
    <mergeCell ref="K47:L47"/>
    <mergeCell ref="N47:O47"/>
    <mergeCell ref="Q47:R47"/>
    <mergeCell ref="B46:C46"/>
    <mergeCell ref="E46:F46"/>
    <mergeCell ref="H46:I46"/>
    <mergeCell ref="K46:L46"/>
    <mergeCell ref="N46:O46"/>
    <mergeCell ref="Q46:R46"/>
    <mergeCell ref="B45:C45"/>
    <mergeCell ref="E45:F45"/>
    <mergeCell ref="H45:I45"/>
    <mergeCell ref="K45:L45"/>
    <mergeCell ref="N45:O45"/>
    <mergeCell ref="Q45:R45"/>
    <mergeCell ref="B44:C44"/>
    <mergeCell ref="E44:F44"/>
    <mergeCell ref="H44:I44"/>
    <mergeCell ref="K44:L44"/>
    <mergeCell ref="N44:O44"/>
    <mergeCell ref="Q44:R44"/>
    <mergeCell ref="B43:C43"/>
    <mergeCell ref="E43:F43"/>
    <mergeCell ref="H43:I43"/>
    <mergeCell ref="K43:L43"/>
    <mergeCell ref="N43:O43"/>
    <mergeCell ref="Q43:R43"/>
    <mergeCell ref="A40:S40"/>
    <mergeCell ref="B42:C42"/>
    <mergeCell ref="E42:F42"/>
    <mergeCell ref="H42:I42"/>
    <mergeCell ref="K42:L42"/>
    <mergeCell ref="N42:O42"/>
    <mergeCell ref="Q42:R42"/>
    <mergeCell ref="B37:C37"/>
    <mergeCell ref="E37:F37"/>
    <mergeCell ref="H37:I37"/>
    <mergeCell ref="K37:L37"/>
    <mergeCell ref="N37:O37"/>
    <mergeCell ref="Q37:R37"/>
    <mergeCell ref="B36:C36"/>
    <mergeCell ref="E36:F36"/>
    <mergeCell ref="H36:I36"/>
    <mergeCell ref="K36:L36"/>
    <mergeCell ref="N36:O36"/>
    <mergeCell ref="Q36:R36"/>
    <mergeCell ref="B35:C35"/>
    <mergeCell ref="E35:F35"/>
    <mergeCell ref="H35:I35"/>
    <mergeCell ref="K35:L35"/>
    <mergeCell ref="N35:O35"/>
    <mergeCell ref="Q35:R35"/>
    <mergeCell ref="B34:C34"/>
    <mergeCell ref="E34:F34"/>
    <mergeCell ref="H34:I34"/>
    <mergeCell ref="K34:L34"/>
    <mergeCell ref="N34:O34"/>
    <mergeCell ref="Q34:R34"/>
    <mergeCell ref="B33:C33"/>
    <mergeCell ref="E33:F33"/>
    <mergeCell ref="H33:I33"/>
    <mergeCell ref="K33:L33"/>
    <mergeCell ref="N33:O33"/>
    <mergeCell ref="Q33:R33"/>
    <mergeCell ref="B32:C32"/>
    <mergeCell ref="E32:F32"/>
    <mergeCell ref="H32:I32"/>
    <mergeCell ref="K32:L32"/>
    <mergeCell ref="N32:O32"/>
    <mergeCell ref="Q32:R32"/>
    <mergeCell ref="B31:C31"/>
    <mergeCell ref="E31:F31"/>
    <mergeCell ref="H31:I31"/>
    <mergeCell ref="K31:L31"/>
    <mergeCell ref="N31:O31"/>
    <mergeCell ref="Q31:R31"/>
    <mergeCell ref="A28:S28"/>
    <mergeCell ref="B30:C30"/>
    <mergeCell ref="E30:F30"/>
    <mergeCell ref="H30:I30"/>
    <mergeCell ref="K30:L30"/>
    <mergeCell ref="N30:O30"/>
    <mergeCell ref="Q30:R30"/>
    <mergeCell ref="B25:C25"/>
    <mergeCell ref="E25:F25"/>
    <mergeCell ref="H25:I25"/>
    <mergeCell ref="K25:L25"/>
    <mergeCell ref="N25:O25"/>
    <mergeCell ref="Q25:R25"/>
    <mergeCell ref="B24:C24"/>
    <mergeCell ref="E24:F24"/>
    <mergeCell ref="H24:I24"/>
    <mergeCell ref="K24:L24"/>
    <mergeCell ref="N24:O24"/>
    <mergeCell ref="Q24:R24"/>
    <mergeCell ref="B23:C23"/>
    <mergeCell ref="E23:F23"/>
    <mergeCell ref="H23:I23"/>
    <mergeCell ref="K23:L23"/>
    <mergeCell ref="N23:O23"/>
    <mergeCell ref="Q23:R23"/>
    <mergeCell ref="B22:C22"/>
    <mergeCell ref="E22:F22"/>
    <mergeCell ref="H22:I22"/>
    <mergeCell ref="K22:L22"/>
    <mergeCell ref="N22:O22"/>
    <mergeCell ref="Q22:R22"/>
    <mergeCell ref="B21:C21"/>
    <mergeCell ref="E21:F21"/>
    <mergeCell ref="H21:I21"/>
    <mergeCell ref="K21:L21"/>
    <mergeCell ref="N21:O21"/>
    <mergeCell ref="Q21:R21"/>
    <mergeCell ref="B20:C20"/>
    <mergeCell ref="E20:F20"/>
    <mergeCell ref="H20:I20"/>
    <mergeCell ref="K20:L20"/>
    <mergeCell ref="N20:O20"/>
    <mergeCell ref="Q20:R20"/>
    <mergeCell ref="Q10:R10"/>
    <mergeCell ref="Q11:R11"/>
    <mergeCell ref="Q12:R12"/>
    <mergeCell ref="Q13:R13"/>
    <mergeCell ref="B19:C19"/>
    <mergeCell ref="E19:F19"/>
    <mergeCell ref="H19:I19"/>
    <mergeCell ref="K19:L19"/>
    <mergeCell ref="N19:O19"/>
    <mergeCell ref="Q19:R19"/>
    <mergeCell ref="A16:S16"/>
    <mergeCell ref="B18:C18"/>
    <mergeCell ref="E18:F18"/>
    <mergeCell ref="H18:I18"/>
    <mergeCell ref="K18:L18"/>
    <mergeCell ref="N18:O18"/>
    <mergeCell ref="Q18:R18"/>
    <mergeCell ref="H10:I10"/>
    <mergeCell ref="H11:I11"/>
    <mergeCell ref="H12:I12"/>
    <mergeCell ref="H13:I13"/>
    <mergeCell ref="K10:L10"/>
    <mergeCell ref="K11:L11"/>
    <mergeCell ref="K12:L12"/>
    <mergeCell ref="K13:L13"/>
    <mergeCell ref="N6:O6"/>
    <mergeCell ref="N7:O7"/>
    <mergeCell ref="N8:O8"/>
    <mergeCell ref="N9:O9"/>
    <mergeCell ref="N10:O10"/>
    <mergeCell ref="N11:O11"/>
    <mergeCell ref="N12:O12"/>
    <mergeCell ref="N13:O13"/>
    <mergeCell ref="B10:C10"/>
    <mergeCell ref="B11:C11"/>
    <mergeCell ref="B12:C12"/>
    <mergeCell ref="B13:C13"/>
    <mergeCell ref="E6:F6"/>
    <mergeCell ref="E7:F7"/>
    <mergeCell ref="E8:F8"/>
    <mergeCell ref="E9:F9"/>
    <mergeCell ref="E10:F10"/>
    <mergeCell ref="E11:F11"/>
    <mergeCell ref="E12:F12"/>
    <mergeCell ref="E13:F13"/>
    <mergeCell ref="A4:S4"/>
    <mergeCell ref="B6:C6"/>
    <mergeCell ref="B7:C7"/>
    <mergeCell ref="B8:C8"/>
    <mergeCell ref="B9:C9"/>
    <mergeCell ref="K6:L6"/>
    <mergeCell ref="K7:L7"/>
    <mergeCell ref="K8:L8"/>
    <mergeCell ref="K9:L9"/>
    <mergeCell ref="H6:I6"/>
    <mergeCell ref="H7:I7"/>
    <mergeCell ref="H8:I8"/>
    <mergeCell ref="H9:I9"/>
    <mergeCell ref="Q6:R6"/>
    <mergeCell ref="Q7:R7"/>
    <mergeCell ref="Q8:R8"/>
    <mergeCell ref="Q9:R9"/>
    <mergeCell ref="A118:S118"/>
    <mergeCell ref="B120:C120"/>
    <mergeCell ref="E120:F120"/>
    <mergeCell ref="H120:I120"/>
    <mergeCell ref="K120:L120"/>
    <mergeCell ref="N120:O120"/>
    <mergeCell ref="Q120:R120"/>
    <mergeCell ref="B121:C121"/>
    <mergeCell ref="E121:F121"/>
    <mergeCell ref="H121:I121"/>
    <mergeCell ref="K121:L121"/>
    <mergeCell ref="N121:O121"/>
    <mergeCell ref="Q121:R121"/>
    <mergeCell ref="B122:C122"/>
    <mergeCell ref="E122:F122"/>
    <mergeCell ref="H122:I122"/>
    <mergeCell ref="K122:L122"/>
    <mergeCell ref="N122:O122"/>
    <mergeCell ref="Q122:R122"/>
    <mergeCell ref="B123:C123"/>
    <mergeCell ref="E123:F123"/>
    <mergeCell ref="H123:I123"/>
    <mergeCell ref="K123:L123"/>
    <mergeCell ref="N123:O123"/>
    <mergeCell ref="Q123:R123"/>
    <mergeCell ref="K124:L124"/>
    <mergeCell ref="N124:O124"/>
    <mergeCell ref="Q124:R124"/>
    <mergeCell ref="B125:C125"/>
    <mergeCell ref="E125:F125"/>
    <mergeCell ref="H125:I125"/>
    <mergeCell ref="K125:L125"/>
    <mergeCell ref="N125:O125"/>
    <mergeCell ref="Q125:R125"/>
    <mergeCell ref="A103:S104"/>
    <mergeCell ref="A1:S2"/>
    <mergeCell ref="A130:S130"/>
    <mergeCell ref="B132:C132"/>
    <mergeCell ref="E132:F132"/>
    <mergeCell ref="H132:I132"/>
    <mergeCell ref="K132:L132"/>
    <mergeCell ref="N132:O132"/>
    <mergeCell ref="Q132:R132"/>
    <mergeCell ref="B126:C126"/>
    <mergeCell ref="E126:F126"/>
    <mergeCell ref="H126:I126"/>
    <mergeCell ref="K126:L126"/>
    <mergeCell ref="N126:O126"/>
    <mergeCell ref="Q126:R126"/>
    <mergeCell ref="B127:C127"/>
    <mergeCell ref="E127:F127"/>
    <mergeCell ref="H127:I127"/>
    <mergeCell ref="K127:L127"/>
    <mergeCell ref="N127:O127"/>
    <mergeCell ref="Q127:R127"/>
    <mergeCell ref="B124:C124"/>
    <mergeCell ref="E124:F124"/>
    <mergeCell ref="H124:I124"/>
    <mergeCell ref="B133:C133"/>
    <mergeCell ref="E133:F133"/>
    <mergeCell ref="H133:I133"/>
    <mergeCell ref="K133:L133"/>
    <mergeCell ref="N133:O133"/>
    <mergeCell ref="Q133:R133"/>
    <mergeCell ref="B134:C134"/>
    <mergeCell ref="E134:F134"/>
    <mergeCell ref="H134:I134"/>
    <mergeCell ref="K134:L134"/>
    <mergeCell ref="N134:O134"/>
    <mergeCell ref="Q134:R134"/>
    <mergeCell ref="B135:C135"/>
    <mergeCell ref="E135:F135"/>
    <mergeCell ref="H135:I135"/>
    <mergeCell ref="K135:L135"/>
    <mergeCell ref="N135:O135"/>
    <mergeCell ref="Q135:R135"/>
    <mergeCell ref="B136:C136"/>
    <mergeCell ref="E136:F136"/>
    <mergeCell ref="H136:I136"/>
    <mergeCell ref="K136:L136"/>
    <mergeCell ref="N136:O136"/>
    <mergeCell ref="Q136:R136"/>
    <mergeCell ref="B137:C137"/>
    <mergeCell ref="E137:F137"/>
    <mergeCell ref="H137:I137"/>
    <mergeCell ref="K137:L137"/>
    <mergeCell ref="N137:O137"/>
    <mergeCell ref="Q137:R137"/>
    <mergeCell ref="B138:C138"/>
    <mergeCell ref="E138:F138"/>
    <mergeCell ref="H138:I138"/>
    <mergeCell ref="K138:L138"/>
    <mergeCell ref="N138:O138"/>
    <mergeCell ref="Q138:R138"/>
    <mergeCell ref="B141:C141"/>
    <mergeCell ref="E141:F141"/>
    <mergeCell ref="H141:I141"/>
    <mergeCell ref="K141:L141"/>
    <mergeCell ref="N141:O141"/>
    <mergeCell ref="Q141:R141"/>
    <mergeCell ref="B139:C139"/>
    <mergeCell ref="E139:F139"/>
    <mergeCell ref="H139:I139"/>
    <mergeCell ref="K139:L139"/>
    <mergeCell ref="N139:O139"/>
    <mergeCell ref="Q139:R139"/>
    <mergeCell ref="B140:C140"/>
    <mergeCell ref="E140:F140"/>
    <mergeCell ref="H140:I140"/>
    <mergeCell ref="K140:L140"/>
    <mergeCell ref="N140:O140"/>
    <mergeCell ref="Q140:R140"/>
    <mergeCell ref="A106:S106"/>
    <mergeCell ref="B108:C108"/>
    <mergeCell ref="E108:F108"/>
    <mergeCell ref="H108:I108"/>
    <mergeCell ref="K108:L108"/>
    <mergeCell ref="N108:O108"/>
    <mergeCell ref="Q108:R108"/>
    <mergeCell ref="B109:C109"/>
    <mergeCell ref="E109:F109"/>
    <mergeCell ref="H109:I109"/>
    <mergeCell ref="K109:L109"/>
    <mergeCell ref="N109:O109"/>
    <mergeCell ref="Q109:R109"/>
    <mergeCell ref="B110:C110"/>
    <mergeCell ref="E110:F110"/>
    <mergeCell ref="H110:I110"/>
    <mergeCell ref="K110:L110"/>
    <mergeCell ref="N110:O110"/>
    <mergeCell ref="Q110:R110"/>
    <mergeCell ref="B111:C111"/>
    <mergeCell ref="E111:F111"/>
    <mergeCell ref="H111:I111"/>
    <mergeCell ref="K111:L111"/>
    <mergeCell ref="N111:O111"/>
    <mergeCell ref="Q111:R111"/>
    <mergeCell ref="B112:C112"/>
    <mergeCell ref="E112:F112"/>
    <mergeCell ref="H112:I112"/>
    <mergeCell ref="K112:L112"/>
    <mergeCell ref="N112:O112"/>
    <mergeCell ref="Q112:R112"/>
    <mergeCell ref="B113:C113"/>
    <mergeCell ref="E113:F113"/>
    <mergeCell ref="H113:I113"/>
    <mergeCell ref="K113:L113"/>
    <mergeCell ref="N113:O113"/>
    <mergeCell ref="Q113:R113"/>
    <mergeCell ref="B114:C114"/>
    <mergeCell ref="E114:F114"/>
    <mergeCell ref="H114:I114"/>
    <mergeCell ref="K114:L114"/>
    <mergeCell ref="N114:O114"/>
    <mergeCell ref="Q114:R114"/>
    <mergeCell ref="B115:C115"/>
    <mergeCell ref="E115:F115"/>
    <mergeCell ref="H115:I115"/>
    <mergeCell ref="K115:L115"/>
    <mergeCell ref="N115:O115"/>
    <mergeCell ref="Q115:R115"/>
  </mergeCells>
  <hyperlinks>
    <hyperlink ref="G12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"/>
  <sheetViews>
    <sheetView topLeftCell="A13" workbookViewId="0">
      <selection activeCell="F28" sqref="F28"/>
    </sheetView>
  </sheetViews>
  <sheetFormatPr baseColWidth="10" defaultColWidth="8.83203125" defaultRowHeight="15"/>
  <cols>
    <col min="1" max="1" width="5.1640625" bestFit="1" customWidth="1"/>
    <col min="4" max="4" width="11.1640625" customWidth="1"/>
    <col min="7" max="7" width="12" customWidth="1"/>
    <col min="10" max="10" width="18" customWidth="1"/>
    <col min="13" max="13" width="17.1640625" customWidth="1"/>
    <col min="16" max="16" width="18.83203125" customWidth="1"/>
  </cols>
  <sheetData>
    <row r="1" spans="1:19">
      <c r="A1" s="509" t="s">
        <v>1598</v>
      </c>
      <c r="B1" s="509"/>
      <c r="C1" s="509"/>
      <c r="D1" s="509"/>
      <c r="E1" s="509"/>
      <c r="F1" s="509"/>
      <c r="G1" s="509"/>
      <c r="H1" s="509"/>
      <c r="I1" s="509"/>
      <c r="J1" s="509"/>
      <c r="K1" s="509"/>
      <c r="L1" s="509"/>
      <c r="M1" s="509"/>
      <c r="N1" s="509"/>
      <c r="O1" s="509"/>
      <c r="P1" s="509"/>
      <c r="Q1" s="509"/>
      <c r="R1" s="509"/>
      <c r="S1" s="509"/>
    </row>
    <row r="2" spans="1:19">
      <c r="A2" s="509"/>
      <c r="B2" s="509"/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  <c r="P2" s="509"/>
      <c r="Q2" s="509"/>
      <c r="R2" s="509"/>
      <c r="S2" s="509"/>
    </row>
    <row r="3" spans="1:19" ht="16" thickBot="1"/>
    <row r="4" spans="1:19" ht="24">
      <c r="A4" s="503" t="s">
        <v>1599</v>
      </c>
      <c r="B4" s="504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4"/>
      <c r="O4" s="504"/>
      <c r="P4" s="504"/>
      <c r="Q4" s="504"/>
      <c r="R4" s="504"/>
      <c r="S4" s="505"/>
    </row>
    <row r="5" spans="1:19" ht="19">
      <c r="A5" s="362"/>
      <c r="B5" s="364">
        <v>1</v>
      </c>
      <c r="C5" s="364">
        <v>2</v>
      </c>
      <c r="D5" s="361"/>
      <c r="E5" s="364">
        <v>3</v>
      </c>
      <c r="F5" s="364">
        <v>4</v>
      </c>
      <c r="G5" s="361"/>
      <c r="H5" s="364">
        <v>5</v>
      </c>
      <c r="I5" s="364">
        <v>6</v>
      </c>
      <c r="J5" s="361"/>
      <c r="K5" s="364">
        <v>7</v>
      </c>
      <c r="L5" s="364">
        <v>8</v>
      </c>
      <c r="M5" s="361"/>
      <c r="N5" s="364">
        <v>9</v>
      </c>
      <c r="O5" s="364">
        <v>10</v>
      </c>
      <c r="P5" s="361"/>
      <c r="Q5" s="364">
        <v>11</v>
      </c>
      <c r="R5" s="364">
        <v>12</v>
      </c>
      <c r="S5" s="363"/>
    </row>
    <row r="6" spans="1:19" ht="73.5" customHeight="1">
      <c r="A6" s="388" t="s">
        <v>1600</v>
      </c>
      <c r="B6" s="497"/>
      <c r="C6" s="498"/>
      <c r="D6" s="365"/>
      <c r="E6" s="497"/>
      <c r="F6" s="498"/>
      <c r="G6" s="365"/>
      <c r="H6" s="497"/>
      <c r="I6" s="498"/>
      <c r="J6" s="365"/>
      <c r="K6" s="497"/>
      <c r="L6" s="498"/>
      <c r="M6" s="365"/>
      <c r="N6" s="516" t="s">
        <v>1601</v>
      </c>
      <c r="O6" s="498"/>
      <c r="P6" s="390" t="s">
        <v>1602</v>
      </c>
      <c r="Q6" s="497"/>
      <c r="R6" s="498"/>
      <c r="S6" s="366"/>
    </row>
    <row r="7" spans="1:19" ht="19">
      <c r="A7" s="388" t="s">
        <v>1603</v>
      </c>
      <c r="B7" s="501"/>
      <c r="C7" s="502"/>
      <c r="D7" s="369"/>
      <c r="E7" s="501"/>
      <c r="F7" s="502"/>
      <c r="G7" s="369"/>
      <c r="H7" s="501"/>
      <c r="I7" s="502"/>
      <c r="J7" s="369"/>
      <c r="K7" s="501"/>
      <c r="L7" s="502"/>
      <c r="M7" s="369"/>
      <c r="N7" s="501"/>
      <c r="O7" s="502"/>
      <c r="P7" s="369"/>
      <c r="Q7" s="501"/>
      <c r="R7" s="502"/>
      <c r="S7" s="370"/>
    </row>
    <row r="8" spans="1:19" ht="19">
      <c r="A8" s="388" t="s">
        <v>1604</v>
      </c>
      <c r="B8" s="497"/>
      <c r="C8" s="498"/>
      <c r="D8" s="365"/>
      <c r="E8" s="497"/>
      <c r="F8" s="498"/>
      <c r="G8" s="365"/>
      <c r="H8" s="497"/>
      <c r="I8" s="498"/>
      <c r="J8" s="365"/>
      <c r="K8" s="497"/>
      <c r="L8" s="498"/>
      <c r="M8" s="365"/>
      <c r="N8" s="497"/>
      <c r="O8" s="498"/>
      <c r="P8" s="365"/>
      <c r="Q8" s="497"/>
      <c r="R8" s="498"/>
      <c r="S8" s="366"/>
    </row>
    <row r="9" spans="1:19" ht="19">
      <c r="A9" s="388" t="s">
        <v>1605</v>
      </c>
      <c r="B9" s="501"/>
      <c r="C9" s="502"/>
      <c r="D9" s="369"/>
      <c r="E9" s="501"/>
      <c r="F9" s="502"/>
      <c r="G9" s="369"/>
      <c r="H9" s="501"/>
      <c r="I9" s="502"/>
      <c r="J9" s="369"/>
      <c r="K9" s="501"/>
      <c r="L9" s="502"/>
      <c r="M9" s="369"/>
      <c r="N9" s="501"/>
      <c r="O9" s="502"/>
      <c r="P9" s="369"/>
      <c r="Q9" s="501"/>
      <c r="R9" s="502"/>
      <c r="S9" s="370"/>
    </row>
    <row r="10" spans="1:19" ht="19">
      <c r="A10" s="388" t="s">
        <v>1606</v>
      </c>
      <c r="B10" s="497"/>
      <c r="C10" s="498"/>
      <c r="D10" s="365"/>
      <c r="E10" s="497"/>
      <c r="F10" s="498"/>
      <c r="G10" s="365"/>
      <c r="H10" s="497"/>
      <c r="I10" s="498"/>
      <c r="J10" s="365"/>
      <c r="K10" s="497"/>
      <c r="L10" s="498"/>
      <c r="M10" s="365"/>
      <c r="N10" s="497"/>
      <c r="O10" s="498"/>
      <c r="P10" s="365"/>
      <c r="Q10" s="497"/>
      <c r="R10" s="498"/>
      <c r="S10" s="366"/>
    </row>
    <row r="11" spans="1:19" ht="19">
      <c r="A11" s="388" t="s">
        <v>1607</v>
      </c>
      <c r="B11" s="501"/>
      <c r="C11" s="502"/>
      <c r="D11" s="369"/>
      <c r="E11" s="501"/>
      <c r="F11" s="502"/>
      <c r="G11" s="369"/>
      <c r="H11" s="501"/>
      <c r="I11" s="502"/>
      <c r="J11" s="369"/>
      <c r="K11" s="501"/>
      <c r="L11" s="502"/>
      <c r="M11" s="369"/>
      <c r="N11" s="501"/>
      <c r="O11" s="502"/>
      <c r="P11" s="369"/>
      <c r="Q11" s="501"/>
      <c r="R11" s="502"/>
      <c r="S11" s="370"/>
    </row>
    <row r="12" spans="1:19" ht="19">
      <c r="A12" s="388"/>
      <c r="B12" s="497"/>
      <c r="C12" s="498"/>
      <c r="D12" s="365"/>
      <c r="E12" s="497"/>
      <c r="F12" s="498"/>
      <c r="G12" s="365"/>
      <c r="H12" s="497"/>
      <c r="I12" s="498"/>
      <c r="J12" s="365"/>
      <c r="K12" s="497"/>
      <c r="L12" s="498"/>
      <c r="M12" s="365"/>
      <c r="N12" s="497"/>
      <c r="O12" s="498"/>
      <c r="P12" s="365"/>
      <c r="Q12" s="497"/>
      <c r="R12" s="498"/>
      <c r="S12" s="366"/>
    </row>
    <row r="13" spans="1:19" ht="20" thickBot="1">
      <c r="A13" s="389"/>
      <c r="B13" s="499"/>
      <c r="C13" s="500"/>
      <c r="D13" s="371"/>
      <c r="E13" s="499"/>
      <c r="F13" s="500"/>
      <c r="G13" s="371"/>
      <c r="H13" s="499"/>
      <c r="I13" s="500"/>
      <c r="J13" s="371"/>
      <c r="K13" s="499"/>
      <c r="L13" s="500"/>
      <c r="M13" s="371"/>
      <c r="N13" s="499"/>
      <c r="O13" s="500"/>
      <c r="P13" s="371"/>
      <c r="Q13" s="499"/>
      <c r="R13" s="500"/>
      <c r="S13" s="372"/>
    </row>
    <row r="15" spans="1:19" ht="16" thickBot="1"/>
    <row r="16" spans="1:19" ht="24">
      <c r="A16" s="503" t="s">
        <v>1608</v>
      </c>
      <c r="B16" s="504"/>
      <c r="C16" s="504"/>
      <c r="D16" s="504"/>
      <c r="E16" s="504"/>
      <c r="F16" s="504"/>
      <c r="G16" s="504"/>
      <c r="H16" s="504"/>
      <c r="I16" s="504"/>
      <c r="J16" s="504"/>
      <c r="K16" s="504"/>
      <c r="L16" s="504"/>
      <c r="M16" s="504"/>
      <c r="N16" s="504"/>
      <c r="O16" s="504"/>
      <c r="P16" s="504"/>
      <c r="Q16" s="504"/>
      <c r="R16" s="504"/>
      <c r="S16" s="505"/>
    </row>
    <row r="17" spans="1:19" ht="19">
      <c r="A17" s="362"/>
      <c r="B17" s="364">
        <v>1</v>
      </c>
      <c r="C17" s="364">
        <v>2</v>
      </c>
      <c r="D17" s="361"/>
      <c r="E17" s="364">
        <v>3</v>
      </c>
      <c r="F17" s="364">
        <v>4</v>
      </c>
      <c r="G17" s="361"/>
      <c r="H17" s="364">
        <v>5</v>
      </c>
      <c r="I17" s="364">
        <v>6</v>
      </c>
      <c r="J17" s="361"/>
      <c r="K17" s="364">
        <v>7</v>
      </c>
      <c r="L17" s="364">
        <v>8</v>
      </c>
      <c r="M17" s="361"/>
      <c r="N17" s="364">
        <v>9</v>
      </c>
      <c r="O17" s="364">
        <v>10</v>
      </c>
      <c r="P17" s="361"/>
      <c r="Q17" s="364">
        <v>11</v>
      </c>
      <c r="R17" s="364">
        <v>12</v>
      </c>
      <c r="S17" s="363"/>
    </row>
    <row r="18" spans="1:19" ht="111" customHeight="1">
      <c r="A18" s="388" t="s">
        <v>1600</v>
      </c>
      <c r="B18" s="497"/>
      <c r="C18" s="498"/>
      <c r="D18" s="365"/>
      <c r="E18" s="516" t="s">
        <v>1843</v>
      </c>
      <c r="F18" s="498"/>
      <c r="G18" s="390" t="s">
        <v>1609</v>
      </c>
      <c r="H18" s="516" t="s">
        <v>1610</v>
      </c>
      <c r="I18" s="498"/>
      <c r="J18" s="390" t="s">
        <v>1611</v>
      </c>
      <c r="K18" s="497" t="s">
        <v>1107</v>
      </c>
      <c r="L18" s="498"/>
      <c r="M18" s="392" t="s">
        <v>1612</v>
      </c>
      <c r="N18" s="497"/>
      <c r="O18" s="498"/>
      <c r="P18" s="365"/>
      <c r="Q18" s="497"/>
      <c r="R18" s="498"/>
      <c r="S18" s="366"/>
    </row>
    <row r="19" spans="1:19" ht="97.5" customHeight="1">
      <c r="A19" s="388" t="s">
        <v>1603</v>
      </c>
      <c r="B19" s="517" t="s">
        <v>1613</v>
      </c>
      <c r="C19" s="502"/>
      <c r="D19" s="391" t="s">
        <v>1614</v>
      </c>
      <c r="E19" s="501"/>
      <c r="F19" s="502"/>
      <c r="G19" s="369"/>
      <c r="H19" s="501"/>
      <c r="I19" s="502"/>
      <c r="J19" s="369"/>
      <c r="K19" s="517" t="s">
        <v>1615</v>
      </c>
      <c r="L19" s="502"/>
      <c r="M19" s="391" t="s">
        <v>1616</v>
      </c>
      <c r="N19" s="501"/>
      <c r="O19" s="502"/>
      <c r="P19" s="369"/>
      <c r="Q19" s="501"/>
      <c r="R19" s="502"/>
      <c r="S19" s="370"/>
    </row>
    <row r="20" spans="1:19" ht="19">
      <c r="A20" s="388" t="s">
        <v>1604</v>
      </c>
      <c r="B20" s="497"/>
      <c r="C20" s="498"/>
      <c r="D20" s="365"/>
      <c r="E20" s="497"/>
      <c r="F20" s="498"/>
      <c r="G20" s="365"/>
      <c r="H20" s="497"/>
      <c r="I20" s="498"/>
      <c r="J20" s="365"/>
      <c r="K20" s="497"/>
      <c r="L20" s="498"/>
      <c r="M20" s="365"/>
      <c r="N20" s="497"/>
      <c r="O20" s="498"/>
      <c r="P20" s="365"/>
      <c r="Q20" s="497"/>
      <c r="R20" s="498"/>
      <c r="S20" s="366"/>
    </row>
    <row r="21" spans="1:19" ht="19">
      <c r="A21" s="388" t="s">
        <v>1605</v>
      </c>
      <c r="B21" s="501"/>
      <c r="C21" s="502"/>
      <c r="D21" s="369"/>
      <c r="E21" s="501"/>
      <c r="F21" s="502"/>
      <c r="G21" s="369"/>
      <c r="H21" s="501"/>
      <c r="I21" s="502"/>
      <c r="J21" s="369"/>
      <c r="K21" s="501"/>
      <c r="L21" s="502"/>
      <c r="M21" s="369"/>
      <c r="N21" s="501"/>
      <c r="O21" s="502"/>
      <c r="P21" s="369"/>
      <c r="Q21" s="501"/>
      <c r="R21" s="502"/>
      <c r="S21" s="370"/>
    </row>
    <row r="22" spans="1:19" ht="19">
      <c r="A22" s="388" t="s">
        <v>1606</v>
      </c>
      <c r="B22" s="497"/>
      <c r="C22" s="498"/>
      <c r="D22" s="365"/>
      <c r="E22" s="497"/>
      <c r="F22" s="498"/>
      <c r="G22" s="365"/>
      <c r="H22" s="497"/>
      <c r="I22" s="498"/>
      <c r="J22" s="365"/>
      <c r="K22" s="497"/>
      <c r="L22" s="498"/>
      <c r="M22" s="365"/>
      <c r="N22" s="497"/>
      <c r="O22" s="498"/>
      <c r="P22" s="365"/>
      <c r="Q22" s="497"/>
      <c r="R22" s="498"/>
      <c r="S22" s="366"/>
    </row>
    <row r="23" spans="1:19" ht="19">
      <c r="A23" s="388" t="s">
        <v>1607</v>
      </c>
      <c r="B23" s="501"/>
      <c r="C23" s="502"/>
      <c r="D23" s="369"/>
      <c r="E23" s="501"/>
      <c r="F23" s="502"/>
      <c r="G23" s="369"/>
      <c r="H23" s="501"/>
      <c r="I23" s="502"/>
      <c r="J23" s="369"/>
      <c r="K23" s="501"/>
      <c r="L23" s="502"/>
      <c r="M23" s="369"/>
      <c r="N23" s="501"/>
      <c r="O23" s="502"/>
      <c r="P23" s="369"/>
      <c r="Q23" s="501"/>
      <c r="R23" s="502"/>
      <c r="S23" s="370"/>
    </row>
    <row r="24" spans="1:19" ht="19">
      <c r="A24" s="388"/>
      <c r="B24" s="497"/>
      <c r="C24" s="498"/>
      <c r="D24" s="365"/>
      <c r="E24" s="497"/>
      <c r="F24" s="498"/>
      <c r="G24" s="365"/>
      <c r="H24" s="497"/>
      <c r="I24" s="498"/>
      <c r="J24" s="365"/>
      <c r="K24" s="497"/>
      <c r="L24" s="498"/>
      <c r="M24" s="365"/>
      <c r="N24" s="497"/>
      <c r="O24" s="498"/>
      <c r="P24" s="365"/>
      <c r="Q24" s="497"/>
      <c r="R24" s="498"/>
      <c r="S24" s="366"/>
    </row>
    <row r="25" spans="1:19" ht="20" thickBot="1">
      <c r="A25" s="389"/>
      <c r="B25" s="499"/>
      <c r="C25" s="500"/>
      <c r="D25" s="371"/>
      <c r="E25" s="499"/>
      <c r="F25" s="500"/>
      <c r="G25" s="371"/>
      <c r="H25" s="499"/>
      <c r="I25" s="500"/>
      <c r="J25" s="371"/>
      <c r="K25" s="499"/>
      <c r="L25" s="500"/>
      <c r="M25" s="371"/>
      <c r="N25" s="499"/>
      <c r="O25" s="500"/>
      <c r="P25" s="371"/>
      <c r="Q25" s="499"/>
      <c r="R25" s="500"/>
      <c r="S25" s="372"/>
    </row>
    <row r="26" spans="1:19" ht="24">
      <c r="B26" s="457" t="s">
        <v>1844</v>
      </c>
    </row>
    <row r="29" spans="1:19" ht="24">
      <c r="B29" s="419" t="s">
        <v>1617</v>
      </c>
    </row>
  </sheetData>
  <mergeCells count="99">
    <mergeCell ref="Q7:R7"/>
    <mergeCell ref="B7:C7"/>
    <mergeCell ref="E7:F7"/>
    <mergeCell ref="H7:I7"/>
    <mergeCell ref="K7:L7"/>
    <mergeCell ref="N7:O7"/>
    <mergeCell ref="Q9:R9"/>
    <mergeCell ref="B8:C8"/>
    <mergeCell ref="E8:F8"/>
    <mergeCell ref="H8:I8"/>
    <mergeCell ref="K8:L8"/>
    <mergeCell ref="N8:O8"/>
    <mergeCell ref="Q8:R8"/>
    <mergeCell ref="B9:C9"/>
    <mergeCell ref="E9:F9"/>
    <mergeCell ref="H9:I9"/>
    <mergeCell ref="K9:L9"/>
    <mergeCell ref="N9:O9"/>
    <mergeCell ref="Q11:R11"/>
    <mergeCell ref="B10:C10"/>
    <mergeCell ref="E10:F10"/>
    <mergeCell ref="H10:I10"/>
    <mergeCell ref="K10:L10"/>
    <mergeCell ref="N10:O10"/>
    <mergeCell ref="Q10:R10"/>
    <mergeCell ref="B11:C11"/>
    <mergeCell ref="E11:F11"/>
    <mergeCell ref="H11:I11"/>
    <mergeCell ref="K11:L11"/>
    <mergeCell ref="N11:O11"/>
    <mergeCell ref="Q13:R13"/>
    <mergeCell ref="B12:C12"/>
    <mergeCell ref="E12:F12"/>
    <mergeCell ref="H12:I12"/>
    <mergeCell ref="K12:L12"/>
    <mergeCell ref="N12:O12"/>
    <mergeCell ref="Q12:R12"/>
    <mergeCell ref="B13:C13"/>
    <mergeCell ref="E13:F13"/>
    <mergeCell ref="H13:I13"/>
    <mergeCell ref="K13:L13"/>
    <mergeCell ref="N13:O13"/>
    <mergeCell ref="Q19:R19"/>
    <mergeCell ref="A16:S16"/>
    <mergeCell ref="B18:C18"/>
    <mergeCell ref="E18:F18"/>
    <mergeCell ref="H18:I18"/>
    <mergeCell ref="K18:L18"/>
    <mergeCell ref="N18:O18"/>
    <mergeCell ref="Q18:R18"/>
    <mergeCell ref="B19:C19"/>
    <mergeCell ref="E19:F19"/>
    <mergeCell ref="H19:I19"/>
    <mergeCell ref="K19:L19"/>
    <mergeCell ref="N19:O19"/>
    <mergeCell ref="Q21:R21"/>
    <mergeCell ref="B20:C20"/>
    <mergeCell ref="E20:F20"/>
    <mergeCell ref="H20:I20"/>
    <mergeCell ref="K20:L20"/>
    <mergeCell ref="N20:O20"/>
    <mergeCell ref="Q20:R20"/>
    <mergeCell ref="B21:C21"/>
    <mergeCell ref="E21:F21"/>
    <mergeCell ref="H21:I21"/>
    <mergeCell ref="K21:L21"/>
    <mergeCell ref="N21:O21"/>
    <mergeCell ref="Q23:R23"/>
    <mergeCell ref="B22:C22"/>
    <mergeCell ref="E22:F22"/>
    <mergeCell ref="H22:I22"/>
    <mergeCell ref="K22:L22"/>
    <mergeCell ref="N22:O22"/>
    <mergeCell ref="Q22:R22"/>
    <mergeCell ref="B23:C23"/>
    <mergeCell ref="E23:F23"/>
    <mergeCell ref="H23:I23"/>
    <mergeCell ref="K23:L23"/>
    <mergeCell ref="N23:O23"/>
    <mergeCell ref="Q25:R25"/>
    <mergeCell ref="B24:C24"/>
    <mergeCell ref="E24:F24"/>
    <mergeCell ref="H24:I24"/>
    <mergeCell ref="K24:L24"/>
    <mergeCell ref="N24:O24"/>
    <mergeCell ref="Q24:R24"/>
    <mergeCell ref="B25:C25"/>
    <mergeCell ref="E25:F25"/>
    <mergeCell ref="H25:I25"/>
    <mergeCell ref="K25:L25"/>
    <mergeCell ref="N25:O25"/>
    <mergeCell ref="A1:S2"/>
    <mergeCell ref="A4:S4"/>
    <mergeCell ref="B6:C6"/>
    <mergeCell ref="E6:F6"/>
    <mergeCell ref="H6:I6"/>
    <mergeCell ref="K6:L6"/>
    <mergeCell ref="N6:O6"/>
    <mergeCell ref="Q6:R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19"/>
  <sheetViews>
    <sheetView zoomScaleNormal="100" workbookViewId="0">
      <selection activeCell="L13" sqref="L13"/>
    </sheetView>
  </sheetViews>
  <sheetFormatPr baseColWidth="10" defaultColWidth="8.83203125" defaultRowHeight="15"/>
  <cols>
    <col min="1" max="1" width="4" bestFit="1" customWidth="1"/>
    <col min="2" max="13" width="18.6640625" customWidth="1"/>
    <col min="14" max="14" width="4" bestFit="1" customWidth="1"/>
    <col min="15" max="15" width="3.1640625" bestFit="1" customWidth="1"/>
    <col min="17" max="17" width="29" customWidth="1"/>
  </cols>
  <sheetData>
    <row r="1" spans="1:16" ht="16" thickBot="1">
      <c r="B1" s="6">
        <v>1</v>
      </c>
      <c r="C1" s="7">
        <v>2</v>
      </c>
      <c r="D1" s="6">
        <v>3</v>
      </c>
      <c r="E1" s="7">
        <v>4</v>
      </c>
      <c r="F1" s="6">
        <v>5</v>
      </c>
      <c r="G1" s="7">
        <v>6</v>
      </c>
      <c r="H1" s="6">
        <v>7</v>
      </c>
      <c r="I1" s="7">
        <v>8</v>
      </c>
      <c r="J1" s="6">
        <v>9</v>
      </c>
      <c r="K1" s="7">
        <v>10</v>
      </c>
      <c r="L1" s="6">
        <v>11</v>
      </c>
      <c r="M1" s="7">
        <v>12</v>
      </c>
    </row>
    <row r="2" spans="1:16" ht="55.5" customHeight="1" thickBot="1">
      <c r="A2" s="304" t="s">
        <v>1618</v>
      </c>
      <c r="B2" s="521" t="s">
        <v>1619</v>
      </c>
      <c r="C2" s="522"/>
      <c r="D2" s="539"/>
      <c r="E2" s="540"/>
      <c r="F2" s="541"/>
      <c r="G2" s="542"/>
      <c r="H2" s="543"/>
      <c r="I2" s="538"/>
      <c r="J2" s="521" t="s">
        <v>1620</v>
      </c>
      <c r="K2" s="522"/>
      <c r="L2" s="537" t="s">
        <v>1621</v>
      </c>
      <c r="M2" s="538"/>
      <c r="N2" s="20" t="s">
        <v>1618</v>
      </c>
      <c r="O2" s="518"/>
    </row>
    <row r="3" spans="1:16" ht="51.75" customHeight="1" thickBot="1">
      <c r="A3" s="305" t="s">
        <v>1622</v>
      </c>
      <c r="B3" s="521" t="s">
        <v>1623</v>
      </c>
      <c r="C3" s="522"/>
      <c r="D3" s="521" t="s">
        <v>1624</v>
      </c>
      <c r="E3" s="522"/>
      <c r="F3" s="546" t="s">
        <v>1625</v>
      </c>
      <c r="G3" s="547"/>
      <c r="H3" s="521" t="s">
        <v>1626</v>
      </c>
      <c r="I3" s="522"/>
      <c r="J3" s="521" t="s">
        <v>1627</v>
      </c>
      <c r="K3" s="522"/>
      <c r="L3" s="521" t="s">
        <v>1628</v>
      </c>
      <c r="M3" s="522"/>
      <c r="N3" s="21" t="s">
        <v>1622</v>
      </c>
      <c r="O3" s="519"/>
    </row>
    <row r="4" spans="1:16" ht="66.75" customHeight="1" thickBot="1">
      <c r="A4" s="305" t="s">
        <v>1629</v>
      </c>
      <c r="B4" s="521" t="s">
        <v>1630</v>
      </c>
      <c r="C4" s="522"/>
      <c r="D4" s="521" t="s">
        <v>1631</v>
      </c>
      <c r="E4" s="522"/>
      <c r="F4" s="418" t="s">
        <v>1632</v>
      </c>
      <c r="G4" s="418" t="s">
        <v>1633</v>
      </c>
      <c r="H4" s="544" t="s">
        <v>1634</v>
      </c>
      <c r="I4" s="545"/>
      <c r="J4" s="521" t="s">
        <v>1635</v>
      </c>
      <c r="K4" s="522"/>
      <c r="L4" s="544" t="s">
        <v>1636</v>
      </c>
      <c r="M4" s="545"/>
      <c r="N4" s="21" t="s">
        <v>1629</v>
      </c>
      <c r="O4" s="519"/>
      <c r="P4" s="351"/>
    </row>
    <row r="5" spans="1:16" ht="55.5" customHeight="1" thickBot="1">
      <c r="A5" s="306" t="s">
        <v>1637</v>
      </c>
      <c r="B5" s="386"/>
      <c r="C5" s="387" t="s">
        <v>1638</v>
      </c>
      <c r="D5" s="521" t="s">
        <v>1639</v>
      </c>
      <c r="E5" s="522"/>
      <c r="F5" s="521" t="s">
        <v>1640</v>
      </c>
      <c r="G5" s="522"/>
      <c r="H5" s="521" t="s">
        <v>1641</v>
      </c>
      <c r="I5" s="522"/>
      <c r="J5" s="521" t="s">
        <v>1642</v>
      </c>
      <c r="K5" s="522"/>
      <c r="L5" s="521" t="s">
        <v>1643</v>
      </c>
      <c r="M5" s="522"/>
      <c r="N5" s="20" t="s">
        <v>1637</v>
      </c>
      <c r="O5" s="520"/>
    </row>
    <row r="6" spans="1:16" ht="16" thickBot="1">
      <c r="B6" s="6">
        <v>1</v>
      </c>
      <c r="C6" s="7">
        <v>2</v>
      </c>
      <c r="D6" s="6">
        <v>3</v>
      </c>
      <c r="E6" s="7">
        <v>4</v>
      </c>
      <c r="F6" s="6">
        <v>5</v>
      </c>
      <c r="G6" s="7">
        <v>6</v>
      </c>
      <c r="H6" s="6">
        <v>7</v>
      </c>
      <c r="I6" s="7">
        <v>8</v>
      </c>
      <c r="J6" s="6">
        <v>9</v>
      </c>
      <c r="K6" s="7">
        <v>10</v>
      </c>
      <c r="L6" s="6">
        <v>11</v>
      </c>
      <c r="M6" s="7">
        <v>12</v>
      </c>
    </row>
    <row r="9" spans="1:16">
      <c r="C9" s="286"/>
    </row>
    <row r="12" spans="1:16">
      <c r="C12" s="530" t="s">
        <v>1644</v>
      </c>
      <c r="D12" s="531"/>
      <c r="E12" s="523" t="s">
        <v>1645</v>
      </c>
      <c r="F12" s="524"/>
      <c r="G12" s="529" t="s">
        <v>1646</v>
      </c>
      <c r="H12" s="529"/>
      <c r="I12" s="536" t="s">
        <v>1647</v>
      </c>
      <c r="J12" s="536"/>
    </row>
    <row r="13" spans="1:16">
      <c r="C13" s="532"/>
      <c r="D13" s="533"/>
      <c r="E13" s="525"/>
      <c r="F13" s="526"/>
      <c r="G13" s="529"/>
      <c r="H13" s="529"/>
      <c r="I13" s="536"/>
      <c r="J13" s="536"/>
    </row>
    <row r="14" spans="1:16">
      <c r="C14" s="532"/>
      <c r="D14" s="533"/>
      <c r="E14" s="525"/>
      <c r="F14" s="526"/>
      <c r="G14" s="529"/>
      <c r="H14" s="529"/>
      <c r="I14" s="536"/>
      <c r="J14" s="536"/>
    </row>
    <row r="15" spans="1:16">
      <c r="C15" s="534"/>
      <c r="D15" s="535"/>
      <c r="E15" s="527"/>
      <c r="F15" s="528"/>
      <c r="G15" s="529"/>
      <c r="H15" s="529"/>
      <c r="I15" s="536"/>
      <c r="J15" s="536"/>
    </row>
    <row r="19" spans="2:2" ht="24">
      <c r="B19" s="419"/>
    </row>
  </sheetData>
  <mergeCells count="27">
    <mergeCell ref="D2:E2"/>
    <mergeCell ref="F2:G2"/>
    <mergeCell ref="H2:I2"/>
    <mergeCell ref="L4:M4"/>
    <mergeCell ref="D4:E4"/>
    <mergeCell ref="H4:I4"/>
    <mergeCell ref="J4:K4"/>
    <mergeCell ref="D3:E3"/>
    <mergeCell ref="F3:G3"/>
    <mergeCell ref="H3:I3"/>
    <mergeCell ref="J3:K3"/>
    <mergeCell ref="O2:O5"/>
    <mergeCell ref="L3:M3"/>
    <mergeCell ref="L5:M5"/>
    <mergeCell ref="E12:F15"/>
    <mergeCell ref="G12:H15"/>
    <mergeCell ref="D5:E5"/>
    <mergeCell ref="F5:G5"/>
    <mergeCell ref="J5:K5"/>
    <mergeCell ref="C12:D15"/>
    <mergeCell ref="I12:J15"/>
    <mergeCell ref="H5:I5"/>
    <mergeCell ref="B4:C4"/>
    <mergeCell ref="J2:K2"/>
    <mergeCell ref="L2:M2"/>
    <mergeCell ref="B3:C3"/>
    <mergeCell ref="B2:C2"/>
  </mergeCells>
  <phoneticPr fontId="36" type="noConversion"/>
  <pageMargins left="0.7" right="0.7" top="0.75" bottom="0.75" header="0.3" footer="0.3"/>
  <pageSetup paperSize="9" scale="65" fitToHeight="0"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Q25"/>
  <sheetViews>
    <sheetView zoomScaleNormal="100" workbookViewId="0">
      <selection activeCell="C11" sqref="C11"/>
    </sheetView>
  </sheetViews>
  <sheetFormatPr baseColWidth="10" defaultColWidth="9.1640625" defaultRowHeight="15"/>
  <cols>
    <col min="1" max="1" width="2" style="35" bestFit="1" customWidth="1"/>
    <col min="2" max="2" width="3.83203125" style="35" bestFit="1" customWidth="1"/>
    <col min="3" max="3" width="11.6640625" style="35" customWidth="1"/>
    <col min="4" max="4" width="12.83203125" style="35" customWidth="1"/>
    <col min="5" max="5" width="9.5" style="35" customWidth="1"/>
    <col min="6" max="6" width="16.5" style="35" customWidth="1"/>
    <col min="7" max="7" width="11.33203125" style="35" customWidth="1"/>
    <col min="8" max="8" width="14.5" style="35" customWidth="1"/>
    <col min="9" max="9" width="12.33203125" style="35" customWidth="1"/>
    <col min="10" max="10" width="14.33203125" style="35" customWidth="1"/>
    <col min="11" max="11" width="10.6640625" style="35" customWidth="1"/>
    <col min="12" max="12" width="14.83203125" style="35" customWidth="1"/>
    <col min="13" max="13" width="9.5" style="35" customWidth="1"/>
    <col min="14" max="14" width="16" style="35" customWidth="1"/>
    <col min="15" max="15" width="3.83203125" style="35" bestFit="1" customWidth="1"/>
    <col min="16" max="16" width="3.1640625" style="35" customWidth="1"/>
    <col min="17" max="16384" width="9.1640625" style="35"/>
  </cols>
  <sheetData>
    <row r="1" spans="2:17" ht="16" thickBot="1"/>
    <row r="2" spans="2:17" ht="16" thickBot="1">
      <c r="B2" s="285"/>
      <c r="C2" s="31">
        <v>1</v>
      </c>
      <c r="D2" s="32">
        <v>2</v>
      </c>
      <c r="E2" s="31">
        <v>3</v>
      </c>
      <c r="F2" s="32">
        <v>4</v>
      </c>
      <c r="G2" s="31">
        <v>5</v>
      </c>
      <c r="H2" s="32">
        <v>6</v>
      </c>
      <c r="I2" s="31">
        <v>7</v>
      </c>
      <c r="J2" s="32">
        <v>8</v>
      </c>
      <c r="K2" s="31">
        <v>9</v>
      </c>
      <c r="L2" s="32">
        <v>10</v>
      </c>
      <c r="M2" s="31">
        <v>11</v>
      </c>
      <c r="N2" s="32">
        <v>12</v>
      </c>
      <c r="O2" s="285"/>
    </row>
    <row r="3" spans="2:17" ht="44.25" customHeight="1" thickBot="1">
      <c r="B3" s="36" t="s">
        <v>1648</v>
      </c>
      <c r="C3" s="548" t="s">
        <v>1649</v>
      </c>
      <c r="D3" s="549"/>
      <c r="E3" s="550"/>
      <c r="F3" s="376"/>
      <c r="G3" s="521" t="s">
        <v>1650</v>
      </c>
      <c r="H3" s="522"/>
      <c r="I3" s="521" t="s">
        <v>1651</v>
      </c>
      <c r="J3" s="522"/>
      <c r="K3" s="521" t="s">
        <v>1652</v>
      </c>
      <c r="L3" s="522"/>
      <c r="M3" s="521" t="s">
        <v>1653</v>
      </c>
      <c r="N3" s="522"/>
      <c r="O3" s="36" t="s">
        <v>1648</v>
      </c>
      <c r="P3" s="518" t="s">
        <v>1654</v>
      </c>
    </row>
    <row r="4" spans="2:17" ht="46.5" customHeight="1" thickBot="1">
      <c r="B4" s="36" t="s">
        <v>1655</v>
      </c>
      <c r="C4" s="521" t="s">
        <v>1656</v>
      </c>
      <c r="D4" s="522"/>
      <c r="E4" s="521" t="s">
        <v>1657</v>
      </c>
      <c r="F4" s="522"/>
      <c r="G4" s="521" t="s">
        <v>1658</v>
      </c>
      <c r="H4" s="522"/>
      <c r="I4" s="521" t="s">
        <v>1659</v>
      </c>
      <c r="J4" s="522"/>
      <c r="K4" s="521" t="s">
        <v>1660</v>
      </c>
      <c r="L4" s="522"/>
      <c r="M4" s="553" t="s">
        <v>1661</v>
      </c>
      <c r="N4" s="557"/>
      <c r="O4" s="36" t="s">
        <v>1655</v>
      </c>
      <c r="P4" s="519"/>
    </row>
    <row r="5" spans="2:17" ht="42.75" customHeight="1" thickBot="1">
      <c r="B5" s="36" t="s">
        <v>1662</v>
      </c>
      <c r="C5" s="553" t="s">
        <v>1663</v>
      </c>
      <c r="D5" s="554"/>
      <c r="E5" s="521" t="s">
        <v>1664</v>
      </c>
      <c r="F5" s="522"/>
      <c r="G5" s="553" t="s">
        <v>1665</v>
      </c>
      <c r="H5" s="557"/>
      <c r="I5" s="553" t="s">
        <v>1666</v>
      </c>
      <c r="J5" s="557"/>
      <c r="K5" s="377"/>
      <c r="L5" s="378" t="s">
        <v>1638</v>
      </c>
      <c r="M5" s="521" t="s">
        <v>1667</v>
      </c>
      <c r="N5" s="522"/>
      <c r="O5" s="36" t="s">
        <v>1662</v>
      </c>
      <c r="P5" s="519"/>
    </row>
    <row r="6" spans="2:17" ht="51.75" customHeight="1" thickBot="1">
      <c r="B6" s="29" t="s">
        <v>1668</v>
      </c>
      <c r="C6" s="521" t="s">
        <v>1669</v>
      </c>
      <c r="D6" s="522"/>
      <c r="E6" s="521" t="s">
        <v>1670</v>
      </c>
      <c r="F6" s="522"/>
      <c r="G6" s="379" t="s">
        <v>1638</v>
      </c>
      <c r="H6" s="380"/>
      <c r="I6" s="551" t="s">
        <v>1671</v>
      </c>
      <c r="J6" s="552"/>
      <c r="K6" s="553" t="s">
        <v>1672</v>
      </c>
      <c r="L6" s="554"/>
      <c r="M6" s="555" t="s">
        <v>1673</v>
      </c>
      <c r="N6" s="556"/>
      <c r="O6" s="36" t="s">
        <v>1668</v>
      </c>
      <c r="P6" s="519"/>
    </row>
    <row r="7" spans="2:17" ht="46.5" customHeight="1" thickBot="1">
      <c r="B7" s="29" t="s">
        <v>1674</v>
      </c>
      <c r="C7" s="521" t="s">
        <v>1675</v>
      </c>
      <c r="D7" s="522"/>
      <c r="E7" s="555" t="s">
        <v>1676</v>
      </c>
      <c r="F7" s="556"/>
      <c r="G7" s="555" t="s">
        <v>1677</v>
      </c>
      <c r="H7" s="556"/>
      <c r="I7" s="521" t="s">
        <v>1678</v>
      </c>
      <c r="J7" s="522"/>
      <c r="K7" s="553" t="s">
        <v>1857</v>
      </c>
      <c r="L7" s="554"/>
      <c r="M7" s="521" t="s">
        <v>1679</v>
      </c>
      <c r="N7" s="522"/>
      <c r="O7" s="36" t="s">
        <v>1674</v>
      </c>
      <c r="P7" s="519"/>
    </row>
    <row r="8" spans="2:17" ht="53.25" customHeight="1" thickBot="1">
      <c r="B8" s="29" t="s">
        <v>1680</v>
      </c>
      <c r="C8" s="569" t="s">
        <v>1681</v>
      </c>
      <c r="D8" s="570"/>
      <c r="E8" s="585" t="s">
        <v>1682</v>
      </c>
      <c r="F8" s="585"/>
      <c r="G8" s="521" t="s">
        <v>1683</v>
      </c>
      <c r="H8" s="522"/>
      <c r="I8" s="521" t="s">
        <v>1684</v>
      </c>
      <c r="J8" s="522"/>
      <c r="K8" s="560" t="s">
        <v>1685</v>
      </c>
      <c r="L8" s="561"/>
      <c r="M8" s="555" t="s">
        <v>1686</v>
      </c>
      <c r="N8" s="556"/>
      <c r="O8" s="36" t="s">
        <v>1680</v>
      </c>
      <c r="P8" s="519"/>
    </row>
    <row r="9" spans="2:17" ht="54.75" customHeight="1" thickBot="1">
      <c r="B9" s="29" t="s">
        <v>1687</v>
      </c>
      <c r="C9" s="553" t="s">
        <v>1688</v>
      </c>
      <c r="D9" s="554"/>
      <c r="E9" s="521" t="s">
        <v>1689</v>
      </c>
      <c r="F9" s="522"/>
      <c r="G9" s="586" t="s">
        <v>1690</v>
      </c>
      <c r="H9" s="587"/>
      <c r="I9" s="555" t="s">
        <v>1691</v>
      </c>
      <c r="J9" s="556"/>
      <c r="K9" s="521" t="s">
        <v>1692</v>
      </c>
      <c r="L9" s="522"/>
      <c r="M9" s="558" t="s">
        <v>1693</v>
      </c>
      <c r="N9" s="559"/>
      <c r="O9" s="62" t="s">
        <v>1687</v>
      </c>
      <c r="P9" s="519"/>
    </row>
    <row r="10" spans="2:17" ht="48.75" customHeight="1" thickBot="1">
      <c r="B10" s="29" t="s">
        <v>1694</v>
      </c>
      <c r="C10" s="553" t="s">
        <v>1858</v>
      </c>
      <c r="D10" s="554"/>
      <c r="E10" s="521" t="s">
        <v>1695</v>
      </c>
      <c r="F10" s="522"/>
      <c r="G10" s="521" t="s">
        <v>1696</v>
      </c>
      <c r="H10" s="522"/>
      <c r="I10" s="521" t="s">
        <v>1697</v>
      </c>
      <c r="J10" s="522"/>
      <c r="K10" s="579" t="s">
        <v>1698</v>
      </c>
      <c r="L10" s="580"/>
      <c r="M10" s="562" t="s">
        <v>1824</v>
      </c>
      <c r="N10" s="563"/>
      <c r="O10" s="36" t="s">
        <v>1694</v>
      </c>
      <c r="P10" s="519"/>
      <c r="Q10" s="434" t="s">
        <v>1699</v>
      </c>
    </row>
    <row r="11" spans="2:17" ht="37" thickBot="1">
      <c r="B11" s="29" t="s">
        <v>1618</v>
      </c>
      <c r="C11" s="381" t="s">
        <v>1638</v>
      </c>
      <c r="D11" s="564" t="s">
        <v>1700</v>
      </c>
      <c r="E11" s="565"/>
      <c r="F11" s="383" t="s">
        <v>1701</v>
      </c>
      <c r="G11" s="567" t="s">
        <v>1702</v>
      </c>
      <c r="H11" s="568"/>
      <c r="I11" s="567" t="s">
        <v>1703</v>
      </c>
      <c r="J11" s="568"/>
      <c r="K11" s="555" t="s">
        <v>1704</v>
      </c>
      <c r="L11" s="556"/>
      <c r="M11" s="521" t="s">
        <v>1705</v>
      </c>
      <c r="N11" s="522"/>
      <c r="O11" s="36" t="s">
        <v>1618</v>
      </c>
      <c r="P11" s="582" t="s">
        <v>1706</v>
      </c>
    </row>
    <row r="12" spans="2:17" ht="35.25" customHeight="1" thickBot="1">
      <c r="B12" s="33" t="s">
        <v>1622</v>
      </c>
      <c r="C12" s="566" t="s">
        <v>1707</v>
      </c>
      <c r="D12" s="566"/>
      <c r="E12" s="553" t="s">
        <v>1708</v>
      </c>
      <c r="F12" s="554"/>
      <c r="G12" s="521" t="s">
        <v>1709</v>
      </c>
      <c r="H12" s="522"/>
      <c r="I12" s="564" t="s">
        <v>1710</v>
      </c>
      <c r="J12" s="581"/>
      <c r="K12" s="383" t="s">
        <v>1711</v>
      </c>
      <c r="L12" s="378" t="s">
        <v>1638</v>
      </c>
      <c r="M12" s="564" t="s">
        <v>1712</v>
      </c>
      <c r="N12" s="581"/>
      <c r="O12" s="63" t="s">
        <v>1622</v>
      </c>
      <c r="P12" s="583"/>
    </row>
    <row r="13" spans="2:17" ht="38.25" customHeight="1" thickBot="1">
      <c r="B13" s="33" t="s">
        <v>1629</v>
      </c>
      <c r="C13" s="553" t="s">
        <v>1713</v>
      </c>
      <c r="D13" s="554"/>
      <c r="E13" s="521" t="s">
        <v>1714</v>
      </c>
      <c r="F13" s="522"/>
      <c r="G13" s="521" t="s">
        <v>1715</v>
      </c>
      <c r="H13" s="522"/>
      <c r="I13" s="384" t="s">
        <v>1716</v>
      </c>
      <c r="J13" s="385" t="s">
        <v>1638</v>
      </c>
      <c r="K13" s="521" t="s">
        <v>1717</v>
      </c>
      <c r="L13" s="522"/>
      <c r="M13" s="521" t="s">
        <v>1718</v>
      </c>
      <c r="N13" s="522"/>
      <c r="O13" s="63" t="s">
        <v>1629</v>
      </c>
      <c r="P13" s="583"/>
    </row>
    <row r="14" spans="2:17" ht="43.5" customHeight="1" thickBot="1">
      <c r="B14" s="29" t="s">
        <v>1637</v>
      </c>
      <c r="C14" s="569" t="s">
        <v>1719</v>
      </c>
      <c r="D14" s="570"/>
      <c r="E14" s="571" t="s">
        <v>1720</v>
      </c>
      <c r="F14" s="572"/>
      <c r="G14" s="382" t="s">
        <v>1721</v>
      </c>
      <c r="H14" s="383" t="s">
        <v>1722</v>
      </c>
      <c r="I14" s="553" t="s">
        <v>1723</v>
      </c>
      <c r="J14" s="554"/>
      <c r="K14" s="521" t="s">
        <v>1724</v>
      </c>
      <c r="L14" s="522"/>
      <c r="M14" s="521" t="s">
        <v>1725</v>
      </c>
      <c r="N14" s="522"/>
      <c r="O14" s="36" t="s">
        <v>1637</v>
      </c>
      <c r="P14" s="584"/>
    </row>
    <row r="15" spans="2:17" ht="16" thickBot="1">
      <c r="B15" s="285"/>
      <c r="C15" s="29">
        <v>1</v>
      </c>
      <c r="D15" s="30">
        <v>2</v>
      </c>
      <c r="E15" s="33">
        <v>3</v>
      </c>
      <c r="F15" s="34">
        <v>4</v>
      </c>
      <c r="G15" s="29">
        <v>5</v>
      </c>
      <c r="H15" s="30">
        <v>6</v>
      </c>
      <c r="I15" s="29">
        <v>7</v>
      </c>
      <c r="J15" s="30">
        <v>8</v>
      </c>
      <c r="K15" s="29">
        <v>9</v>
      </c>
      <c r="L15" s="30">
        <v>10</v>
      </c>
      <c r="M15" s="29">
        <v>11</v>
      </c>
      <c r="N15" s="30">
        <v>12</v>
      </c>
      <c r="O15" s="285"/>
    </row>
    <row r="18" spans="3:12" ht="15" customHeight="1">
      <c r="C18" s="530" t="s">
        <v>1644</v>
      </c>
      <c r="D18" s="531"/>
      <c r="E18" s="573" t="s">
        <v>88</v>
      </c>
      <c r="F18" s="574"/>
      <c r="G18" s="523" t="s">
        <v>1645</v>
      </c>
      <c r="H18" s="524"/>
      <c r="I18" s="536" t="s">
        <v>1647</v>
      </c>
      <c r="J18" s="536"/>
      <c r="K18" s="529" t="s">
        <v>1646</v>
      </c>
      <c r="L18" s="529"/>
    </row>
    <row r="19" spans="3:12" ht="15" customHeight="1">
      <c r="C19" s="532"/>
      <c r="D19" s="533"/>
      <c r="E19" s="575"/>
      <c r="F19" s="576"/>
      <c r="G19" s="525"/>
      <c r="H19" s="526"/>
      <c r="I19" s="536"/>
      <c r="J19" s="536"/>
      <c r="K19" s="529"/>
      <c r="L19" s="529"/>
    </row>
    <row r="20" spans="3:12">
      <c r="C20" s="532"/>
      <c r="D20" s="533"/>
      <c r="E20" s="575"/>
      <c r="F20" s="576"/>
      <c r="G20" s="525"/>
      <c r="H20" s="526"/>
      <c r="I20" s="536"/>
      <c r="J20" s="536"/>
      <c r="K20" s="529"/>
      <c r="L20" s="529"/>
    </row>
    <row r="21" spans="3:12">
      <c r="C21" s="534"/>
      <c r="D21" s="535"/>
      <c r="E21" s="577"/>
      <c r="F21" s="578"/>
      <c r="G21" s="527"/>
      <c r="H21" s="528"/>
      <c r="I21" s="536"/>
      <c r="J21" s="536"/>
      <c r="K21" s="529"/>
      <c r="L21" s="529"/>
    </row>
    <row r="22" spans="3:12">
      <c r="L22" s="8"/>
    </row>
    <row r="25" spans="3:12" ht="24">
      <c r="C25" s="419"/>
      <c r="D25" s="35" t="s">
        <v>1823</v>
      </c>
      <c r="F25" s="433">
        <v>45628</v>
      </c>
    </row>
  </sheetData>
  <mergeCells count="72">
    <mergeCell ref="C9:D9"/>
    <mergeCell ref="P11:P14"/>
    <mergeCell ref="P3:P10"/>
    <mergeCell ref="E8:F8"/>
    <mergeCell ref="I5:J5"/>
    <mergeCell ref="C10:D10"/>
    <mergeCell ref="E10:F10"/>
    <mergeCell ref="G5:H5"/>
    <mergeCell ref="C8:D8"/>
    <mergeCell ref="E7:F7"/>
    <mergeCell ref="E9:F9"/>
    <mergeCell ref="G9:H9"/>
    <mergeCell ref="M14:N14"/>
    <mergeCell ref="M11:N11"/>
    <mergeCell ref="M13:N13"/>
    <mergeCell ref="M12:N12"/>
    <mergeCell ref="K18:L21"/>
    <mergeCell ref="K14:L14"/>
    <mergeCell ref="I10:J10"/>
    <mergeCell ref="K10:L10"/>
    <mergeCell ref="I12:J12"/>
    <mergeCell ref="K13:L13"/>
    <mergeCell ref="K11:L11"/>
    <mergeCell ref="I11:J11"/>
    <mergeCell ref="M10:N10"/>
    <mergeCell ref="G10:H10"/>
    <mergeCell ref="G18:H21"/>
    <mergeCell ref="I18:J21"/>
    <mergeCell ref="D11:E11"/>
    <mergeCell ref="E13:F13"/>
    <mergeCell ref="C12:D12"/>
    <mergeCell ref="G11:H11"/>
    <mergeCell ref="C14:D14"/>
    <mergeCell ref="E14:F14"/>
    <mergeCell ref="E18:F21"/>
    <mergeCell ref="G12:H12"/>
    <mergeCell ref="C13:D13"/>
    <mergeCell ref="G13:H13"/>
    <mergeCell ref="E12:F12"/>
    <mergeCell ref="I14:J14"/>
    <mergeCell ref="K9:L9"/>
    <mergeCell ref="M9:N9"/>
    <mergeCell ref="I9:J9"/>
    <mergeCell ref="M8:N8"/>
    <mergeCell ref="K8:L8"/>
    <mergeCell ref="M6:N6"/>
    <mergeCell ref="M4:N4"/>
    <mergeCell ref="G7:H7"/>
    <mergeCell ref="I7:J7"/>
    <mergeCell ref="G8:H8"/>
    <mergeCell ref="I8:J8"/>
    <mergeCell ref="C5:D5"/>
    <mergeCell ref="E6:F6"/>
    <mergeCell ref="C7:D7"/>
    <mergeCell ref="C6:D6"/>
    <mergeCell ref="K6:L6"/>
    <mergeCell ref="M3:N3"/>
    <mergeCell ref="C18:D21"/>
    <mergeCell ref="G4:H4"/>
    <mergeCell ref="I4:J4"/>
    <mergeCell ref="K4:L4"/>
    <mergeCell ref="G3:H3"/>
    <mergeCell ref="I3:J3"/>
    <mergeCell ref="K3:L3"/>
    <mergeCell ref="M5:N5"/>
    <mergeCell ref="C3:E3"/>
    <mergeCell ref="I6:J6"/>
    <mergeCell ref="K7:L7"/>
    <mergeCell ref="M7:N7"/>
    <mergeCell ref="E5:F5"/>
    <mergeCell ref="C4:D4"/>
    <mergeCell ref="E4:F4"/>
  </mergeCells>
  <phoneticPr fontId="36" type="noConversion"/>
  <hyperlinks>
    <hyperlink ref="K8" r:id="rId1" xr:uid="{00000000-0004-0000-0500-000000000000}"/>
  </hyperlinks>
  <pageMargins left="0.25" right="0.25" top="0.75" bottom="0.75" header="0.3" footer="0.3"/>
  <pageSetup scale="81" fitToHeight="0" orientation="landscape" horizontalDpi="4294967295" verticalDpi="4294967295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23"/>
  <sheetViews>
    <sheetView zoomScaleNormal="100" workbookViewId="0">
      <selection activeCell="F8" sqref="F8:G8"/>
    </sheetView>
  </sheetViews>
  <sheetFormatPr baseColWidth="10" defaultColWidth="8.83203125" defaultRowHeight="15"/>
  <cols>
    <col min="1" max="1" width="4" bestFit="1" customWidth="1"/>
    <col min="2" max="2" width="13.33203125" customWidth="1"/>
    <col min="3" max="3" width="13.5" bestFit="1" customWidth="1"/>
    <col min="4" max="6" width="13.33203125" customWidth="1"/>
    <col min="7" max="7" width="15.33203125" customWidth="1"/>
    <col min="8" max="8" width="13.33203125" customWidth="1"/>
    <col min="9" max="9" width="15.1640625" customWidth="1"/>
    <col min="10" max="10" width="13.33203125" customWidth="1"/>
    <col min="11" max="11" width="16.5" customWidth="1"/>
    <col min="12" max="13" width="13.33203125" customWidth="1"/>
    <col min="14" max="14" width="4" bestFit="1" customWidth="1"/>
    <col min="15" max="15" width="3.1640625" bestFit="1" customWidth="1"/>
    <col min="16" max="16" width="9.1640625" customWidth="1"/>
  </cols>
  <sheetData>
    <row r="1" spans="1:15" ht="16" thickBot="1">
      <c r="B1" s="6">
        <v>1</v>
      </c>
      <c r="C1" s="7">
        <v>2</v>
      </c>
      <c r="D1" s="6">
        <v>3</v>
      </c>
      <c r="E1" s="7">
        <v>4</v>
      </c>
      <c r="F1" s="6">
        <v>5</v>
      </c>
      <c r="G1" s="7">
        <v>6</v>
      </c>
      <c r="H1" s="6">
        <v>7</v>
      </c>
      <c r="I1" s="7">
        <v>8</v>
      </c>
      <c r="J1" s="6">
        <v>9</v>
      </c>
      <c r="K1" s="7">
        <v>10</v>
      </c>
      <c r="L1" s="6">
        <v>11</v>
      </c>
      <c r="M1" s="7">
        <v>12</v>
      </c>
    </row>
    <row r="2" spans="1:15" ht="66" customHeight="1" thickBot="1">
      <c r="A2" s="20" t="s">
        <v>1674</v>
      </c>
      <c r="B2" s="604" t="s">
        <v>1726</v>
      </c>
      <c r="C2" s="604"/>
      <c r="D2" s="605" t="s">
        <v>1727</v>
      </c>
      <c r="E2" s="606"/>
      <c r="F2" s="543"/>
      <c r="G2" s="591"/>
      <c r="H2" s="595" t="s">
        <v>1728</v>
      </c>
      <c r="I2" s="607"/>
      <c r="J2" s="592"/>
      <c r="K2" s="593"/>
      <c r="L2" s="608" t="s">
        <v>1854</v>
      </c>
      <c r="M2" s="609"/>
      <c r="N2" s="22" t="s">
        <v>1674</v>
      </c>
      <c r="O2" s="518" t="s">
        <v>1654</v>
      </c>
    </row>
    <row r="3" spans="1:15" ht="73.5" customHeight="1" thickBot="1">
      <c r="A3" s="21" t="s">
        <v>1680</v>
      </c>
      <c r="B3" s="373" t="s">
        <v>1827</v>
      </c>
      <c r="C3" s="374" t="s">
        <v>1826</v>
      </c>
      <c r="D3" s="543"/>
      <c r="E3" s="591"/>
      <c r="F3" s="595" t="s">
        <v>1729</v>
      </c>
      <c r="G3" s="596"/>
      <c r="H3" s="551" t="s">
        <v>1730</v>
      </c>
      <c r="I3" s="552"/>
      <c r="J3" s="551" t="s">
        <v>1731</v>
      </c>
      <c r="K3" s="552"/>
      <c r="L3" s="588" t="s">
        <v>1732</v>
      </c>
      <c r="M3" s="589"/>
      <c r="N3" s="72" t="s">
        <v>1680</v>
      </c>
      <c r="O3" s="519"/>
    </row>
    <row r="4" spans="1:15" ht="43.5" customHeight="1" thickBot="1">
      <c r="A4" s="21" t="s">
        <v>1687</v>
      </c>
      <c r="B4" s="597" t="s">
        <v>1733</v>
      </c>
      <c r="C4" s="598"/>
      <c r="D4" s="521" t="s">
        <v>1734</v>
      </c>
      <c r="E4" s="522"/>
      <c r="F4" s="599" t="s">
        <v>1735</v>
      </c>
      <c r="G4" s="600"/>
      <c r="H4" s="599" t="s">
        <v>1736</v>
      </c>
      <c r="I4" s="600"/>
      <c r="J4" s="551" t="s">
        <v>1737</v>
      </c>
      <c r="K4" s="552"/>
      <c r="L4" s="543"/>
      <c r="M4" s="591"/>
      <c r="N4" s="72" t="s">
        <v>1687</v>
      </c>
      <c r="O4" s="519"/>
    </row>
    <row r="5" spans="1:15" ht="45.75" customHeight="1" thickBot="1">
      <c r="A5" s="21" t="s">
        <v>1694</v>
      </c>
      <c r="B5" s="592"/>
      <c r="C5" s="593"/>
      <c r="D5" s="373" t="s">
        <v>1738</v>
      </c>
      <c r="E5" s="375" t="s">
        <v>1739</v>
      </c>
      <c r="F5" s="373" t="s">
        <v>1740</v>
      </c>
      <c r="G5" s="375" t="s">
        <v>1741</v>
      </c>
      <c r="H5" s="543" t="s">
        <v>1855</v>
      </c>
      <c r="I5" s="538"/>
      <c r="J5" s="551" t="s">
        <v>1742</v>
      </c>
      <c r="K5" s="552"/>
      <c r="L5" s="543"/>
      <c r="M5" s="591"/>
      <c r="N5" s="72" t="s">
        <v>1694</v>
      </c>
      <c r="O5" s="519"/>
    </row>
    <row r="6" spans="1:15" ht="36.75" customHeight="1" thickBot="1">
      <c r="A6" s="21" t="s">
        <v>1618</v>
      </c>
      <c r="B6" s="595" t="s">
        <v>1743</v>
      </c>
      <c r="C6" s="596"/>
      <c r="D6" s="521" t="s">
        <v>1744</v>
      </c>
      <c r="E6" s="522"/>
      <c r="F6" s="551" t="s">
        <v>1745</v>
      </c>
      <c r="G6" s="594"/>
      <c r="H6" s="521" t="s">
        <v>1746</v>
      </c>
      <c r="I6" s="522"/>
      <c r="J6" s="551" t="s">
        <v>1747</v>
      </c>
      <c r="K6" s="552"/>
      <c r="L6" s="551" t="s">
        <v>1748</v>
      </c>
      <c r="M6" s="552"/>
      <c r="N6" s="72" t="s">
        <v>1618</v>
      </c>
      <c r="O6" s="519"/>
    </row>
    <row r="7" spans="1:15" ht="41.25" customHeight="1" thickBot="1">
      <c r="A7" s="21" t="s">
        <v>1622</v>
      </c>
      <c r="B7" s="543" t="s">
        <v>1856</v>
      </c>
      <c r="C7" s="538"/>
      <c r="D7" s="551" t="s">
        <v>1749</v>
      </c>
      <c r="E7" s="552"/>
      <c r="F7" s="551" t="s">
        <v>1750</v>
      </c>
      <c r="G7" s="594"/>
      <c r="H7" s="551" t="s">
        <v>1751</v>
      </c>
      <c r="I7" s="552"/>
      <c r="J7" s="521" t="s">
        <v>1752</v>
      </c>
      <c r="K7" s="522"/>
      <c r="L7" s="521" t="s">
        <v>1753</v>
      </c>
      <c r="M7" s="522"/>
      <c r="N7" s="72" t="s">
        <v>1622</v>
      </c>
      <c r="O7" s="519"/>
    </row>
    <row r="8" spans="1:15" ht="40.5" customHeight="1" thickBot="1">
      <c r="A8" s="21" t="s">
        <v>1629</v>
      </c>
      <c r="B8" s="521" t="s">
        <v>1754</v>
      </c>
      <c r="C8" s="522"/>
      <c r="D8" s="588" t="s">
        <v>1732</v>
      </c>
      <c r="E8" s="589"/>
      <c r="F8" s="543" t="s">
        <v>1882</v>
      </c>
      <c r="G8" s="538"/>
      <c r="H8" s="590"/>
      <c r="I8" s="591"/>
      <c r="J8" s="521" t="s">
        <v>1755</v>
      </c>
      <c r="K8" s="522"/>
      <c r="L8" s="521" t="s">
        <v>1756</v>
      </c>
      <c r="M8" s="522"/>
      <c r="N8" s="72" t="s">
        <v>1629</v>
      </c>
      <c r="O8" s="519"/>
    </row>
    <row r="9" spans="1:15" ht="34.5" customHeight="1" thickBot="1">
      <c r="A9" s="20" t="s">
        <v>1637</v>
      </c>
      <c r="B9" s="521" t="s">
        <v>1757</v>
      </c>
      <c r="C9" s="522"/>
      <c r="D9" s="521" t="s">
        <v>1758</v>
      </c>
      <c r="E9" s="522"/>
      <c r="F9" s="521" t="s">
        <v>1759</v>
      </c>
      <c r="G9" s="522"/>
      <c r="H9" s="521" t="s">
        <v>1760</v>
      </c>
      <c r="I9" s="522"/>
      <c r="J9" s="521" t="s">
        <v>1761</v>
      </c>
      <c r="K9" s="522"/>
      <c r="L9" s="521" t="s">
        <v>1762</v>
      </c>
      <c r="M9" s="522"/>
      <c r="N9" s="71" t="s">
        <v>1637</v>
      </c>
      <c r="O9" s="520"/>
    </row>
    <row r="10" spans="1:15" ht="16" thickBot="1">
      <c r="B10" s="6">
        <v>1</v>
      </c>
      <c r="C10" s="7">
        <v>2</v>
      </c>
      <c r="D10" s="6">
        <v>3</v>
      </c>
      <c r="E10" s="7">
        <v>4</v>
      </c>
      <c r="F10" s="6">
        <v>5</v>
      </c>
      <c r="G10" s="7">
        <v>6</v>
      </c>
      <c r="H10" s="6">
        <v>7</v>
      </c>
      <c r="I10" s="7">
        <v>8</v>
      </c>
      <c r="J10" s="6">
        <v>9</v>
      </c>
      <c r="K10" s="7">
        <v>10</v>
      </c>
      <c r="L10" s="6">
        <v>11</v>
      </c>
      <c r="M10" s="7">
        <v>12</v>
      </c>
    </row>
    <row r="12" spans="1:15">
      <c r="B12" s="601" t="s">
        <v>1644</v>
      </c>
      <c r="C12" s="601"/>
      <c r="D12" s="602" t="s">
        <v>88</v>
      </c>
      <c r="E12" s="602"/>
      <c r="F12" s="603" t="s">
        <v>1647</v>
      </c>
      <c r="G12" s="603"/>
      <c r="H12" s="523" t="s">
        <v>1645</v>
      </c>
      <c r="I12" s="524"/>
      <c r="J12" s="529" t="s">
        <v>1646</v>
      </c>
      <c r="K12" s="529"/>
    </row>
    <row r="13" spans="1:15">
      <c r="B13" s="601"/>
      <c r="C13" s="601"/>
      <c r="D13" s="602"/>
      <c r="E13" s="602"/>
      <c r="F13" s="603"/>
      <c r="G13" s="603"/>
      <c r="H13" s="525"/>
      <c r="I13" s="526"/>
      <c r="J13" s="529"/>
      <c r="K13" s="529"/>
    </row>
    <row r="14" spans="1:15">
      <c r="B14" s="601"/>
      <c r="C14" s="601"/>
      <c r="D14" s="602"/>
      <c r="E14" s="602"/>
      <c r="F14" s="603"/>
      <c r="G14" s="603"/>
      <c r="H14" s="525"/>
      <c r="I14" s="526"/>
      <c r="J14" s="529"/>
      <c r="K14" s="529"/>
    </row>
    <row r="15" spans="1:15">
      <c r="B15" s="601"/>
      <c r="C15" s="601"/>
      <c r="D15" s="602"/>
      <c r="E15" s="602"/>
      <c r="F15" s="603"/>
      <c r="G15" s="603"/>
      <c r="H15" s="527"/>
      <c r="I15" s="528"/>
      <c r="J15" s="529"/>
      <c r="K15" s="529"/>
    </row>
    <row r="18" spans="2:3">
      <c r="B18" s="35"/>
    </row>
    <row r="20" spans="2:3" ht="24">
      <c r="B20" s="419"/>
      <c r="C20" s="286"/>
    </row>
    <row r="23" spans="2:3">
      <c r="C23" s="286"/>
    </row>
  </sheetData>
  <mergeCells count="51">
    <mergeCell ref="L7:M7"/>
    <mergeCell ref="L8:M8"/>
    <mergeCell ref="O2:O9"/>
    <mergeCell ref="B12:C15"/>
    <mergeCell ref="D12:E15"/>
    <mergeCell ref="J12:K15"/>
    <mergeCell ref="H12:I15"/>
    <mergeCell ref="F12:G15"/>
    <mergeCell ref="B2:C2"/>
    <mergeCell ref="D2:E2"/>
    <mergeCell ref="F2:G2"/>
    <mergeCell ref="H2:I2"/>
    <mergeCell ref="J2:K2"/>
    <mergeCell ref="D3:E3"/>
    <mergeCell ref="F3:G3"/>
    <mergeCell ref="L2:M2"/>
    <mergeCell ref="H3:I3"/>
    <mergeCell ref="J3:K3"/>
    <mergeCell ref="L3:M3"/>
    <mergeCell ref="B4:C4"/>
    <mergeCell ref="D4:E4"/>
    <mergeCell ref="F4:G4"/>
    <mergeCell ref="H4:I4"/>
    <mergeCell ref="J4:K4"/>
    <mergeCell ref="L4:M4"/>
    <mergeCell ref="L5:M5"/>
    <mergeCell ref="B6:C6"/>
    <mergeCell ref="D6:E6"/>
    <mergeCell ref="F6:G6"/>
    <mergeCell ref="H6:I6"/>
    <mergeCell ref="J6:K6"/>
    <mergeCell ref="L6:M6"/>
    <mergeCell ref="H7:I7"/>
    <mergeCell ref="J7:K7"/>
    <mergeCell ref="B5:C5"/>
    <mergeCell ref="H5:I5"/>
    <mergeCell ref="J5:K5"/>
    <mergeCell ref="B7:C7"/>
    <mergeCell ref="D7:E7"/>
    <mergeCell ref="F7:G7"/>
    <mergeCell ref="B9:C9"/>
    <mergeCell ref="D9:E9"/>
    <mergeCell ref="F9:G9"/>
    <mergeCell ref="J9:K9"/>
    <mergeCell ref="L9:M9"/>
    <mergeCell ref="H9:I9"/>
    <mergeCell ref="B8:C8"/>
    <mergeCell ref="D8:E8"/>
    <mergeCell ref="F8:G8"/>
    <mergeCell ref="H8:I8"/>
    <mergeCell ref="J8:K8"/>
  </mergeCells>
  <phoneticPr fontId="36" type="noConversion"/>
  <pageMargins left="0.7" right="0.7" top="0.75" bottom="0.75" header="0.3" footer="0.3"/>
  <pageSetup paperSize="9" scale="73" fitToHeight="0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O13"/>
  <sheetViews>
    <sheetView workbookViewId="0">
      <selection activeCell="C29" sqref="C29"/>
    </sheetView>
  </sheetViews>
  <sheetFormatPr baseColWidth="10" defaultColWidth="8.83203125" defaultRowHeight="15"/>
  <cols>
    <col min="3" max="14" width="14.6640625" customWidth="1"/>
  </cols>
  <sheetData>
    <row r="1" spans="2:15" ht="16" thickBot="1"/>
    <row r="2" spans="2:15" ht="16" thickBot="1">
      <c r="C2" s="24">
        <v>1</v>
      </c>
      <c r="D2" s="25">
        <v>2</v>
      </c>
      <c r="E2" s="24">
        <v>3</v>
      </c>
      <c r="F2" s="25">
        <v>4</v>
      </c>
      <c r="G2" s="24">
        <v>5</v>
      </c>
      <c r="H2" s="25">
        <v>6</v>
      </c>
      <c r="I2" s="24">
        <v>7</v>
      </c>
      <c r="J2" s="25">
        <v>8</v>
      </c>
      <c r="K2" s="24">
        <v>9</v>
      </c>
      <c r="L2" s="25">
        <v>10</v>
      </c>
      <c r="M2" s="24">
        <v>11</v>
      </c>
      <c r="N2" s="25">
        <v>12</v>
      </c>
    </row>
    <row r="3" spans="2:15" ht="45" customHeight="1" thickBot="1">
      <c r="B3" s="22" t="s">
        <v>1618</v>
      </c>
      <c r="C3" s="438"/>
      <c r="D3" s="438"/>
      <c r="E3" s="438"/>
      <c r="F3" s="439"/>
      <c r="G3" s="440"/>
      <c r="H3" s="440"/>
      <c r="I3" s="440"/>
      <c r="J3" s="440"/>
      <c r="K3" s="440"/>
      <c r="L3" s="440"/>
      <c r="M3" s="441"/>
      <c r="N3" s="441"/>
      <c r="O3" s="4" t="s">
        <v>1618</v>
      </c>
    </row>
    <row r="4" spans="2:15" ht="45" customHeight="1" thickBot="1">
      <c r="B4" s="23" t="s">
        <v>1622</v>
      </c>
      <c r="C4" s="436"/>
      <c r="D4" s="436"/>
      <c r="E4" s="442"/>
      <c r="F4" s="437"/>
      <c r="G4" s="443"/>
      <c r="H4" s="443"/>
      <c r="I4" s="443"/>
      <c r="J4" s="443"/>
      <c r="K4" s="26"/>
      <c r="L4" s="27"/>
      <c r="M4" s="443"/>
      <c r="N4" s="443"/>
      <c r="O4" s="5" t="s">
        <v>1622</v>
      </c>
    </row>
    <row r="5" spans="2:15" ht="45" customHeight="1" thickBot="1">
      <c r="B5" s="23" t="s">
        <v>1629</v>
      </c>
      <c r="C5" s="442"/>
      <c r="D5" s="442"/>
      <c r="E5" s="442"/>
      <c r="F5" s="28" t="s">
        <v>1829</v>
      </c>
      <c r="G5" s="443"/>
      <c r="H5" s="443"/>
      <c r="I5" s="443"/>
      <c r="J5" s="443"/>
      <c r="K5" s="443"/>
      <c r="L5" s="443"/>
      <c r="M5" s="443"/>
      <c r="N5" s="443"/>
      <c r="O5" s="5" t="s">
        <v>1629</v>
      </c>
    </row>
    <row r="6" spans="2:15" ht="45" customHeight="1" thickBot="1">
      <c r="B6" s="22" t="s">
        <v>1637</v>
      </c>
      <c r="C6" s="436"/>
      <c r="D6" s="445" t="s">
        <v>1828</v>
      </c>
      <c r="E6" s="444" t="s">
        <v>1825</v>
      </c>
      <c r="F6" s="28" t="s">
        <v>1767</v>
      </c>
      <c r="G6" s="28" t="s">
        <v>1767</v>
      </c>
      <c r="H6" s="28" t="s">
        <v>1768</v>
      </c>
      <c r="I6" s="28" t="s">
        <v>1769</v>
      </c>
      <c r="J6" s="443"/>
      <c r="K6" s="443"/>
      <c r="L6" s="443"/>
      <c r="M6" s="443"/>
      <c r="N6" s="443"/>
      <c r="O6" s="4" t="s">
        <v>1637</v>
      </c>
    </row>
    <row r="7" spans="2:15" ht="16" thickBot="1">
      <c r="C7" s="9">
        <v>1</v>
      </c>
      <c r="D7" s="10">
        <v>2</v>
      </c>
      <c r="E7" s="9">
        <v>3</v>
      </c>
      <c r="F7" s="10">
        <v>4</v>
      </c>
      <c r="G7" s="9">
        <v>5</v>
      </c>
      <c r="H7" s="10">
        <v>6</v>
      </c>
      <c r="I7" s="9">
        <v>7</v>
      </c>
      <c r="J7" s="10">
        <v>8</v>
      </c>
      <c r="K7" s="9">
        <v>9</v>
      </c>
      <c r="L7" s="10">
        <v>10</v>
      </c>
      <c r="M7" s="9">
        <v>11</v>
      </c>
      <c r="N7" s="10">
        <v>12</v>
      </c>
    </row>
    <row r="10" spans="2:15">
      <c r="E10" s="523" t="s">
        <v>1645</v>
      </c>
      <c r="F10" s="524"/>
      <c r="G10" s="603" t="s">
        <v>1647</v>
      </c>
      <c r="H10" s="603"/>
      <c r="I10" s="610" t="s">
        <v>1646</v>
      </c>
      <c r="J10" s="610"/>
      <c r="L10" s="8"/>
    </row>
    <row r="11" spans="2:15">
      <c r="E11" s="525"/>
      <c r="F11" s="526"/>
      <c r="G11" s="603"/>
      <c r="H11" s="603"/>
      <c r="I11" s="610"/>
      <c r="J11" s="610"/>
    </row>
    <row r="12" spans="2:15">
      <c r="E12" s="525"/>
      <c r="F12" s="526"/>
      <c r="G12" s="603"/>
      <c r="H12" s="603"/>
      <c r="I12" s="610"/>
      <c r="J12" s="610"/>
    </row>
    <row r="13" spans="2:15">
      <c r="E13" s="527"/>
      <c r="F13" s="528"/>
      <c r="G13" s="603"/>
      <c r="H13" s="603"/>
      <c r="I13" s="610"/>
      <c r="J13" s="610"/>
    </row>
  </sheetData>
  <mergeCells count="3">
    <mergeCell ref="E10:F13"/>
    <mergeCell ref="G10:H13"/>
    <mergeCell ref="I10:J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N10"/>
  <sheetViews>
    <sheetView zoomScaleNormal="100" workbookViewId="0">
      <selection activeCell="O22" sqref="O22"/>
    </sheetView>
  </sheetViews>
  <sheetFormatPr baseColWidth="10" defaultColWidth="8.83203125" defaultRowHeight="15"/>
  <cols>
    <col min="2" max="14" width="9.6640625" customWidth="1"/>
  </cols>
  <sheetData>
    <row r="1" spans="2:14" ht="49.5" customHeight="1" thickBot="1"/>
    <row r="2" spans="2:14" ht="19.5" customHeight="1">
      <c r="B2" s="11" t="s">
        <v>1763</v>
      </c>
      <c r="C2" s="17">
        <v>1</v>
      </c>
      <c r="D2" s="17">
        <v>2</v>
      </c>
      <c r="E2" s="17">
        <v>3</v>
      </c>
      <c r="F2" s="17">
        <v>4</v>
      </c>
      <c r="G2" s="17">
        <v>5</v>
      </c>
      <c r="H2" s="17">
        <v>6</v>
      </c>
      <c r="I2" s="17">
        <v>7</v>
      </c>
      <c r="J2" s="18">
        <v>8</v>
      </c>
      <c r="K2" s="17">
        <v>9</v>
      </c>
      <c r="L2" s="17">
        <v>10</v>
      </c>
      <c r="M2" s="17">
        <v>11</v>
      </c>
      <c r="N2" s="18">
        <v>12</v>
      </c>
    </row>
    <row r="3" spans="2:14" ht="34.5" customHeight="1">
      <c r="B3" s="15" t="s">
        <v>1764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</row>
    <row r="4" spans="2:14" ht="37" thickBot="1">
      <c r="B4" s="16" t="s">
        <v>1765</v>
      </c>
      <c r="C4" s="13"/>
      <c r="D4" s="13"/>
      <c r="E4" s="13"/>
      <c r="F4" s="19" t="s">
        <v>1766</v>
      </c>
      <c r="G4" s="13"/>
      <c r="H4" s="13"/>
      <c r="I4" s="13"/>
      <c r="J4" s="13"/>
      <c r="K4" s="13"/>
      <c r="L4" s="13"/>
      <c r="M4" s="13"/>
      <c r="N4" s="14"/>
    </row>
    <row r="7" spans="2:14">
      <c r="F7" s="523" t="s">
        <v>1645</v>
      </c>
      <c r="G7" s="524"/>
      <c r="H7" s="603" t="s">
        <v>1647</v>
      </c>
      <c r="I7" s="603"/>
      <c r="J7" s="610" t="s">
        <v>1646</v>
      </c>
      <c r="K7" s="610"/>
    </row>
    <row r="8" spans="2:14">
      <c r="F8" s="525"/>
      <c r="G8" s="526"/>
      <c r="H8" s="603"/>
      <c r="I8" s="603"/>
      <c r="J8" s="610"/>
      <c r="K8" s="610"/>
    </row>
    <row r="9" spans="2:14">
      <c r="F9" s="525"/>
      <c r="G9" s="526"/>
      <c r="H9" s="603"/>
      <c r="I9" s="603"/>
      <c r="J9" s="610"/>
      <c r="K9" s="610"/>
    </row>
    <row r="10" spans="2:14">
      <c r="F10" s="527"/>
      <c r="G10" s="528"/>
      <c r="H10" s="603"/>
      <c r="I10" s="603"/>
      <c r="J10" s="610"/>
      <c r="K10" s="610"/>
    </row>
  </sheetData>
  <mergeCells count="3">
    <mergeCell ref="F7:G10"/>
    <mergeCell ref="H7:I10"/>
    <mergeCell ref="J7:K10"/>
  </mergeCells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656F0E5A65DE4BA32570D93BB7EA5B" ma:contentTypeVersion="18" ma:contentTypeDescription="Create a new document." ma:contentTypeScope="" ma:versionID="f38dae5507633b267e322bf9161c13a4">
  <xsd:schema xmlns:xsd="http://www.w3.org/2001/XMLSchema" xmlns:xs="http://www.w3.org/2001/XMLSchema" xmlns:p="http://schemas.microsoft.com/office/2006/metadata/properties" xmlns:ns3="ffd4920c-c569-43bd-8e7e-eb5ff9cd85e0" xmlns:ns4="03b1f48a-5606-46cd-937e-4e618e938f2f" targetNamespace="http://schemas.microsoft.com/office/2006/metadata/properties" ma:root="true" ma:fieldsID="3ad3c8a3c7541afa89eafecc58f729dd" ns3:_="" ns4:_="">
    <xsd:import namespace="ffd4920c-c569-43bd-8e7e-eb5ff9cd85e0"/>
    <xsd:import namespace="03b1f48a-5606-46cd-937e-4e618e938f2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4920c-c569-43bd-8e7e-eb5ff9cd85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b1f48a-5606-46cd-937e-4e618e938f2f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M D A A B Q S w M E F A A C A A g A Y n h e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B i e F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n h e V S i K R 7 g O A A A A E Q A A A B M A H A B G b 3 J t d W x h c y 9 T Z W N 0 a W 9 u M S 5 t I K I Y A C i g F A A A A A A A A A A A A A A A A A A A A A A A A A A A A C t O T S 7 J z M 9 T C I b Q h t Y A U E s B A i 0 A F A A C A A g A Y n h e V U j 6 C m 2 j A A A A 9 g A A A B I A A A A A A A A A A A A A A A A A A A A A A E N v b m Z p Z y 9 Q Y W N r Y W d l L n h t b F B L A Q I t A B Q A A g A I A G J 4 X l U P y u m r p A A A A O k A A A A T A A A A A A A A A A A A A A A A A O 8 A A A B b Q 2 9 u d G V u d F 9 U e X B l c 1 0 u e G 1 s U E s B A i 0 A F A A C A A g A Y n h e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R C R 9 u B 8 f B C k m i 2 i d l 1 y e w A A A A A A g A A A A A A E G Y A A A A B A A A g A A A A 3 Q / s j A t O T u b f n C e c I D h C h d g m e X + 8 U G 2 0 g D g T I w s 3 A E I A A A A A D o A A A A A C A A A g A A A A m / F J K S K 4 7 H o i 3 f i 0 0 n M L R 1 O T C O f G D v x s h 3 M N A w E 7 7 0 l Q A A A A m 6 + w V 9 / W H y 2 U l T A C B c d 7 m y 4 1 n V q Q z y T R B P 8 / 8 r M + F w P 7 U h m 1 R P k g d A s S G l G c n k j 4 f v X 7 r q k G H D w m u N 6 P y b j v N 3 T y x X 8 v 5 P g g Q R v L O Y 5 x C Q V A A A A A / e V O 4 D r j P s v F 1 l q w W e R x z j m h u k o a l D D q m s D R + d X Z D a d O s H L C z a C W J l 8 o k o / c d o q W T x W o X 7 C g / k f y V D D T 0 j N A O w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fd4920c-c569-43bd-8e7e-eb5ff9cd85e0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6E0F89-4CA1-45F4-8BAC-21C3B0078C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d4920c-c569-43bd-8e7e-eb5ff9cd85e0"/>
    <ds:schemaRef ds:uri="03b1f48a-5606-46cd-937e-4e618e938f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79DD61-831D-4ED3-941F-074763CAD2D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459E803-25CF-4DB7-B878-B8630724F23B}">
  <ds:schemaRefs>
    <ds:schemaRef ds:uri="http://schemas.microsoft.com/office/2006/metadata/properties"/>
    <ds:schemaRef ds:uri="http://schemas.microsoft.com/office/infopath/2007/PartnerControls"/>
    <ds:schemaRef ds:uri="ffd4920c-c569-43bd-8e7e-eb5ff9cd85e0"/>
  </ds:schemaRefs>
</ds:datastoreItem>
</file>

<file path=customXml/itemProps4.xml><?xml version="1.0" encoding="utf-8"?>
<ds:datastoreItem xmlns:ds="http://schemas.openxmlformats.org/officeDocument/2006/customXml" ds:itemID="{44E6503F-FCC8-425D-AFBA-32AAACAF3F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Circuit List</vt:lpstr>
      <vt:lpstr>MIU-km</vt:lpstr>
      <vt:lpstr>I-ODF (SLTE)</vt:lpstr>
      <vt:lpstr>I-ODF (SIE)</vt:lpstr>
      <vt:lpstr>48-Port ODF</vt:lpstr>
      <vt:lpstr>144-Port ODF</vt:lpstr>
      <vt:lpstr>96-Port ODF</vt:lpstr>
      <vt:lpstr>Gate-48 Port ODF</vt:lpstr>
      <vt:lpstr>Dual Tray ODF</vt:lpstr>
      <vt:lpstr>Occupancy Detail</vt:lpstr>
      <vt:lpstr>'Circuit List'!Print_Area</vt:lpstr>
      <vt:lpstr>'Occupancy Detail'!Print_Area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BSCCL SMW4 Cox NOC</dc:creator>
  <cp:keywords/>
  <dc:description/>
  <cp:lastModifiedBy>Microsoft Office User</cp:lastModifiedBy>
  <cp:revision>108</cp:revision>
  <cp:lastPrinted>2024-12-18T15:25:26Z</cp:lastPrinted>
  <dcterms:created xsi:type="dcterms:W3CDTF">2006-09-16T00:00:00Z</dcterms:created>
  <dcterms:modified xsi:type="dcterms:W3CDTF">2025-02-15T16:05:09Z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  <property fmtid="{D5CDD505-2E9C-101B-9397-08002B2CF9AE}" pid="3" name="ContentTypeId">
    <vt:lpwstr>0x010100A3656F0E5A65DE4BA32570D93BB7EA5B</vt:lpwstr>
  </property>
</Properties>
</file>