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ummary" sheetId="5" r:id="rId1"/>
    <sheet name="Statistics" sheetId="4" r:id="rId2"/>
    <sheet name="AllInOne" sheetId="6" r:id="rId3"/>
  </sheets>
  <definedNames>
    <definedName name="CFGAREA" localSheetId="2">AllInOne!$C$9:$K$36</definedName>
    <definedName name="CFGAREA" localSheetId="1">Statistics!$C$9:$K$10</definedName>
    <definedName name="CFGAREA" localSheetId="0">Summary!$C$9:$G$13</definedName>
    <definedName name="ColumnHeader" localSheetId="2">""</definedName>
    <definedName name="HasColumnHeader" localSheetId="2">"0"</definedName>
    <definedName name="L3PRODUCTCODE" localSheetId="2">""</definedName>
    <definedName name="_xlnm.Print_Area" localSheetId="2">AllInOne!$C$2:$K$36</definedName>
    <definedName name="_xlnm.Print_Area" localSheetId="0">Summary!$C$2:$G$13</definedName>
    <definedName name="_xlnm.Print_Titles" localSheetId="2">AllInOne!$B:$F,AllInOne!$2:$9</definedName>
    <definedName name="_xlnm.Print_Titles" localSheetId="0">Summary!$B:$G,Summary!$2:$9</definedName>
    <definedName name="QF_SYS_CURRENCY1" localSheetId="2">"USD"</definedName>
    <definedName name="QF_SYS_CURRENCY1" localSheetId="0">"USD"</definedName>
    <definedName name="QF_SYS_DESTINATION1" localSheetId="2">"Abakan_Russian Federation"</definedName>
    <definedName name="QF_SYS_DESTINATION1" localSheetId="0">"Abakan_Russian Federation"</definedName>
    <definedName name="QF_SYS_EXCHANGE1" localSheetId="2">"1.000000"</definedName>
    <definedName name="QF_SYS_EXCHANGE1" localSheetId="0">"1.000000"</definedName>
    <definedName name="QF_SYS_LISTPRICECURRENCY" localSheetId="2">"USD"</definedName>
    <definedName name="QF_SYS_LISTPRICECURRENCY" localSheetId="0">"USD"</definedName>
    <definedName name="QF_SYS_TRADETERMDESC1" localSheetId="2">"DDP(VAT Included)"</definedName>
    <definedName name="QF_SYS_TRADETERMDESC1" localSheetId="0">"DDP(VAT Included)"</definedName>
    <definedName name="QuoteType" localSheetId="2">"Embedded"</definedName>
    <definedName name="QuoteType" localSheetId="0">"Embedded"</definedName>
    <definedName name="SheetByID" localSheetId="2">"None"</definedName>
    <definedName name="SheetByID" localSheetId="1">"None"</definedName>
    <definedName name="SheetByID" localSheetId="0">"None"</definedName>
    <definedName name="SheetByName" localSheetId="2">"None"</definedName>
    <definedName name="SheetByName" localSheetId="1">"None"</definedName>
    <definedName name="SheetByName" localSheetId="0">"None"</definedName>
    <definedName name="SheetName" localSheetId="2">"AllInOne"</definedName>
    <definedName name="SheetName" localSheetId="1">"Statistics"</definedName>
    <definedName name="SheetName" localSheetId="0">"Summary"</definedName>
    <definedName name="SheetType" localSheetId="2">"0"</definedName>
    <definedName name="SheetType" localSheetId="1">"None"</definedName>
    <definedName name="SheetType" localSheetId="0">"100003"</definedName>
    <definedName name="statistics" localSheetId="1">Statistics!$C$10:$K$13</definedName>
  </definedNames>
  <calcPr calcId="152511"/>
</workbook>
</file>

<file path=xl/calcChain.xml><?xml version="1.0" encoding="utf-8"?>
<calcChain xmlns="http://schemas.openxmlformats.org/spreadsheetml/2006/main">
  <c r="J36" i="6" l="1"/>
  <c r="H36" i="6"/>
  <c r="J35" i="6"/>
  <c r="H34" i="6"/>
  <c r="J34" i="6" s="1"/>
  <c r="J33" i="6" s="1"/>
  <c r="J32" i="6"/>
  <c r="H32" i="6"/>
  <c r="H31" i="6"/>
  <c r="J31" i="6" s="1"/>
  <c r="J30" i="6"/>
  <c r="J29" i="6" s="1"/>
  <c r="J28" i="6" s="1"/>
  <c r="I28" i="6" s="1"/>
  <c r="H30" i="6"/>
  <c r="H25" i="6"/>
  <c r="J25" i="6" s="1"/>
  <c r="H24" i="6"/>
  <c r="J24" i="6" s="1"/>
  <c r="J23" i="6" s="1"/>
  <c r="J22" i="6"/>
  <c r="H22" i="6"/>
  <c r="J21" i="6"/>
  <c r="H20" i="6"/>
  <c r="J20" i="6" s="1"/>
  <c r="J19" i="6" s="1"/>
  <c r="J18" i="6"/>
  <c r="J17" i="6" s="1"/>
  <c r="H18" i="6"/>
  <c r="H16" i="6"/>
  <c r="J16" i="6" s="1"/>
  <c r="H15" i="6"/>
  <c r="J15" i="6" s="1"/>
  <c r="H14" i="6"/>
  <c r="G11" i="5" s="1"/>
  <c r="H13" i="6"/>
  <c r="J13" i="6" s="1"/>
  <c r="J9" i="6"/>
  <c r="I9" i="6"/>
  <c r="K13" i="4"/>
  <c r="J13" i="4"/>
  <c r="I13" i="4"/>
  <c r="H13" i="4"/>
  <c r="G13" i="4"/>
  <c r="F13" i="4"/>
  <c r="E13" i="4"/>
  <c r="G12" i="5"/>
  <c r="F12" i="5" s="1"/>
  <c r="G9" i="5"/>
  <c r="F9" i="5"/>
  <c r="F11" i="5" l="1"/>
  <c r="G10" i="5"/>
  <c r="G13" i="5" s="1"/>
  <c r="J12" i="6"/>
  <c r="J11" i="6" s="1"/>
  <c r="I11" i="6" s="1"/>
  <c r="J14" i="6"/>
</calcChain>
</file>

<file path=xl/sharedStrings.xml><?xml version="1.0" encoding="utf-8"?>
<sst xmlns="http://schemas.openxmlformats.org/spreadsheetml/2006/main" count="167" uniqueCount="138">
  <si>
    <t>Site</t>
  </si>
  <si>
    <t>Config Name</t>
  </si>
  <si>
    <t>Volume</t>
  </si>
  <si>
    <t>Net Volume
(m^3)</t>
  </si>
  <si>
    <t>Pack Volume
(m^3)</t>
  </si>
  <si>
    <t>Weight</t>
  </si>
  <si>
    <t>Net Weight
(kg)</t>
  </si>
  <si>
    <t>Pack Weight
(kg)</t>
  </si>
  <si>
    <t>Power Consumption</t>
  </si>
  <si>
    <t>Max Power Consumption
(W)</t>
  </si>
  <si>
    <t>Typical Power Consumption
(W)</t>
  </si>
  <si>
    <t>Min Power Consumption
(W)</t>
  </si>
  <si>
    <t>Site1</t>
  </si>
  <si>
    <t>RH1288 V3</t>
  </si>
  <si>
    <t>RH1288 V2</t>
  </si>
  <si>
    <t>Total</t>
  </si>
  <si>
    <t>No.</t>
  </si>
  <si>
    <t>Qty.</t>
  </si>
  <si>
    <t>TOTAL PRICE</t>
  </si>
  <si>
    <t>Part Number</t>
  </si>
  <si>
    <t>Model</t>
  </si>
  <si>
    <t>Description</t>
  </si>
  <si>
    <t>Unit Qty.</t>
  </si>
  <si>
    <t>REMARK</t>
  </si>
  <si>
    <t/>
  </si>
  <si>
    <t>RH1288 V3_Site1</t>
  </si>
  <si>
    <t>Base Configuration</t>
  </si>
  <si>
    <t>02311GGN</t>
  </si>
  <si>
    <t>02310YKB</t>
  </si>
  <si>
    <t>02311AFN</t>
  </si>
  <si>
    <t>02131042</t>
  </si>
  <si>
    <t>Haswell EP CPU</t>
  </si>
  <si>
    <t>02311CQC</t>
  </si>
  <si>
    <t>DDR4 Memory</t>
  </si>
  <si>
    <t>06200176</t>
  </si>
  <si>
    <t>RAID Card and Other Accessories</t>
  </si>
  <si>
    <t>05200449</t>
  </si>
  <si>
    <t>Cables and Optional Equipments</t>
  </si>
  <si>
    <t>06010249</t>
  </si>
  <si>
    <t>21240434</t>
  </si>
  <si>
    <t>BC1M22HGSC</t>
  </si>
  <si>
    <t>BC1M01FGEB</t>
  </si>
  <si>
    <t>BC1M13RISE</t>
  </si>
  <si>
    <t>WEPW80015</t>
  </si>
  <si>
    <t>BC1M25CPU</t>
  </si>
  <si>
    <t>N00DDR401</t>
  </si>
  <si>
    <t>GBIOSEMSR2</t>
  </si>
  <si>
    <t>ESTADOM01</t>
  </si>
  <si>
    <t>EGUIDER01</t>
  </si>
  <si>
    <t>RH1288 V3 (8HDD Chassis)H12M-03 For oversea (except Japan)</t>
  </si>
  <si>
    <t>SM211 2*GE Interface Card-PCIE 2.0 X4</t>
  </si>
  <si>
    <t>1U 1*16X Riser1 Card Module</t>
  </si>
  <si>
    <t>460W GOLD AC Power Module</t>
  </si>
  <si>
    <t>X86 series,FCLGA2011,3000MHz,1.8V,64bit,105000mW,Haswell EP Xeon E5-2623 v3,4Core,with heatsink</t>
  </si>
  <si>
    <t>Memory Module,DDR4 RDIMM,16GB,288pin,0.9ns,2133000KHz,1.2V,ECC,2Rank(1G*4bit),Server Dedicated</t>
  </si>
  <si>
    <t>Embedded OS,Embedded MegaRAID Software RAID for BIOS,Paper LABEL,Intel Grantley,Embedded RAID label optionROM, support RAID0/1/10</t>
  </si>
  <si>
    <t>Other Storage Medium,SATA DOM,32GB,30*10.79*35.5,No doc,PIN 7 power supply</t>
  </si>
  <si>
    <t>2U Static Rail Kit</t>
  </si>
  <si>
    <t>RH1288 V2_Site1</t>
  </si>
  <si>
    <t>02310KCT</t>
  </si>
  <si>
    <t>03022CKQ</t>
  </si>
  <si>
    <t>IvyBridge EP CPU</t>
  </si>
  <si>
    <t>41020429</t>
  </si>
  <si>
    <t>Memory</t>
  </si>
  <si>
    <t>06200123</t>
  </si>
  <si>
    <t>BC1M4SRSH</t>
  </si>
  <si>
    <t>BC11FGEB</t>
  </si>
  <si>
    <t>EX86XE115</t>
  </si>
  <si>
    <t>N00DDR315</t>
  </si>
  <si>
    <t>RH1288 V2 (Chassis for 4*3.5"HDD)</t>
  </si>
  <si>
    <t>2*GE Interface Card</t>
  </si>
  <si>
    <t>X86 series,FCLGA2011,1800MHz,0.9V,64bit,80000mW,IvyBridge EP Xeon E5-2603 v2,4Core,IT product line Dedicated</t>
  </si>
  <si>
    <t>Memory Module,DDR3 RDIMM,8GB,240PIN,1.25ns,1600000KHz,1.35V,ECC,2 Rank(512M*8bit),Height 30mm</t>
  </si>
  <si>
    <t>COL_SORTNO.0</t>
  </si>
  <si>
    <t>COL_DESCRIPTION.0</t>
  </si>
  <si>
    <t>COL_ADD.0</t>
  </si>
  <si>
    <t>COL_UNIT_PRICE1.0</t>
  </si>
  <si>
    <t>COL_TOTAL_PRICE1.0</t>
  </si>
  <si>
    <t>totalprice.0,locationid.79894954,</t>
  </si>
  <si>
    <t>1</t>
  </si>
  <si>
    <t>totalprice.0,locationid.79894954,productcfgid.9235788,productid.7845822,cfgmodeltypeid.1,producttypeid.0,isquoteleaf.1</t>
  </si>
  <si>
    <t>totalprice.0,locationid.79894954,productcfgid.9234086,productid.7810962,cfgmodeltypeid.1,producttypeid.0,isquoteleaf.1</t>
  </si>
  <si>
    <t>totalprice.0,</t>
  </si>
  <si>
    <t>COL_MODELID.0</t>
  </si>
  <si>
    <t>COL_MODELNAME.0</t>
  </si>
  <si>
    <t>NET_VOLUME.0</t>
  </si>
  <si>
    <t>PACK_VOLUME.0</t>
  </si>
  <si>
    <t>NET_WEG.0</t>
  </si>
  <si>
    <t>PACK_WEG.0</t>
  </si>
  <si>
    <t>VM_POW.0</t>
  </si>
  <si>
    <t>VT_POW.0</t>
  </si>
  <si>
    <t>VMI_POW.0</t>
  </si>
  <si>
    <t>NULL</t>
  </si>
  <si>
    <t>totalstatistics.1,productcfgid.9235788,locationid79894954,</t>
  </si>
  <si>
    <t>totalstatistics.1,productcfgid.9234086,locationid79894954,</t>
  </si>
  <si>
    <t>totalstatistics.1,</t>
  </si>
  <si>
    <t>These Statistics contain the number of the configs.</t>
  </si>
  <si>
    <t>COL_SALECODE.0</t>
  </si>
  <si>
    <t>COL_MODEL.0</t>
  </si>
  <si>
    <t>COL_UNIT_QTY.0</t>
  </si>
  <si>
    <t>COL_REMARK.0</t>
  </si>
  <si>
    <t>COL_BETAREMARK.0</t>
  </si>
  <si>
    <t>sitecfgid.9235788_79894954,productcfgid.9235788,cfgmodeltypeid.1,productid.7845822,locationid.79894954,</t>
  </si>
  <si>
    <t>sitecfgid.9235788_79894954,productcfgid.9235788,cfgmodeltypeid.1,productid.7845822,locationid.79894954,productid.7845822,equipExtId.2</t>
  </si>
  <si>
    <t>sitecfgid.9235788_79894954,productcfgid.9235788,cfgmodeltypeid.1,productid.7845822,locationid.79894954,productid.7845822,sbomid2.35620653,fathersbomid.0,null</t>
  </si>
  <si>
    <t>1.1</t>
  </si>
  <si>
    <t>sitecfgid.9235788_79894954,productcfgid.9235788,cfgmodeltypeid.1,productid.7845822,locationid.79894954,productid.7845822,sbomid3.37982832,fathersbomid.35620653,listprice.1199.0,productid.7845822,producttypeid.0,partnumber.02311GGN,erpid.39627990,discountcategoryid.13,isquoteleaf.1,isquoteitem.1</t>
  </si>
  <si>
    <t>sitecfgid.9235788_79894954,productcfgid.9235788,cfgmodeltypeid.1,productid.7845822,locationid.79894954,productid.7845822,sbomid3.35620664,fathersbomid.35620653,listprice.179.0,productid.7845822,producttypeid.0,partnumber.02310YKB,erpid.36994797,discountcategoryid.13,isquoteleaf.1,isquoteitem.1</t>
  </si>
  <si>
    <t>sitecfgid.9235788_79894954,productcfgid.9235788,cfgmodeltypeid.1,productid.7845822,locationid.79894954,productid.7845822,sbomid3.35620668,fathersbomid.35620653,listprice.59.0,productid.7845822,producttypeid.0,partnumber.02311AFN,erpid.37248057,discountcategoryid.13,isquoteleaf.1,isquoteitem.1</t>
  </si>
  <si>
    <t>sitecfgid.9235788_79894954,productcfgid.9235788,cfgmodeltypeid.1,productid.7845822,locationid.79894954,productid.7845822,sbomid3.36997281,fathersbomid.35620653,listprice.249.0,productid.7845822,producttypeid.0,partnumber.02131042,erpid.34390845,discountcategoryid.13,isquoteleaf.1,isquoteitem.1</t>
  </si>
  <si>
    <t>sitecfgid.9235788_79894954,productcfgid.9235788,cfgmodeltypeid.1,productid.7845822,locationid.79894954,productid.7845822,sbomid2.35720950,fathersbomid.0,null</t>
  </si>
  <si>
    <t>1.2</t>
  </si>
  <si>
    <t>sitecfgid.9235788_79894954,productcfgid.9235788,cfgmodeltypeid.1,productid.7845822,locationid.79894954,productid.7845822,sbomid3.36056329,fathersbomid.35720950,listprice.819.0,productid.7845822,producttypeid.0,partnumber.02311CQC,erpid.37306617,discountcategoryid.13,isquoteleaf.1,isquoteitem.1</t>
  </si>
  <si>
    <t>sitecfgid.9235788_79894954,productcfgid.9235788,cfgmodeltypeid.1,productid.7845822,locationid.79894954,productid.7845822,sbomid2.35620655,fathersbomid.0,null</t>
  </si>
  <si>
    <t>1.3</t>
  </si>
  <si>
    <t>sitecfgid.9235788_79894954,productcfgid.9235788,cfgmodeltypeid.1,productid.7845822,locationid.79894954,productid.7845822,sbomid3.35620677,fathersbomid.35620655,listprice.459.0,productid.7845822,producttypeid.0,partnumber.06200176,erpid.35569647,discountcategoryid.13,isquoteleaf.1,isquoteitem.1</t>
  </si>
  <si>
    <t>sitecfgid.9235788_79894954,productcfgid.9235788,cfgmodeltypeid.1,productid.7845822,locationid.79894954,productid.7845822,sbomid2.35720954,fathersbomid.0,null</t>
  </si>
  <si>
    <t>1.4</t>
  </si>
  <si>
    <t>sitecfgid.9235788_79894954,productcfgid.9235788,cfgmodeltypeid.1,productid.7845822,locationid.79894954,productid.7845822,sbomid3.39161326,fathersbomid.35720954,listprice.130.0,productid.7845822,producttypeid.0,partnumber.05200449,erpid.37438356,discountcategoryid.13,isquoteleaf.1,isquoteitem.1</t>
  </si>
  <si>
    <t>sitecfgid.9235788_79894954,productcfgid.9235788,cfgmodeltypeid.1,productid.7845822,locationid.79894954,productid.7845822,sbomid2.35720956,fathersbomid.0,null</t>
  </si>
  <si>
    <t>1.5</t>
  </si>
  <si>
    <t>sitecfgid.9235788_79894954,productcfgid.9235788,cfgmodeltypeid.1,productid.7845822,locationid.79894954,productid.7845822,sbomid3.35721058,fathersbomid.35720956,listprice.69.0,productid.7845822,producttypeid.0,partnumber.06010249,erpid.37082477,discountcategoryid.14,isquoteleaf.1,isquoteitem.1</t>
  </si>
  <si>
    <t>sitecfgid.9235788_79894954,productcfgid.9235788,cfgmodeltypeid.1,productid.7845822,locationid.79894954,productid.7845822,sbomid3.35721060,fathersbomid.35720956,listprice.28.0,productid.7845822,producttypeid.0,partnumber.21240434,erpid.32685202,discountcategoryid.14,isquoteleaf.1,isquoteitem.1</t>
  </si>
  <si>
    <t>sitecfgid.9235788_79894954,productcfgid.9235788,cfgmodeltypeid.1,productid.7845822,locationid.79894954,productid.7845822,blank.1,isblank.1</t>
  </si>
  <si>
    <t>sitecfgid.9234086_79894954,productcfgid.9234086,cfgmodeltypeid.1,productid.7810962,locationid.79894954,</t>
  </si>
  <si>
    <t>sitecfgid.9234086_79894954,productcfgid.9234086,cfgmodeltypeid.1,productid.7810962,locationid.79894954,productid.7810962,equipExtId.2</t>
  </si>
  <si>
    <t>2</t>
  </si>
  <si>
    <t>sitecfgid.9234086_79894954,productcfgid.9234086,cfgmodeltypeid.1,productid.7810962,locationid.79894954,productid.7810962,sbomid2.29878991,fathersbomid.0,null</t>
  </si>
  <si>
    <t>2.1</t>
  </si>
  <si>
    <t>sitecfgid.9234086_79894954,productcfgid.9234086,cfgmodeltypeid.1,productid.7810962,locationid.79894954,productid.7810962,sbomid3.29879003,fathersbomid.29878991,listprice.1159.0,productid.7810962,producttypeid.0,partnumber.02310KCT,erpid.34364253,discountcategoryid.13,isquoteleaf.1,isquoteitem.1</t>
  </si>
  <si>
    <t>sitecfgid.9234086_79894954,productcfgid.9234086,cfgmodeltypeid.1,productid.7810962,locationid.79894954,productid.7810962,sbomid3.30221928,fathersbomid.29878991,listprice.179.0,productid.7810962,producttypeid.0,partnumber.03022CKQ,erpid.34447066,discountcategoryid.13,isquoteleaf.1,isquoteitem.1</t>
  </si>
  <si>
    <t>sitecfgid.9234086_79894954,productcfgid.9234086,cfgmodeltypeid.1,productid.7810962,locationid.79894954,productid.7810962,sbomid3.30294563,fathersbomid.29878991,listprice.249.0,productid.7810962,producttypeid.0,partnumber.02131042,erpid.34390845,discountcategoryid.13,isquoteleaf.1,isquoteitem.1</t>
  </si>
  <si>
    <t>sitecfgid.9234086_79894954,productcfgid.9234086,cfgmodeltypeid.1,productid.7810962,locationid.79894954,productid.7810962,sbomid2.31630751,fathersbomid.0,null</t>
  </si>
  <si>
    <t>2.2</t>
  </si>
  <si>
    <t>sitecfgid.9234086_79894954,productcfgid.9234086,cfgmodeltypeid.1,productid.7810962,locationid.79894954,productid.7810962,sbomid3.31630792,fathersbomid.31630751,listprice.389.0,productid.7810962,producttypeid.0,partnumber.41020429,erpid.35302805,discountcategoryid.13,isquoteleaf.1,isquoteitem.1</t>
  </si>
  <si>
    <t>sitecfgid.9234086_79894954,productcfgid.9234086,cfgmodeltypeid.1,productid.7810962,locationid.79894954,productid.7810962,sbomid2.29878993,fathersbomid.0,null</t>
  </si>
  <si>
    <t>2.3</t>
  </si>
  <si>
    <t>sitecfgid.9234086_79894954,productcfgid.9234086,cfgmodeltypeid.1,productid.7810962,locationid.79894954,productid.7810962,sbomid3.29879030,fathersbomid.29878993,listprice.230.0,productid.7810962,producttypeid.0,partnumber.06200123,erpid.32987419,discountcategoryid.13,isquoteleaf.1,isquoteitem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</si>
</sst>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###0.000;[Red]\-###0.000"/>
    <numFmt numFmtId="167" formatCode="###0.00;[Red]\-###0.00"/>
    <numFmt numFmtId="168" formatCode="#,##0.00;[Red]\-#,##0.00"/>
    <numFmt numFmtId="169" formatCode="0_ ;[Red]\-0\ "/>
  </numFmts>
  <fonts count="5"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"/>
      <name val="nul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Continuous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166" fontId="1" fillId="0" borderId="4" xfId="0" applyNumberFormat="1" applyFont="1" applyBorder="1" applyAlignment="1" applyProtection="1">
      <alignment horizontal="right" vertical="center" shrinkToFit="1"/>
      <protection locked="0"/>
    </xf>
    <xf numFmtId="167" fontId="1" fillId="0" borderId="4" xfId="0" applyNumberFormat="1" applyFont="1" applyBorder="1" applyAlignment="1" applyProtection="1">
      <alignment horizontal="right" vertical="center" shrinkToFit="1"/>
      <protection locked="0"/>
    </xf>
    <xf numFmtId="167" fontId="1" fillId="0" borderId="5" xfId="0" applyNumberFormat="1" applyFont="1" applyBorder="1" applyAlignment="1" applyProtection="1">
      <alignment horizontal="right" vertical="center" shrinkToFit="1"/>
      <protection locked="0"/>
    </xf>
    <xf numFmtId="0" fontId="2" fillId="2" borderId="6" xfId="0" applyFont="1" applyFill="1" applyBorder="1" applyAlignment="1" applyProtection="1">
      <alignment horizontal="left" vertical="center" wrapText="1"/>
      <protection locked="0"/>
    </xf>
    <xf numFmtId="0" fontId="2" fillId="2" borderId="7" xfId="0" applyFont="1" applyFill="1" applyBorder="1" applyAlignment="1" applyProtection="1">
      <alignment horizontal="left" vertical="center" wrapText="1"/>
      <protection locked="0"/>
    </xf>
    <xf numFmtId="166" fontId="2" fillId="2" borderId="7" xfId="0" applyNumberFormat="1" applyFont="1" applyFill="1" applyBorder="1" applyAlignment="1" applyProtection="1">
      <alignment horizontal="right" vertical="center" shrinkToFit="1"/>
      <protection locked="0"/>
    </xf>
    <xf numFmtId="167" fontId="2" fillId="2" borderId="7" xfId="0" applyNumberFormat="1" applyFont="1" applyFill="1" applyBorder="1" applyAlignment="1" applyProtection="1">
      <alignment horizontal="right" vertical="center" shrinkToFit="1"/>
      <protection locked="0"/>
    </xf>
    <xf numFmtId="167" fontId="2" fillId="2" borderId="8" xfId="0" applyNumberFormat="1" applyFont="1" applyFill="1" applyBorder="1" applyAlignment="1" applyProtection="1">
      <alignment horizontal="right" vertical="center" shrinkToFit="1"/>
      <protection locked="0"/>
    </xf>
    <xf numFmtId="0" fontId="0" fillId="0" borderId="1" xfId="0" applyBorder="1" applyProtection="1"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49" fontId="2" fillId="3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2" fillId="2" borderId="3" xfId="0" applyNumberFormat="1" applyFont="1" applyFill="1" applyBorder="1" applyAlignment="1" applyProtection="1">
      <alignment horizontal="left" vertical="center"/>
      <protection locked="0"/>
    </xf>
    <xf numFmtId="0" fontId="2" fillId="3" borderId="4" xfId="0" applyFont="1" applyFill="1" applyBorder="1" applyAlignment="1" applyProtection="1">
      <alignment horizontal="left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168" fontId="2" fillId="3" borderId="4" xfId="0" applyNumberFormat="1" applyFont="1" applyFill="1" applyBorder="1" applyAlignment="1" applyProtection="1">
      <alignment vertical="center" shrinkToFit="1"/>
      <protection locked="0"/>
    </xf>
    <xf numFmtId="168" fontId="1" fillId="0" borderId="4" xfId="0" applyNumberFormat="1" applyFont="1" applyBorder="1" applyAlignment="1" applyProtection="1">
      <alignment vertical="center" shrinkToFit="1"/>
      <protection locked="0"/>
    </xf>
    <xf numFmtId="168" fontId="2" fillId="2" borderId="4" xfId="0" applyNumberFormat="1" applyFont="1" applyFill="1" applyBorder="1" applyAlignment="1" applyProtection="1">
      <alignment vertical="center" shrinkToFit="1"/>
      <protection locked="0"/>
    </xf>
    <xf numFmtId="168" fontId="2" fillId="3" borderId="5" xfId="0" applyNumberFormat="1" applyFont="1" applyFill="1" applyBorder="1" applyAlignment="1" applyProtection="1">
      <alignment vertical="center" shrinkToFit="1"/>
      <protection locked="0"/>
    </xf>
    <xf numFmtId="168" fontId="1" fillId="0" borderId="5" xfId="0" applyNumberFormat="1" applyFont="1" applyBorder="1" applyAlignment="1" applyProtection="1">
      <alignment vertical="center" shrinkToFit="1"/>
      <protection locked="0"/>
    </xf>
    <xf numFmtId="49" fontId="2" fillId="2" borderId="6" xfId="0" applyNumberFormat="1" applyFont="1" applyFill="1" applyBorder="1" applyAlignment="1" applyProtection="1">
      <alignment horizontal="left" vertical="center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168" fontId="2" fillId="2" borderId="7" xfId="0" applyNumberFormat="1" applyFont="1" applyFill="1" applyBorder="1" applyAlignment="1" applyProtection="1">
      <alignment vertical="center" shrinkToFit="1"/>
      <protection locked="0"/>
    </xf>
    <xf numFmtId="168" fontId="2" fillId="2" borderId="8" xfId="0" applyNumberFormat="1" applyFont="1" applyFill="1" applyBorder="1" applyAlignment="1" applyProtection="1">
      <alignment vertical="center" shrinkToFi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1" fillId="0" borderId="4" xfId="0" applyNumberFormat="1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169" fontId="2" fillId="0" borderId="4" xfId="0" applyNumberFormat="1" applyFont="1" applyBorder="1" applyAlignment="1" applyProtection="1">
      <alignment horizontal="center" vertical="center"/>
      <protection locked="0"/>
    </xf>
    <xf numFmtId="169" fontId="2" fillId="2" borderId="4" xfId="0" applyNumberFormat="1" applyFont="1" applyFill="1" applyBorder="1" applyAlignment="1" applyProtection="1">
      <alignment horizontal="center" vertical="center"/>
      <protection locked="0"/>
    </xf>
    <xf numFmtId="169" fontId="2" fillId="3" borderId="4" xfId="0" applyNumberFormat="1" applyFont="1" applyFill="1" applyBorder="1" applyAlignment="1" applyProtection="1">
      <alignment horizontal="center" vertical="center"/>
      <protection locked="0"/>
    </xf>
    <xf numFmtId="169" fontId="1" fillId="0" borderId="4" xfId="0" applyNumberFormat="1" applyFont="1" applyBorder="1" applyAlignment="1" applyProtection="1">
      <alignment horizontal="center" vertical="center"/>
      <protection locked="0"/>
    </xf>
    <xf numFmtId="168" fontId="2" fillId="0" borderId="4" xfId="0" applyNumberFormat="1" applyFont="1" applyBorder="1" applyAlignment="1" applyProtection="1">
      <alignment vertical="center" shrinkToFi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vertical="center"/>
      <protection locked="0"/>
    </xf>
    <xf numFmtId="49" fontId="1" fillId="0" borderId="6" xfId="0" applyNumberFormat="1" applyFont="1" applyBorder="1" applyAlignment="1" applyProtection="1">
      <alignment horizontal="left" vertical="center"/>
      <protection locked="0"/>
    </xf>
    <xf numFmtId="49" fontId="1" fillId="0" borderId="7" xfId="0" applyNumberFormat="1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69" fontId="1" fillId="0" borderId="7" xfId="0" applyNumberFormat="1" applyFont="1" applyBorder="1" applyAlignment="1" applyProtection="1">
      <alignment horizontal="center" vertical="center"/>
      <protection locked="0"/>
    </xf>
    <xf numFmtId="168" fontId="1" fillId="0" borderId="7" xfId="0" applyNumberFormat="1" applyFont="1" applyBorder="1" applyAlignment="1" applyProtection="1">
      <alignment vertical="center" shrinkToFi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2" fillId="0" borderId="4" xfId="0" applyNumberFormat="1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49" fontId="2" fillId="2" borderId="4" xfId="0" applyNumberFormat="1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 wrapText="1"/>
      <protection locked="0"/>
    </xf>
    <xf numFmtId="49" fontId="2" fillId="3" borderId="4" xfId="0" applyNumberFormat="1" applyFont="1" applyFill="1" applyBorder="1" applyAlignment="1" applyProtection="1">
      <alignment horizontal="left" vertical="center"/>
      <protection locked="0"/>
    </xf>
    <xf numFmtId="0" fontId="2" fillId="3" borderId="4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tabSelected="1" topLeftCell="B2" workbookViewId="0"/>
  </sheetViews>
  <sheetFormatPr defaultRowHeight="15" outlineLevelRow="1"/>
  <cols>
    <col min="1" max="1" width="1.85546875" style="1" hidden="1" customWidth="1"/>
    <col min="2" max="2" width="1.85546875" style="1" customWidth="1"/>
    <col min="3" max="3" width="7.7109375" style="1" customWidth="1"/>
    <col min="4" max="4" width="32.85546875" style="1" customWidth="1"/>
    <col min="5" max="5" width="6.5703125" style="1" customWidth="1"/>
    <col min="6" max="7" width="14.5703125" style="1" customWidth="1"/>
    <col min="8" max="16384" width="9.140625" style="1"/>
  </cols>
  <sheetData>
    <row r="1" spans="1:7" ht="12.75" hidden="1" customHeight="1"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ht="12.75" customHeight="1"/>
    <row r="3" spans="1:7" ht="12.75" customHeight="1"/>
    <row r="4" spans="1:7" ht="12.75" customHeight="1"/>
    <row r="5" spans="1:7" ht="12.75" customHeight="1"/>
    <row r="6" spans="1:7" ht="12.75" customHeight="1">
      <c r="C6" s="14"/>
      <c r="D6" s="14"/>
      <c r="E6" s="14"/>
      <c r="F6" s="14"/>
      <c r="G6" s="14"/>
    </row>
    <row r="7" spans="1:7" ht="12.75" customHeight="1"/>
    <row r="8" spans="1:7" ht="12.75" customHeight="1"/>
    <row r="9" spans="1:7" ht="24" customHeight="1">
      <c r="C9" s="15" t="s">
        <v>16</v>
      </c>
      <c r="D9" s="15" t="s">
        <v>1</v>
      </c>
      <c r="E9" s="15" t="s">
        <v>17</v>
      </c>
      <c r="F9" s="15" t="str">
        <f>IF(QuoteType="Embedded", "Unit Price
("&amp;QF_SYS_CURRENCY1&amp;IF(QF_SYS_TRADETERMDESC1="","",IF(QF_SYS_CURRENCY1="",""," "))&amp;QF_SYS_TRADETERMDESC1&amp;IF(QF_SYS_DESTINATION1="","",IF(QF_SYS_TRADETERMDESC1="",IF(QF_SYS_CURRENCY1="",""," ")," "))&amp;QF_SYS_DESTINATION1&amp;")","Unit Price
("&amp;QF_SYS_CURRENCY1&amp;")")</f>
        <v>Unit Price
(USD DDP(VAT Included) Abakan_Russian Federation)</v>
      </c>
      <c r="G9" s="15" t="str">
        <f>IF(QuoteType="Embedded", "Total Price
("&amp;QF_SYS_CURRENCY1&amp;IF(QF_SYS_TRADETERMDESC1="","",IF(QF_SYS_CURRENCY1="",""," "))&amp;QF_SYS_TRADETERMDESC1&amp;IF(QF_SYS_DESTINATION1="","",IF(QF_SYS_TRADETERMDESC1="",IF(QF_SYS_CURRENCY1="",""," ")," "))&amp;QF_SYS_DESTINATION1&amp;")","Total Price
("&amp;QF_SYS_CURRENCY1&amp;")")</f>
        <v>Total Price
(USD DDP(VAT Included) Abakan_Russian Federation)</v>
      </c>
    </row>
    <row r="10" spans="1:7" ht="12.75">
      <c r="A10" t="s">
        <v>78</v>
      </c>
      <c r="C10" s="16" t="s">
        <v>79</v>
      </c>
      <c r="D10" s="19" t="s">
        <v>12</v>
      </c>
      <c r="E10" s="20"/>
      <c r="F10" s="23"/>
      <c r="G10" s="26">
        <f>G11+G12</f>
        <v>4184.72</v>
      </c>
    </row>
    <row r="11" spans="1:7" ht="12.75" outlineLevel="1">
      <c r="A11" t="s">
        <v>80</v>
      </c>
      <c r="C11" s="17"/>
      <c r="D11" s="5" t="s">
        <v>13</v>
      </c>
      <c r="E11" s="21">
        <v>1</v>
      </c>
      <c r="F11" s="24">
        <f>IFERROR(G11/E11,0)</f>
        <v>2493.2300000000005</v>
      </c>
      <c r="G11" s="27">
        <f>AllInOne!I13*AllInOne!H13+AllInOne!I14*AllInOne!H14+AllInOne!I15*AllInOne!H15+AllInOne!I16*AllInOne!H16+AllInOne!I18*AllInOne!H18+AllInOne!I20*AllInOne!H20+AllInOne!I22*AllInOne!H22+AllInOne!I24*AllInOne!H24+AllInOne!I25*AllInOne!H25</f>
        <v>2493.2300000000005</v>
      </c>
    </row>
    <row r="12" spans="1:7" ht="12.75" outlineLevel="1">
      <c r="A12" t="s">
        <v>81</v>
      </c>
      <c r="C12" s="17"/>
      <c r="D12" s="5" t="s">
        <v>14</v>
      </c>
      <c r="E12" s="21">
        <v>1</v>
      </c>
      <c r="F12" s="24">
        <f>IFERROR(G12/E12,0)</f>
        <v>1691.49</v>
      </c>
      <c r="G12" s="27">
        <f>AllInOne!I30*AllInOne!H30+AllInOne!I31*AllInOne!H31+AllInOne!I32*AllInOne!H32+AllInOne!I34*AllInOne!H34+AllInOne!I36*AllInOne!H36</f>
        <v>1691.49</v>
      </c>
    </row>
    <row r="13" spans="1:7" ht="12.75">
      <c r="A13" t="s">
        <v>82</v>
      </c>
      <c r="C13" s="28"/>
      <c r="D13" s="10" t="s">
        <v>18</v>
      </c>
      <c r="E13" s="29"/>
      <c r="F13" s="30"/>
      <c r="G13" s="31">
        <f>G10</f>
        <v>4184.72</v>
      </c>
    </row>
  </sheetData>
  <pageMargins left="0.51181102362204722" right="0.51181102362204722" top="0.51181102362204722" bottom="0.47244094488188981" header="7.874015748031496E-2" footer="0.19685039370078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topLeftCell="B2" workbookViewId="0"/>
  </sheetViews>
  <sheetFormatPr defaultRowHeight="15"/>
  <cols>
    <col min="1" max="1" width="1.85546875" style="1" hidden="1" customWidth="1"/>
    <col min="2" max="2" width="1.85546875" style="1" customWidth="1"/>
    <col min="3" max="3" width="15.5703125" style="1" customWidth="1"/>
    <col min="4" max="4" width="29.42578125" style="1" customWidth="1"/>
    <col min="5" max="11" width="17.140625" style="1" customWidth="1"/>
    <col min="12" max="16384" width="9.140625" style="1"/>
  </cols>
  <sheetData>
    <row r="1" spans="1:11" ht="12.75" hidden="1" customHeight="1"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ht="12.75" customHeight="1"/>
    <row r="3" spans="1:11" ht="12.75" customHeight="1"/>
    <row r="4" spans="1:11" ht="12.75" customHeight="1"/>
    <row r="5" spans="1:11" ht="12.75" customHeight="1"/>
    <row r="6" spans="1:11" ht="12.75" customHeight="1">
      <c r="C6" s="14"/>
      <c r="D6" s="14"/>
      <c r="E6" s="14"/>
      <c r="F6" s="14"/>
      <c r="G6" s="14"/>
      <c r="H6" s="14"/>
      <c r="I6" s="14"/>
      <c r="J6" s="14"/>
      <c r="K6" s="14"/>
    </row>
    <row r="7" spans="1:11" ht="12.75" customHeight="1"/>
    <row r="8" spans="1:11" ht="12.75" customHeight="1"/>
    <row r="9" spans="1:11" ht="30" customHeight="1">
      <c r="A9" t="s">
        <v>92</v>
      </c>
      <c r="C9" s="53" t="s">
        <v>0</v>
      </c>
      <c r="D9" s="53" t="s">
        <v>1</v>
      </c>
      <c r="E9" s="3" t="s">
        <v>2</v>
      </c>
      <c r="F9" s="3"/>
      <c r="G9" s="3" t="s">
        <v>5</v>
      </c>
      <c r="H9" s="3"/>
      <c r="I9" s="3" t="s">
        <v>8</v>
      </c>
      <c r="J9" s="3"/>
      <c r="K9" s="3"/>
    </row>
    <row r="10" spans="1:11" ht="36">
      <c r="C10" s="53"/>
      <c r="D10" s="53"/>
      <c r="E10" s="2" t="s">
        <v>3</v>
      </c>
      <c r="F10" s="2" t="s">
        <v>4</v>
      </c>
      <c r="G10" s="2" t="s">
        <v>6</v>
      </c>
      <c r="H10" s="2" t="s">
        <v>7</v>
      </c>
      <c r="I10" s="2" t="s">
        <v>9</v>
      </c>
      <c r="J10" s="2" t="s">
        <v>10</v>
      </c>
      <c r="K10" s="2" t="s">
        <v>11</v>
      </c>
    </row>
    <row r="11" spans="1:11" ht="12.75">
      <c r="A11" t="s">
        <v>93</v>
      </c>
      <c r="C11" s="4" t="s">
        <v>12</v>
      </c>
      <c r="D11" s="5" t="s">
        <v>13</v>
      </c>
      <c r="E11" s="6">
        <v>1.2999999999999999E-2</v>
      </c>
      <c r="F11" s="6">
        <v>0.13100000000000001</v>
      </c>
      <c r="G11" s="6">
        <v>14.53</v>
      </c>
      <c r="H11" s="6">
        <v>26.43</v>
      </c>
      <c r="I11" s="7">
        <v>174.2</v>
      </c>
      <c r="J11" s="7">
        <v>116.2</v>
      </c>
      <c r="K11" s="8">
        <v>60.6</v>
      </c>
    </row>
    <row r="12" spans="1:11" ht="12.75">
      <c r="A12" t="s">
        <v>94</v>
      </c>
      <c r="C12" s="4" t="s">
        <v>12</v>
      </c>
      <c r="D12" s="5" t="s">
        <v>14</v>
      </c>
      <c r="E12" s="6">
        <v>1.4E-2</v>
      </c>
      <c r="F12" s="6">
        <v>0.13400000000000001</v>
      </c>
      <c r="G12" s="6">
        <v>15.128</v>
      </c>
      <c r="H12" s="6">
        <v>21.527999999999999</v>
      </c>
      <c r="I12" s="7">
        <v>141.5</v>
      </c>
      <c r="J12" s="7">
        <v>92</v>
      </c>
      <c r="K12" s="8">
        <v>60</v>
      </c>
    </row>
    <row r="13" spans="1:11" ht="12.75">
      <c r="A13" t="s">
        <v>95</v>
      </c>
      <c r="C13" s="9"/>
      <c r="D13" s="10" t="s">
        <v>15</v>
      </c>
      <c r="E13" s="11">
        <f t="shared" ref="E13:K13" si="0">E11+E12</f>
        <v>2.7E-2</v>
      </c>
      <c r="F13" s="11">
        <f t="shared" si="0"/>
        <v>0.26500000000000001</v>
      </c>
      <c r="G13" s="11">
        <f t="shared" si="0"/>
        <v>29.658000000000001</v>
      </c>
      <c r="H13" s="11">
        <f t="shared" si="0"/>
        <v>47.957999999999998</v>
      </c>
      <c r="I13" s="12">
        <f t="shared" si="0"/>
        <v>315.7</v>
      </c>
      <c r="J13" s="12">
        <f t="shared" si="0"/>
        <v>208.2</v>
      </c>
      <c r="K13" s="13">
        <f t="shared" si="0"/>
        <v>120.6</v>
      </c>
    </row>
    <row r="15" spans="1:11" ht="12.75">
      <c r="C15" t="s">
        <v>96</v>
      </c>
    </row>
  </sheetData>
  <mergeCells count="2">
    <mergeCell ref="C9:C10"/>
    <mergeCell ref="D9:D10"/>
  </mergeCells>
  <pageMargins left="0.51181102362204722" right="0.51181102362204722" top="0.51181102362204722" bottom="0.47244094488188981" header="7.874015748031496E-2" footer="0.196850393700787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topLeftCell="B2" workbookViewId="0"/>
  </sheetViews>
  <sheetFormatPr defaultRowHeight="15" outlineLevelRow="2"/>
  <cols>
    <col min="1" max="1" width="1.85546875" style="1" hidden="1" customWidth="1"/>
    <col min="2" max="2" width="1.85546875" style="1" customWidth="1"/>
    <col min="3" max="3" width="7.7109375" style="1" customWidth="1"/>
    <col min="4" max="4" width="13.5703125" style="1" customWidth="1"/>
    <col min="5" max="5" width="19.42578125" style="1" customWidth="1"/>
    <col min="6" max="6" width="34.5703125" style="1" customWidth="1"/>
    <col min="7" max="8" width="7" style="1" customWidth="1"/>
    <col min="9" max="10" width="14.5703125" style="1" customWidth="1"/>
    <col min="11" max="11" width="17.140625" style="1" customWidth="1"/>
    <col min="12" max="16384" width="9.140625" style="1"/>
  </cols>
  <sheetData>
    <row r="1" spans="1:12" ht="12.75" hidden="1" customHeight="1">
      <c r="C1" t="s">
        <v>73</v>
      </c>
      <c r="D1" t="s">
        <v>97</v>
      </c>
      <c r="E1" t="s">
        <v>98</v>
      </c>
      <c r="F1" t="s">
        <v>74</v>
      </c>
      <c r="G1" t="s">
        <v>99</v>
      </c>
      <c r="H1" t="s">
        <v>75</v>
      </c>
      <c r="I1" t="s">
        <v>76</v>
      </c>
      <c r="J1" t="s">
        <v>77</v>
      </c>
      <c r="K1" t="s">
        <v>100</v>
      </c>
      <c r="L1" t="s">
        <v>101</v>
      </c>
    </row>
    <row r="2" spans="1:12" ht="12.75" customHeight="1"/>
    <row r="3" spans="1:12" ht="12.75" customHeight="1"/>
    <row r="4" spans="1:12" ht="12.75" customHeight="1"/>
    <row r="5" spans="1:12" ht="12.75" customHeight="1"/>
    <row r="6" spans="1:12" ht="12.75" customHeight="1">
      <c r="C6" s="14"/>
      <c r="D6" s="14"/>
      <c r="E6" s="14"/>
      <c r="F6" s="14"/>
      <c r="G6" s="14"/>
      <c r="H6" s="14"/>
      <c r="I6" s="14"/>
      <c r="J6" s="14"/>
      <c r="K6" s="14"/>
    </row>
    <row r="7" spans="1:12" ht="12.75" customHeight="1"/>
    <row r="8" spans="1:12" ht="12.75" customHeight="1"/>
    <row r="9" spans="1:12" ht="24" customHeight="1">
      <c r="C9" s="2" t="s">
        <v>16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17</v>
      </c>
      <c r="I9" s="2" t="str">
        <f>IF(QuoteType="Embedded","Unit Price
("&amp;QF_SYS_CURRENCY1&amp;IF(QF_SYS_TRADETERMDESC1="","",IF(QF_SYS_CURRENCY1="",""," "))&amp;QF_SYS_TRADETERMDESC1&amp;IF(QF_SYS_DESTINATION1="","",IF(QF_SYS_TRADETERMDESC1="",IF(QF_SYS_CURRENCY1="",""," ")," "))&amp;QF_SYS_DESTINATION1&amp;")","Unit Price
("&amp;QF_SYS_CURRENCY1&amp;")")</f>
        <v>Unit Price
(USD DDP(VAT Included) Abakan_Russian Federation)</v>
      </c>
      <c r="J9" s="2" t="str">
        <f>IF(QuoteType="Embedded", "Total Price
("&amp;QF_SYS_CURRENCY1&amp;IF(QF_SYS_TRADETERMDESC1="","",IF(QF_SYS_CURRENCY1="",""," "))&amp;QF_SYS_TRADETERMDESC1&amp;IF(QF_SYS_DESTINATION1="","",IF(QF_SYS_TRADETERMDESC1="",IF(QF_SYS_CURRENCY1="",""," ")," "))&amp;QF_SYS_DESTINATION1&amp;")","Total Price
("&amp;QF_SYS_CURRENCY1&amp;")")</f>
        <v>Total Price
(USD DDP(VAT Included) Abakan_Russian Federation)</v>
      </c>
      <c r="K9" s="2" t="s">
        <v>23</v>
      </c>
      <c r="L9" s="32" t="s">
        <v>24</v>
      </c>
    </row>
    <row r="10" spans="1:12" ht="12.75">
      <c r="A10" t="s">
        <v>102</v>
      </c>
      <c r="C10" s="33"/>
      <c r="D10" s="54" t="s">
        <v>25</v>
      </c>
      <c r="E10" s="54"/>
      <c r="F10" s="55"/>
      <c r="G10" s="35"/>
      <c r="H10" s="36"/>
      <c r="I10" s="40"/>
      <c r="J10" s="40"/>
      <c r="K10" s="41"/>
      <c r="L10" s="45"/>
    </row>
    <row r="11" spans="1:12" ht="12.75">
      <c r="A11" t="s">
        <v>103</v>
      </c>
      <c r="C11" s="18" t="s">
        <v>79</v>
      </c>
      <c r="D11" s="56" t="s">
        <v>13</v>
      </c>
      <c r="E11" s="56" t="s">
        <v>13</v>
      </c>
      <c r="F11" s="57"/>
      <c r="G11" s="22"/>
      <c r="H11" s="37">
        <v>1</v>
      </c>
      <c r="I11" s="25">
        <f>IF(OR(H11="",J11=""),"",J11/IF(H11=0,1,H11))</f>
        <v>2493.23</v>
      </c>
      <c r="J11" s="25">
        <f>J12+J17+J19+J21+J23</f>
        <v>2493.23</v>
      </c>
      <c r="K11" s="42"/>
      <c r="L11" s="45"/>
    </row>
    <row r="12" spans="1:12" ht="12.75" outlineLevel="1">
      <c r="A12" t="s">
        <v>104</v>
      </c>
      <c r="C12" s="16" t="s">
        <v>105</v>
      </c>
      <c r="D12" s="58" t="s">
        <v>26</v>
      </c>
      <c r="E12" s="58" t="s">
        <v>26</v>
      </c>
      <c r="F12" s="59"/>
      <c r="G12" s="20"/>
      <c r="H12" s="38"/>
      <c r="I12" s="23"/>
      <c r="J12" s="23">
        <f>SUBTOTAL(9,J13:J16)</f>
        <v>1333.21</v>
      </c>
      <c r="K12" s="43"/>
      <c r="L12" s="45"/>
    </row>
    <row r="13" spans="1:12" ht="24" outlineLevel="2">
      <c r="A13" t="s">
        <v>106</v>
      </c>
      <c r="C13" s="17"/>
      <c r="D13" s="34" t="s">
        <v>27</v>
      </c>
      <c r="E13" s="5" t="s">
        <v>40</v>
      </c>
      <c r="F13" s="5" t="s">
        <v>49</v>
      </c>
      <c r="G13" s="21">
        <v>1</v>
      </c>
      <c r="H13" s="39">
        <f>G13*H11</f>
        <v>1</v>
      </c>
      <c r="I13" s="24">
        <v>826.11</v>
      </c>
      <c r="J13" s="24">
        <f>I13*H13</f>
        <v>826.11</v>
      </c>
      <c r="K13" s="44"/>
      <c r="L13" s="45"/>
    </row>
    <row r="14" spans="1:12" ht="12.75" outlineLevel="2">
      <c r="A14" t="s">
        <v>107</v>
      </c>
      <c r="C14" s="17"/>
      <c r="D14" s="34" t="s">
        <v>28</v>
      </c>
      <c r="E14" s="5" t="s">
        <v>41</v>
      </c>
      <c r="F14" s="5" t="s">
        <v>50</v>
      </c>
      <c r="G14" s="21">
        <v>1</v>
      </c>
      <c r="H14" s="39">
        <f>G14*H11</f>
        <v>1</v>
      </c>
      <c r="I14" s="24">
        <v>123.33</v>
      </c>
      <c r="J14" s="24">
        <f>I14*H14</f>
        <v>123.33</v>
      </c>
      <c r="K14" s="44"/>
      <c r="L14" s="45"/>
    </row>
    <row r="15" spans="1:12" ht="12.75" outlineLevel="2">
      <c r="A15" t="s">
        <v>108</v>
      </c>
      <c r="C15" s="17"/>
      <c r="D15" s="34" t="s">
        <v>29</v>
      </c>
      <c r="E15" s="5" t="s">
        <v>42</v>
      </c>
      <c r="F15" s="5" t="s">
        <v>51</v>
      </c>
      <c r="G15" s="21">
        <v>1</v>
      </c>
      <c r="H15" s="39">
        <f>G15*H11</f>
        <v>1</v>
      </c>
      <c r="I15" s="24">
        <v>40.65</v>
      </c>
      <c r="J15" s="24">
        <f>I15*H15</f>
        <v>40.65</v>
      </c>
      <c r="K15" s="44"/>
      <c r="L15" s="45"/>
    </row>
    <row r="16" spans="1:12" ht="12.75" outlineLevel="2">
      <c r="A16" t="s">
        <v>109</v>
      </c>
      <c r="C16" s="17"/>
      <c r="D16" s="34" t="s">
        <v>30</v>
      </c>
      <c r="E16" s="5" t="s">
        <v>43</v>
      </c>
      <c r="F16" s="5" t="s">
        <v>52</v>
      </c>
      <c r="G16" s="21">
        <v>2</v>
      </c>
      <c r="H16" s="39">
        <f>G16*H11</f>
        <v>2</v>
      </c>
      <c r="I16" s="24">
        <v>171.56</v>
      </c>
      <c r="J16" s="24">
        <f>I16*H16</f>
        <v>343.12</v>
      </c>
      <c r="K16" s="44"/>
      <c r="L16" s="45"/>
    </row>
    <row r="17" spans="1:12" ht="12.75" outlineLevel="1">
      <c r="A17" t="s">
        <v>110</v>
      </c>
      <c r="C17" s="16" t="s">
        <v>111</v>
      </c>
      <c r="D17" s="58" t="s">
        <v>31</v>
      </c>
      <c r="E17" s="58" t="s">
        <v>31</v>
      </c>
      <c r="F17" s="59"/>
      <c r="G17" s="20"/>
      <c r="H17" s="38"/>
      <c r="I17" s="23"/>
      <c r="J17" s="23">
        <f>SUBTOTAL(9,J18:J18)</f>
        <v>564.29</v>
      </c>
      <c r="K17" s="43"/>
      <c r="L17" s="45"/>
    </row>
    <row r="18" spans="1:12" ht="48" outlineLevel="2">
      <c r="A18" t="s">
        <v>112</v>
      </c>
      <c r="C18" s="17"/>
      <c r="D18" s="34" t="s">
        <v>32</v>
      </c>
      <c r="E18" s="5" t="s">
        <v>44</v>
      </c>
      <c r="F18" s="5" t="s">
        <v>53</v>
      </c>
      <c r="G18" s="21">
        <v>1</v>
      </c>
      <c r="H18" s="39">
        <f>G18*H11</f>
        <v>1</v>
      </c>
      <c r="I18" s="24">
        <v>564.29</v>
      </c>
      <c r="J18" s="24">
        <f>I18*H18</f>
        <v>564.29</v>
      </c>
      <c r="K18" s="44"/>
      <c r="L18" s="45"/>
    </row>
    <row r="19" spans="1:12" ht="12.75" outlineLevel="1">
      <c r="A19" t="s">
        <v>113</v>
      </c>
      <c r="C19" s="16" t="s">
        <v>114</v>
      </c>
      <c r="D19" s="58" t="s">
        <v>33</v>
      </c>
      <c r="E19" s="58" t="s">
        <v>33</v>
      </c>
      <c r="F19" s="59"/>
      <c r="G19" s="20"/>
      <c r="H19" s="38"/>
      <c r="I19" s="23"/>
      <c r="J19" s="23">
        <f>SUBTOTAL(9,J20:J20)</f>
        <v>316.25</v>
      </c>
      <c r="K19" s="43"/>
      <c r="L19" s="45"/>
    </row>
    <row r="20" spans="1:12" ht="48" outlineLevel="2">
      <c r="A20" t="s">
        <v>115</v>
      </c>
      <c r="C20" s="17"/>
      <c r="D20" s="34" t="s">
        <v>34</v>
      </c>
      <c r="E20" s="5" t="s">
        <v>45</v>
      </c>
      <c r="F20" s="5" t="s">
        <v>54</v>
      </c>
      <c r="G20" s="21">
        <v>1</v>
      </c>
      <c r="H20" s="39">
        <f>G20*H11</f>
        <v>1</v>
      </c>
      <c r="I20" s="24">
        <v>316.25</v>
      </c>
      <c r="J20" s="24">
        <f>I20*H20</f>
        <v>316.25</v>
      </c>
      <c r="K20" s="44"/>
      <c r="L20" s="45"/>
    </row>
    <row r="21" spans="1:12" ht="12.75" outlineLevel="1">
      <c r="A21" t="s">
        <v>116</v>
      </c>
      <c r="C21" s="16" t="s">
        <v>117</v>
      </c>
      <c r="D21" s="58" t="s">
        <v>35</v>
      </c>
      <c r="E21" s="58" t="s">
        <v>35</v>
      </c>
      <c r="F21" s="59"/>
      <c r="G21" s="20"/>
      <c r="H21" s="38"/>
      <c r="I21" s="23"/>
      <c r="J21" s="23">
        <f>SUBTOTAL(9,J22:J22)</f>
        <v>89.57</v>
      </c>
      <c r="K21" s="43"/>
      <c r="L21" s="45"/>
    </row>
    <row r="22" spans="1:12" ht="48" outlineLevel="2">
      <c r="A22" t="s">
        <v>118</v>
      </c>
      <c r="C22" s="17"/>
      <c r="D22" s="34" t="s">
        <v>36</v>
      </c>
      <c r="E22" s="5" t="s">
        <v>46</v>
      </c>
      <c r="F22" s="5" t="s">
        <v>55</v>
      </c>
      <c r="G22" s="21">
        <v>1</v>
      </c>
      <c r="H22" s="39">
        <f>G22*H11</f>
        <v>1</v>
      </c>
      <c r="I22" s="24">
        <v>89.57</v>
      </c>
      <c r="J22" s="24">
        <f>I22*H22</f>
        <v>89.57</v>
      </c>
      <c r="K22" s="44"/>
      <c r="L22" s="45"/>
    </row>
    <row r="23" spans="1:12" ht="12.75" outlineLevel="1">
      <c r="A23" t="s">
        <v>119</v>
      </c>
      <c r="C23" s="16" t="s">
        <v>120</v>
      </c>
      <c r="D23" s="58" t="s">
        <v>37</v>
      </c>
      <c r="E23" s="58" t="s">
        <v>37</v>
      </c>
      <c r="F23" s="59"/>
      <c r="G23" s="20"/>
      <c r="H23" s="38"/>
      <c r="I23" s="23"/>
      <c r="J23" s="23">
        <f>SUBTOTAL(9,J24:J25)</f>
        <v>189.91</v>
      </c>
      <c r="K23" s="43"/>
      <c r="L23" s="45"/>
    </row>
    <row r="24" spans="1:12" ht="36" outlineLevel="2">
      <c r="A24" t="s">
        <v>121</v>
      </c>
      <c r="C24" s="17"/>
      <c r="D24" s="34" t="s">
        <v>38</v>
      </c>
      <c r="E24" s="5" t="s">
        <v>47</v>
      </c>
      <c r="F24" s="5" t="s">
        <v>56</v>
      </c>
      <c r="G24" s="21">
        <v>2</v>
      </c>
      <c r="H24" s="39">
        <f>G24*H11</f>
        <v>2</v>
      </c>
      <c r="I24" s="24">
        <v>78.94</v>
      </c>
      <c r="J24" s="24">
        <f>I24*H24</f>
        <v>157.88</v>
      </c>
      <c r="K24" s="44"/>
      <c r="L24" s="45"/>
    </row>
    <row r="25" spans="1:12" ht="12.75" outlineLevel="2">
      <c r="A25" t="s">
        <v>122</v>
      </c>
      <c r="C25" s="17"/>
      <c r="D25" s="34" t="s">
        <v>39</v>
      </c>
      <c r="E25" s="5" t="s">
        <v>48</v>
      </c>
      <c r="F25" s="5" t="s">
        <v>57</v>
      </c>
      <c r="G25" s="21">
        <v>1</v>
      </c>
      <c r="H25" s="39">
        <f>G25*H11</f>
        <v>1</v>
      </c>
      <c r="I25" s="24">
        <v>32.03</v>
      </c>
      <c r="J25" s="24">
        <f>I25*H25</f>
        <v>32.03</v>
      </c>
      <c r="K25" s="44"/>
      <c r="L25" s="45"/>
    </row>
    <row r="26" spans="1:12" ht="12.75">
      <c r="A26" t="s">
        <v>123</v>
      </c>
      <c r="C26" s="17"/>
      <c r="D26" s="34"/>
      <c r="E26" s="5"/>
      <c r="F26" s="5"/>
      <c r="G26" s="21"/>
      <c r="H26" s="39"/>
      <c r="I26" s="24"/>
      <c r="J26" s="24"/>
      <c r="K26" s="44"/>
      <c r="L26" s="45"/>
    </row>
    <row r="27" spans="1:12" ht="12.75">
      <c r="A27" t="s">
        <v>124</v>
      </c>
      <c r="C27" s="33"/>
      <c r="D27" s="54" t="s">
        <v>58</v>
      </c>
      <c r="E27" s="54"/>
      <c r="F27" s="55"/>
      <c r="G27" s="35"/>
      <c r="H27" s="36"/>
      <c r="I27" s="40"/>
      <c r="J27" s="40"/>
      <c r="K27" s="41"/>
      <c r="L27" s="45"/>
    </row>
    <row r="28" spans="1:12" ht="12.75">
      <c r="A28" t="s">
        <v>125</v>
      </c>
      <c r="C28" s="18" t="s">
        <v>126</v>
      </c>
      <c r="D28" s="56" t="s">
        <v>14</v>
      </c>
      <c r="E28" s="56" t="s">
        <v>14</v>
      </c>
      <c r="F28" s="57"/>
      <c r="G28" s="22"/>
      <c r="H28" s="37">
        <v>1</v>
      </c>
      <c r="I28" s="25">
        <f>IF(OR(H28="",J28=""),"",J28/IF(H28=0,1,H28))</f>
        <v>1691.49</v>
      </c>
      <c r="J28" s="25">
        <f>J29+J33+J35</f>
        <v>1691.49</v>
      </c>
      <c r="K28" s="42"/>
      <c r="L28" s="45"/>
    </row>
    <row r="29" spans="1:12" ht="12.75" outlineLevel="1">
      <c r="A29" t="s">
        <v>127</v>
      </c>
      <c r="C29" s="16" t="s">
        <v>128</v>
      </c>
      <c r="D29" s="58" t="s">
        <v>26</v>
      </c>
      <c r="E29" s="58" t="s">
        <v>26</v>
      </c>
      <c r="F29" s="59"/>
      <c r="G29" s="20"/>
      <c r="H29" s="38"/>
      <c r="I29" s="23"/>
      <c r="J29" s="23">
        <f>SUBTOTAL(9,J30:J32)</f>
        <v>1265</v>
      </c>
      <c r="K29" s="43"/>
      <c r="L29" s="45"/>
    </row>
    <row r="30" spans="1:12" ht="12.75" outlineLevel="2">
      <c r="A30" t="s">
        <v>129</v>
      </c>
      <c r="C30" s="17"/>
      <c r="D30" s="34" t="s">
        <v>59</v>
      </c>
      <c r="E30" s="5" t="s">
        <v>65</v>
      </c>
      <c r="F30" s="5" t="s">
        <v>69</v>
      </c>
      <c r="G30" s="21">
        <v>1</v>
      </c>
      <c r="H30" s="39">
        <f>G30*H28</f>
        <v>1</v>
      </c>
      <c r="I30" s="24">
        <v>798.55</v>
      </c>
      <c r="J30" s="24">
        <f>I30*H30</f>
        <v>798.55</v>
      </c>
      <c r="K30" s="44"/>
      <c r="L30" s="45"/>
    </row>
    <row r="31" spans="1:12" ht="12.75" outlineLevel="2">
      <c r="A31" t="s">
        <v>130</v>
      </c>
      <c r="C31" s="17"/>
      <c r="D31" s="34" t="s">
        <v>60</v>
      </c>
      <c r="E31" s="5" t="s">
        <v>66</v>
      </c>
      <c r="F31" s="5" t="s">
        <v>70</v>
      </c>
      <c r="G31" s="21">
        <v>1</v>
      </c>
      <c r="H31" s="39">
        <f>G31*H28</f>
        <v>1</v>
      </c>
      <c r="I31" s="24">
        <v>123.33</v>
      </c>
      <c r="J31" s="24">
        <f>I31*H31</f>
        <v>123.33</v>
      </c>
      <c r="K31" s="44"/>
      <c r="L31" s="45"/>
    </row>
    <row r="32" spans="1:12" ht="12.75" outlineLevel="2">
      <c r="A32" t="s">
        <v>131</v>
      </c>
      <c r="C32" s="17"/>
      <c r="D32" s="34" t="s">
        <v>30</v>
      </c>
      <c r="E32" s="5" t="s">
        <v>43</v>
      </c>
      <c r="F32" s="5" t="s">
        <v>52</v>
      </c>
      <c r="G32" s="21">
        <v>2</v>
      </c>
      <c r="H32" s="39">
        <f>G32*H28</f>
        <v>2</v>
      </c>
      <c r="I32" s="24">
        <v>171.56</v>
      </c>
      <c r="J32" s="24">
        <f>I32*H32</f>
        <v>343.12</v>
      </c>
      <c r="K32" s="44"/>
      <c r="L32" s="45"/>
    </row>
    <row r="33" spans="1:12" ht="12.75" outlineLevel="1">
      <c r="A33" t="s">
        <v>132</v>
      </c>
      <c r="C33" s="16" t="s">
        <v>133</v>
      </c>
      <c r="D33" s="58" t="s">
        <v>61</v>
      </c>
      <c r="E33" s="58" t="s">
        <v>61</v>
      </c>
      <c r="F33" s="59"/>
      <c r="G33" s="20"/>
      <c r="H33" s="38"/>
      <c r="I33" s="23"/>
      <c r="J33" s="23">
        <f>SUBTOTAL(9,J34:J34)</f>
        <v>268.02</v>
      </c>
      <c r="K33" s="43"/>
      <c r="L33" s="45"/>
    </row>
    <row r="34" spans="1:12" ht="48" outlineLevel="2">
      <c r="A34" t="s">
        <v>134</v>
      </c>
      <c r="C34" s="17"/>
      <c r="D34" s="34" t="s">
        <v>62</v>
      </c>
      <c r="E34" s="5" t="s">
        <v>67</v>
      </c>
      <c r="F34" s="5" t="s">
        <v>71</v>
      </c>
      <c r="G34" s="21">
        <v>1</v>
      </c>
      <c r="H34" s="39">
        <f>G34*H28</f>
        <v>1</v>
      </c>
      <c r="I34" s="24">
        <v>268.02</v>
      </c>
      <c r="J34" s="24">
        <f>I34*H34</f>
        <v>268.02</v>
      </c>
      <c r="K34" s="44"/>
      <c r="L34" s="45"/>
    </row>
    <row r="35" spans="1:12" ht="12.75" outlineLevel="1">
      <c r="A35" t="s">
        <v>135</v>
      </c>
      <c r="C35" s="16" t="s">
        <v>136</v>
      </c>
      <c r="D35" s="58" t="s">
        <v>63</v>
      </c>
      <c r="E35" s="58" t="s">
        <v>63</v>
      </c>
      <c r="F35" s="59"/>
      <c r="G35" s="20"/>
      <c r="H35" s="38"/>
      <c r="I35" s="23"/>
      <c r="J35" s="23">
        <f>SUBTOTAL(9,J36:J36)</f>
        <v>158.47</v>
      </c>
      <c r="K35" s="43"/>
      <c r="L35" s="45"/>
    </row>
    <row r="36" spans="1:12" ht="48" outlineLevel="2">
      <c r="A36" t="s">
        <v>137</v>
      </c>
      <c r="C36" s="46"/>
      <c r="D36" s="47" t="s">
        <v>64</v>
      </c>
      <c r="E36" s="48" t="s">
        <v>68</v>
      </c>
      <c r="F36" s="48" t="s">
        <v>72</v>
      </c>
      <c r="G36" s="49">
        <v>1</v>
      </c>
      <c r="H36" s="50">
        <f>G36*H28</f>
        <v>1</v>
      </c>
      <c r="I36" s="51">
        <v>158.47</v>
      </c>
      <c r="J36" s="51">
        <f>I36*H36</f>
        <v>158.47</v>
      </c>
      <c r="K36" s="52"/>
      <c r="L36" s="45"/>
    </row>
    <row r="37" spans="1:12" ht="12.75"/>
  </sheetData>
  <mergeCells count="12">
    <mergeCell ref="D33:F33"/>
    <mergeCell ref="D35:F35"/>
    <mergeCell ref="D21:F21"/>
    <mergeCell ref="D23:F23"/>
    <mergeCell ref="D27:F27"/>
    <mergeCell ref="D28:F28"/>
    <mergeCell ref="D29:F29"/>
    <mergeCell ref="D10:F10"/>
    <mergeCell ref="D11:F11"/>
    <mergeCell ref="D12:F12"/>
    <mergeCell ref="D17:F17"/>
    <mergeCell ref="D19:F19"/>
  </mergeCells>
  <pageMargins left="0.51181102362204722" right="0.51181102362204722" top="0.51181102362204722" bottom="0.47244094488188981" header="7.874015748031496E-2" footer="0.196850393700787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Summary</vt:lpstr>
      <vt:lpstr>Statistics</vt:lpstr>
      <vt:lpstr>AllInOne</vt:lpstr>
      <vt:lpstr>AllInOne!CFGAREA</vt:lpstr>
      <vt:lpstr>Statistics!CFGAREA</vt:lpstr>
      <vt:lpstr>Summary!CFGAREA</vt:lpstr>
      <vt:lpstr>AllInOne!Print_Area</vt:lpstr>
      <vt:lpstr>Summary!Print_Area</vt:lpstr>
      <vt:lpstr>AllInOne!Print_Titles</vt:lpstr>
      <vt:lpstr>Summary!Print_Titles</vt:lpstr>
      <vt:lpstr>Statistics!statistics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2016-02-11T10:48:05Z</dcterms:modified>
</cp:coreProperties>
</file>