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chel\Desktop\"/>
    </mc:Choice>
  </mc:AlternateContent>
  <bookViews>
    <workbookView xWindow="0" yWindow="0" windowWidth="19200" windowHeight="8235" activeTab="2"/>
  </bookViews>
  <sheets>
    <sheet name="Planilha de teste" sheetId="1" r:id="rId1"/>
    <sheet name="Log dos testes" sheetId="3" r:id="rId2"/>
    <sheet name="Resum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4" l="1"/>
  <c r="W7" i="4"/>
  <c r="W6" i="4"/>
  <c r="W5" i="4"/>
  <c r="V7" i="4"/>
  <c r="V6" i="4"/>
  <c r="X8" i="4"/>
  <c r="Y7" i="4" l="1"/>
  <c r="V8" i="4"/>
  <c r="W8" i="4"/>
  <c r="Y6" i="4"/>
  <c r="Y5" i="4"/>
  <c r="S5" i="4"/>
  <c r="S6" i="4"/>
  <c r="S7" i="4"/>
  <c r="R7" i="4"/>
  <c r="R6" i="4"/>
  <c r="R5" i="4"/>
  <c r="T8" i="4"/>
  <c r="Y8" i="4" l="1"/>
  <c r="U7" i="4"/>
  <c r="R8" i="4"/>
  <c r="S8" i="4"/>
  <c r="U6" i="4"/>
  <c r="U5" i="4"/>
  <c r="D8" i="4"/>
  <c r="H8" i="4"/>
  <c r="L8" i="4"/>
  <c r="P8" i="4"/>
  <c r="N7" i="4"/>
  <c r="O7" i="4"/>
  <c r="K7" i="4"/>
  <c r="J7" i="4"/>
  <c r="G7" i="4"/>
  <c r="F7" i="4"/>
  <c r="B7" i="4"/>
  <c r="C7" i="4"/>
  <c r="J6" i="4"/>
  <c r="J5" i="4"/>
  <c r="K6" i="4"/>
  <c r="K5" i="4"/>
  <c r="C5" i="4"/>
  <c r="U8" i="4" l="1"/>
  <c r="M6" i="4"/>
  <c r="K8" i="4"/>
  <c r="J8" i="4"/>
  <c r="I7" i="4"/>
  <c r="Q7" i="4"/>
  <c r="M7" i="4"/>
  <c r="M5" i="4"/>
  <c r="E7" i="4"/>
  <c r="O6" i="4"/>
  <c r="O5" i="4"/>
  <c r="G6" i="4"/>
  <c r="G5" i="4"/>
  <c r="N6" i="4"/>
  <c r="N5" i="4"/>
  <c r="F6" i="4"/>
  <c r="F5" i="4"/>
  <c r="C6" i="4"/>
  <c r="B5" i="4"/>
  <c r="B6" i="4"/>
  <c r="M8" i="4" l="1"/>
  <c r="Q6" i="4"/>
  <c r="E5" i="4"/>
  <c r="B8" i="4"/>
  <c r="F8" i="4"/>
  <c r="N8" i="4"/>
  <c r="G8" i="4"/>
  <c r="Q5" i="4"/>
  <c r="O8" i="4"/>
  <c r="I6" i="4"/>
  <c r="I5" i="4"/>
  <c r="C8" i="4"/>
  <c r="E8" i="4" s="1"/>
  <c r="E6" i="4"/>
  <c r="I8" i="4" l="1"/>
  <c r="Q8" i="4"/>
</calcChain>
</file>

<file path=xl/sharedStrings.xml><?xml version="1.0" encoding="utf-8"?>
<sst xmlns="http://schemas.openxmlformats.org/spreadsheetml/2006/main" count="601" uniqueCount="274">
  <si>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</si>
  <si>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</si>
  <si>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</si>
  <si>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</si>
  <si>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</si>
  <si>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</si>
  <si>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</si>
  <si>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</si>
  <si>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</si>
  <si>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</si>
  <si>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</si>
  <si>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</si>
  <si>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</si>
  <si>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</si>
  <si>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</si>
  <si>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</si>
  <si>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</si>
  <si>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</si>
  <si>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</si>
  <si>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</si>
  <si>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</si>
  <si>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</si>
  <si>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</si>
  <si>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</si>
  <si>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</si>
  <si>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</si>
  <si>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</si>
  <si>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</si>
  <si>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</si>
  <si>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</si>
  <si>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</si>
  <si>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</si>
  <si>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</si>
  <si>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</si>
  <si>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</si>
  <si>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</si>
  <si>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</si>
  <si>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</si>
  <si>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</si>
  <si>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</si>
  <si>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</si>
  <si>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</si>
  <si>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</si>
  <si>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</si>
  <si>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</si>
  <si>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</si>
  <si>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</si>
  <si>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</si>
  <si>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</si>
  <si>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</si>
  <si>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</si>
  <si>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</si>
  <si>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</si>
  <si>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</si>
  <si>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</si>
  <si>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</si>
  <si>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</si>
  <si>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</si>
  <si>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</si>
  <si>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</si>
  <si>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</si>
  <si>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</si>
  <si>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</si>
  <si>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</si>
  <si>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</si>
  <si>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</si>
  <si>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</si>
  <si>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</si>
  <si>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</si>
  <si>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</si>
  <si>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</si>
  <si>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</si>
  <si>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</si>
  <si>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</si>
  <si>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</si>
  <si>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</si>
  <si>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</si>
  <si>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</si>
  <si>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</si>
  <si>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</si>
  <si>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</si>
  <si>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</si>
  <si>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</si>
  <si>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</si>
  <si>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</si>
  <si>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</si>
  <si>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</si>
  <si>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</si>
  <si>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</si>
  <si>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</si>
  <si>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</si>
  <si>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</si>
  <si>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</si>
  <si>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</si>
  <si>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</si>
  <si>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</si>
  <si>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</si>
  <si>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</si>
  <si>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</si>
  <si>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</si>
  <si>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</si>
  <si>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</si>
  <si>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</si>
  <si>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</si>
  <si>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</si>
  <si>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</si>
  <si>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ET19</t>
  </si>
  <si>
    <t>Carona Solicitada!</t>
  </si>
  <si>
    <t>Carona Aceita com sucesso!</t>
  </si>
  <si>
    <t>A mesma deverá aparecer na tela na ordem da ultima carona para a primeira.</t>
  </si>
  <si>
    <t>ET20</t>
  </si>
  <si>
    <t>Historico de Caronas realizadas</t>
  </si>
  <si>
    <t>Deverá mostrar o nome e telefone</t>
  </si>
  <si>
    <t>ET19 - T33</t>
  </si>
  <si>
    <t>ET19 - T34</t>
  </si>
  <si>
    <t>ET20 - T36</t>
  </si>
  <si>
    <t>ET17 - T31</t>
  </si>
  <si>
    <t>ET19 - T35</t>
  </si>
  <si>
    <t>ET17 - T32</t>
  </si>
  <si>
    <t>ET20 - T37</t>
  </si>
  <si>
    <t>ET16 - T29</t>
  </si>
  <si>
    <t>ET16- T30</t>
  </si>
  <si>
    <t>T32 - Aceitar uma carona</t>
  </si>
  <si>
    <t>T33 - Solicitar uma carona</t>
  </si>
  <si>
    <t>T34 - Aceitar a carona</t>
  </si>
  <si>
    <t>T35 - Acessar a tela de historico de caronas</t>
  </si>
  <si>
    <t>T36 - Acessar a teça de historico de caronas</t>
  </si>
  <si>
    <t>T37 - Acessar uma das caronas.</t>
  </si>
  <si>
    <t>ET21</t>
  </si>
  <si>
    <t>Sistema não deverá habilitar a opção Alterar</t>
  </si>
  <si>
    <t xml:space="preserve">Cadastro Alterado </t>
  </si>
  <si>
    <t>ET22</t>
  </si>
  <si>
    <t>T40 - Tentar cadastrar com campos obrigatorios em branco</t>
  </si>
  <si>
    <t>T41 - Tentar Alterar com todos os campos preenchidos</t>
  </si>
  <si>
    <t>T39 - Tentar alterar o telefone com 11 digitos</t>
  </si>
  <si>
    <t>T38 - Tentar alterar o telefone com menos de 11 digitos</t>
  </si>
  <si>
    <t>ET23</t>
  </si>
  <si>
    <t>O botão "Alterar" deverá ficar habilitado</t>
  </si>
  <si>
    <t>T42 - Tentar selecionar o botão "Alterar" quando o campo senha tiver menos que 8 caracteres</t>
  </si>
  <si>
    <t>T43 - Digitar senha com no minimo 8 caracteres</t>
  </si>
  <si>
    <t>ET24</t>
  </si>
  <si>
    <t>T44 - Tentar alterar o campo nome</t>
  </si>
  <si>
    <t>T45 - Tebtar Alterar o campo matricula</t>
  </si>
  <si>
    <t>Sistema não deverá habilitar a opção Alterar e a opção vai ficar cinza</t>
  </si>
  <si>
    <t>ET25</t>
  </si>
  <si>
    <t>Sistema deverá informar que o e-mail não está cadastrado</t>
  </si>
  <si>
    <t>A senha deve ser resetada e enviada por e-mail</t>
  </si>
  <si>
    <t>ET26</t>
  </si>
  <si>
    <t>T46 - Tentar indicar um e-mail não cadastrado</t>
  </si>
  <si>
    <t>T47 - Inserir um e-mail já cadastrado</t>
  </si>
  <si>
    <t>T48 - Tentar recuperar senha não informando e-mail</t>
  </si>
  <si>
    <t>O sistema deverá informar que o e-mail é obrigatorio</t>
  </si>
  <si>
    <t>ET21 - T38</t>
  </si>
  <si>
    <t>ET21 - T39</t>
  </si>
  <si>
    <t>ET22 - T40</t>
  </si>
  <si>
    <t>ET22 - T41</t>
  </si>
  <si>
    <t>ET23 - T42</t>
  </si>
  <si>
    <t>ET24 - T44</t>
  </si>
  <si>
    <t>ET24 - T45</t>
  </si>
  <si>
    <t>ET25 - T46</t>
  </si>
  <si>
    <t>ET25 - T47</t>
  </si>
  <si>
    <t>ET23 - T43</t>
  </si>
  <si>
    <t>ET26 - T48</t>
  </si>
  <si>
    <t>ET12 - T24</t>
  </si>
  <si>
    <t>ET13 - T25</t>
  </si>
  <si>
    <t>ET14 - T26</t>
  </si>
  <si>
    <t>ET14 - T27</t>
  </si>
  <si>
    <t>ET15 - T28</t>
  </si>
  <si>
    <t>Erros</t>
  </si>
  <si>
    <t>Sprint 03</t>
  </si>
  <si>
    <t>Ok</t>
  </si>
  <si>
    <t>Erro</t>
  </si>
  <si>
    <t>Sprint</t>
  </si>
  <si>
    <t>Sprint 04</t>
  </si>
  <si>
    <t>Sprint 07</t>
  </si>
  <si>
    <t>Desenvolvimento</t>
  </si>
  <si>
    <t>Total por Sprint</t>
  </si>
  <si>
    <t>Eficiência</t>
  </si>
  <si>
    <t>Lucas Carlos</t>
  </si>
  <si>
    <t>Irineu Lemos</t>
  </si>
  <si>
    <t>Jessica Mendes</t>
  </si>
  <si>
    <t>Atividades</t>
  </si>
  <si>
    <t>Sprint 05</t>
  </si>
  <si>
    <t>Lucas</t>
  </si>
  <si>
    <t>Ciclos</t>
  </si>
  <si>
    <t>T49 - Aceitar a carona</t>
  </si>
  <si>
    <t>T50 - Acessar a tela de historico de caronas</t>
  </si>
  <si>
    <t>ET27</t>
  </si>
  <si>
    <t>ET28</t>
  </si>
  <si>
    <t>Recomendação realizada com sucesso!</t>
  </si>
  <si>
    <t>ET29</t>
  </si>
  <si>
    <t>ET30</t>
  </si>
  <si>
    <t>ET31</t>
  </si>
  <si>
    <t>Deverá ser exibido um alerta o numero de do motorista</t>
  </si>
  <si>
    <t>Deverá ser exibido um alerta com o numero e a quantidade de recomendações desse motorista</t>
  </si>
  <si>
    <t>ET32</t>
  </si>
  <si>
    <t>O Campo origem deverá ser preenchido de forma autimatica pelo APP, com a localização atual correta</t>
  </si>
  <si>
    <t>Solicitação de de carona enviada com sucesso</t>
  </si>
  <si>
    <t>ET33</t>
  </si>
  <si>
    <t>ET34</t>
  </si>
  <si>
    <t>ET35</t>
  </si>
  <si>
    <t>ET27 - T49</t>
  </si>
  <si>
    <t>ET27 - T50</t>
  </si>
  <si>
    <t>ET28 - T51</t>
  </si>
  <si>
    <t>David Eler Vicente</t>
  </si>
  <si>
    <t xml:space="preserve"> Sprint 08</t>
  </si>
  <si>
    <t>ET28 - T52</t>
  </si>
  <si>
    <t>ET28 - T53</t>
  </si>
  <si>
    <t>ET29 - T54</t>
  </si>
  <si>
    <t>ET29 - T55</t>
  </si>
  <si>
    <t>ET30 - T56</t>
  </si>
  <si>
    <t>ET30 - T57</t>
  </si>
  <si>
    <t>ET31 - T58</t>
  </si>
  <si>
    <t>ET31 - T59</t>
  </si>
  <si>
    <t>ET32 - T60</t>
  </si>
  <si>
    <t>ET32 - T61</t>
  </si>
  <si>
    <t>ET33 - T62</t>
  </si>
  <si>
    <t>ET34 - T63</t>
  </si>
  <si>
    <t>ET34 - T64</t>
  </si>
  <si>
    <t>ET35 - T65</t>
  </si>
  <si>
    <t>ET35 - T66</t>
  </si>
  <si>
    <t>ET36 - T67</t>
  </si>
  <si>
    <t>ET37 - T68</t>
  </si>
  <si>
    <t>ET37 - T69</t>
  </si>
  <si>
    <t>ET37 - T70</t>
  </si>
  <si>
    <t>Só é exibida mensagem se apagar o que já foi inserido.</t>
  </si>
  <si>
    <t xml:space="preserve">T51 - Selecionar o botão "Pedir Carona" </t>
  </si>
  <si>
    <t>T52 - Aceitar a carona soilcitada anteriormente com o mesmo usuário</t>
  </si>
  <si>
    <t>T53 - Tentar recomendar a carona em questão</t>
  </si>
  <si>
    <t>O botão não fica habilitado</t>
  </si>
  <si>
    <t>T54 - Acessar historico de Carona como motorista</t>
  </si>
  <si>
    <t>Selecionar uma carona já registrada</t>
  </si>
  <si>
    <t>T55 - Tentar recomendar a carona como motorista</t>
  </si>
  <si>
    <t>O sistema não deverá habilitar essa função</t>
  </si>
  <si>
    <t>T56 - Acessar historico de Carona como usuário aluno</t>
  </si>
  <si>
    <t>T57 - Tentar recomendar a carona como usuário aluno</t>
  </si>
  <si>
    <t xml:space="preserve">T58 - Selecionar o botão "Pedir Carona" </t>
  </si>
  <si>
    <t>T59 - Aceitar a carona soilcitada anteriormente</t>
  </si>
  <si>
    <t xml:space="preserve">T60 - Selecionar o botão "Pedir Carona" </t>
  </si>
  <si>
    <t>T61 - Clicar em Enviar o pedido</t>
  </si>
  <si>
    <t>T62 - Clicar em Enviar o pedido (para motoristas sem recomendações)</t>
  </si>
  <si>
    <t>T63 - Tentar avançar sem indicar origem</t>
  </si>
  <si>
    <t>T64 - Tentar avançar clicando em localização</t>
  </si>
  <si>
    <t>T65 - Tentar avançar sem indicar destino</t>
  </si>
  <si>
    <t>T66 - Tentar avançar indicando o destino</t>
  </si>
  <si>
    <t>ET36</t>
  </si>
  <si>
    <t>T67 - Solicitar carona e verificar se após 20 minutos a solicitação será cancelada</t>
  </si>
  <si>
    <t>ET37</t>
  </si>
  <si>
    <t>T68 - Tentar indicar número de vagas 0</t>
  </si>
  <si>
    <t>T69 - Tentar indicar numero de vagas maior que 4</t>
  </si>
  <si>
    <t>T70 - Tentar indicar numero de vagas entre 1 ate 4</t>
  </si>
  <si>
    <t>ET38</t>
  </si>
  <si>
    <t>T71 - Tentar avançar clicando em localização</t>
  </si>
  <si>
    <t>O Campo origem deverá ser preenchido de forma autimatica pelo APP, com a localização atual.</t>
  </si>
  <si>
    <t>T72 - Tentar avançar clicando em localização</t>
  </si>
  <si>
    <t>O campo complemento deverá ser preenchido com o nome da rua da localização.</t>
  </si>
  <si>
    <t>T73 - Tentar preencher o campo complemento manualmente</t>
  </si>
  <si>
    <t>Deverá mostrar na tela de oferecer carona o campo complemento digitado.</t>
  </si>
  <si>
    <t>ET39</t>
  </si>
  <si>
    <t>T74 - Tentar avançar insindo pelo autocomplit destino</t>
  </si>
  <si>
    <t>Busca por bairro mostrada e opção selecionada com sucesso.</t>
  </si>
  <si>
    <t>T75 - Tentar preencher o campo complemento manualmente</t>
  </si>
  <si>
    <t>ET40</t>
  </si>
  <si>
    <t xml:space="preserve">T76 - Pedir uma carona </t>
  </si>
  <si>
    <t>T77 - Confirmar a carona</t>
  </si>
  <si>
    <t>O sistema deverá mostrar uma alerta com a quantidade de qualificação, numero de caronas oferecidas, modelo e cor do carro.</t>
  </si>
  <si>
    <t>ET38 - T71</t>
  </si>
  <si>
    <t>ET38 - T72</t>
  </si>
  <si>
    <t>ET38 - T73</t>
  </si>
  <si>
    <t>ET39 - T74</t>
  </si>
  <si>
    <t>ET39 - T75</t>
  </si>
  <si>
    <t>ET40 - T76</t>
  </si>
  <si>
    <t>ET40 - T77</t>
  </si>
  <si>
    <t xml:space="preserve"> Sprint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</si>
</sst>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8" fillId="0" borderId="0" xfId="0" applyFont="1"/>
    <xf numFmtId="0" fontId="2" fillId="6" borderId="5" xfId="0" applyFont="1" applyFill="1" applyBorder="1" applyAlignment="1">
      <alignment horizontal="center"/>
    </xf>
    <xf numFmtId="9" fontId="0" fillId="7" borderId="5" xfId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0" borderId="5" xfId="0" applyFont="1" applyBorder="1"/>
    <xf numFmtId="0" fontId="2" fillId="4" borderId="5" xfId="0" applyFont="1" applyFill="1" applyBorder="1"/>
    <xf numFmtId="9" fontId="2" fillId="4" borderId="5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Resumo!$B$3:$B$4</c:f>
              <c:strCache>
                <c:ptCount val="2"/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Resumo!$B$5:$B$8</c:f>
              <c:numCache>
                <c:formatCode>General</c:formatCode>
                <c:ptCount val="4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67-4652-BD9F-3C507DE21563}"/>
            </c:ext>
          </c:extLst>
        </c:ser>
        <c:ser>
          <c:idx val="1"/>
          <c:order val="1"/>
          <c:tx>
            <c:strRef>
              <c:f>Resumo!$C$3:$C$4</c:f>
              <c:strCache>
                <c:ptCount val="2"/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Resumo!$C$5:$C$8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767-4652-BD9F-3C507DE21563}"/>
            </c:ext>
          </c:extLst>
        </c:ser>
        <c:ser>
          <c:idx val="2"/>
          <c:order val="2"/>
          <c:tx>
            <c:strRef>
              <c:f>Resumo!$D$3:$D$4</c:f>
              <c:strCache>
                <c:ptCount val="2"/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Resumo!$D$5:$D$8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767-4652-BD9F-3C507DE215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4677504"/>
        <c:axId val="288534704"/>
      </c:barChart>
      <c:lineChart>
        <c:grouping val="standard"/>
        <c:varyColors val="0"/>
        <c:ser>
          <c:idx val="3"/>
          <c:order val="3"/>
          <c:tx>
            <c:strRef>
              <c:f>Resumo!$E$3:$E$4</c:f>
              <c:strCache>
                <c:ptCount val="2"/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Resumo!$E$5:$E$8</c:f>
              <c:numCache>
                <c:formatCode>0%</c:formatCode>
                <c:ptCount val="4"/>
                <c:pt idx="0">
                  <c:v>0.88888888888888884</c:v>
                </c:pt>
                <c:pt idx="1">
                  <c:v>0</c:v>
                </c:pt>
                <c:pt idx="2">
                  <c:v>0</c:v>
                </c:pt>
                <c:pt idx="3">
                  <c:v>0.88888888888888884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767-4652-BD9F-3C507DE215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535488"/>
        <c:axId val="288535096"/>
      </c:lineChart>
      <c:catAx>
        <c:axId val="28467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534704"/>
        <c:crosses val="autoZero"/>
        <c:auto val="1"/>
        <c:lblAlgn val="ctr"/>
        <c:lblOffset val="100"/>
        <c:noMultiLvlLbl val="0"/>
      </c:catAx>
      <c:valAx>
        <c:axId val="2885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4677504"/>
        <c:crosses val="autoZero"/>
        <c:crossBetween val="between"/>
      </c:valAx>
      <c:valAx>
        <c:axId val="2885350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535488"/>
        <c:crosses val="max"/>
        <c:crossBetween val="between"/>
      </c:valAx>
      <c:catAx>
        <c:axId val="288535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8535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04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Resumo!$F$3:$F$4</c:f>
              <c:strCache>
                <c:ptCount val="2"/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Resumo!$F$5:$F$8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F3-4423-BF00-83B9E2F19095}"/>
            </c:ext>
          </c:extLst>
        </c:ser>
        <c:ser>
          <c:idx val="1"/>
          <c:order val="1"/>
          <c:tx>
            <c:strRef>
              <c:f>Resumo!$G$3:$G$4</c:f>
              <c:strCache>
                <c:ptCount val="2"/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Resumo!$G$5:$G$8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F3-4423-BF00-83B9E2F19095}"/>
            </c:ext>
          </c:extLst>
        </c:ser>
        <c:ser>
          <c:idx val="2"/>
          <c:order val="2"/>
          <c:tx>
            <c:strRef>
              <c:f>Resumo!$H$3:$H$4</c:f>
              <c:strCache>
                <c:ptCount val="2"/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Resumo!$H$5:$H$8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DF3-4423-BF00-83B9E2F190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432016"/>
        <c:axId val="288536272"/>
      </c:barChart>
      <c:lineChart>
        <c:grouping val="standard"/>
        <c:varyColors val="0"/>
        <c:ser>
          <c:idx val="3"/>
          <c:order val="3"/>
          <c:tx>
            <c:strRef>
              <c:f>Resumo!$I$3:$I$4</c:f>
              <c:strCache>
                <c:ptCount val="2"/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Resumo!$I$5:$I$8</c:f>
              <c:numCache>
                <c:formatCode>0%</c:formatCode>
                <c:ptCount val="4"/>
                <c:pt idx="0">
                  <c:v>0</c:v>
                </c:pt>
                <c:pt idx="1">
                  <c:v>0.75</c:v>
                </c:pt>
                <c:pt idx="2">
                  <c:v>0</c:v>
                </c:pt>
                <c:pt idx="3">
                  <c:v>0.75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DF3-4423-BF00-83B9E2F190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537056"/>
        <c:axId val="288536664"/>
      </c:lineChart>
      <c:catAx>
        <c:axId val="1824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536272"/>
        <c:crosses val="autoZero"/>
        <c:auto val="1"/>
        <c:lblAlgn val="ctr"/>
        <c:lblOffset val="100"/>
        <c:noMultiLvlLbl val="0"/>
      </c:catAx>
      <c:valAx>
        <c:axId val="2885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32016"/>
        <c:crosses val="autoZero"/>
        <c:crossBetween val="between"/>
      </c:valAx>
      <c:valAx>
        <c:axId val="28853666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537056"/>
        <c:crosses val="max"/>
        <c:crossBetween val="between"/>
      </c:valAx>
      <c:catAx>
        <c:axId val="2885370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8536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Resumo!$N$3:$N$4</c:f>
              <c:strCache>
                <c:ptCount val="2"/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Resumo!$N$5:$N$8</c:f>
              <c:numCache>
                <c:formatCode>General</c:formatCode>
                <c:ptCount val="4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5C2-4E7D-9133-AF321644B0E3}"/>
            </c:ext>
          </c:extLst>
        </c:ser>
        <c:ser>
          <c:idx val="1"/>
          <c:order val="1"/>
          <c:tx>
            <c:strRef>
              <c:f>Resumo!$O$3:$O$4</c:f>
              <c:strCache>
                <c:ptCount val="2"/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Resumo!$O$5:$O$8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5C2-4E7D-9133-AF321644B0E3}"/>
            </c:ext>
          </c:extLst>
        </c:ser>
        <c:ser>
          <c:idx val="2"/>
          <c:order val="2"/>
          <c:tx>
            <c:strRef>
              <c:f>Resumo!$P$3:$P$4</c:f>
              <c:strCache>
                <c:ptCount val="2"/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Resumo!$P$5:$P$8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5C2-4E7D-9133-AF321644B0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537840"/>
        <c:axId val="288538232"/>
      </c:barChart>
      <c:lineChart>
        <c:grouping val="standard"/>
        <c:varyColors val="0"/>
        <c:ser>
          <c:idx val="3"/>
          <c:order val="3"/>
          <c:tx>
            <c:strRef>
              <c:f>Resumo!$Q$3:$Q$4</c:f>
              <c:strCache>
                <c:ptCount val="2"/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Resumo!$Q$5:$Q$8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5C2-4E7D-9133-AF321644B0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715336"/>
        <c:axId val="288714944"/>
      </c:lineChart>
      <c:catAx>
        <c:axId val="28853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538232"/>
        <c:crosses val="autoZero"/>
        <c:auto val="1"/>
        <c:lblAlgn val="ctr"/>
        <c:lblOffset val="100"/>
        <c:noMultiLvlLbl val="0"/>
      </c:catAx>
      <c:valAx>
        <c:axId val="2885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537840"/>
        <c:crosses val="autoZero"/>
        <c:crossBetween val="between"/>
      </c:valAx>
      <c:valAx>
        <c:axId val="28871494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715336"/>
        <c:crosses val="max"/>
        <c:crossBetween val="between"/>
      </c:valAx>
      <c:catAx>
        <c:axId val="28871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871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Resumo!$J$3:$J$4</c:f>
              <c:strCache>
                <c:ptCount val="2"/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Resumo!$J$5:$J$8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90-4FB5-BB6A-BEE9C4B9F4E4}"/>
            </c:ext>
          </c:extLst>
        </c:ser>
        <c:ser>
          <c:idx val="1"/>
          <c:order val="1"/>
          <c:tx>
            <c:strRef>
              <c:f>Resumo!$K$3:$K$4</c:f>
              <c:strCache>
                <c:ptCount val="2"/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Resumo!$K$5:$K$8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90-4FB5-BB6A-BEE9C4B9F4E4}"/>
            </c:ext>
          </c:extLst>
        </c:ser>
        <c:ser>
          <c:idx val="2"/>
          <c:order val="2"/>
          <c:tx>
            <c:strRef>
              <c:f>Resumo!$L$3:$L$4</c:f>
              <c:strCache>
                <c:ptCount val="2"/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Resumo!$L$5:$L$8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790-4FB5-BB6A-BEE9C4B9F4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060624"/>
        <c:axId val="285061016"/>
      </c:barChart>
      <c:lineChart>
        <c:grouping val="standard"/>
        <c:varyColors val="0"/>
        <c:ser>
          <c:idx val="3"/>
          <c:order val="3"/>
          <c:tx>
            <c:strRef>
              <c:f>Resumo!$M$3:$M$4</c:f>
              <c:strCache>
                <c:ptCount val="2"/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Resumo!$M$5:$M$8</c:f>
              <c:numCache>
                <c:formatCode>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0.88888888888888884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790-4FB5-BB6A-BEE9C4B9F4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5060624"/>
        <c:axId val="285061016"/>
      </c:lineChart>
      <c:catAx>
        <c:axId val="2850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061016"/>
        <c:crosses val="autoZero"/>
        <c:auto val="1"/>
        <c:lblAlgn val="ctr"/>
        <c:lblOffset val="100"/>
        <c:noMultiLvlLbl val="0"/>
      </c:catAx>
      <c:valAx>
        <c:axId val="28506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06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Resumo!$R$4</c:f>
              <c:strCache>
                <c:ptCount val="1"/>
                <c:pt idx="0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Resumo!$R$5:$R$8</c:f>
              <c:numCache>
                <c:formatCode>General</c:formatCode>
                <c:ptCount val="4"/>
                <c:pt idx="0">
                  <c:v>5</c:v>
                </c:pt>
                <c:pt idx="1">
                  <c:v>13</c:v>
                </c:pt>
                <c:pt idx="2">
                  <c:v>8</c:v>
                </c:pt>
                <c:pt idx="3">
                  <c:v>26</c:v>
                </c:pt>
              </c:numCache>
            </c:numRef>
          </c:val>
        </c:ser>
        <c:ser>
          <c:idx val="1"/>
          <c:order val="1"/>
          <c:tx>
            <c:strRef>
              <c:f>Resumo!$S$4</c:f>
              <c:strCache>
                <c:ptCount val="1"/>
                <c:pt idx="0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Resumo!$S$5:$S$8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tx>
            <c:strRef>
              <c:f>Resumo!$T$4</c:f>
              <c:strCache>
                <c:ptCount val="1"/>
                <c:pt idx="0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Resumo!$T$5:$T$8</c:f>
              <c:numCache>
                <c:formatCode>General</c:formatCode>
                <c:ptCount val="4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061800"/>
        <c:axId val="288716120"/>
      </c:barChart>
      <c:lineChart>
        <c:grouping val="standard"/>
        <c:varyColors val="0"/>
        <c:ser>
          <c:idx val="3"/>
          <c:order val="3"/>
          <c:tx>
            <c:strRef>
              <c:f>Resumo!$U$4</c:f>
              <c:strCache>
                <c:ptCount val="1"/>
                <c:pt idx="0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Resumo!$U$5:$U$8</c:f>
              <c:numCache>
                <c:formatCode>0%</c:formatCode>
                <c:ptCount val="4"/>
                <c:pt idx="0">
                  <c:v>-0.19999999999999996</c:v>
                </c:pt>
                <c:pt idx="1">
                  <c:v>0.92307692307692313</c:v>
                </c:pt>
                <c:pt idx="2">
                  <c:v>1</c:v>
                </c:pt>
                <c:pt idx="3">
                  <c:v>0.73076923076923084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766168"/>
        <c:axId val="288716512"/>
      </c:lineChart>
      <c:catAx>
        <c:axId val="28506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716120"/>
        <c:crosses val="autoZero"/>
        <c:auto val="1"/>
        <c:lblAlgn val="ctr"/>
        <c:lblOffset val="100"/>
        <c:noMultiLvlLbl val="0"/>
      </c:catAx>
      <c:valAx>
        <c:axId val="28871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061800"/>
        <c:crosses val="autoZero"/>
        <c:crossBetween val="between"/>
      </c:valAx>
      <c:valAx>
        <c:axId val="28871651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766168"/>
        <c:crosses val="max"/>
        <c:crossBetween val="between"/>
      </c:valAx>
      <c:catAx>
        <c:axId val="323766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871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Resumo!$V$4</c:f>
              <c:strCache>
                <c:ptCount val="1"/>
                <c:pt idx="0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Resumo!$V$5:$V$8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Resumo!$W$4</c:f>
              <c:strCache>
                <c:ptCount val="1"/>
                <c:pt idx="0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Resumo!$W$5:$W$8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Resumo!$X$4</c:f>
              <c:strCache>
                <c:ptCount val="1"/>
                <c:pt idx="0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Resumo!$X$5:$X$8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4306312"/>
        <c:axId val="370906896"/>
      </c:barChart>
      <c:lineChart>
        <c:grouping val="standard"/>
        <c:varyColors val="0"/>
        <c:ser>
          <c:idx val="3"/>
          <c:order val="3"/>
          <c:tx>
            <c:strRef>
              <c:f>Resumo!$Y$4</c:f>
              <c:strCache>
                <c:ptCount val="1"/>
                <c:pt idx="0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Resumo!$Y$5:$Y$8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306312"/>
        <c:axId val="370906896"/>
      </c:lineChart>
      <c:catAx>
        <c:axId val="30430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906896"/>
        <c:crosses val="autoZero"/>
        <c:auto val="1"/>
        <c:lblAlgn val="ctr"/>
        <c:lblOffset val="100"/>
        <c:noMultiLvlLbl val="0"/>
      </c:catAx>
      <c:valAx>
        <c:axId val="3709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43063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14286</xdr:rowOff>
    </xdr:from>
    <xdr:to>
      <xdr:col>8</xdr:col>
      <xdr:colOff>366715</xdr:colOff>
      <xdr:row>27</xdr:row>
      <xdr:rowOff>57150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428625</xdr:colOff>
      <xdr:row>9</xdr:row>
      <xdr:rowOff>14287</xdr:rowOff>
    </xdr:from>
    <xdr:to>
      <xdr:col>17</xdr:col>
      <xdr:colOff>477838</xdr:colOff>
      <xdr:row>27</xdr:row>
      <xdr:rowOff>66675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433387</xdr:colOff>
      <xdr:row>28</xdr:row>
      <xdr:rowOff>4761</xdr:rowOff>
    </xdr:from>
    <xdr:to>
      <xdr:col>17</xdr:col>
      <xdr:colOff>485775</xdr:colOff>
      <xdr:row>46</xdr:row>
      <xdr:rowOff>59054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42862</xdr:colOff>
      <xdr:row>28</xdr:row>
      <xdr:rowOff>14286</xdr:rowOff>
    </xdr:from>
    <xdr:to>
      <xdr:col>8</xdr:col>
      <xdr:colOff>390525</xdr:colOff>
      <xdr:row>46</xdr:row>
      <xdr:rowOff>74294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46</xdr:row>
      <xdr:rowOff>166687</xdr:rowOff>
    </xdr:from>
    <xdr:to>
      <xdr:col>8</xdr:col>
      <xdr:colOff>381000</xdr:colOff>
      <xdr:row>65</xdr:row>
      <xdr:rowOff>33337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419099</xdr:colOff>
      <xdr:row>46</xdr:row>
      <xdr:rowOff>166686</xdr:rowOff>
    </xdr:from>
    <xdr:to>
      <xdr:col>17</xdr:col>
      <xdr:colOff>476250</xdr:colOff>
      <xdr:row>65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showGridLines="0" topLeftCell="A68" workbookViewId="0">
      <selection activeCell="B90" sqref="B90"/>
    </sheetView>
  </sheetViews>
  <sheetFormatPr defaultRowHeight="15" x14ac:dyDescent="0.25"/>
  <cols>
    <col min="1" max="1" width="9.85546875" style="4" customWidth="1"/>
    <col min="2" max="2" width="76.85546875" style="4" customWidth="1"/>
    <col min="3" max="3" width="49.7109375" style="4" customWidth="1"/>
  </cols>
  <sheetData>
    <row r="1" spans="1:4" ht="15.75" x14ac:dyDescent="0.25">
      <c r="A1" s="3" t="s">
        <v>3</v>
      </c>
      <c r="B1" s="3" t="s">
        <v>4</v>
      </c>
      <c r="C1" s="3" t="s">
        <v>5</v>
      </c>
      <c r="D1" s="1"/>
    </row>
    <row r="2" spans="1:4" ht="27" customHeight="1" x14ac:dyDescent="0.25">
      <c r="A2" s="40" t="s">
        <v>0</v>
      </c>
      <c r="B2" s="6" t="s">
        <v>14</v>
      </c>
      <c r="C2" s="6" t="s">
        <v>16</v>
      </c>
    </row>
    <row r="3" spans="1:4" ht="27" customHeight="1" x14ac:dyDescent="0.25">
      <c r="A3" s="42"/>
      <c r="B3" s="6" t="s">
        <v>15</v>
      </c>
      <c r="C3" s="6" t="s">
        <v>16</v>
      </c>
    </row>
    <row r="4" spans="1:4" ht="27" customHeight="1" x14ac:dyDescent="0.25">
      <c r="A4" s="42"/>
      <c r="B4" s="6" t="s">
        <v>11</v>
      </c>
      <c r="C4" s="6" t="s">
        <v>26</v>
      </c>
    </row>
    <row r="5" spans="1:4" ht="27" customHeight="1" x14ac:dyDescent="0.25">
      <c r="A5" s="41"/>
      <c r="B5" s="6" t="s">
        <v>12</v>
      </c>
      <c r="C5" s="6" t="s">
        <v>16</v>
      </c>
    </row>
    <row r="6" spans="1:4" ht="38.25" customHeight="1" x14ac:dyDescent="0.25">
      <c r="A6" s="40" t="s">
        <v>27</v>
      </c>
      <c r="B6" s="6" t="s">
        <v>28</v>
      </c>
      <c r="C6" s="6" t="s">
        <v>16</v>
      </c>
    </row>
    <row r="7" spans="1:4" ht="27" customHeight="1" x14ac:dyDescent="0.25">
      <c r="A7" s="41"/>
      <c r="B7" s="6" t="s">
        <v>29</v>
      </c>
      <c r="C7" s="6" t="s">
        <v>26</v>
      </c>
    </row>
    <row r="8" spans="1:4" ht="36" customHeight="1" x14ac:dyDescent="0.25">
      <c r="A8" s="33" t="s">
        <v>1</v>
      </c>
      <c r="B8" s="6" t="s">
        <v>31</v>
      </c>
      <c r="C8" s="6" t="s">
        <v>13</v>
      </c>
    </row>
    <row r="9" spans="1:4" ht="31.5" x14ac:dyDescent="0.25">
      <c r="A9" s="40" t="s">
        <v>2</v>
      </c>
      <c r="B9" s="6" t="s">
        <v>30</v>
      </c>
      <c r="C9" s="6" t="s">
        <v>35</v>
      </c>
    </row>
    <row r="10" spans="1:4" ht="33.75" customHeight="1" x14ac:dyDescent="0.25">
      <c r="A10" s="41"/>
      <c r="B10" s="6" t="s">
        <v>32</v>
      </c>
      <c r="C10" s="6" t="s">
        <v>10</v>
      </c>
    </row>
    <row r="11" spans="1:4" ht="31.5" x14ac:dyDescent="0.25">
      <c r="A11" s="37" t="s">
        <v>36</v>
      </c>
      <c r="B11" s="2" t="s">
        <v>58</v>
      </c>
      <c r="C11" s="32" t="s">
        <v>57</v>
      </c>
    </row>
    <row r="12" spans="1:4" ht="15.75" x14ac:dyDescent="0.25">
      <c r="A12" s="38"/>
      <c r="B12" s="2" t="s">
        <v>59</v>
      </c>
      <c r="C12" s="2" t="s">
        <v>40</v>
      </c>
    </row>
    <row r="13" spans="1:4" ht="15.75" x14ac:dyDescent="0.25">
      <c r="A13" s="37" t="s">
        <v>37</v>
      </c>
      <c r="B13" s="32" t="s">
        <v>60</v>
      </c>
      <c r="C13" s="32" t="s">
        <v>57</v>
      </c>
    </row>
    <row r="14" spans="1:4" ht="31.5" x14ac:dyDescent="0.25">
      <c r="A14" s="39"/>
      <c r="B14" s="2" t="s">
        <v>61</v>
      </c>
      <c r="C14" s="2" t="s">
        <v>40</v>
      </c>
    </row>
    <row r="15" spans="1:4" ht="15.75" x14ac:dyDescent="0.25">
      <c r="A15" s="39"/>
      <c r="B15" s="32" t="s">
        <v>62</v>
      </c>
      <c r="C15" s="32" t="s">
        <v>57</v>
      </c>
    </row>
    <row r="16" spans="1:4" ht="31.5" x14ac:dyDescent="0.25">
      <c r="A16" s="38"/>
      <c r="B16" s="32" t="s">
        <v>66</v>
      </c>
      <c r="C16" s="32" t="s">
        <v>67</v>
      </c>
    </row>
    <row r="17" spans="1:3" ht="31.5" x14ac:dyDescent="0.25">
      <c r="A17" s="32" t="s">
        <v>38</v>
      </c>
      <c r="B17" s="2" t="s">
        <v>68</v>
      </c>
      <c r="C17" s="32" t="s">
        <v>44</v>
      </c>
    </row>
    <row r="18" spans="1:3" ht="31.5" x14ac:dyDescent="0.25">
      <c r="A18" s="32" t="s">
        <v>39</v>
      </c>
      <c r="B18" s="2" t="s">
        <v>69</v>
      </c>
      <c r="C18" s="32" t="s">
        <v>46</v>
      </c>
    </row>
    <row r="19" spans="1:3" ht="31.5" x14ac:dyDescent="0.25">
      <c r="A19" s="36" t="s">
        <v>41</v>
      </c>
      <c r="B19" s="2" t="s">
        <v>70</v>
      </c>
      <c r="C19" s="2" t="s">
        <v>45</v>
      </c>
    </row>
    <row r="20" spans="1:3" ht="31.5" x14ac:dyDescent="0.25">
      <c r="A20" s="36"/>
      <c r="B20" s="2" t="s">
        <v>71</v>
      </c>
      <c r="C20" s="2" t="s">
        <v>45</v>
      </c>
    </row>
    <row r="21" spans="1:3" ht="47.25" x14ac:dyDescent="0.25">
      <c r="A21" s="32" t="s">
        <v>42</v>
      </c>
      <c r="B21" s="2" t="s">
        <v>72</v>
      </c>
      <c r="C21" s="32" t="s">
        <v>54</v>
      </c>
    </row>
    <row r="22" spans="1:3" ht="31.5" x14ac:dyDescent="0.25">
      <c r="A22" s="36" t="s">
        <v>43</v>
      </c>
      <c r="B22" s="2" t="s">
        <v>73</v>
      </c>
      <c r="C22" s="32" t="s">
        <v>55</v>
      </c>
    </row>
    <row r="23" spans="1:3" ht="31.5" x14ac:dyDescent="0.25">
      <c r="A23" s="36"/>
      <c r="B23" s="2" t="s">
        <v>74</v>
      </c>
      <c r="C23" s="32" t="s">
        <v>56</v>
      </c>
    </row>
    <row r="24" spans="1:3" ht="15.75" x14ac:dyDescent="0.25">
      <c r="A24" s="36"/>
      <c r="B24" s="2" t="s">
        <v>75</v>
      </c>
      <c r="C24" s="7" t="s">
        <v>47</v>
      </c>
    </row>
    <row r="25" spans="1:3" ht="31.5" x14ac:dyDescent="0.25">
      <c r="A25" s="32" t="s">
        <v>82</v>
      </c>
      <c r="B25" s="2" t="s">
        <v>83</v>
      </c>
      <c r="C25" s="32" t="s">
        <v>84</v>
      </c>
    </row>
    <row r="26" spans="1:3" ht="31.5" x14ac:dyDescent="0.25">
      <c r="A26" s="32" t="s">
        <v>85</v>
      </c>
      <c r="B26" s="2" t="s">
        <v>86</v>
      </c>
      <c r="C26" s="32" t="s">
        <v>87</v>
      </c>
    </row>
    <row r="27" spans="1:3" ht="31.5" x14ac:dyDescent="0.25">
      <c r="A27" s="37" t="s">
        <v>88</v>
      </c>
      <c r="B27" s="2" t="s">
        <v>89</v>
      </c>
      <c r="C27" s="32" t="s">
        <v>90</v>
      </c>
    </row>
    <row r="28" spans="1:3" ht="31.5" x14ac:dyDescent="0.25">
      <c r="A28" s="38"/>
      <c r="B28" s="2" t="s">
        <v>91</v>
      </c>
      <c r="C28" s="32" t="s">
        <v>92</v>
      </c>
    </row>
    <row r="29" spans="1:3" ht="30" x14ac:dyDescent="0.25">
      <c r="A29" s="7" t="s">
        <v>93</v>
      </c>
      <c r="B29" s="7" t="s">
        <v>95</v>
      </c>
      <c r="C29" s="7" t="s">
        <v>94</v>
      </c>
    </row>
    <row r="30" spans="1:3" ht="15.75" x14ac:dyDescent="0.25">
      <c r="A30" s="37" t="s">
        <v>96</v>
      </c>
      <c r="B30" s="2" t="s">
        <v>102</v>
      </c>
      <c r="C30" s="32" t="s">
        <v>99</v>
      </c>
    </row>
    <row r="31" spans="1:3" ht="15.75" x14ac:dyDescent="0.25">
      <c r="A31" s="38"/>
      <c r="B31" s="2" t="s">
        <v>103</v>
      </c>
      <c r="C31" s="32" t="s">
        <v>100</v>
      </c>
    </row>
    <row r="32" spans="1:3" ht="15.75" x14ac:dyDescent="0.25">
      <c r="A32" s="37" t="s">
        <v>97</v>
      </c>
      <c r="B32" s="2" t="s">
        <v>104</v>
      </c>
      <c r="C32" s="32" t="s">
        <v>99</v>
      </c>
    </row>
    <row r="33" spans="1:3" ht="15.75" x14ac:dyDescent="0.25">
      <c r="A33" s="38"/>
      <c r="B33" s="2" t="s">
        <v>105</v>
      </c>
      <c r="C33" s="32" t="s">
        <v>100</v>
      </c>
    </row>
    <row r="34" spans="1:3" ht="31.5" x14ac:dyDescent="0.25">
      <c r="A34" s="32" t="s">
        <v>98</v>
      </c>
      <c r="B34" s="2" t="s">
        <v>122</v>
      </c>
      <c r="C34" s="32" t="s">
        <v>101</v>
      </c>
    </row>
    <row r="35" spans="1:3" ht="15.75" x14ac:dyDescent="0.25">
      <c r="A35" s="37" t="s">
        <v>106</v>
      </c>
      <c r="B35" s="2" t="s">
        <v>123</v>
      </c>
      <c r="C35" s="32" t="s">
        <v>107</v>
      </c>
    </row>
    <row r="36" spans="1:3" ht="15.75" x14ac:dyDescent="0.25">
      <c r="A36" s="39"/>
      <c r="B36" s="2" t="s">
        <v>124</v>
      </c>
      <c r="C36" s="32" t="s">
        <v>108</v>
      </c>
    </row>
    <row r="37" spans="1:3" ht="31.5" x14ac:dyDescent="0.25">
      <c r="A37" s="38"/>
      <c r="B37" s="2" t="s">
        <v>125</v>
      </c>
      <c r="C37" s="32" t="s">
        <v>109</v>
      </c>
    </row>
    <row r="38" spans="1:3" ht="15.75" x14ac:dyDescent="0.25">
      <c r="A38" s="37" t="s">
        <v>110</v>
      </c>
      <c r="B38" s="2" t="s">
        <v>126</v>
      </c>
      <c r="C38" s="32" t="s">
        <v>111</v>
      </c>
    </row>
    <row r="39" spans="1:3" ht="15.75" x14ac:dyDescent="0.25">
      <c r="A39" s="38"/>
      <c r="B39" s="2" t="s">
        <v>127</v>
      </c>
      <c r="C39" s="32" t="s">
        <v>112</v>
      </c>
    </row>
    <row r="40" spans="1:3" ht="15.75" x14ac:dyDescent="0.25">
      <c r="A40" s="36" t="s">
        <v>128</v>
      </c>
      <c r="B40" s="2" t="s">
        <v>135</v>
      </c>
      <c r="C40" s="32" t="s">
        <v>129</v>
      </c>
    </row>
    <row r="41" spans="1:3" ht="15.75" x14ac:dyDescent="0.25">
      <c r="A41" s="36"/>
      <c r="B41" s="2" t="s">
        <v>134</v>
      </c>
      <c r="C41" s="32" t="s">
        <v>130</v>
      </c>
    </row>
    <row r="42" spans="1:3" ht="15.75" x14ac:dyDescent="0.25">
      <c r="A42" s="36" t="s">
        <v>131</v>
      </c>
      <c r="B42" s="2" t="s">
        <v>132</v>
      </c>
      <c r="C42" s="32" t="s">
        <v>129</v>
      </c>
    </row>
    <row r="43" spans="1:3" ht="15.75" x14ac:dyDescent="0.25">
      <c r="A43" s="36"/>
      <c r="B43" s="2" t="s">
        <v>133</v>
      </c>
      <c r="C43" s="32" t="s">
        <v>130</v>
      </c>
    </row>
    <row r="44" spans="1:3" ht="31.5" x14ac:dyDescent="0.25">
      <c r="A44" s="36" t="s">
        <v>136</v>
      </c>
      <c r="B44" s="2" t="s">
        <v>138</v>
      </c>
      <c r="C44" s="32" t="s">
        <v>129</v>
      </c>
    </row>
    <row r="45" spans="1:3" ht="15.75" x14ac:dyDescent="0.25">
      <c r="A45" s="36"/>
      <c r="B45" s="2" t="s">
        <v>139</v>
      </c>
      <c r="C45" s="2" t="s">
        <v>137</v>
      </c>
    </row>
    <row r="46" spans="1:3" ht="31.5" x14ac:dyDescent="0.25">
      <c r="A46" s="36" t="s">
        <v>140</v>
      </c>
      <c r="B46" s="2" t="s">
        <v>141</v>
      </c>
      <c r="C46" s="32" t="s">
        <v>143</v>
      </c>
    </row>
    <row r="47" spans="1:3" ht="31.5" x14ac:dyDescent="0.25">
      <c r="A47" s="36"/>
      <c r="B47" s="2" t="s">
        <v>142</v>
      </c>
      <c r="C47" s="32" t="s">
        <v>143</v>
      </c>
    </row>
    <row r="48" spans="1:3" ht="31.5" x14ac:dyDescent="0.25">
      <c r="A48" s="36" t="s">
        <v>144</v>
      </c>
      <c r="B48" s="2" t="s">
        <v>148</v>
      </c>
      <c r="C48" s="32" t="s">
        <v>145</v>
      </c>
    </row>
    <row r="49" spans="1:3" ht="15.75" x14ac:dyDescent="0.25">
      <c r="A49" s="36"/>
      <c r="B49" s="2" t="s">
        <v>149</v>
      </c>
      <c r="C49" s="2" t="s">
        <v>146</v>
      </c>
    </row>
    <row r="50" spans="1:3" ht="31.5" x14ac:dyDescent="0.25">
      <c r="A50" s="32" t="s">
        <v>147</v>
      </c>
      <c r="B50" s="2" t="s">
        <v>150</v>
      </c>
      <c r="C50" s="32" t="s">
        <v>151</v>
      </c>
    </row>
    <row r="51" spans="1:3" ht="15.75" x14ac:dyDescent="0.25">
      <c r="A51" s="36" t="s">
        <v>187</v>
      </c>
      <c r="B51" s="2" t="s">
        <v>185</v>
      </c>
      <c r="C51" s="32" t="s">
        <v>108</v>
      </c>
    </row>
    <row r="52" spans="1:3" ht="31.5" x14ac:dyDescent="0.25">
      <c r="A52" s="36"/>
      <c r="B52" s="2" t="s">
        <v>186</v>
      </c>
      <c r="C52" s="32" t="s">
        <v>109</v>
      </c>
    </row>
    <row r="53" spans="1:3" ht="31.5" x14ac:dyDescent="0.25">
      <c r="A53" s="37" t="s">
        <v>188</v>
      </c>
      <c r="B53" s="2" t="s">
        <v>226</v>
      </c>
      <c r="C53" s="32" t="s">
        <v>44</v>
      </c>
    </row>
    <row r="54" spans="1:3" x14ac:dyDescent="0.25">
      <c r="A54" s="39"/>
      <c r="B54" s="7" t="s">
        <v>227</v>
      </c>
      <c r="C54" s="7" t="s">
        <v>108</v>
      </c>
    </row>
    <row r="55" spans="1:3" ht="15" customHeight="1" x14ac:dyDescent="0.25">
      <c r="A55" s="38"/>
      <c r="B55" s="2" t="s">
        <v>228</v>
      </c>
      <c r="C55" s="32" t="s">
        <v>229</v>
      </c>
    </row>
    <row r="56" spans="1:3" ht="15.75" x14ac:dyDescent="0.25">
      <c r="A56" s="37" t="s">
        <v>190</v>
      </c>
      <c r="B56" s="2" t="s">
        <v>230</v>
      </c>
      <c r="C56" s="32" t="s">
        <v>231</v>
      </c>
    </row>
    <row r="57" spans="1:3" ht="15.75" x14ac:dyDescent="0.25">
      <c r="A57" s="38"/>
      <c r="B57" s="2" t="s">
        <v>232</v>
      </c>
      <c r="C57" s="32" t="s">
        <v>233</v>
      </c>
    </row>
    <row r="58" spans="1:3" ht="15.75" x14ac:dyDescent="0.25">
      <c r="A58" s="37" t="s">
        <v>191</v>
      </c>
      <c r="B58" s="2" t="s">
        <v>234</v>
      </c>
      <c r="C58" s="32" t="s">
        <v>231</v>
      </c>
    </row>
    <row r="59" spans="1:3" ht="15.75" x14ac:dyDescent="0.25">
      <c r="A59" s="39"/>
      <c r="B59" s="2" t="s">
        <v>235</v>
      </c>
      <c r="C59" s="32" t="s">
        <v>189</v>
      </c>
    </row>
    <row r="60" spans="1:3" ht="31.5" x14ac:dyDescent="0.25">
      <c r="A60" s="37" t="s">
        <v>192</v>
      </c>
      <c r="B60" s="2" t="s">
        <v>236</v>
      </c>
      <c r="C60" s="32" t="s">
        <v>44</v>
      </c>
    </row>
    <row r="61" spans="1:3" x14ac:dyDescent="0.25">
      <c r="A61" s="38"/>
      <c r="B61" s="7" t="s">
        <v>237</v>
      </c>
      <c r="C61" s="7" t="s">
        <v>108</v>
      </c>
    </row>
    <row r="62" spans="1:3" ht="31.5" x14ac:dyDescent="0.25">
      <c r="A62" s="39" t="s">
        <v>195</v>
      </c>
      <c r="B62" s="2" t="s">
        <v>238</v>
      </c>
      <c r="C62" s="32" t="s">
        <v>44</v>
      </c>
    </row>
    <row r="63" spans="1:3" ht="31.5" x14ac:dyDescent="0.25">
      <c r="A63" s="38"/>
      <c r="B63" s="2" t="s">
        <v>239</v>
      </c>
      <c r="C63" s="32" t="s">
        <v>194</v>
      </c>
    </row>
    <row r="64" spans="1:3" ht="31.5" x14ac:dyDescent="0.25">
      <c r="A64" s="32" t="s">
        <v>198</v>
      </c>
      <c r="B64" s="2" t="s">
        <v>240</v>
      </c>
      <c r="C64" s="32" t="s">
        <v>193</v>
      </c>
    </row>
    <row r="65" spans="1:3" ht="31.5" x14ac:dyDescent="0.25">
      <c r="A65" s="36" t="s">
        <v>199</v>
      </c>
      <c r="B65" s="2" t="s">
        <v>241</v>
      </c>
      <c r="C65" s="2" t="s">
        <v>45</v>
      </c>
    </row>
    <row r="66" spans="1:3" ht="47.25" x14ac:dyDescent="0.25">
      <c r="A66" s="36"/>
      <c r="B66" s="2" t="s">
        <v>242</v>
      </c>
      <c r="C66" s="2" t="s">
        <v>196</v>
      </c>
    </row>
    <row r="67" spans="1:3" ht="31.5" x14ac:dyDescent="0.25">
      <c r="A67" s="37" t="s">
        <v>200</v>
      </c>
      <c r="B67" s="2" t="s">
        <v>243</v>
      </c>
      <c r="C67" s="2" t="s">
        <v>45</v>
      </c>
    </row>
    <row r="68" spans="1:3" ht="15.75" x14ac:dyDescent="0.25">
      <c r="A68" s="38"/>
      <c r="B68" s="2" t="s">
        <v>244</v>
      </c>
      <c r="C68" s="2" t="s">
        <v>197</v>
      </c>
    </row>
    <row r="69" spans="1:3" ht="47.25" x14ac:dyDescent="0.25">
      <c r="A69" s="32" t="s">
        <v>245</v>
      </c>
      <c r="B69" s="2" t="s">
        <v>246</v>
      </c>
      <c r="C69" s="32" t="s">
        <v>54</v>
      </c>
    </row>
    <row r="70" spans="1:3" ht="31.5" x14ac:dyDescent="0.25">
      <c r="A70" s="36" t="s">
        <v>247</v>
      </c>
      <c r="B70" s="2" t="s">
        <v>248</v>
      </c>
      <c r="C70" s="32" t="s">
        <v>55</v>
      </c>
    </row>
    <row r="71" spans="1:3" ht="31.5" x14ac:dyDescent="0.25">
      <c r="A71" s="36"/>
      <c r="B71" s="2" t="s">
        <v>249</v>
      </c>
      <c r="C71" s="32" t="s">
        <v>56</v>
      </c>
    </row>
    <row r="72" spans="1:3" ht="15.75" x14ac:dyDescent="0.25">
      <c r="A72" s="36"/>
      <c r="B72" s="2" t="s">
        <v>250</v>
      </c>
      <c r="C72" s="7" t="s">
        <v>47</v>
      </c>
    </row>
    <row r="73" spans="1:3" ht="31.5" x14ac:dyDescent="0.25">
      <c r="A73" s="36" t="s">
        <v>251</v>
      </c>
      <c r="B73" s="2" t="s">
        <v>252</v>
      </c>
      <c r="C73" s="2" t="s">
        <v>253</v>
      </c>
    </row>
    <row r="74" spans="1:3" ht="30" x14ac:dyDescent="0.25">
      <c r="A74" s="36"/>
      <c r="B74" s="2" t="s">
        <v>254</v>
      </c>
      <c r="C74" s="7" t="s">
        <v>255</v>
      </c>
    </row>
    <row r="75" spans="1:3" ht="30" x14ac:dyDescent="0.25">
      <c r="A75" s="36"/>
      <c r="B75" s="2" t="s">
        <v>256</v>
      </c>
      <c r="C75" s="7" t="s">
        <v>257</v>
      </c>
    </row>
    <row r="76" spans="1:3" ht="31.5" x14ac:dyDescent="0.25">
      <c r="A76" s="36" t="s">
        <v>258</v>
      </c>
      <c r="B76" s="2" t="s">
        <v>259</v>
      </c>
      <c r="C76" s="2" t="s">
        <v>260</v>
      </c>
    </row>
    <row r="77" spans="1:3" ht="30" x14ac:dyDescent="0.25">
      <c r="A77" s="36"/>
      <c r="B77" s="2" t="s">
        <v>261</v>
      </c>
      <c r="C77" s="7" t="s">
        <v>257</v>
      </c>
    </row>
    <row r="78" spans="1:3" ht="15.75" x14ac:dyDescent="0.25">
      <c r="A78" s="36" t="s">
        <v>262</v>
      </c>
      <c r="B78" s="2" t="s">
        <v>263</v>
      </c>
      <c r="C78" s="32" t="s">
        <v>107</v>
      </c>
    </row>
    <row r="79" spans="1:3" ht="47.25" x14ac:dyDescent="0.25">
      <c r="A79" s="36"/>
      <c r="B79" s="2" t="s">
        <v>264</v>
      </c>
      <c r="C79" s="32" t="s">
        <v>265</v>
      </c>
    </row>
  </sheetData>
  <mergeCells count="29">
    <mergeCell ref="A67:A68"/>
    <mergeCell ref="A70:A72"/>
    <mergeCell ref="A73:A75"/>
    <mergeCell ref="A76:A77"/>
    <mergeCell ref="A78:A79"/>
    <mergeCell ref="A48:A49"/>
    <mergeCell ref="A40:A41"/>
    <mergeCell ref="A42:A43"/>
    <mergeCell ref="A44:A45"/>
    <mergeCell ref="A46:A47"/>
    <mergeCell ref="A35:A37"/>
    <mergeCell ref="A38:A39"/>
    <mergeCell ref="A9:A10"/>
    <mergeCell ref="A2:A5"/>
    <mergeCell ref="A6:A7"/>
    <mergeCell ref="A11:A12"/>
    <mergeCell ref="A13:A16"/>
    <mergeCell ref="A30:A31"/>
    <mergeCell ref="A32:A33"/>
    <mergeCell ref="A27:A28"/>
    <mergeCell ref="A22:A24"/>
    <mergeCell ref="A19:A20"/>
    <mergeCell ref="A51:A52"/>
    <mergeCell ref="A56:A57"/>
    <mergeCell ref="A53:A55"/>
    <mergeCell ref="A58:A59"/>
    <mergeCell ref="A60:A61"/>
    <mergeCell ref="A62:A63"/>
    <mergeCell ref="A65:A6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81" zoomScaleSheetLayoutView="100" zoomScalePageLayoutView="90" workbookViewId="0">
      <selection activeCell="C95" sqref="C95"/>
    </sheetView>
  </sheetViews>
  <sheetFormatPr defaultRowHeight="15" x14ac:dyDescent="0.25"/>
  <cols>
    <col min="1" max="1" width="12.85546875" customWidth="1"/>
    <col min="2" max="2" width="8.85546875" style="8" customWidth="1"/>
    <col min="3" max="3" width="15.7109375" customWidth="1"/>
    <col min="4" max="4" width="17.5703125" customWidth="1"/>
    <col min="5" max="5" width="14.28515625" customWidth="1"/>
    <col min="7" max="7" width="53.42578125" customWidth="1"/>
    <col min="8" max="8" width="255.7109375" bestFit="1" customWidth="1"/>
    <col min="9" max="20" width="10.42578125" customWidth="1"/>
  </cols>
  <sheetData>
    <row r="1" spans="1:7" x14ac:dyDescent="0.25">
      <c r="A1" s="19" t="s">
        <v>3</v>
      </c>
      <c r="B1" s="20" t="s">
        <v>7</v>
      </c>
      <c r="C1" s="19" t="s">
        <v>8</v>
      </c>
      <c r="D1" s="19" t="s">
        <v>6</v>
      </c>
      <c r="E1" s="19" t="s">
        <v>9</v>
      </c>
      <c r="F1" s="19" t="s">
        <v>172</v>
      </c>
    </row>
    <row r="2" spans="1:7" x14ac:dyDescent="0.25">
      <c r="A2" s="21" t="s">
        <v>17</v>
      </c>
      <c r="B2" s="22" t="s">
        <v>170</v>
      </c>
      <c r="C2" s="21" t="s">
        <v>34</v>
      </c>
      <c r="D2" s="21" t="s">
        <v>18</v>
      </c>
      <c r="E2" s="23">
        <v>42445</v>
      </c>
      <c r="F2" s="21">
        <v>3</v>
      </c>
    </row>
    <row r="3" spans="1:7" x14ac:dyDescent="0.25">
      <c r="A3" s="21" t="s">
        <v>19</v>
      </c>
      <c r="B3" s="22" t="s">
        <v>170</v>
      </c>
      <c r="C3" s="21" t="s">
        <v>34</v>
      </c>
      <c r="D3" s="21" t="s">
        <v>18</v>
      </c>
      <c r="E3" s="23">
        <v>42445</v>
      </c>
      <c r="F3" s="21">
        <v>3</v>
      </c>
    </row>
    <row r="4" spans="1:7" x14ac:dyDescent="0.25">
      <c r="A4" s="21" t="s">
        <v>20</v>
      </c>
      <c r="B4" s="22" t="s">
        <v>170</v>
      </c>
      <c r="C4" s="21" t="s">
        <v>34</v>
      </c>
      <c r="D4" s="21" t="s">
        <v>18</v>
      </c>
      <c r="E4" s="23">
        <v>42445</v>
      </c>
      <c r="F4" s="21">
        <v>3</v>
      </c>
    </row>
    <row r="5" spans="1:7" x14ac:dyDescent="0.25">
      <c r="A5" s="21" t="s">
        <v>21</v>
      </c>
      <c r="B5" s="22" t="s">
        <v>170</v>
      </c>
      <c r="C5" s="21" t="s">
        <v>34</v>
      </c>
      <c r="D5" s="21" t="s">
        <v>18</v>
      </c>
      <c r="E5" s="23">
        <v>42445</v>
      </c>
      <c r="F5" s="21">
        <v>3</v>
      </c>
    </row>
    <row r="6" spans="1:7" x14ac:dyDescent="0.25">
      <c r="A6" s="21" t="s">
        <v>22</v>
      </c>
      <c r="B6" s="22" t="s">
        <v>170</v>
      </c>
      <c r="C6" s="21" t="s">
        <v>34</v>
      </c>
      <c r="D6" s="21" t="s">
        <v>18</v>
      </c>
      <c r="E6" s="23">
        <v>42445</v>
      </c>
      <c r="F6" s="21">
        <v>3</v>
      </c>
    </row>
    <row r="7" spans="1:7" s="5" customFormat="1" x14ac:dyDescent="0.25">
      <c r="A7" s="21" t="s">
        <v>23</v>
      </c>
      <c r="B7" s="22" t="s">
        <v>170</v>
      </c>
      <c r="C7" s="21" t="s">
        <v>34</v>
      </c>
      <c r="D7" s="21" t="s">
        <v>18</v>
      </c>
      <c r="E7" s="23">
        <v>42445</v>
      </c>
      <c r="F7" s="21">
        <v>3</v>
      </c>
      <c r="G7"/>
    </row>
    <row r="8" spans="1:7" s="5" customFormat="1" x14ac:dyDescent="0.25">
      <c r="A8" s="21" t="s">
        <v>25</v>
      </c>
      <c r="B8" s="22" t="s">
        <v>170</v>
      </c>
      <c r="C8" s="21" t="s">
        <v>34</v>
      </c>
      <c r="D8" s="21" t="s">
        <v>18</v>
      </c>
      <c r="E8" s="23">
        <v>42445</v>
      </c>
      <c r="F8" s="21">
        <v>3</v>
      </c>
      <c r="G8"/>
    </row>
    <row r="9" spans="1:7" x14ac:dyDescent="0.25">
      <c r="A9" s="21" t="s">
        <v>33</v>
      </c>
      <c r="B9" s="22" t="s">
        <v>170</v>
      </c>
      <c r="C9" s="21" t="s">
        <v>34</v>
      </c>
      <c r="D9" s="21" t="s">
        <v>18</v>
      </c>
      <c r="E9" s="23">
        <v>42445</v>
      </c>
      <c r="F9" s="21">
        <v>3</v>
      </c>
    </row>
    <row r="10" spans="1:7" x14ac:dyDescent="0.25">
      <c r="A10" s="21" t="s">
        <v>24</v>
      </c>
      <c r="B10" s="24" t="s">
        <v>171</v>
      </c>
      <c r="C10" s="21" t="s">
        <v>34</v>
      </c>
      <c r="D10" s="21" t="s">
        <v>18</v>
      </c>
      <c r="E10" s="23">
        <v>42445</v>
      </c>
      <c r="F10" s="21">
        <v>3</v>
      </c>
    </row>
    <row r="11" spans="1:7" x14ac:dyDescent="0.25">
      <c r="A11" s="21" t="s">
        <v>24</v>
      </c>
      <c r="B11" s="22" t="s">
        <v>170</v>
      </c>
      <c r="C11" s="21" t="s">
        <v>34</v>
      </c>
      <c r="D11" s="21" t="s">
        <v>18</v>
      </c>
      <c r="E11" s="23">
        <v>42445</v>
      </c>
      <c r="F11" s="21">
        <v>3</v>
      </c>
    </row>
    <row r="12" spans="1:7" x14ac:dyDescent="0.25">
      <c r="A12" s="25" t="s">
        <v>48</v>
      </c>
      <c r="B12" s="26" t="s">
        <v>170</v>
      </c>
      <c r="C12" s="25" t="s">
        <v>52</v>
      </c>
      <c r="D12" s="25" t="s">
        <v>18</v>
      </c>
      <c r="E12" s="27">
        <v>42466</v>
      </c>
      <c r="F12" s="25">
        <v>4</v>
      </c>
    </row>
    <row r="13" spans="1:7" x14ac:dyDescent="0.25">
      <c r="A13" s="25" t="s">
        <v>48</v>
      </c>
      <c r="B13" s="29" t="s">
        <v>171</v>
      </c>
      <c r="C13" s="25" t="s">
        <v>34</v>
      </c>
      <c r="D13" s="25" t="s">
        <v>204</v>
      </c>
      <c r="E13" s="27">
        <v>42528</v>
      </c>
      <c r="F13" s="25">
        <v>8</v>
      </c>
    </row>
    <row r="14" spans="1:7" x14ac:dyDescent="0.25">
      <c r="A14" s="34" t="s">
        <v>48</v>
      </c>
      <c r="B14" s="26" t="s">
        <v>170</v>
      </c>
      <c r="C14" s="34"/>
      <c r="D14" s="21" t="s">
        <v>18</v>
      </c>
      <c r="E14" s="27">
        <v>42528</v>
      </c>
      <c r="F14" s="34">
        <v>8</v>
      </c>
    </row>
    <row r="15" spans="1:7" x14ac:dyDescent="0.25">
      <c r="A15" s="25" t="s">
        <v>49</v>
      </c>
      <c r="B15" s="26" t="s">
        <v>170</v>
      </c>
      <c r="C15" s="25" t="s">
        <v>52</v>
      </c>
      <c r="D15" s="25" t="s">
        <v>18</v>
      </c>
      <c r="E15" s="27">
        <v>42466</v>
      </c>
      <c r="F15" s="25">
        <v>4</v>
      </c>
    </row>
    <row r="16" spans="1:7" x14ac:dyDescent="0.25">
      <c r="A16" s="25" t="s">
        <v>49</v>
      </c>
      <c r="B16" s="29" t="s">
        <v>171</v>
      </c>
      <c r="C16" s="25" t="s">
        <v>34</v>
      </c>
      <c r="D16" s="25" t="s">
        <v>204</v>
      </c>
      <c r="E16" s="27">
        <v>42528</v>
      </c>
      <c r="F16" s="25">
        <v>8</v>
      </c>
    </row>
    <row r="17" spans="1:7" x14ac:dyDescent="0.25">
      <c r="A17" s="34" t="s">
        <v>49</v>
      </c>
      <c r="B17" s="26" t="s">
        <v>170</v>
      </c>
      <c r="C17" s="25" t="s">
        <v>34</v>
      </c>
      <c r="D17" s="21" t="s">
        <v>18</v>
      </c>
      <c r="E17" s="27">
        <v>42528</v>
      </c>
      <c r="F17" s="34">
        <v>8</v>
      </c>
    </row>
    <row r="18" spans="1:7" x14ac:dyDescent="0.25">
      <c r="A18" s="25" t="s">
        <v>50</v>
      </c>
      <c r="B18" s="26" t="s">
        <v>170</v>
      </c>
      <c r="C18" s="25" t="s">
        <v>52</v>
      </c>
      <c r="D18" s="25" t="s">
        <v>18</v>
      </c>
      <c r="E18" s="27">
        <v>42466</v>
      </c>
      <c r="F18" s="25">
        <v>4</v>
      </c>
    </row>
    <row r="19" spans="1:7" hidden="1" x14ac:dyDescent="0.25">
      <c r="A19" s="25" t="s">
        <v>50</v>
      </c>
      <c r="B19" s="29" t="s">
        <v>171</v>
      </c>
      <c r="C19" s="25" t="s">
        <v>34</v>
      </c>
      <c r="D19" s="25" t="s">
        <v>204</v>
      </c>
      <c r="E19" s="27">
        <v>42528</v>
      </c>
      <c r="F19" s="25">
        <v>8</v>
      </c>
    </row>
    <row r="20" spans="1:7" hidden="1" x14ac:dyDescent="0.25">
      <c r="A20" s="34" t="s">
        <v>50</v>
      </c>
      <c r="B20" s="26" t="s">
        <v>170</v>
      </c>
      <c r="C20" s="25" t="s">
        <v>34</v>
      </c>
      <c r="D20" s="21" t="s">
        <v>18</v>
      </c>
      <c r="E20" s="27">
        <v>42528</v>
      </c>
      <c r="F20" s="34">
        <v>8</v>
      </c>
      <c r="G20" t="s">
        <v>225</v>
      </c>
    </row>
    <row r="21" spans="1:7" x14ac:dyDescent="0.25">
      <c r="A21" s="25" t="s">
        <v>51</v>
      </c>
      <c r="B21" s="26" t="s">
        <v>170</v>
      </c>
      <c r="C21" s="25" t="s">
        <v>52</v>
      </c>
      <c r="D21" s="25" t="s">
        <v>18</v>
      </c>
      <c r="E21" s="27">
        <v>42466</v>
      </c>
      <c r="F21" s="25">
        <v>4</v>
      </c>
    </row>
    <row r="22" spans="1:7" x14ac:dyDescent="0.25">
      <c r="A22" s="25" t="s">
        <v>51</v>
      </c>
      <c r="B22" s="29" t="s">
        <v>171</v>
      </c>
      <c r="C22" s="25" t="s">
        <v>34</v>
      </c>
      <c r="D22" s="25" t="s">
        <v>204</v>
      </c>
      <c r="E22" s="27">
        <v>42528</v>
      </c>
      <c r="F22" s="25">
        <v>8</v>
      </c>
    </row>
    <row r="23" spans="1:7" x14ac:dyDescent="0.25">
      <c r="A23" s="34" t="s">
        <v>51</v>
      </c>
      <c r="B23" s="26" t="s">
        <v>170</v>
      </c>
      <c r="C23" s="25" t="s">
        <v>34</v>
      </c>
      <c r="D23" s="21" t="s">
        <v>18</v>
      </c>
      <c r="E23" s="27">
        <v>42528</v>
      </c>
      <c r="F23" s="34">
        <v>8</v>
      </c>
    </row>
    <row r="24" spans="1:7" x14ac:dyDescent="0.25">
      <c r="A24" s="25" t="s">
        <v>63</v>
      </c>
      <c r="B24" s="26" t="s">
        <v>170</v>
      </c>
      <c r="C24" s="25" t="s">
        <v>52</v>
      </c>
      <c r="D24" s="25" t="s">
        <v>18</v>
      </c>
      <c r="E24" s="27">
        <v>42466</v>
      </c>
      <c r="F24" s="25">
        <v>4</v>
      </c>
    </row>
    <row r="25" spans="1:7" hidden="1" x14ac:dyDescent="0.25">
      <c r="A25" s="25" t="s">
        <v>63</v>
      </c>
      <c r="B25" s="29" t="s">
        <v>171</v>
      </c>
      <c r="C25" s="25" t="s">
        <v>34</v>
      </c>
      <c r="D25" s="25" t="s">
        <v>204</v>
      </c>
      <c r="E25" s="27">
        <v>42528</v>
      </c>
      <c r="F25" s="25">
        <v>8</v>
      </c>
    </row>
    <row r="26" spans="1:7" hidden="1" x14ac:dyDescent="0.25">
      <c r="A26" s="34" t="s">
        <v>63</v>
      </c>
      <c r="B26" s="26" t="s">
        <v>170</v>
      </c>
      <c r="C26" s="25" t="s">
        <v>34</v>
      </c>
      <c r="D26" s="21" t="s">
        <v>18</v>
      </c>
      <c r="E26" s="27">
        <v>42528</v>
      </c>
      <c r="F26" s="34">
        <v>8</v>
      </c>
    </row>
    <row r="27" spans="1:7" x14ac:dyDescent="0.25">
      <c r="A27" s="25" t="s">
        <v>76</v>
      </c>
      <c r="B27" s="26" t="s">
        <v>170</v>
      </c>
      <c r="C27" s="25" t="s">
        <v>52</v>
      </c>
      <c r="D27" s="25" t="s">
        <v>18</v>
      </c>
      <c r="E27" s="27">
        <v>42467</v>
      </c>
      <c r="F27" s="25">
        <v>5</v>
      </c>
    </row>
    <row r="28" spans="1:7" x14ac:dyDescent="0.25">
      <c r="A28" s="25" t="s">
        <v>76</v>
      </c>
      <c r="B28" s="29" t="s">
        <v>171</v>
      </c>
      <c r="C28" s="25" t="s">
        <v>34</v>
      </c>
      <c r="D28" s="25" t="s">
        <v>204</v>
      </c>
      <c r="E28" s="27">
        <v>42528</v>
      </c>
      <c r="F28" s="25">
        <v>8</v>
      </c>
    </row>
    <row r="29" spans="1:7" x14ac:dyDescent="0.25">
      <c r="A29" s="34" t="s">
        <v>76</v>
      </c>
      <c r="B29" s="26" t="s">
        <v>170</v>
      </c>
      <c r="C29" s="25" t="s">
        <v>34</v>
      </c>
      <c r="D29" s="21" t="s">
        <v>18</v>
      </c>
      <c r="E29" s="27">
        <v>42528</v>
      </c>
      <c r="F29" s="34">
        <v>8</v>
      </c>
    </row>
    <row r="30" spans="1:7" x14ac:dyDescent="0.25">
      <c r="A30" s="25" t="s">
        <v>77</v>
      </c>
      <c r="B30" s="26" t="s">
        <v>170</v>
      </c>
      <c r="C30" s="25" t="s">
        <v>52</v>
      </c>
      <c r="D30" s="25" t="s">
        <v>53</v>
      </c>
      <c r="E30" s="27">
        <v>42465</v>
      </c>
      <c r="F30" s="25">
        <v>4</v>
      </c>
    </row>
    <row r="31" spans="1:7" x14ac:dyDescent="0.25">
      <c r="A31" s="25" t="s">
        <v>78</v>
      </c>
      <c r="B31" s="29" t="s">
        <v>171</v>
      </c>
      <c r="C31" s="25" t="s">
        <v>52</v>
      </c>
      <c r="D31" s="25" t="s">
        <v>53</v>
      </c>
      <c r="E31" s="27">
        <v>42465</v>
      </c>
      <c r="F31" s="25">
        <v>4</v>
      </c>
    </row>
    <row r="32" spans="1:7" x14ac:dyDescent="0.25">
      <c r="A32" s="25" t="s">
        <v>78</v>
      </c>
      <c r="B32" s="26" t="s">
        <v>170</v>
      </c>
      <c r="C32" s="25" t="s">
        <v>52</v>
      </c>
      <c r="D32" s="25" t="s">
        <v>53</v>
      </c>
      <c r="E32" s="27">
        <v>42465</v>
      </c>
      <c r="F32" s="25">
        <v>4</v>
      </c>
    </row>
    <row r="33" spans="1:8" x14ac:dyDescent="0.25">
      <c r="A33" s="25" t="s">
        <v>64</v>
      </c>
      <c r="B33" s="29" t="s">
        <v>171</v>
      </c>
      <c r="C33" s="25" t="s">
        <v>52</v>
      </c>
      <c r="D33" s="25" t="s">
        <v>18</v>
      </c>
      <c r="E33" s="27">
        <v>42465</v>
      </c>
      <c r="F33" s="25">
        <v>4</v>
      </c>
    </row>
    <row r="34" spans="1:8" x14ac:dyDescent="0.25">
      <c r="A34" s="25" t="s">
        <v>79</v>
      </c>
      <c r="B34" s="29" t="s">
        <v>171</v>
      </c>
      <c r="C34" s="25" t="s">
        <v>52</v>
      </c>
      <c r="D34" s="25" t="s">
        <v>18</v>
      </c>
      <c r="E34" s="27">
        <v>42465</v>
      </c>
      <c r="F34" s="25">
        <v>4</v>
      </c>
    </row>
    <row r="35" spans="1:8" x14ac:dyDescent="0.25">
      <c r="A35" s="25" t="s">
        <v>64</v>
      </c>
      <c r="B35" s="26" t="s">
        <v>170</v>
      </c>
      <c r="C35" s="25" t="s">
        <v>52</v>
      </c>
      <c r="D35" s="25" t="s">
        <v>53</v>
      </c>
      <c r="E35" s="27">
        <v>42466</v>
      </c>
      <c r="F35" s="25">
        <v>4</v>
      </c>
    </row>
    <row r="36" spans="1:8" x14ac:dyDescent="0.25">
      <c r="A36" s="25" t="s">
        <v>79</v>
      </c>
      <c r="B36" s="26" t="s">
        <v>170</v>
      </c>
      <c r="C36" s="25" t="s">
        <v>52</v>
      </c>
      <c r="D36" s="25" t="s">
        <v>53</v>
      </c>
      <c r="E36" s="27">
        <v>42466</v>
      </c>
      <c r="F36" s="25">
        <v>4</v>
      </c>
      <c r="H36" s="12"/>
    </row>
    <row r="37" spans="1:8" x14ac:dyDescent="0.25">
      <c r="A37" s="25" t="s">
        <v>80</v>
      </c>
      <c r="B37" s="26" t="s">
        <v>170</v>
      </c>
      <c r="C37" s="25" t="s">
        <v>52</v>
      </c>
      <c r="D37" s="25" t="s">
        <v>204</v>
      </c>
      <c r="E37" s="27">
        <v>42465</v>
      </c>
      <c r="F37" s="25">
        <v>4</v>
      </c>
    </row>
    <row r="38" spans="1:8" x14ac:dyDescent="0.25">
      <c r="A38" s="25" t="s">
        <v>65</v>
      </c>
      <c r="B38" s="26" t="s">
        <v>170</v>
      </c>
      <c r="C38" s="25" t="s">
        <v>52</v>
      </c>
      <c r="D38" s="25" t="s">
        <v>204</v>
      </c>
      <c r="E38" s="27">
        <v>42465</v>
      </c>
      <c r="F38" s="25">
        <v>4</v>
      </c>
    </row>
    <row r="39" spans="1:8" x14ac:dyDescent="0.25">
      <c r="A39" s="25" t="s">
        <v>81</v>
      </c>
      <c r="B39" s="26" t="s">
        <v>170</v>
      </c>
      <c r="C39" s="25" t="s">
        <v>52</v>
      </c>
      <c r="D39" s="25" t="s">
        <v>204</v>
      </c>
      <c r="E39" s="27">
        <v>42465</v>
      </c>
      <c r="F39" s="25">
        <v>4</v>
      </c>
    </row>
    <row r="40" spans="1:8" x14ac:dyDescent="0.25">
      <c r="A40" s="25" t="s">
        <v>163</v>
      </c>
      <c r="B40" s="28"/>
      <c r="C40" s="25"/>
      <c r="D40" s="25"/>
      <c r="E40" s="27"/>
      <c r="F40" s="30"/>
    </row>
    <row r="41" spans="1:8" x14ac:dyDescent="0.25">
      <c r="A41" s="25" t="s">
        <v>164</v>
      </c>
      <c r="B41" s="28"/>
      <c r="C41" s="25"/>
      <c r="D41" s="25"/>
      <c r="E41" s="27"/>
      <c r="F41" s="30"/>
    </row>
    <row r="42" spans="1:8" x14ac:dyDescent="0.25">
      <c r="A42" s="25" t="s">
        <v>165</v>
      </c>
      <c r="B42" s="28"/>
      <c r="C42" s="25"/>
      <c r="D42" s="25"/>
      <c r="E42" s="27"/>
      <c r="F42" s="30"/>
    </row>
    <row r="43" spans="1:8" x14ac:dyDescent="0.25">
      <c r="A43" s="25" t="s">
        <v>166</v>
      </c>
      <c r="B43" s="28"/>
      <c r="C43" s="25"/>
      <c r="D43" s="25"/>
      <c r="E43" s="27"/>
      <c r="F43" s="30"/>
    </row>
    <row r="44" spans="1:8" x14ac:dyDescent="0.25">
      <c r="A44" s="25" t="s">
        <v>167</v>
      </c>
      <c r="B44" s="28"/>
      <c r="C44" s="25"/>
      <c r="D44" s="25"/>
      <c r="E44" s="27"/>
      <c r="F44" s="30"/>
    </row>
    <row r="45" spans="1:8" x14ac:dyDescent="0.25">
      <c r="A45" s="25" t="s">
        <v>120</v>
      </c>
      <c r="B45" s="26" t="s">
        <v>170</v>
      </c>
      <c r="C45" s="25" t="s">
        <v>183</v>
      </c>
      <c r="D45" s="25" t="s">
        <v>204</v>
      </c>
      <c r="E45" s="27">
        <v>42493</v>
      </c>
      <c r="F45" s="30">
        <v>5</v>
      </c>
    </row>
    <row r="46" spans="1:8" x14ac:dyDescent="0.25">
      <c r="A46" s="25" t="s">
        <v>121</v>
      </c>
      <c r="B46" s="26" t="s">
        <v>170</v>
      </c>
      <c r="C46" s="25" t="s">
        <v>52</v>
      </c>
      <c r="D46" s="25" t="s">
        <v>204</v>
      </c>
      <c r="E46" s="27">
        <v>42493</v>
      </c>
      <c r="F46" s="30">
        <v>5</v>
      </c>
    </row>
    <row r="47" spans="1:8" x14ac:dyDescent="0.25">
      <c r="A47" s="25" t="s">
        <v>116</v>
      </c>
      <c r="B47" s="26" t="s">
        <v>170</v>
      </c>
      <c r="C47" s="25" t="s">
        <v>183</v>
      </c>
      <c r="D47" s="25" t="s">
        <v>204</v>
      </c>
      <c r="E47" s="27">
        <v>42493</v>
      </c>
      <c r="F47" s="30">
        <v>5</v>
      </c>
    </row>
    <row r="48" spans="1:8" x14ac:dyDescent="0.25">
      <c r="A48" s="25" t="s">
        <v>118</v>
      </c>
      <c r="B48" s="26" t="s">
        <v>170</v>
      </c>
      <c r="C48" s="25" t="s">
        <v>52</v>
      </c>
      <c r="D48" s="25" t="s">
        <v>204</v>
      </c>
      <c r="E48" s="27">
        <v>42493</v>
      </c>
      <c r="F48" s="30">
        <v>5</v>
      </c>
    </row>
    <row r="49" spans="1:6" x14ac:dyDescent="0.25">
      <c r="A49" s="25" t="s">
        <v>113</v>
      </c>
      <c r="B49" s="26" t="s">
        <v>170</v>
      </c>
      <c r="C49" s="25" t="s">
        <v>183</v>
      </c>
      <c r="D49" s="25" t="s">
        <v>204</v>
      </c>
      <c r="E49" s="27">
        <v>42493</v>
      </c>
      <c r="F49" s="30">
        <v>5</v>
      </c>
    </row>
    <row r="50" spans="1:6" x14ac:dyDescent="0.25">
      <c r="A50" s="25" t="s">
        <v>114</v>
      </c>
      <c r="B50" s="26" t="s">
        <v>170</v>
      </c>
      <c r="C50" s="25" t="s">
        <v>183</v>
      </c>
      <c r="D50" s="25" t="s">
        <v>204</v>
      </c>
      <c r="E50" s="27">
        <v>42493</v>
      </c>
      <c r="F50" s="30">
        <v>5</v>
      </c>
    </row>
    <row r="51" spans="1:6" x14ac:dyDescent="0.25">
      <c r="A51" s="25" t="s">
        <v>117</v>
      </c>
      <c r="B51" s="29" t="s">
        <v>171</v>
      </c>
      <c r="C51" s="25" t="s">
        <v>183</v>
      </c>
      <c r="D51" s="25" t="s">
        <v>204</v>
      </c>
      <c r="E51" s="27">
        <v>42493</v>
      </c>
      <c r="F51" s="30">
        <v>5</v>
      </c>
    </row>
    <row r="52" spans="1:6" x14ac:dyDescent="0.25">
      <c r="A52" s="25" t="s">
        <v>117</v>
      </c>
      <c r="B52" s="26" t="s">
        <v>170</v>
      </c>
      <c r="C52" s="25" t="s">
        <v>52</v>
      </c>
      <c r="D52" s="25" t="s">
        <v>204</v>
      </c>
      <c r="E52" s="27">
        <v>42494</v>
      </c>
      <c r="F52" s="30">
        <v>5</v>
      </c>
    </row>
    <row r="53" spans="1:6" x14ac:dyDescent="0.25">
      <c r="A53" s="25" t="s">
        <v>115</v>
      </c>
      <c r="B53" s="26" t="s">
        <v>170</v>
      </c>
      <c r="C53" s="25" t="s">
        <v>52</v>
      </c>
      <c r="D53" s="25" t="s">
        <v>204</v>
      </c>
      <c r="E53" s="27">
        <v>42493</v>
      </c>
      <c r="F53" s="30">
        <v>5</v>
      </c>
    </row>
    <row r="54" spans="1:6" x14ac:dyDescent="0.25">
      <c r="A54" s="25" t="s">
        <v>119</v>
      </c>
      <c r="B54" s="26" t="s">
        <v>170</v>
      </c>
      <c r="C54" s="25" t="s">
        <v>52</v>
      </c>
      <c r="D54" s="25" t="s">
        <v>204</v>
      </c>
      <c r="E54" s="27">
        <v>42493</v>
      </c>
      <c r="F54" s="30">
        <v>5</v>
      </c>
    </row>
    <row r="55" spans="1:6" x14ac:dyDescent="0.25">
      <c r="A55" s="25" t="s">
        <v>152</v>
      </c>
      <c r="B55" s="26" t="s">
        <v>170</v>
      </c>
      <c r="C55" s="25" t="s">
        <v>34</v>
      </c>
      <c r="D55" s="25" t="s">
        <v>204</v>
      </c>
      <c r="E55" s="27">
        <v>42513</v>
      </c>
      <c r="F55" s="30">
        <v>7</v>
      </c>
    </row>
    <row r="56" spans="1:6" x14ac:dyDescent="0.25">
      <c r="A56" s="25" t="s">
        <v>153</v>
      </c>
      <c r="B56" s="26" t="s">
        <v>170</v>
      </c>
      <c r="C56" s="25" t="s">
        <v>34</v>
      </c>
      <c r="D56" s="25" t="s">
        <v>204</v>
      </c>
      <c r="E56" s="27">
        <v>42513</v>
      </c>
      <c r="F56" s="30">
        <v>7</v>
      </c>
    </row>
    <row r="57" spans="1:6" x14ac:dyDescent="0.25">
      <c r="A57" s="25" t="s">
        <v>154</v>
      </c>
      <c r="B57" s="26" t="s">
        <v>170</v>
      </c>
      <c r="C57" s="25" t="s">
        <v>34</v>
      </c>
      <c r="D57" s="25" t="s">
        <v>204</v>
      </c>
      <c r="E57" s="27">
        <v>42513</v>
      </c>
      <c r="F57" s="30">
        <v>7</v>
      </c>
    </row>
    <row r="58" spans="1:6" x14ac:dyDescent="0.25">
      <c r="A58" s="25" t="s">
        <v>155</v>
      </c>
      <c r="B58" s="26" t="s">
        <v>170</v>
      </c>
      <c r="C58" s="25" t="s">
        <v>34</v>
      </c>
      <c r="D58" s="25" t="s">
        <v>204</v>
      </c>
      <c r="E58" s="27">
        <v>42513</v>
      </c>
      <c r="F58" s="30">
        <v>7</v>
      </c>
    </row>
    <row r="59" spans="1:6" x14ac:dyDescent="0.25">
      <c r="A59" s="25" t="s">
        <v>156</v>
      </c>
      <c r="B59" s="26" t="s">
        <v>170</v>
      </c>
      <c r="C59" s="25" t="s">
        <v>34</v>
      </c>
      <c r="D59" s="25" t="s">
        <v>204</v>
      </c>
      <c r="E59" s="27">
        <v>42513</v>
      </c>
      <c r="F59" s="30">
        <v>7</v>
      </c>
    </row>
    <row r="60" spans="1:6" x14ac:dyDescent="0.25">
      <c r="A60" s="25" t="s">
        <v>161</v>
      </c>
      <c r="B60" s="26" t="s">
        <v>170</v>
      </c>
      <c r="C60" s="25" t="s">
        <v>34</v>
      </c>
      <c r="D60" s="25" t="s">
        <v>204</v>
      </c>
      <c r="E60" s="27">
        <v>42513</v>
      </c>
      <c r="F60" s="30">
        <v>7</v>
      </c>
    </row>
    <row r="61" spans="1:6" x14ac:dyDescent="0.25">
      <c r="A61" s="25" t="s">
        <v>157</v>
      </c>
      <c r="B61" s="26" t="s">
        <v>170</v>
      </c>
      <c r="C61" s="25" t="s">
        <v>34</v>
      </c>
      <c r="D61" s="25" t="s">
        <v>204</v>
      </c>
      <c r="E61" s="27">
        <v>42513</v>
      </c>
      <c r="F61" s="30">
        <v>7</v>
      </c>
    </row>
    <row r="62" spans="1:6" x14ac:dyDescent="0.25">
      <c r="A62" s="25" t="s">
        <v>158</v>
      </c>
      <c r="B62" s="26" t="s">
        <v>170</v>
      </c>
      <c r="C62" s="25" t="s">
        <v>34</v>
      </c>
      <c r="D62" s="25" t="s">
        <v>204</v>
      </c>
      <c r="E62" s="27">
        <v>42513</v>
      </c>
      <c r="F62" s="30">
        <v>7</v>
      </c>
    </row>
    <row r="63" spans="1:6" x14ac:dyDescent="0.25">
      <c r="A63" s="25" t="s">
        <v>159</v>
      </c>
      <c r="B63" s="26" t="s">
        <v>170</v>
      </c>
      <c r="C63" s="25" t="s">
        <v>183</v>
      </c>
      <c r="D63" s="25" t="s">
        <v>204</v>
      </c>
      <c r="E63" s="27">
        <v>42513</v>
      </c>
      <c r="F63" s="30">
        <v>7</v>
      </c>
    </row>
    <row r="64" spans="1:6" x14ac:dyDescent="0.25">
      <c r="A64" s="25" t="s">
        <v>160</v>
      </c>
      <c r="B64" s="26" t="s">
        <v>170</v>
      </c>
      <c r="C64" s="25" t="s">
        <v>52</v>
      </c>
      <c r="D64" s="25" t="s">
        <v>204</v>
      </c>
      <c r="E64" s="27">
        <v>42513</v>
      </c>
      <c r="F64" s="30">
        <v>7</v>
      </c>
    </row>
    <row r="65" spans="1:6" x14ac:dyDescent="0.25">
      <c r="A65" s="25" t="s">
        <v>162</v>
      </c>
      <c r="B65" s="26" t="s">
        <v>170</v>
      </c>
      <c r="C65" s="25" t="s">
        <v>183</v>
      </c>
      <c r="D65" s="25" t="s">
        <v>204</v>
      </c>
      <c r="E65" s="27">
        <v>42513</v>
      </c>
      <c r="F65" s="30">
        <v>7</v>
      </c>
    </row>
    <row r="66" spans="1:6" x14ac:dyDescent="0.25">
      <c r="A66" s="25" t="s">
        <v>201</v>
      </c>
      <c r="B66" s="26" t="s">
        <v>170</v>
      </c>
      <c r="C66" s="25" t="s">
        <v>52</v>
      </c>
      <c r="D66" s="25" t="s">
        <v>204</v>
      </c>
      <c r="E66" s="31">
        <v>42527</v>
      </c>
      <c r="F66" s="25">
        <v>8</v>
      </c>
    </row>
    <row r="67" spans="1:6" x14ac:dyDescent="0.25">
      <c r="A67" s="25" t="s">
        <v>202</v>
      </c>
      <c r="B67" s="26" t="s">
        <v>170</v>
      </c>
      <c r="C67" s="25" t="s">
        <v>52</v>
      </c>
      <c r="D67" s="25" t="s">
        <v>204</v>
      </c>
      <c r="E67" s="31">
        <v>42527</v>
      </c>
      <c r="F67" s="25">
        <v>8</v>
      </c>
    </row>
    <row r="68" spans="1:6" x14ac:dyDescent="0.25">
      <c r="A68" s="25" t="s">
        <v>203</v>
      </c>
      <c r="B68" s="26" t="s">
        <v>170</v>
      </c>
      <c r="C68" s="25" t="s">
        <v>52</v>
      </c>
      <c r="D68" s="25" t="s">
        <v>204</v>
      </c>
      <c r="E68" s="31">
        <v>42527</v>
      </c>
      <c r="F68" s="25">
        <v>8</v>
      </c>
    </row>
    <row r="69" spans="1:6" x14ac:dyDescent="0.25">
      <c r="A69" s="25" t="s">
        <v>206</v>
      </c>
      <c r="B69" s="26" t="s">
        <v>170</v>
      </c>
      <c r="C69" s="25" t="s">
        <v>52</v>
      </c>
      <c r="D69" s="25" t="s">
        <v>204</v>
      </c>
      <c r="E69" s="31">
        <v>42527</v>
      </c>
      <c r="F69" s="25">
        <v>8</v>
      </c>
    </row>
    <row r="70" spans="1:6" x14ac:dyDescent="0.25">
      <c r="A70" s="25" t="s">
        <v>207</v>
      </c>
      <c r="B70" s="26" t="s">
        <v>170</v>
      </c>
      <c r="C70" s="25" t="s">
        <v>52</v>
      </c>
      <c r="D70" s="25" t="s">
        <v>204</v>
      </c>
      <c r="E70" s="31">
        <v>42527</v>
      </c>
      <c r="F70" s="25">
        <v>8</v>
      </c>
    </row>
    <row r="71" spans="1:6" x14ac:dyDescent="0.25">
      <c r="A71" s="25" t="s">
        <v>208</v>
      </c>
      <c r="B71" s="26" t="s">
        <v>170</v>
      </c>
      <c r="C71" s="25" t="s">
        <v>52</v>
      </c>
      <c r="D71" s="25" t="s">
        <v>204</v>
      </c>
      <c r="E71" s="31">
        <v>42527</v>
      </c>
      <c r="F71" s="25">
        <v>8</v>
      </c>
    </row>
    <row r="72" spans="1:6" x14ac:dyDescent="0.25">
      <c r="A72" s="25" t="s">
        <v>209</v>
      </c>
      <c r="B72" s="29" t="s">
        <v>171</v>
      </c>
      <c r="C72" s="25" t="s">
        <v>52</v>
      </c>
      <c r="D72" s="25" t="s">
        <v>204</v>
      </c>
      <c r="E72" s="31">
        <v>42527</v>
      </c>
      <c r="F72" s="25">
        <v>8</v>
      </c>
    </row>
    <row r="73" spans="1:6" x14ac:dyDescent="0.25">
      <c r="A73" s="34" t="s">
        <v>209</v>
      </c>
      <c r="B73" s="35"/>
      <c r="C73" s="25" t="s">
        <v>52</v>
      </c>
      <c r="D73" s="25" t="s">
        <v>18</v>
      </c>
      <c r="E73" s="31">
        <v>42528</v>
      </c>
      <c r="F73" s="25">
        <v>8</v>
      </c>
    </row>
    <row r="74" spans="1:6" x14ac:dyDescent="0.25">
      <c r="A74" s="25" t="s">
        <v>210</v>
      </c>
      <c r="B74" s="26" t="s">
        <v>170</v>
      </c>
      <c r="C74" s="25" t="s">
        <v>52</v>
      </c>
      <c r="D74" s="25" t="s">
        <v>204</v>
      </c>
      <c r="E74" s="31">
        <v>42527</v>
      </c>
      <c r="F74" s="25">
        <v>8</v>
      </c>
    </row>
    <row r="75" spans="1:6" x14ac:dyDescent="0.25">
      <c r="A75" s="25" t="s">
        <v>211</v>
      </c>
      <c r="B75" s="26" t="s">
        <v>170</v>
      </c>
      <c r="C75" s="25" t="s">
        <v>52</v>
      </c>
      <c r="D75" s="25" t="s">
        <v>204</v>
      </c>
      <c r="E75" s="31">
        <v>42527</v>
      </c>
      <c r="F75" s="25">
        <v>8</v>
      </c>
    </row>
    <row r="76" spans="1:6" x14ac:dyDescent="0.25">
      <c r="A76" s="25" t="s">
        <v>212</v>
      </c>
      <c r="B76" s="26" t="s">
        <v>170</v>
      </c>
      <c r="C76" s="25" t="s">
        <v>52</v>
      </c>
      <c r="D76" s="25" t="s">
        <v>204</v>
      </c>
      <c r="E76" s="31">
        <v>42527</v>
      </c>
      <c r="F76" s="25">
        <v>8</v>
      </c>
    </row>
    <row r="77" spans="1:6" x14ac:dyDescent="0.25">
      <c r="A77" s="25" t="s">
        <v>213</v>
      </c>
      <c r="B77" s="26" t="s">
        <v>170</v>
      </c>
      <c r="C77" s="25" t="s">
        <v>52</v>
      </c>
      <c r="D77" s="25" t="s">
        <v>204</v>
      </c>
      <c r="E77" s="31">
        <v>42527</v>
      </c>
      <c r="F77" s="25">
        <v>8</v>
      </c>
    </row>
    <row r="78" spans="1:6" x14ac:dyDescent="0.25">
      <c r="A78" s="25" t="s">
        <v>214</v>
      </c>
      <c r="B78" s="26" t="s">
        <v>170</v>
      </c>
      <c r="C78" s="25" t="s">
        <v>52</v>
      </c>
      <c r="D78" s="25" t="s">
        <v>204</v>
      </c>
      <c r="E78" s="31">
        <v>42527</v>
      </c>
      <c r="F78" s="25">
        <v>8</v>
      </c>
    </row>
    <row r="79" spans="1:6" x14ac:dyDescent="0.25">
      <c r="A79" s="25" t="s">
        <v>215</v>
      </c>
      <c r="B79" s="26" t="s">
        <v>170</v>
      </c>
      <c r="C79" s="25" t="s">
        <v>52</v>
      </c>
      <c r="D79" s="25" t="s">
        <v>204</v>
      </c>
      <c r="E79" s="31">
        <v>42527</v>
      </c>
      <c r="F79" s="25">
        <v>8</v>
      </c>
    </row>
    <row r="80" spans="1:6" x14ac:dyDescent="0.25">
      <c r="A80" s="25" t="s">
        <v>216</v>
      </c>
      <c r="B80" s="26" t="s">
        <v>170</v>
      </c>
      <c r="C80" s="25" t="s">
        <v>52</v>
      </c>
      <c r="D80" s="25" t="s">
        <v>204</v>
      </c>
      <c r="E80" s="31">
        <v>42527</v>
      </c>
      <c r="F80" s="25">
        <v>8</v>
      </c>
    </row>
    <row r="81" spans="1:6" x14ac:dyDescent="0.25">
      <c r="A81" s="25" t="s">
        <v>217</v>
      </c>
      <c r="B81" s="26" t="s">
        <v>170</v>
      </c>
      <c r="C81" s="25" t="s">
        <v>183</v>
      </c>
      <c r="D81" s="25" t="s">
        <v>204</v>
      </c>
      <c r="E81" s="31">
        <v>42527</v>
      </c>
      <c r="F81" s="25">
        <v>8</v>
      </c>
    </row>
    <row r="82" spans="1:6" x14ac:dyDescent="0.25">
      <c r="A82" s="25" t="s">
        <v>218</v>
      </c>
      <c r="B82" s="26" t="s">
        <v>170</v>
      </c>
      <c r="C82" s="25" t="s">
        <v>183</v>
      </c>
      <c r="D82" s="25" t="s">
        <v>204</v>
      </c>
      <c r="E82" s="31">
        <v>42527</v>
      </c>
      <c r="F82" s="25">
        <v>8</v>
      </c>
    </row>
    <row r="83" spans="1:6" x14ac:dyDescent="0.25">
      <c r="A83" s="25" t="s">
        <v>219</v>
      </c>
      <c r="B83" s="26" t="s">
        <v>170</v>
      </c>
      <c r="C83" s="25" t="s">
        <v>183</v>
      </c>
      <c r="D83" s="25" t="s">
        <v>204</v>
      </c>
      <c r="E83" s="31">
        <v>42527</v>
      </c>
      <c r="F83" s="25">
        <v>8</v>
      </c>
    </row>
    <row r="84" spans="1:6" x14ac:dyDescent="0.25">
      <c r="A84" s="25" t="s">
        <v>220</v>
      </c>
      <c r="B84" s="26" t="s">
        <v>170</v>
      </c>
      <c r="C84" s="25" t="s">
        <v>183</v>
      </c>
      <c r="D84" s="25" t="s">
        <v>204</v>
      </c>
      <c r="E84" s="31">
        <v>42527</v>
      </c>
      <c r="F84" s="25">
        <v>8</v>
      </c>
    </row>
    <row r="85" spans="1:6" x14ac:dyDescent="0.25">
      <c r="A85" s="25" t="s">
        <v>221</v>
      </c>
      <c r="B85" s="26" t="s">
        <v>170</v>
      </c>
      <c r="C85" s="25" t="s">
        <v>183</v>
      </c>
      <c r="D85" s="25" t="s">
        <v>204</v>
      </c>
      <c r="E85" s="31">
        <v>42527</v>
      </c>
      <c r="F85" s="25">
        <v>8</v>
      </c>
    </row>
    <row r="86" spans="1:6" x14ac:dyDescent="0.25">
      <c r="A86" s="25" t="s">
        <v>222</v>
      </c>
      <c r="B86" s="26" t="s">
        <v>170</v>
      </c>
      <c r="C86" s="25" t="s">
        <v>183</v>
      </c>
      <c r="D86" s="25" t="s">
        <v>204</v>
      </c>
      <c r="E86" s="31">
        <v>42527</v>
      </c>
      <c r="F86" s="25">
        <v>8</v>
      </c>
    </row>
    <row r="87" spans="1:6" x14ac:dyDescent="0.25">
      <c r="A87" s="25" t="s">
        <v>223</v>
      </c>
      <c r="B87" s="26" t="s">
        <v>170</v>
      </c>
      <c r="C87" s="25" t="s">
        <v>183</v>
      </c>
      <c r="D87" s="25" t="s">
        <v>204</v>
      </c>
      <c r="E87" s="31">
        <v>42527</v>
      </c>
      <c r="F87" s="25">
        <v>8</v>
      </c>
    </row>
    <row r="88" spans="1:6" x14ac:dyDescent="0.25">
      <c r="A88" s="25" t="s">
        <v>224</v>
      </c>
      <c r="B88" s="26" t="s">
        <v>170</v>
      </c>
      <c r="C88" s="25" t="s">
        <v>183</v>
      </c>
      <c r="D88" s="25" t="s">
        <v>204</v>
      </c>
      <c r="E88" s="31">
        <v>42527</v>
      </c>
      <c r="F88" s="25">
        <v>8</v>
      </c>
    </row>
    <row r="89" spans="1:6" x14ac:dyDescent="0.25">
      <c r="A89" s="25" t="s">
        <v>266</v>
      </c>
      <c r="B89" s="26" t="s">
        <v>170</v>
      </c>
      <c r="C89" s="25" t="s">
        <v>52</v>
      </c>
      <c r="D89" s="25" t="s">
        <v>18</v>
      </c>
      <c r="E89" s="31">
        <v>42543</v>
      </c>
      <c r="F89" s="25">
        <v>9</v>
      </c>
    </row>
    <row r="90" spans="1:6" x14ac:dyDescent="0.25">
      <c r="A90" s="25" t="s">
        <v>267</v>
      </c>
      <c r="B90" s="26" t="s">
        <v>170</v>
      </c>
      <c r="C90" s="25" t="s">
        <v>52</v>
      </c>
      <c r="D90" s="25" t="s">
        <v>18</v>
      </c>
      <c r="E90" s="31">
        <v>42543</v>
      </c>
      <c r="F90" s="25">
        <v>9</v>
      </c>
    </row>
    <row r="91" spans="1:6" x14ac:dyDescent="0.25">
      <c r="A91" s="25" t="s">
        <v>268</v>
      </c>
      <c r="B91" s="26" t="s">
        <v>170</v>
      </c>
      <c r="C91" s="25" t="s">
        <v>52</v>
      </c>
      <c r="D91" s="25" t="s">
        <v>18</v>
      </c>
      <c r="E91" s="31">
        <v>42543</v>
      </c>
      <c r="F91" s="25">
        <v>9</v>
      </c>
    </row>
    <row r="92" spans="1:6" x14ac:dyDescent="0.25">
      <c r="A92" s="25" t="s">
        <v>269</v>
      </c>
      <c r="B92" s="26" t="s">
        <v>170</v>
      </c>
      <c r="C92" s="25" t="s">
        <v>52</v>
      </c>
      <c r="D92" s="25" t="s">
        <v>18</v>
      </c>
      <c r="E92" s="31">
        <v>42543</v>
      </c>
      <c r="F92" s="25">
        <v>9</v>
      </c>
    </row>
    <row r="93" spans="1:6" x14ac:dyDescent="0.25">
      <c r="A93" s="25" t="s">
        <v>270</v>
      </c>
      <c r="B93" s="26" t="s">
        <v>170</v>
      </c>
      <c r="C93" s="25" t="s">
        <v>52</v>
      </c>
      <c r="D93" s="25" t="s">
        <v>18</v>
      </c>
      <c r="E93" s="31">
        <v>42543</v>
      </c>
      <c r="F93" s="25">
        <v>9</v>
      </c>
    </row>
    <row r="94" spans="1:6" x14ac:dyDescent="0.25">
      <c r="A94" s="25" t="s">
        <v>271</v>
      </c>
      <c r="B94" s="26" t="s">
        <v>170</v>
      </c>
      <c r="C94" s="25" t="s">
        <v>34</v>
      </c>
      <c r="D94" s="25" t="s">
        <v>204</v>
      </c>
      <c r="E94" s="31">
        <v>42542</v>
      </c>
      <c r="F94" s="25">
        <v>9</v>
      </c>
    </row>
    <row r="95" spans="1:6" x14ac:dyDescent="0.25">
      <c r="A95" s="25" t="s">
        <v>272</v>
      </c>
      <c r="B95" s="26" t="s">
        <v>170</v>
      </c>
      <c r="C95" s="25" t="s">
        <v>34</v>
      </c>
      <c r="D95" s="25" t="s">
        <v>204</v>
      </c>
      <c r="E95" s="31">
        <v>42542</v>
      </c>
      <c r="F95" s="25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W11" sqref="W11"/>
    </sheetView>
  </sheetViews>
  <sheetFormatPr defaultRowHeight="15" x14ac:dyDescent="0.25"/>
  <cols>
    <col min="1" max="1" width="15.140625" customWidth="1"/>
    <col min="2" max="2" width="10.85546875" customWidth="1"/>
    <col min="3" max="4" width="8.85546875" customWidth="1"/>
    <col min="5" max="5" width="10" customWidth="1"/>
    <col min="6" max="6" width="10.28515625" customWidth="1"/>
    <col min="7" max="8" width="9" customWidth="1"/>
    <col min="9" max="10" width="10.28515625" customWidth="1"/>
    <col min="11" max="12" width="9.28515625" customWidth="1"/>
    <col min="13" max="14" width="10.28515625" customWidth="1"/>
    <col min="15" max="16" width="8.140625" customWidth="1"/>
    <col min="17" max="19" width="10.28515625" customWidth="1"/>
    <col min="22" max="22" width="10.28515625" customWidth="1"/>
  </cols>
  <sheetData>
    <row r="1" spans="1:25" x14ac:dyDescent="0.25">
      <c r="A1" s="46" t="s">
        <v>175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14.25" customHeight="1" x14ac:dyDescent="0.25">
      <c r="A2" s="51" t="s">
        <v>8</v>
      </c>
      <c r="B2" s="43" t="s">
        <v>169</v>
      </c>
      <c r="C2" s="44"/>
      <c r="D2" s="44"/>
      <c r="E2" s="45"/>
      <c r="F2" s="48" t="s">
        <v>173</v>
      </c>
      <c r="G2" s="49"/>
      <c r="H2" s="49"/>
      <c r="I2" s="50"/>
      <c r="J2" s="43" t="s">
        <v>182</v>
      </c>
      <c r="K2" s="44"/>
      <c r="L2" s="44"/>
      <c r="M2" s="45"/>
      <c r="N2" s="48" t="s">
        <v>174</v>
      </c>
      <c r="O2" s="49"/>
      <c r="P2" s="49"/>
      <c r="Q2" s="50"/>
      <c r="R2" s="43" t="s">
        <v>205</v>
      </c>
      <c r="S2" s="44"/>
      <c r="T2" s="44"/>
      <c r="U2" s="45"/>
      <c r="V2" s="43" t="s">
        <v>273</v>
      </c>
      <c r="W2" s="44"/>
      <c r="X2" s="44"/>
      <c r="Y2" s="45"/>
    </row>
    <row r="3" spans="1:25" ht="13.5" hidden="1" customHeight="1" x14ac:dyDescent="0.25">
      <c r="A3" s="52"/>
      <c r="B3" s="43"/>
      <c r="C3" s="44"/>
      <c r="D3" s="44"/>
      <c r="E3" s="45"/>
      <c r="F3" s="48"/>
      <c r="G3" s="49"/>
      <c r="H3" s="49"/>
      <c r="I3" s="50"/>
      <c r="J3" s="43"/>
      <c r="K3" s="44"/>
      <c r="L3" s="44"/>
      <c r="M3" s="45"/>
      <c r="N3" s="48"/>
      <c r="O3" s="49"/>
      <c r="P3" s="49"/>
      <c r="Q3" s="50"/>
      <c r="R3" s="43"/>
      <c r="S3" s="44"/>
      <c r="T3" s="44"/>
      <c r="U3" s="45"/>
      <c r="V3" s="43"/>
      <c r="W3" s="44"/>
      <c r="X3" s="44"/>
      <c r="Y3" s="45"/>
    </row>
    <row r="4" spans="1:25" x14ac:dyDescent="0.25">
      <c r="A4" s="53"/>
      <c r="B4" s="13" t="s">
        <v>181</v>
      </c>
      <c r="C4" s="13" t="s">
        <v>168</v>
      </c>
      <c r="D4" s="13" t="s">
        <v>184</v>
      </c>
      <c r="E4" s="13" t="s">
        <v>177</v>
      </c>
      <c r="F4" s="13" t="s">
        <v>181</v>
      </c>
      <c r="G4" s="13" t="s">
        <v>168</v>
      </c>
      <c r="H4" s="13" t="s">
        <v>184</v>
      </c>
      <c r="I4" s="13" t="s">
        <v>177</v>
      </c>
      <c r="J4" s="13" t="s">
        <v>181</v>
      </c>
      <c r="K4" s="13" t="s">
        <v>168</v>
      </c>
      <c r="L4" s="13" t="s">
        <v>184</v>
      </c>
      <c r="M4" s="13" t="s">
        <v>177</v>
      </c>
      <c r="N4" s="13" t="s">
        <v>181</v>
      </c>
      <c r="O4" s="13" t="s">
        <v>168</v>
      </c>
      <c r="P4" s="13" t="s">
        <v>184</v>
      </c>
      <c r="Q4" s="13" t="s">
        <v>177</v>
      </c>
      <c r="R4" s="13" t="s">
        <v>181</v>
      </c>
      <c r="S4" s="13" t="s">
        <v>168</v>
      </c>
      <c r="T4" s="13" t="s">
        <v>184</v>
      </c>
      <c r="U4" s="13" t="s">
        <v>177</v>
      </c>
      <c r="V4" s="13" t="s">
        <v>181</v>
      </c>
      <c r="W4" s="13" t="s">
        <v>168</v>
      </c>
      <c r="X4" s="13" t="s">
        <v>184</v>
      </c>
      <c r="Y4" s="13" t="s">
        <v>177</v>
      </c>
    </row>
    <row r="5" spans="1:25" x14ac:dyDescent="0.25">
      <c r="A5" s="16" t="s">
        <v>180</v>
      </c>
      <c r="B5" s="15">
        <f>COUNTIFS('Log dos testes'!$C$2:$C$94,"Jessica",'Log dos testes'!$B$2:$B$94,"Ok",'Log dos testes'!$F$2:$F$94,3)</f>
        <v>9</v>
      </c>
      <c r="C5" s="15">
        <f>COUNTIFS('Log dos testes'!$C$2:$C$94,"Jessica",'Log dos testes'!$B$2:$B$94,"Erro",'Log dos testes'!$F$2:$F$94,3)</f>
        <v>1</v>
      </c>
      <c r="D5" s="15">
        <v>2</v>
      </c>
      <c r="E5" s="14">
        <f>IFERROR(100%-C5/B5,0)</f>
        <v>0.88888888888888884</v>
      </c>
      <c r="F5" s="9">
        <f>COUNTIFS('Log dos testes'!$C$2:$C$94,"Jessica",'Log dos testes'!$B$2:$B$94,"Ok",'Log dos testes'!$F$2:$F$94,4)</f>
        <v>0</v>
      </c>
      <c r="G5" s="9">
        <f>COUNTIFS('Log dos testes'!$C$2:$C$94,"Jessica",'Log dos testes'!$B$2:$B$94,"Erro",'Log dos testes'!$F$2:$F$94,4)</f>
        <v>0</v>
      </c>
      <c r="H5" s="9">
        <v>0</v>
      </c>
      <c r="I5" s="11">
        <f>IFERROR(100%-G5/F5,0)</f>
        <v>0</v>
      </c>
      <c r="J5" s="15">
        <f>COUNTIFS('Log dos testes'!$C$2:$C$94,"Jessica",'Log dos testes'!$B$2:$B$94,"Ok",'Log dos testes'!$F$2:$F$94,5)</f>
        <v>0</v>
      </c>
      <c r="K5" s="15">
        <f>COUNTIFS('Log dos testes'!$C$2:$C$94,"Jessica",'Log dos testes'!$B$2:$B$94,"Erro",'Log dos testes'!$F$2:$F$94,5)</f>
        <v>0</v>
      </c>
      <c r="L5" s="15">
        <v>0</v>
      </c>
      <c r="M5" s="14">
        <f>IFERROR(100%-K5/J5,0)</f>
        <v>0</v>
      </c>
      <c r="N5" s="9">
        <f>COUNTIFS('Log dos testes'!$C$2:$C$94,"Jessica",'Log dos testes'!$B$2:$B$94,"Ok",'Log dos testes'!$F$2:$F$94,7)</f>
        <v>8</v>
      </c>
      <c r="O5" s="9">
        <f>COUNTIFS('Log dos testes'!$C$2:$C$94,"Jessica",'Log dos testes'!$B$2:$B$94,"Erro",'Log dos testes'!$F$2:$F$94,7)</f>
        <v>0</v>
      </c>
      <c r="P5" s="9">
        <v>1</v>
      </c>
      <c r="Q5" s="11">
        <f>IFERROR(100%-O5/N5,0)</f>
        <v>1</v>
      </c>
      <c r="R5" s="15">
        <f>COUNTIFS('Log dos testes'!$C$2:$C$94,"Jessica",'Log dos testes'!$B$2:$B$94,"Ok",'Log dos testes'!$F$2:$F$94,8)</f>
        <v>5</v>
      </c>
      <c r="S5" s="15">
        <f>COUNTIFS('Log dos testes'!$C$2:$C$94,"Jessica",'Log dos testes'!$B$2:$B$94,"Erro",'Log dos testes'!$F$2:$F$94,8)</f>
        <v>6</v>
      </c>
      <c r="T5" s="15">
        <v>7</v>
      </c>
      <c r="U5" s="14">
        <f>IFERROR(100%-S5/R5,0)</f>
        <v>-0.19999999999999996</v>
      </c>
      <c r="V5" s="15">
        <f>COUNTIFS('Log dos testes'!$C$2:$C$95,"Jessica",'Log dos testes'!$B$2:$B$95,"Ok",'Log dos testes'!$F$2:$F$95,9)</f>
        <v>2</v>
      </c>
      <c r="W5" s="15">
        <f>COUNTIFS('Log dos testes'!$C$2:$C$94,"Jessica",'Log dos testes'!$B$2:$B$94,"Erro",'Log dos testes'!$F$2:$F$94,9)</f>
        <v>0</v>
      </c>
      <c r="X5" s="15">
        <v>1</v>
      </c>
      <c r="Y5" s="14">
        <f>IFERROR(100%-W5/V5,0)</f>
        <v>1</v>
      </c>
    </row>
    <row r="6" spans="1:25" x14ac:dyDescent="0.25">
      <c r="A6" s="16" t="s">
        <v>179</v>
      </c>
      <c r="B6" s="15">
        <f>COUNTIFS('Log dos testes'!$C$2:$C$53,"Irineu",'Log dos testes'!$B$2:$B$53,"Ok",'Log dos testes'!$F$2:$F$53,3)</f>
        <v>0</v>
      </c>
      <c r="C6" s="15">
        <f>COUNTIFS('Log dos testes'!$C$2:$C$94,"Irineu",'Log dos testes'!$B$2:$B$94,"Erro",'Log dos testes'!$F$2:$F$94,3)</f>
        <v>0</v>
      </c>
      <c r="D6" s="15">
        <v>0</v>
      </c>
      <c r="E6" s="14">
        <f>IFERROR(100%-C6/B6,0)</f>
        <v>0</v>
      </c>
      <c r="F6" s="9">
        <f>COUNTIFS('Log dos testes'!$C$2:$C$94,"Irineu",'Log dos testes'!$B$2:$B$94,"Ok",'Log dos testes'!$F$2:$F$94,4)</f>
        <v>12</v>
      </c>
      <c r="G6" s="9">
        <f>COUNTIFS('Log dos testes'!$C$2:$C$94,"Irineu",'Log dos testes'!$B$2:$B$94,"Erro",'Log dos testes'!$F$2:$F$94,4)</f>
        <v>3</v>
      </c>
      <c r="H6" s="9">
        <v>4</v>
      </c>
      <c r="I6" s="11">
        <f>IFERROR(100%-G6/F6,0)</f>
        <v>0.75</v>
      </c>
      <c r="J6" s="15">
        <f>COUNTIFS('Log dos testes'!$C$2:$C$53,"Irineu",'Log dos testes'!$B$2:$B$53,"Ok",'Log dos testes'!$F$2:$F$53,5)</f>
        <v>5</v>
      </c>
      <c r="K6" s="15">
        <f>COUNTIFS('Log dos testes'!$C$2:$C$94,"Irineu",'Log dos testes'!$B$2:$B$94,"Erro",'Log dos testes'!$F$2:$F$94,5)</f>
        <v>0</v>
      </c>
      <c r="L6" s="15">
        <v>1</v>
      </c>
      <c r="M6" s="14">
        <f>IFERROR(100%-K6/J6,0)</f>
        <v>1</v>
      </c>
      <c r="N6" s="9">
        <f>COUNTIFS('Log dos testes'!$C$2:$C$94,"Irineu",'Log dos testes'!$B$2:$B$94,"Ok",'Log dos testes'!$F$2:$F$94,7)</f>
        <v>1</v>
      </c>
      <c r="O6" s="9">
        <f>COUNTIFS('Log dos testes'!$C$2:$C$94,"Irineu",'Log dos testes'!$B$2:$B$94,"Erro",'Log dos testes'!$F$2:$F$94,7)</f>
        <v>0</v>
      </c>
      <c r="P6" s="9">
        <v>1</v>
      </c>
      <c r="Q6" s="11">
        <f>IFERROR(100%-O6/N6,0)</f>
        <v>1</v>
      </c>
      <c r="R6" s="15">
        <f>COUNTIFS('Log dos testes'!$C$2:$C$94,"Irineu",'Log dos testes'!$B$2:$B$94,"Ok",'Log dos testes'!$F$2:$F$94,8)</f>
        <v>13</v>
      </c>
      <c r="S6" s="15">
        <f>COUNTIFS('Log dos testes'!$C$2:$C$94,"Irineu",'Log dos testes'!$B$2:$B$94,"Erro",'Log dos testes'!$F$2:$F$94,8)</f>
        <v>1</v>
      </c>
      <c r="T6" s="15">
        <v>2</v>
      </c>
      <c r="U6" s="14">
        <f>IFERROR(100%-S6/R6,0)</f>
        <v>0.92307692307692313</v>
      </c>
      <c r="V6" s="15">
        <f>COUNTIFS('Log dos testes'!$C$2:$C$94,"Irineu",'Log dos testes'!$B$2:$B$94,"Ok",'Log dos testes'!$F$2:$F$94,9)</f>
        <v>5</v>
      </c>
      <c r="W6" s="15">
        <f>COUNTIFS('Log dos testes'!$C$2:$C$94,"Irineu",'Log dos testes'!$B$2:$B$94,"Erro",'Log dos testes'!$F$2:$F$94,9)</f>
        <v>0</v>
      </c>
      <c r="X6" s="15">
        <v>1</v>
      </c>
      <c r="Y6" s="14">
        <f>IFERROR(100%-W6/V6,0)</f>
        <v>1</v>
      </c>
    </row>
    <row r="7" spans="1:25" x14ac:dyDescent="0.25">
      <c r="A7" s="16" t="s">
        <v>178</v>
      </c>
      <c r="B7" s="15">
        <f>COUNTIFS('Log dos testes'!$C$2:$C$53,"Lucas",'Log dos testes'!$B$2:$B$53,"Ok",'Log dos testes'!$F$2:$F$53,3)</f>
        <v>0</v>
      </c>
      <c r="C7" s="15">
        <f>COUNTIFS('Log dos testes'!$C$2:$C$94,"Lucas",'Log dos testes'!$B$2:$B$94,"Erro",'Log dos testes'!$F$2:$F$94,3)</f>
        <v>0</v>
      </c>
      <c r="D7" s="15">
        <v>0</v>
      </c>
      <c r="E7" s="14">
        <f>IFERROR(100%-C7/B7,0)</f>
        <v>0</v>
      </c>
      <c r="F7" s="9">
        <f>COUNTIFS('Log dos testes'!$C$2:$C$94,"Lucas",'Log dos testes'!$B$2:$B$94,"Ok",'Log dos testes'!$F$2:$F$94,4)</f>
        <v>0</v>
      </c>
      <c r="G7" s="9">
        <f>COUNTIFS('Log dos testes'!$C$2:$C$94,"Lucas",'Log dos testes'!$B$2:$B$94,"Erro",'Log dos testes'!$F$2:$F$94,4)</f>
        <v>0</v>
      </c>
      <c r="H7" s="9">
        <v>0</v>
      </c>
      <c r="I7" s="11">
        <f>IFERROR(100%-G7/F7,0)</f>
        <v>0</v>
      </c>
      <c r="J7" s="15">
        <f>COUNTIFS('Log dos testes'!$C$2:$C$53,"Lucas",'Log dos testes'!$B$2:$B$53,"Ok",'Log dos testes'!$F$2:$F$53,5)</f>
        <v>4</v>
      </c>
      <c r="K7" s="15">
        <f>COUNTIFS('Log dos testes'!$C$2:$C$94,"Lucas",'Log dos testes'!$B$2:$B$94,"Erro",'Log dos testes'!$F$2:$F$94,5)</f>
        <v>1</v>
      </c>
      <c r="L7" s="15">
        <v>2</v>
      </c>
      <c r="M7" s="14">
        <f>IFERROR(100%-K7/J7,0)</f>
        <v>0.75</v>
      </c>
      <c r="N7" s="9">
        <f>COUNTIFS('Log dos testes'!$C$2:$C$94,"Lucas",'Log dos testes'!$B$2:$B$94,"Ok",'Log dos testes'!$F$2:$F$94,7)</f>
        <v>2</v>
      </c>
      <c r="O7" s="9">
        <f>COUNTIFS('Log dos testes'!$C$2:$C$94,"Lucas",'Log dos testes'!$B$2:$B$94,"Erro",'Log dos testes'!$F$2:$F$94,7)</f>
        <v>0</v>
      </c>
      <c r="P7" s="9">
        <v>1</v>
      </c>
      <c r="Q7" s="11">
        <f>IFERROR(100%-O7/N7,0)</f>
        <v>1</v>
      </c>
      <c r="R7" s="15">
        <f>COUNTIFS('Log dos testes'!$C$2:$C$94,"Lucas",'Log dos testes'!$B$2:$B$94,"Ok",'Log dos testes'!$F$2:$F$94,8)</f>
        <v>8</v>
      </c>
      <c r="S7" s="15">
        <f>COUNTIFS('Log dos testes'!$C$2:$C$94,"Lucas",'Log dos testes'!$B$2:$B$94,"Erro",'Log dos testes'!$F$2:$F$94,8)</f>
        <v>0</v>
      </c>
      <c r="T7" s="15">
        <v>1</v>
      </c>
      <c r="U7" s="14">
        <f>IFERROR(100%-S7/R7,0)</f>
        <v>1</v>
      </c>
      <c r="V7" s="15">
        <f>COUNTIFS('Log dos testes'!$C$2:$C$94,"Lucas",'Log dos testes'!$B$2:$B$94,"Ok",'Log dos testes'!$F$2:$F$94,9)</f>
        <v>0</v>
      </c>
      <c r="W7" s="15">
        <f>COUNTIFS('Log dos testes'!$C$2:$C$94,"Lucas",'Log dos testes'!$B$2:$B$94,"Erro",'Log dos testes'!$F$2:$F$94,9)</f>
        <v>0</v>
      </c>
      <c r="X7" s="15">
        <v>0</v>
      </c>
      <c r="Y7" s="14">
        <f>IFERROR(100%-W7/V7,0)</f>
        <v>0</v>
      </c>
    </row>
    <row r="8" spans="1:25" x14ac:dyDescent="0.25">
      <c r="A8" s="17" t="s">
        <v>176</v>
      </c>
      <c r="B8" s="10">
        <f>SUM(B5:B7)</f>
        <v>9</v>
      </c>
      <c r="C8" s="10">
        <f>SUM(C5:C7)</f>
        <v>1</v>
      </c>
      <c r="D8" s="10">
        <f t="shared" ref="D8:P8" si="0">SUM(D5:D7)</f>
        <v>2</v>
      </c>
      <c r="E8" s="18">
        <f>IFERROR(100%-C8/B8,0)</f>
        <v>0.88888888888888884</v>
      </c>
      <c r="F8" s="10">
        <f t="shared" si="0"/>
        <v>12</v>
      </c>
      <c r="G8" s="10">
        <f t="shared" si="0"/>
        <v>3</v>
      </c>
      <c r="H8" s="10">
        <f t="shared" si="0"/>
        <v>4</v>
      </c>
      <c r="I8" s="18">
        <f>IFERROR(100%-G8/F8,0)</f>
        <v>0.75</v>
      </c>
      <c r="J8" s="10">
        <f t="shared" si="0"/>
        <v>9</v>
      </c>
      <c r="K8" s="10">
        <f t="shared" si="0"/>
        <v>1</v>
      </c>
      <c r="L8" s="10">
        <f t="shared" si="0"/>
        <v>3</v>
      </c>
      <c r="M8" s="18">
        <f>IFERROR(100%-K8/J8,0)</f>
        <v>0.88888888888888884</v>
      </c>
      <c r="N8" s="10">
        <f t="shared" si="0"/>
        <v>11</v>
      </c>
      <c r="O8" s="10">
        <f t="shared" si="0"/>
        <v>0</v>
      </c>
      <c r="P8" s="10">
        <f t="shared" si="0"/>
        <v>3</v>
      </c>
      <c r="Q8" s="18">
        <f>IFERROR(100%-O8/N8,0)</f>
        <v>1</v>
      </c>
      <c r="R8" s="10">
        <f t="shared" ref="R8:T8" si="1">SUM(R5:R7)</f>
        <v>26</v>
      </c>
      <c r="S8" s="10">
        <f t="shared" si="1"/>
        <v>7</v>
      </c>
      <c r="T8" s="10">
        <f t="shared" si="1"/>
        <v>10</v>
      </c>
      <c r="U8" s="18">
        <f>IFERROR(100%-S8/R8,0)</f>
        <v>0.73076923076923084</v>
      </c>
      <c r="V8" s="10">
        <f t="shared" ref="V8:X8" si="2">SUM(V5:V7)</f>
        <v>7</v>
      </c>
      <c r="W8" s="10">
        <f t="shared" si="2"/>
        <v>0</v>
      </c>
      <c r="X8" s="10">
        <f t="shared" si="2"/>
        <v>2</v>
      </c>
      <c r="Y8" s="18">
        <f>IFERROR(100%-W8/V8,0)</f>
        <v>1</v>
      </c>
    </row>
  </sheetData>
  <mergeCells count="14">
    <mergeCell ref="V2:Y2"/>
    <mergeCell ref="V3:Y3"/>
    <mergeCell ref="A1:Y1"/>
    <mergeCell ref="R2:U2"/>
    <mergeCell ref="R3:U3"/>
    <mergeCell ref="B3:E3"/>
    <mergeCell ref="F3:I3"/>
    <mergeCell ref="J3:M3"/>
    <mergeCell ref="N3:Q3"/>
    <mergeCell ref="B2:E2"/>
    <mergeCell ref="F2:I2"/>
    <mergeCell ref="J2:M2"/>
    <mergeCell ref="N2:Q2"/>
    <mergeCell ref="A2:A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de teste</vt:lpstr>
      <vt:lpstr>Log dos testes</vt:lpstr>
      <vt:lpstr>Resumo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michel</cp:lastModifiedBy>
  <cp:lastPrinted>2015-11-05T01:56:20Z</cp:lastPrinted>
  <dcterms:created xsi:type="dcterms:W3CDTF">2015-10-03T19:39:01Z</dcterms:created>
  <dcterms:modified xsi:type="dcterms:W3CDTF">2016-06-22T19:08:43Z</dcterms:modified>
</cp:coreProperties>
</file>