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el\Downloads\"/>
    </mc:Choice>
  </mc:AlternateContent>
  <bookViews>
    <workbookView xWindow="0" yWindow="0" windowWidth="19200" windowHeight="8235"/>
  </bookViews>
  <sheets>
    <sheet name="Planilha de teste" sheetId="1" r:id="rId1"/>
    <sheet name="Log dos testes" sheetId="3" r:id="rId2"/>
    <sheet name="Resumo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4" l="1"/>
  <c r="L12" i="4"/>
  <c r="L11" i="4"/>
  <c r="K13" i="4"/>
  <c r="K12" i="4"/>
  <c r="K11" i="4"/>
  <c r="I11" i="4"/>
  <c r="I12" i="4"/>
  <c r="I14" i="4" s="1"/>
  <c r="I13" i="4"/>
  <c r="H13" i="4"/>
  <c r="H12" i="4"/>
  <c r="H11" i="4"/>
  <c r="F13" i="4"/>
  <c r="F12" i="4"/>
  <c r="F11" i="4"/>
  <c r="E13" i="4"/>
  <c r="E12" i="4"/>
  <c r="E11" i="4"/>
  <c r="C13" i="4"/>
  <c r="C12" i="4"/>
  <c r="C11" i="4"/>
  <c r="B13" i="4"/>
  <c r="B14" i="4" s="1"/>
  <c r="B12" i="4"/>
  <c r="B11" i="4"/>
  <c r="H5" i="4"/>
  <c r="H4" i="4"/>
  <c r="F5" i="4"/>
  <c r="F4" i="4"/>
  <c r="F6" i="4" s="1"/>
  <c r="D5" i="4"/>
  <c r="D4" i="4"/>
  <c r="B4" i="4"/>
  <c r="I5" i="4"/>
  <c r="I4" i="4"/>
  <c r="G5" i="4"/>
  <c r="G6" i="4" s="1"/>
  <c r="G4" i="4"/>
  <c r="E5" i="4"/>
  <c r="E4" i="4"/>
  <c r="D6" i="4"/>
  <c r="B5" i="4"/>
  <c r="C4" i="4"/>
  <c r="M14" i="4"/>
  <c r="J14" i="4"/>
  <c r="G14" i="4"/>
  <c r="D14" i="4"/>
  <c r="L14" i="4"/>
  <c r="K14" i="4"/>
  <c r="F14" i="4"/>
  <c r="E14" i="4"/>
  <c r="C14" i="4"/>
  <c r="C5" i="4"/>
  <c r="E6" i="4"/>
  <c r="I6" i="4" l="1"/>
  <c r="H14" i="4"/>
  <c r="C6" i="4"/>
  <c r="H6" i="4"/>
  <c r="B6" i="4"/>
</calcChain>
</file>

<file path=xl/sharedStrings.xml><?xml version="1.0" encoding="utf-8"?>
<sst xmlns="http://schemas.openxmlformats.org/spreadsheetml/2006/main" count="360" uniqueCount="187">
  <si>
    <t>ET01</t>
  </si>
  <si>
    <t>ET03</t>
  </si>
  <si>
    <t>ET04</t>
  </si>
  <si>
    <t>Código</t>
  </si>
  <si>
    <t>Descrição</t>
  </si>
  <si>
    <t>Resultado esperado</t>
  </si>
  <si>
    <t>Tester</t>
  </si>
  <si>
    <t>Status</t>
  </si>
  <si>
    <t>Desenvolvedor</t>
  </si>
  <si>
    <t>Data do teste</t>
  </si>
  <si>
    <t>O sistema deverá realizar o login com sucesso (caso o aluno seja realmente aluno)</t>
  </si>
  <si>
    <t>T3 - Tentar realizar login com todos os campos preeenchidos</t>
  </si>
  <si>
    <t>T4 - Tentar realizar login com todos os campos em branco</t>
  </si>
  <si>
    <t>O sistema deverá mostrar ao usuário uma mensagem informando que a conta está bloqueada</t>
  </si>
  <si>
    <t>T1 - Tentar selecionar o botão "Entrar" com o campo senha em branco</t>
  </si>
  <si>
    <t>T2 - Tentar selecionar o botão "Entrar" com o campo login em branco</t>
  </si>
  <si>
    <t>O botão "Entrar" não poderá ficar habilitado</t>
  </si>
  <si>
    <t>ET01 - T1</t>
  </si>
  <si>
    <t>Michel Venturin</t>
  </si>
  <si>
    <t>ET01 - T2</t>
  </si>
  <si>
    <t>ET01 - T3</t>
  </si>
  <si>
    <t>ET01 - T4</t>
  </si>
  <si>
    <t>ET02 - T5</t>
  </si>
  <si>
    <t>ET02 - T6</t>
  </si>
  <si>
    <t>ET04 - T9</t>
  </si>
  <si>
    <t>ET03 - T7</t>
  </si>
  <si>
    <t>O botão "Entrar" deverá ficar habilitado</t>
  </si>
  <si>
    <t>ET02</t>
  </si>
  <si>
    <t>T5 - Tentar selecionar o botão "Entrar" quando o campo senha tiver menos que 8 caracteres</t>
  </si>
  <si>
    <t>T6 - Digitar senha com no minimo 8 caracteres</t>
  </si>
  <si>
    <t>T8 - Tentar realizar login com senha incorreta</t>
  </si>
  <si>
    <t>T7 - Digitar incorretamente três vezes a senha</t>
  </si>
  <si>
    <t>T9 - Tentar realizar login com senha correta</t>
  </si>
  <si>
    <t>ET04 - T8</t>
  </si>
  <si>
    <t>Jessica</t>
  </si>
  <si>
    <t>O sistema deverá exibir uma mensagem de erro informando que o login e senha estão incorretas</t>
  </si>
  <si>
    <t>ET05</t>
  </si>
  <si>
    <t>ET06</t>
  </si>
  <si>
    <t>ET07</t>
  </si>
  <si>
    <t>ET08</t>
  </si>
  <si>
    <t>O cadastro será realizado com sucesso</t>
  </si>
  <si>
    <t>ET09</t>
  </si>
  <si>
    <t>ET10</t>
  </si>
  <si>
    <t>ET11</t>
  </si>
  <si>
    <t>Deverá abrir a tela para inserir origem ou destino e quantidade de vagas</t>
  </si>
  <si>
    <t>Deverá ser exibida uma mensagem informando que os campos são obrigatorios</t>
  </si>
  <si>
    <t>Deverá abrir a tela para inserir os bairros de sua rota.</t>
  </si>
  <si>
    <t>Solicitação realizada com sucesso</t>
  </si>
  <si>
    <t>ET05 - T10</t>
  </si>
  <si>
    <t>ET05 - T11</t>
  </si>
  <si>
    <t>ET06 - T12</t>
  </si>
  <si>
    <t>ET06 - T13</t>
  </si>
  <si>
    <t>Irineu</t>
  </si>
  <si>
    <t>David Eler</t>
  </si>
  <si>
    <t>Letícia Fernandes</t>
  </si>
  <si>
    <t>O sistema deverá cancelar a solicitação e a mesma deverá ser apagada da tela de busca de carona</t>
  </si>
  <si>
    <t>O sistema não deverá permitir que o número seja menor do que 1</t>
  </si>
  <si>
    <t>O sistema não deverá permitir que o número seja maior do que 4</t>
  </si>
  <si>
    <t>O botão "Criar" não poderá ficar habilitado</t>
  </si>
  <si>
    <t>T10 - Tentar selecionar o botão "Cadastrar" quando o campo senha tiver menos que 8 caracteres</t>
  </si>
  <si>
    <t>T11 - Digitar senha com no minimo 8 caracteres</t>
  </si>
  <si>
    <t>T12 - Tentar selecionar o botão "Cadastrar" com algum campo em branco</t>
  </si>
  <si>
    <t>T13 - Tentar selecionar o botão "Cadastrar" com todos os campos preeenchidos</t>
  </si>
  <si>
    <t>T14 - Tentar selecionar o botão "Cadastrar" com TODOS os campos em branco</t>
  </si>
  <si>
    <t>ET06 - T14</t>
  </si>
  <si>
    <t>ET09 - T18</t>
  </si>
  <si>
    <t>ET11 - T21</t>
  </si>
  <si>
    <t>T15 - Digitar uma matrícula já cadastrada</t>
  </si>
  <si>
    <t>O sistema deverá informar ao usuário que a matrícula já está cadastrada</t>
  </si>
  <si>
    <t xml:space="preserve">T16 - Selecionar o botão "Pedir Carona" </t>
  </si>
  <si>
    <t>T17 - Selecionar o botão "Oferecer Carona"</t>
  </si>
  <si>
    <t>T18 - Tentar avançar sem indicar origem</t>
  </si>
  <si>
    <t>T19 - Tentar avançar sem indicar destino</t>
  </si>
  <si>
    <t>T20 - Solicitar carona e verificar se após 20 minutos a solicitação será cancelada</t>
  </si>
  <si>
    <t>T21 - Tentar indicar número de vagas 0</t>
  </si>
  <si>
    <t>T22 - Tentar indicar numero de vagas maior que 4</t>
  </si>
  <si>
    <t>T23 - Tentar indicar numero de vagas entre 1 ate 4</t>
  </si>
  <si>
    <t>ET06 - T15</t>
  </si>
  <si>
    <t>ET07 - T16</t>
  </si>
  <si>
    <t>ET08 - T17</t>
  </si>
  <si>
    <t>ET09 - T19</t>
  </si>
  <si>
    <t>ET10 - T20</t>
  </si>
  <si>
    <t>ET11 - T23</t>
  </si>
  <si>
    <t>ET12</t>
  </si>
  <si>
    <t>T24 - Selecionar nenhum bairro no filtro</t>
  </si>
  <si>
    <t>O sistema deverá exibir todas as caronas com o status disponível</t>
  </si>
  <si>
    <t>ET13</t>
  </si>
  <si>
    <t>T25 - Selecionar algum bairro no filtro</t>
  </si>
  <si>
    <t>O sistema deverá exibir todas as caronas que estão disponíveis dentro daquele bairro.</t>
  </si>
  <si>
    <t>ET14</t>
  </si>
  <si>
    <t>T26 - Confirmar o oferecimento de uma carona</t>
  </si>
  <si>
    <t>O sistema não poderá exibir o aluno solicitante na lista de caronas disponíveis.</t>
  </si>
  <si>
    <t>T27 - Não confirmar o oferecimento de uma carona</t>
  </si>
  <si>
    <t>O sistema deverá continuar exibindo o aluno solicitante na lista de caronas disponíveis.</t>
  </si>
  <si>
    <t>ET15</t>
  </si>
  <si>
    <t>O sistema deverá enviar uma mensagem para o aluno solicitante informando o oferecimento da carona.</t>
  </si>
  <si>
    <t>T28 - Confirmar o oferecimento de uma carona</t>
  </si>
  <si>
    <t>ET16</t>
  </si>
  <si>
    <t>ET17</t>
  </si>
  <si>
    <t>ET18</t>
  </si>
  <si>
    <t xml:space="preserve">O status da mesma deixa de ser disponivel </t>
  </si>
  <si>
    <t xml:space="preserve">A carona não deve estar visivel </t>
  </si>
  <si>
    <t>O sistema deverá enviar uma mensagem para o motorista confirmando  a carona</t>
  </si>
  <si>
    <t>T29 - Aceita uma carona</t>
  </si>
  <si>
    <t>T30 - Acessar a tela de busca e verificar aquela carona</t>
  </si>
  <si>
    <t>T31 - Aceita uma carona</t>
  </si>
  <si>
    <t>T32 - Acessar a tela de busca e verificar aquela carona</t>
  </si>
  <si>
    <t>ET19</t>
  </si>
  <si>
    <t>Carona Solicitada!</t>
  </si>
  <si>
    <t>Carona Aceita com sucesso!</t>
  </si>
  <si>
    <t>A mesma deverá aparecer na tela na ordem da ultima carona para a primeira.</t>
  </si>
  <si>
    <t>ET20</t>
  </si>
  <si>
    <t>Historico de Caronas realizadas</t>
  </si>
  <si>
    <t>Deverá mostrar o nome e telefone</t>
  </si>
  <si>
    <t>ET19 - T33</t>
  </si>
  <si>
    <t>ET19 - T34</t>
  </si>
  <si>
    <t>ET20 - T36</t>
  </si>
  <si>
    <t>ET17 - T31</t>
  </si>
  <si>
    <t>ET19 - T35</t>
  </si>
  <si>
    <t>ET17 - T32</t>
  </si>
  <si>
    <t>ET20 - T37</t>
  </si>
  <si>
    <t>ET16 - T29</t>
  </si>
  <si>
    <t>ET16- T30</t>
  </si>
  <si>
    <t>T32 - Aceitar uma carona</t>
  </si>
  <si>
    <t>T33 - Solicitar uma carona</t>
  </si>
  <si>
    <t>T34 - Aceitar a carona</t>
  </si>
  <si>
    <t>T35 - Acessar a tela de historico de caronas</t>
  </si>
  <si>
    <t>T36 - Acessar a teça de historico de caronas</t>
  </si>
  <si>
    <t>T37 - Acessar uma das caronas.</t>
  </si>
  <si>
    <t>ET21</t>
  </si>
  <si>
    <t>Sistema não deverá habilitar a opção Alterar</t>
  </si>
  <si>
    <t xml:space="preserve">Cadastro Alterado </t>
  </si>
  <si>
    <t>ET22</t>
  </si>
  <si>
    <t>T40 - Tentar cadastrar com campos obrigatorios em branco</t>
  </si>
  <si>
    <t>T41 - Tentar Alterar com todos os campos preenchidos</t>
  </si>
  <si>
    <t>T39 - Tentar alterar o telefone com 11 digitos</t>
  </si>
  <si>
    <t>T38 - Tentar alterar o telefone com menos de 11 digitos</t>
  </si>
  <si>
    <t>ET23</t>
  </si>
  <si>
    <t>O botão "Alterar" deverá ficar habilitado</t>
  </si>
  <si>
    <t>T42 - Tentar selecionar o botão "Alterar" quando o campo senha tiver menos que 8 caracteres</t>
  </si>
  <si>
    <t>T43 - Digitar senha com no minimo 8 caracteres</t>
  </si>
  <si>
    <t>ET24</t>
  </si>
  <si>
    <t>T44 - Tentar alterar o campo nome</t>
  </si>
  <si>
    <t>T45 - Tebtar Alterar o campo matricula</t>
  </si>
  <si>
    <t>Sistema não deverá habilitar a opção Alterar e a opção vai ficar cinza</t>
  </si>
  <si>
    <t>ET25</t>
  </si>
  <si>
    <t>Sistema deverá informar que o e-mail não está cadastrado</t>
  </si>
  <si>
    <t>A senha deve ser resetada e enviada por e-mail</t>
  </si>
  <si>
    <t>ET26</t>
  </si>
  <si>
    <t>T46 - Tentar indicar um e-mail não cadastrado</t>
  </si>
  <si>
    <t>T47 - Inserir um e-mail já cadastrado</t>
  </si>
  <si>
    <t>T48 - Tentar recuperar senha não informando e-mail</t>
  </si>
  <si>
    <t>O sistema deverá informar que o e-mail é obrigatorio</t>
  </si>
  <si>
    <t>ET21 - T38</t>
  </si>
  <si>
    <t>ET21 - T39</t>
  </si>
  <si>
    <t>ET22 - T40</t>
  </si>
  <si>
    <t>ET22 - T41</t>
  </si>
  <si>
    <t>ET23 - T42</t>
  </si>
  <si>
    <t>ET24 - T44</t>
  </si>
  <si>
    <t>ET24 - T45</t>
  </si>
  <si>
    <t>ET25 - T46</t>
  </si>
  <si>
    <t>ET25 - T47</t>
  </si>
  <si>
    <t>ET23 - T43</t>
  </si>
  <si>
    <t>ET26 - T48</t>
  </si>
  <si>
    <t>ET12 - T24</t>
  </si>
  <si>
    <t>ET13 - T25</t>
  </si>
  <si>
    <t>ET14 - T26</t>
  </si>
  <si>
    <t>ET14 - T27</t>
  </si>
  <si>
    <t>ET15 - T28</t>
  </si>
  <si>
    <t>Acertos</t>
  </si>
  <si>
    <t>Erros</t>
  </si>
  <si>
    <t>Sprint 03</t>
  </si>
  <si>
    <t>Ok</t>
  </si>
  <si>
    <t>Erro</t>
  </si>
  <si>
    <t>Sprint</t>
  </si>
  <si>
    <t>Sprint 04</t>
  </si>
  <si>
    <t>Sprint 06</t>
  </si>
  <si>
    <t>Sprint 07</t>
  </si>
  <si>
    <t>Testes</t>
  </si>
  <si>
    <t>Desenvolvimento</t>
  </si>
  <si>
    <t>Qtd. Testes</t>
  </si>
  <si>
    <t>David</t>
  </si>
  <si>
    <t>Letícia</t>
  </si>
  <si>
    <t>Michel</t>
  </si>
  <si>
    <t>Qtd. Erros</t>
  </si>
  <si>
    <t>Total por Sprint</t>
  </si>
  <si>
    <t>Qtd. Ciclos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</si>
</sst>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0" fillId="0" borderId="5" xfId="0" applyFill="1" applyBorder="1"/>
    <xf numFmtId="14" fontId="0" fillId="0" borderId="5" xfId="0" applyNumberFormat="1" applyFill="1" applyBorder="1"/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5" xfId="0" applyFill="1" applyBorder="1"/>
    <xf numFmtId="14" fontId="0" fillId="3" borderId="5" xfId="0" applyNumberForma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5" xfId="0" applyBorder="1"/>
    <xf numFmtId="0" fontId="5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/>
    <xf numFmtId="0" fontId="2" fillId="4" borderId="14" xfId="0" applyFont="1" applyFill="1" applyBorder="1"/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Equipe Desenvolvimento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Resumo!$A$4</c:f>
              <c:strCache>
                <c:ptCount val="1"/>
                <c:pt idx="0">
                  <c:v>Jessica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Resumo!$B$1:$I$3</c:f>
              <c:multiLvlStrCache>
                <c:ptCount val="8"/>
                <c:lvl>
                  <c:pt idx="0">
                    <c:v>Erros</c:v>
                  </c:pt>
                  <c:pt idx="1">
                    <c:v>Acertos</c:v>
                  </c:pt>
                  <c:pt idx="2">
                    <c:v>Erros</c:v>
                  </c:pt>
                  <c:pt idx="3">
                    <c:v>Acertos</c:v>
                  </c:pt>
                  <c:pt idx="4">
                    <c:v>Erros</c:v>
                  </c:pt>
                  <c:pt idx="5">
                    <c:v>Acertos</c:v>
                  </c:pt>
                  <c:pt idx="6">
                    <c:v>Erros</c:v>
                  </c:pt>
                  <c:pt idx="7">
                    <c:v>Acertos</c:v>
                  </c:pt>
                </c:lvl>
                <c:lvl>
                  <c:pt idx="0">
                    <c:v>Sprint 03</c:v>
                  </c:pt>
                  <c:pt idx="2">
                    <c:v>Sprint 04</c:v>
                  </c:pt>
                  <c:pt idx="4">
                    <c:v>Sprint 06</c:v>
                  </c:pt>
                  <c:pt idx="6">
                    <c:v>Sprint 07</c:v>
                  </c:pt>
                </c:lvl>
              </c:multiLvlStrCache>
            </c:multiLvlStrRef>
          </c:cat>
          <c:val>
            <c:numRef>
              <c:f>Resumo!$B$4:$I$4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Resumo!$A$5</c:f>
              <c:strCache>
                <c:ptCount val="1"/>
                <c:pt idx="0">
                  <c:v>Irineu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Resumo!$B$1:$I$3</c:f>
              <c:multiLvlStrCache>
                <c:ptCount val="8"/>
                <c:lvl>
                  <c:pt idx="0">
                    <c:v>Erros</c:v>
                  </c:pt>
                  <c:pt idx="1">
                    <c:v>Acertos</c:v>
                  </c:pt>
                  <c:pt idx="2">
                    <c:v>Erros</c:v>
                  </c:pt>
                  <c:pt idx="3">
                    <c:v>Acertos</c:v>
                  </c:pt>
                  <c:pt idx="4">
                    <c:v>Erros</c:v>
                  </c:pt>
                  <c:pt idx="5">
                    <c:v>Acertos</c:v>
                  </c:pt>
                  <c:pt idx="6">
                    <c:v>Erros</c:v>
                  </c:pt>
                  <c:pt idx="7">
                    <c:v>Acertos</c:v>
                  </c:pt>
                </c:lvl>
                <c:lvl>
                  <c:pt idx="0">
                    <c:v>Sprint 03</c:v>
                  </c:pt>
                  <c:pt idx="2">
                    <c:v>Sprint 04</c:v>
                  </c:pt>
                  <c:pt idx="4">
                    <c:v>Sprint 06</c:v>
                  </c:pt>
                  <c:pt idx="6">
                    <c:v>Sprint 07</c:v>
                  </c:pt>
                </c:lvl>
              </c:multiLvlStrCache>
            </c:multiLvlStrRef>
          </c:cat>
          <c:val>
            <c:numRef>
              <c:f>Resumo!$B$5:$I$5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Resumo!$A$6</c:f>
              <c:strCache>
                <c:ptCount val="1"/>
                <c:pt idx="0">
                  <c:v>Total por 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Resumo!$B$1:$I$3</c:f>
              <c:multiLvlStrCache>
                <c:ptCount val="8"/>
                <c:lvl>
                  <c:pt idx="0">
                    <c:v>Erros</c:v>
                  </c:pt>
                  <c:pt idx="1">
                    <c:v>Acertos</c:v>
                  </c:pt>
                  <c:pt idx="2">
                    <c:v>Erros</c:v>
                  </c:pt>
                  <c:pt idx="3">
                    <c:v>Acertos</c:v>
                  </c:pt>
                  <c:pt idx="4">
                    <c:v>Erros</c:v>
                  </c:pt>
                  <c:pt idx="5">
                    <c:v>Acertos</c:v>
                  </c:pt>
                  <c:pt idx="6">
                    <c:v>Erros</c:v>
                  </c:pt>
                  <c:pt idx="7">
                    <c:v>Acertos</c:v>
                  </c:pt>
                </c:lvl>
                <c:lvl>
                  <c:pt idx="0">
                    <c:v>Sprint 03</c:v>
                  </c:pt>
                  <c:pt idx="2">
                    <c:v>Sprint 04</c:v>
                  </c:pt>
                  <c:pt idx="4">
                    <c:v>Sprint 06</c:v>
                  </c:pt>
                  <c:pt idx="6">
                    <c:v>Sprint 07</c:v>
                  </c:pt>
                </c:lvl>
              </c:multiLvlStrCache>
            </c:multiLvlStrRef>
          </c:cat>
          <c:val>
            <c:numRef>
              <c:f>Resumo!$B$6:$I$6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83880"/>
        <c:axId val="193184664"/>
      </c:barChart>
      <c:catAx>
        <c:axId val="1931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84664"/>
        <c:crosses val="autoZero"/>
        <c:auto val="1"/>
        <c:lblAlgn val="ctr"/>
        <c:lblOffset val="100"/>
        <c:noMultiLvlLbl val="0"/>
      </c:catAx>
      <c:valAx>
        <c:axId val="19318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8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Equipe de Testes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Resumo!$A$11</c:f>
              <c:strCache>
                <c:ptCount val="1"/>
                <c:pt idx="0">
                  <c:v>Letícia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Resumo!$B$8:$M$10</c:f>
              <c:multiLvlStrCache>
                <c:ptCount val="12"/>
                <c:lvl>
                  <c:pt idx="0">
                    <c:v>Qtd. Testes</c:v>
                  </c:pt>
                  <c:pt idx="1">
                    <c:v>Qtd. Erros</c:v>
                  </c:pt>
                  <c:pt idx="2">
                    <c:v>Qtd. Ciclos</c:v>
                  </c:pt>
                  <c:pt idx="3">
                    <c:v>Qtd. Testes</c:v>
                  </c:pt>
                  <c:pt idx="4">
                    <c:v>Qtd. Erros</c:v>
                  </c:pt>
                  <c:pt idx="5">
                    <c:v>Qtd. Ciclos</c:v>
                  </c:pt>
                  <c:pt idx="6">
                    <c:v>Qtd. Testes</c:v>
                  </c:pt>
                  <c:pt idx="7">
                    <c:v>Qtd. Erros</c:v>
                  </c:pt>
                  <c:pt idx="8">
                    <c:v>Qtd. Ciclos</c:v>
                  </c:pt>
                  <c:pt idx="9">
                    <c:v>Qtd. Testes</c:v>
                  </c:pt>
                  <c:pt idx="10">
                    <c:v>Qtd. Erros</c:v>
                  </c:pt>
                  <c:pt idx="11">
                    <c:v>Qtd. Ciclos</c:v>
                  </c:pt>
                </c:lvl>
                <c:lvl>
                  <c:pt idx="0">
                    <c:v>Sprint 03</c:v>
                  </c:pt>
                  <c:pt idx="3">
                    <c:v>Sprint 04</c:v>
                  </c:pt>
                  <c:pt idx="6">
                    <c:v>Sprint 06</c:v>
                  </c:pt>
                  <c:pt idx="9">
                    <c:v>Sprint 07</c:v>
                  </c:pt>
                </c:lvl>
              </c:multiLvlStrCache>
            </c:multiLvlStrRef>
          </c:cat>
          <c:val>
            <c:numRef>
              <c:f>Resumo!$B$11:$M$11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Resumo!$A$12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Resumo!$B$8:$M$10</c:f>
              <c:multiLvlStrCache>
                <c:ptCount val="12"/>
                <c:lvl>
                  <c:pt idx="0">
                    <c:v>Qtd. Testes</c:v>
                  </c:pt>
                  <c:pt idx="1">
                    <c:v>Qtd. Erros</c:v>
                  </c:pt>
                  <c:pt idx="2">
                    <c:v>Qtd. Ciclos</c:v>
                  </c:pt>
                  <c:pt idx="3">
                    <c:v>Qtd. Testes</c:v>
                  </c:pt>
                  <c:pt idx="4">
                    <c:v>Qtd. Erros</c:v>
                  </c:pt>
                  <c:pt idx="5">
                    <c:v>Qtd. Ciclos</c:v>
                  </c:pt>
                  <c:pt idx="6">
                    <c:v>Qtd. Testes</c:v>
                  </c:pt>
                  <c:pt idx="7">
                    <c:v>Qtd. Erros</c:v>
                  </c:pt>
                  <c:pt idx="8">
                    <c:v>Qtd. Ciclos</c:v>
                  </c:pt>
                  <c:pt idx="9">
                    <c:v>Qtd. Testes</c:v>
                  </c:pt>
                  <c:pt idx="10">
                    <c:v>Qtd. Erros</c:v>
                  </c:pt>
                  <c:pt idx="11">
                    <c:v>Qtd. Ciclos</c:v>
                  </c:pt>
                </c:lvl>
                <c:lvl>
                  <c:pt idx="0">
                    <c:v>Sprint 03</c:v>
                  </c:pt>
                  <c:pt idx="3">
                    <c:v>Sprint 04</c:v>
                  </c:pt>
                  <c:pt idx="6">
                    <c:v>Sprint 06</c:v>
                  </c:pt>
                  <c:pt idx="9">
                    <c:v>Sprint 07</c:v>
                  </c:pt>
                </c:lvl>
              </c:multiLvlStrCache>
            </c:multiLvlStrRef>
          </c:cat>
          <c:val>
            <c:numRef>
              <c:f>Resumo!$B$12:$M$12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Resumo!$A$13</c:f>
              <c:strCache>
                <c:ptCount val="1"/>
                <c:pt idx="0">
                  <c:v>Michel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Resumo!$B$8:$M$10</c:f>
              <c:multiLvlStrCache>
                <c:ptCount val="12"/>
                <c:lvl>
                  <c:pt idx="0">
                    <c:v>Qtd. Testes</c:v>
                  </c:pt>
                  <c:pt idx="1">
                    <c:v>Qtd. Erros</c:v>
                  </c:pt>
                  <c:pt idx="2">
                    <c:v>Qtd. Ciclos</c:v>
                  </c:pt>
                  <c:pt idx="3">
                    <c:v>Qtd. Testes</c:v>
                  </c:pt>
                  <c:pt idx="4">
                    <c:v>Qtd. Erros</c:v>
                  </c:pt>
                  <c:pt idx="5">
                    <c:v>Qtd. Ciclos</c:v>
                  </c:pt>
                  <c:pt idx="6">
                    <c:v>Qtd. Testes</c:v>
                  </c:pt>
                  <c:pt idx="7">
                    <c:v>Qtd. Erros</c:v>
                  </c:pt>
                  <c:pt idx="8">
                    <c:v>Qtd. Ciclos</c:v>
                  </c:pt>
                  <c:pt idx="9">
                    <c:v>Qtd. Testes</c:v>
                  </c:pt>
                  <c:pt idx="10">
                    <c:v>Qtd. Erros</c:v>
                  </c:pt>
                  <c:pt idx="11">
                    <c:v>Qtd. Ciclos</c:v>
                  </c:pt>
                </c:lvl>
                <c:lvl>
                  <c:pt idx="0">
                    <c:v>Sprint 03</c:v>
                  </c:pt>
                  <c:pt idx="3">
                    <c:v>Sprint 04</c:v>
                  </c:pt>
                  <c:pt idx="6">
                    <c:v>Sprint 06</c:v>
                  </c:pt>
                  <c:pt idx="9">
                    <c:v>Sprint 07</c:v>
                  </c:pt>
                </c:lvl>
              </c:multiLvlStrCache>
            </c:multiLvlStrRef>
          </c:cat>
          <c:val>
            <c:numRef>
              <c:f>Resumo!$B$13:$M$13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Resumo!$A$14</c:f>
              <c:strCache>
                <c:ptCount val="1"/>
                <c:pt idx="0">
                  <c:v>Total por Sprint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Resumo!$B$8:$M$10</c:f>
              <c:multiLvlStrCache>
                <c:ptCount val="12"/>
                <c:lvl>
                  <c:pt idx="0">
                    <c:v>Qtd. Testes</c:v>
                  </c:pt>
                  <c:pt idx="1">
                    <c:v>Qtd. Erros</c:v>
                  </c:pt>
                  <c:pt idx="2">
                    <c:v>Qtd. Ciclos</c:v>
                  </c:pt>
                  <c:pt idx="3">
                    <c:v>Qtd. Testes</c:v>
                  </c:pt>
                  <c:pt idx="4">
                    <c:v>Qtd. Erros</c:v>
                  </c:pt>
                  <c:pt idx="5">
                    <c:v>Qtd. Ciclos</c:v>
                  </c:pt>
                  <c:pt idx="6">
                    <c:v>Qtd. Testes</c:v>
                  </c:pt>
                  <c:pt idx="7">
                    <c:v>Qtd. Erros</c:v>
                  </c:pt>
                  <c:pt idx="8">
                    <c:v>Qtd. Ciclos</c:v>
                  </c:pt>
                  <c:pt idx="9">
                    <c:v>Qtd. Testes</c:v>
                  </c:pt>
                  <c:pt idx="10">
                    <c:v>Qtd. Erros</c:v>
                  </c:pt>
                  <c:pt idx="11">
                    <c:v>Qtd. Ciclos</c:v>
                  </c:pt>
                </c:lvl>
                <c:lvl>
                  <c:pt idx="0">
                    <c:v>Sprint 03</c:v>
                  </c:pt>
                  <c:pt idx="3">
                    <c:v>Sprint 04</c:v>
                  </c:pt>
                  <c:pt idx="6">
                    <c:v>Sprint 06</c:v>
                  </c:pt>
                  <c:pt idx="9">
                    <c:v>Sprint 07</c:v>
                  </c:pt>
                </c:lvl>
              </c:multiLvlStrCache>
            </c:multiLvlStrRef>
          </c:cat>
          <c:val>
            <c:numRef>
              <c:f>Resumo!$B$14:$M$14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388264"/>
        <c:axId val="215387872"/>
      </c:barChart>
      <c:catAx>
        <c:axId val="2153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387872"/>
        <c:crosses val="autoZero"/>
        <c:auto val="1"/>
        <c:lblAlgn val="ctr"/>
        <c:lblOffset val="100"/>
        <c:noMultiLvlLbl val="0"/>
      </c:catAx>
      <c:valAx>
        <c:axId val="2153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3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14</xdr:row>
      <xdr:rowOff>176212</xdr:rowOff>
    </xdr:from>
    <xdr:to>
      <xdr:col>7</xdr:col>
      <xdr:colOff>223837</xdr:colOff>
      <xdr:row>31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361949</xdr:colOff>
      <xdr:row>14</xdr:row>
      <xdr:rowOff>176212</xdr:rowOff>
    </xdr:from>
    <xdr:to>
      <xdr:col>16</xdr:col>
      <xdr:colOff>220662</xdr:colOff>
      <xdr:row>33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GridLines="0" tabSelected="1" workbookViewId="0">
      <selection activeCell="B1" sqref="B1"/>
    </sheetView>
  </sheetViews>
  <sheetFormatPr defaultRowHeight="15" x14ac:dyDescent="0.25"/>
  <cols>
    <col min="1" max="1" width="9.85546875" style="8" customWidth="1"/>
    <col min="2" max="2" width="76.85546875" style="8" customWidth="1"/>
    <col min="3" max="3" width="49.7109375" style="8" customWidth="1"/>
  </cols>
  <sheetData>
    <row r="1" spans="1:4" ht="15.75" x14ac:dyDescent="0.25">
      <c r="A1" s="7" t="s">
        <v>3</v>
      </c>
      <c r="B1" s="7" t="s">
        <v>4</v>
      </c>
      <c r="C1" s="7" t="s">
        <v>5</v>
      </c>
      <c r="D1" s="1"/>
    </row>
    <row r="2" spans="1:4" ht="27" customHeight="1" x14ac:dyDescent="0.25">
      <c r="A2" s="30" t="s">
        <v>0</v>
      </c>
      <c r="B2" s="10" t="s">
        <v>14</v>
      </c>
      <c r="C2" s="10" t="s">
        <v>16</v>
      </c>
    </row>
    <row r="3" spans="1:4" ht="27" customHeight="1" x14ac:dyDescent="0.25">
      <c r="A3" s="32"/>
      <c r="B3" s="10" t="s">
        <v>15</v>
      </c>
      <c r="C3" s="10" t="s">
        <v>16</v>
      </c>
    </row>
    <row r="4" spans="1:4" ht="27" customHeight="1" x14ac:dyDescent="0.25">
      <c r="A4" s="32"/>
      <c r="B4" s="10" t="s">
        <v>11</v>
      </c>
      <c r="C4" s="10" t="s">
        <v>26</v>
      </c>
    </row>
    <row r="5" spans="1:4" ht="27" customHeight="1" x14ac:dyDescent="0.25">
      <c r="A5" s="31"/>
      <c r="B5" s="10" t="s">
        <v>12</v>
      </c>
      <c r="C5" s="10" t="s">
        <v>16</v>
      </c>
    </row>
    <row r="6" spans="1:4" ht="38.25" customHeight="1" x14ac:dyDescent="0.25">
      <c r="A6" s="30" t="s">
        <v>27</v>
      </c>
      <c r="B6" s="10" t="s">
        <v>28</v>
      </c>
      <c r="C6" s="10" t="s">
        <v>16</v>
      </c>
    </row>
    <row r="7" spans="1:4" ht="27" customHeight="1" x14ac:dyDescent="0.25">
      <c r="A7" s="31"/>
      <c r="B7" s="10" t="s">
        <v>29</v>
      </c>
      <c r="C7" s="10" t="s">
        <v>26</v>
      </c>
    </row>
    <row r="8" spans="1:4" ht="36" customHeight="1" x14ac:dyDescent="0.25">
      <c r="A8" s="11" t="s">
        <v>1</v>
      </c>
      <c r="B8" s="10" t="s">
        <v>31</v>
      </c>
      <c r="C8" s="10" t="s">
        <v>13</v>
      </c>
    </row>
    <row r="9" spans="1:4" ht="31.5" x14ac:dyDescent="0.25">
      <c r="A9" s="30" t="s">
        <v>2</v>
      </c>
      <c r="B9" s="10" t="s">
        <v>30</v>
      </c>
      <c r="C9" s="10" t="s">
        <v>35</v>
      </c>
    </row>
    <row r="10" spans="1:4" ht="33.75" customHeight="1" x14ac:dyDescent="0.25">
      <c r="A10" s="31"/>
      <c r="B10" s="10" t="s">
        <v>32</v>
      </c>
      <c r="C10" s="10" t="s">
        <v>10</v>
      </c>
    </row>
    <row r="11" spans="1:4" ht="31.5" x14ac:dyDescent="0.25">
      <c r="A11" s="27" t="s">
        <v>36</v>
      </c>
      <c r="B11" s="6" t="s">
        <v>59</v>
      </c>
      <c r="C11" s="2" t="s">
        <v>58</v>
      </c>
    </row>
    <row r="12" spans="1:4" ht="15.75" x14ac:dyDescent="0.25">
      <c r="A12" s="29"/>
      <c r="B12" s="6" t="s">
        <v>60</v>
      </c>
      <c r="C12" s="6" t="s">
        <v>40</v>
      </c>
    </row>
    <row r="13" spans="1:4" ht="15.75" x14ac:dyDescent="0.25">
      <c r="A13" s="27" t="s">
        <v>37</v>
      </c>
      <c r="B13" s="2" t="s">
        <v>61</v>
      </c>
      <c r="C13" s="2" t="s">
        <v>58</v>
      </c>
    </row>
    <row r="14" spans="1:4" ht="31.5" x14ac:dyDescent="0.25">
      <c r="A14" s="28"/>
      <c r="B14" s="6" t="s">
        <v>62</v>
      </c>
      <c r="C14" s="6" t="s">
        <v>40</v>
      </c>
    </row>
    <row r="15" spans="1:4" ht="15.75" x14ac:dyDescent="0.25">
      <c r="A15" s="28"/>
      <c r="B15" s="2" t="s">
        <v>63</v>
      </c>
      <c r="C15" s="2" t="s">
        <v>58</v>
      </c>
    </row>
    <row r="16" spans="1:4" ht="31.5" x14ac:dyDescent="0.25">
      <c r="A16" s="29"/>
      <c r="B16" s="18" t="s">
        <v>67</v>
      </c>
      <c r="C16" s="18" t="s">
        <v>68</v>
      </c>
    </row>
    <row r="17" spans="1:3" ht="31.5" x14ac:dyDescent="0.25">
      <c r="A17" s="15" t="s">
        <v>38</v>
      </c>
      <c r="B17" s="6" t="s">
        <v>69</v>
      </c>
      <c r="C17" s="12" t="s">
        <v>44</v>
      </c>
    </row>
    <row r="18" spans="1:3" ht="31.5" x14ac:dyDescent="0.25">
      <c r="A18" s="15" t="s">
        <v>39</v>
      </c>
      <c r="B18" s="6" t="s">
        <v>70</v>
      </c>
      <c r="C18" s="12" t="s">
        <v>46</v>
      </c>
    </row>
    <row r="19" spans="1:3" ht="31.5" x14ac:dyDescent="0.25">
      <c r="A19" s="26" t="s">
        <v>41</v>
      </c>
      <c r="B19" s="6" t="s">
        <v>71</v>
      </c>
      <c r="C19" s="6" t="s">
        <v>45</v>
      </c>
    </row>
    <row r="20" spans="1:3" ht="31.5" x14ac:dyDescent="0.25">
      <c r="A20" s="26"/>
      <c r="B20" s="6" t="s">
        <v>72</v>
      </c>
      <c r="C20" s="6" t="s">
        <v>45</v>
      </c>
    </row>
    <row r="21" spans="1:3" ht="47.25" x14ac:dyDescent="0.25">
      <c r="A21" s="15" t="s">
        <v>42</v>
      </c>
      <c r="B21" s="6" t="s">
        <v>73</v>
      </c>
      <c r="C21" s="12" t="s">
        <v>55</v>
      </c>
    </row>
    <row r="22" spans="1:3" ht="31.5" x14ac:dyDescent="0.25">
      <c r="A22" s="26" t="s">
        <v>43</v>
      </c>
      <c r="B22" s="6" t="s">
        <v>74</v>
      </c>
      <c r="C22" s="15" t="s">
        <v>56</v>
      </c>
    </row>
    <row r="23" spans="1:3" ht="31.5" x14ac:dyDescent="0.25">
      <c r="A23" s="26"/>
      <c r="B23" s="6" t="s">
        <v>75</v>
      </c>
      <c r="C23" s="15" t="s">
        <v>57</v>
      </c>
    </row>
    <row r="24" spans="1:3" ht="15.75" x14ac:dyDescent="0.25">
      <c r="A24" s="26"/>
      <c r="B24" s="6" t="s">
        <v>76</v>
      </c>
      <c r="C24" s="14" t="s">
        <v>47</v>
      </c>
    </row>
    <row r="25" spans="1:3" ht="31.5" x14ac:dyDescent="0.25">
      <c r="A25" s="13" t="s">
        <v>83</v>
      </c>
      <c r="B25" s="6" t="s">
        <v>84</v>
      </c>
      <c r="C25" s="12" t="s">
        <v>85</v>
      </c>
    </row>
    <row r="26" spans="1:3" ht="31.5" x14ac:dyDescent="0.25">
      <c r="A26" s="19" t="s">
        <v>86</v>
      </c>
      <c r="B26" s="6" t="s">
        <v>87</v>
      </c>
      <c r="C26" s="19" t="s">
        <v>88</v>
      </c>
    </row>
    <row r="27" spans="1:3" ht="31.5" x14ac:dyDescent="0.25">
      <c r="A27" s="27" t="s">
        <v>89</v>
      </c>
      <c r="B27" s="6" t="s">
        <v>90</v>
      </c>
      <c r="C27" s="19" t="s">
        <v>91</v>
      </c>
    </row>
    <row r="28" spans="1:3" ht="31.5" x14ac:dyDescent="0.25">
      <c r="A28" s="29"/>
      <c r="B28" s="6" t="s">
        <v>92</v>
      </c>
      <c r="C28" s="19" t="s">
        <v>93</v>
      </c>
    </row>
    <row r="29" spans="1:3" ht="30" x14ac:dyDescent="0.25">
      <c r="A29" s="14" t="s">
        <v>94</v>
      </c>
      <c r="B29" s="14" t="s">
        <v>96</v>
      </c>
      <c r="C29" s="14" t="s">
        <v>95</v>
      </c>
    </row>
    <row r="30" spans="1:3" ht="15.75" x14ac:dyDescent="0.25">
      <c r="A30" s="27" t="s">
        <v>97</v>
      </c>
      <c r="B30" s="6" t="s">
        <v>103</v>
      </c>
      <c r="C30" s="20" t="s">
        <v>100</v>
      </c>
    </row>
    <row r="31" spans="1:3" ht="15.75" x14ac:dyDescent="0.25">
      <c r="A31" s="29"/>
      <c r="B31" s="6" t="s">
        <v>104</v>
      </c>
      <c r="C31" s="20" t="s">
        <v>101</v>
      </c>
    </row>
    <row r="32" spans="1:3" ht="15.75" x14ac:dyDescent="0.25">
      <c r="A32" s="27" t="s">
        <v>98</v>
      </c>
      <c r="B32" s="6" t="s">
        <v>105</v>
      </c>
      <c r="C32" s="20" t="s">
        <v>100</v>
      </c>
    </row>
    <row r="33" spans="1:3" ht="15.75" x14ac:dyDescent="0.25">
      <c r="A33" s="29"/>
      <c r="B33" s="6" t="s">
        <v>106</v>
      </c>
      <c r="C33" s="20" t="s">
        <v>101</v>
      </c>
    </row>
    <row r="34" spans="1:3" ht="31.5" x14ac:dyDescent="0.25">
      <c r="A34" s="20" t="s">
        <v>99</v>
      </c>
      <c r="B34" s="6" t="s">
        <v>123</v>
      </c>
      <c r="C34" s="20" t="s">
        <v>102</v>
      </c>
    </row>
    <row r="35" spans="1:3" ht="15.75" x14ac:dyDescent="0.25">
      <c r="A35" s="27" t="s">
        <v>107</v>
      </c>
      <c r="B35" s="6" t="s">
        <v>124</v>
      </c>
      <c r="C35" s="21" t="s">
        <v>108</v>
      </c>
    </row>
    <row r="36" spans="1:3" ht="15.75" x14ac:dyDescent="0.25">
      <c r="A36" s="28"/>
      <c r="B36" s="6" t="s">
        <v>125</v>
      </c>
      <c r="C36" s="21" t="s">
        <v>109</v>
      </c>
    </row>
    <row r="37" spans="1:3" ht="31.5" x14ac:dyDescent="0.25">
      <c r="A37" s="29"/>
      <c r="B37" s="6" t="s">
        <v>126</v>
      </c>
      <c r="C37" s="21" t="s">
        <v>110</v>
      </c>
    </row>
    <row r="38" spans="1:3" ht="15.75" x14ac:dyDescent="0.25">
      <c r="A38" s="27" t="s">
        <v>111</v>
      </c>
      <c r="B38" s="6" t="s">
        <v>127</v>
      </c>
      <c r="C38" s="21" t="s">
        <v>112</v>
      </c>
    </row>
    <row r="39" spans="1:3" ht="15.75" x14ac:dyDescent="0.25">
      <c r="A39" s="29"/>
      <c r="B39" s="6" t="s">
        <v>128</v>
      </c>
      <c r="C39" s="21" t="s">
        <v>113</v>
      </c>
    </row>
    <row r="40" spans="1:3" ht="15.75" x14ac:dyDescent="0.25">
      <c r="A40" s="26" t="s">
        <v>129</v>
      </c>
      <c r="B40" s="6" t="s">
        <v>136</v>
      </c>
      <c r="C40" s="22" t="s">
        <v>130</v>
      </c>
    </row>
    <row r="41" spans="1:3" ht="15.75" x14ac:dyDescent="0.25">
      <c r="A41" s="26"/>
      <c r="B41" s="6" t="s">
        <v>135</v>
      </c>
      <c r="C41" s="22" t="s">
        <v>131</v>
      </c>
    </row>
    <row r="42" spans="1:3" ht="15.75" x14ac:dyDescent="0.25">
      <c r="A42" s="26" t="s">
        <v>132</v>
      </c>
      <c r="B42" s="6" t="s">
        <v>133</v>
      </c>
      <c r="C42" s="22" t="s">
        <v>130</v>
      </c>
    </row>
    <row r="43" spans="1:3" ht="15.75" x14ac:dyDescent="0.25">
      <c r="A43" s="26"/>
      <c r="B43" s="6" t="s">
        <v>134</v>
      </c>
      <c r="C43" s="22" t="s">
        <v>131</v>
      </c>
    </row>
    <row r="44" spans="1:3" ht="31.5" x14ac:dyDescent="0.25">
      <c r="A44" s="26" t="s">
        <v>137</v>
      </c>
      <c r="B44" s="6" t="s">
        <v>139</v>
      </c>
      <c r="C44" s="22" t="s">
        <v>130</v>
      </c>
    </row>
    <row r="45" spans="1:3" ht="15.75" x14ac:dyDescent="0.25">
      <c r="A45" s="26"/>
      <c r="B45" s="6" t="s">
        <v>140</v>
      </c>
      <c r="C45" s="6" t="s">
        <v>138</v>
      </c>
    </row>
    <row r="46" spans="1:3" ht="31.5" x14ac:dyDescent="0.25">
      <c r="A46" s="26" t="s">
        <v>141</v>
      </c>
      <c r="B46" s="6" t="s">
        <v>142</v>
      </c>
      <c r="C46" s="22" t="s">
        <v>144</v>
      </c>
    </row>
    <row r="47" spans="1:3" ht="31.5" x14ac:dyDescent="0.25">
      <c r="A47" s="26"/>
      <c r="B47" s="6" t="s">
        <v>143</v>
      </c>
      <c r="C47" s="22" t="s">
        <v>144</v>
      </c>
    </row>
    <row r="48" spans="1:3" ht="31.5" x14ac:dyDescent="0.25">
      <c r="A48" s="26" t="s">
        <v>145</v>
      </c>
      <c r="B48" s="6" t="s">
        <v>149</v>
      </c>
      <c r="C48" s="22" t="s">
        <v>146</v>
      </c>
    </row>
    <row r="49" spans="1:3" ht="15.75" x14ac:dyDescent="0.25">
      <c r="A49" s="26"/>
      <c r="B49" s="6" t="s">
        <v>150</v>
      </c>
      <c r="C49" s="6" t="s">
        <v>147</v>
      </c>
    </row>
    <row r="50" spans="1:3" ht="31.5" x14ac:dyDescent="0.25">
      <c r="A50" s="22" t="s">
        <v>148</v>
      </c>
      <c r="B50" s="6" t="s">
        <v>151</v>
      </c>
      <c r="C50" s="22" t="s">
        <v>152</v>
      </c>
    </row>
  </sheetData>
  <mergeCells count="17">
    <mergeCell ref="A35:A37"/>
    <mergeCell ref="A38:A39"/>
    <mergeCell ref="A9:A10"/>
    <mergeCell ref="A2:A5"/>
    <mergeCell ref="A6:A7"/>
    <mergeCell ref="A11:A12"/>
    <mergeCell ref="A13:A16"/>
    <mergeCell ref="A30:A31"/>
    <mergeCell ref="A32:A33"/>
    <mergeCell ref="A27:A28"/>
    <mergeCell ref="A22:A24"/>
    <mergeCell ref="A19:A20"/>
    <mergeCell ref="A48:A49"/>
    <mergeCell ref="A40:A41"/>
    <mergeCell ref="A42:A43"/>
    <mergeCell ref="A44:A45"/>
    <mergeCell ref="A46:A4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SheetLayoutView="100" zoomScalePageLayoutView="90" workbookViewId="0">
      <selection activeCell="C47" sqref="C47"/>
    </sheetView>
  </sheetViews>
  <sheetFormatPr defaultRowHeight="15" x14ac:dyDescent="0.25"/>
  <cols>
    <col min="1" max="1" width="12.85546875" customWidth="1"/>
    <col min="2" max="2" width="8.85546875" style="25" customWidth="1"/>
    <col min="3" max="3" width="15.7109375" customWidth="1"/>
    <col min="4" max="4" width="17.5703125" customWidth="1"/>
    <col min="5" max="5" width="14.28515625" customWidth="1"/>
    <col min="8" max="8" width="14.7109375" bestFit="1" customWidth="1"/>
    <col min="9" max="20" width="10.42578125" customWidth="1"/>
  </cols>
  <sheetData>
    <row r="1" spans="1:7" x14ac:dyDescent="0.25">
      <c r="A1" s="3" t="s">
        <v>3</v>
      </c>
      <c r="B1" s="23" t="s">
        <v>7</v>
      </c>
      <c r="C1" s="3" t="s">
        <v>8</v>
      </c>
      <c r="D1" s="3" t="s">
        <v>6</v>
      </c>
      <c r="E1" s="3" t="s">
        <v>9</v>
      </c>
      <c r="F1" s="3" t="s">
        <v>174</v>
      </c>
    </row>
    <row r="2" spans="1:7" x14ac:dyDescent="0.25">
      <c r="A2" s="16" t="s">
        <v>17</v>
      </c>
      <c r="B2" s="34" t="s">
        <v>172</v>
      </c>
      <c r="C2" s="16" t="s">
        <v>34</v>
      </c>
      <c r="D2" s="16" t="s">
        <v>18</v>
      </c>
      <c r="E2" s="17">
        <v>42445</v>
      </c>
      <c r="F2" s="16">
        <v>3</v>
      </c>
    </row>
    <row r="3" spans="1:7" x14ac:dyDescent="0.25">
      <c r="A3" s="16" t="s">
        <v>19</v>
      </c>
      <c r="B3" s="34" t="s">
        <v>172</v>
      </c>
      <c r="C3" s="16" t="s">
        <v>34</v>
      </c>
      <c r="D3" s="16" t="s">
        <v>18</v>
      </c>
      <c r="E3" s="17">
        <v>42445</v>
      </c>
      <c r="F3" s="16">
        <v>3</v>
      </c>
    </row>
    <row r="4" spans="1:7" x14ac:dyDescent="0.25">
      <c r="A4" s="16" t="s">
        <v>20</v>
      </c>
      <c r="B4" s="34" t="s">
        <v>172</v>
      </c>
      <c r="C4" s="16" t="s">
        <v>34</v>
      </c>
      <c r="D4" s="16" t="s">
        <v>18</v>
      </c>
      <c r="E4" s="17">
        <v>42445</v>
      </c>
      <c r="F4" s="16">
        <v>3</v>
      </c>
    </row>
    <row r="5" spans="1:7" x14ac:dyDescent="0.25">
      <c r="A5" s="16" t="s">
        <v>21</v>
      </c>
      <c r="B5" s="34" t="s">
        <v>172</v>
      </c>
      <c r="C5" s="16" t="s">
        <v>34</v>
      </c>
      <c r="D5" s="16" t="s">
        <v>18</v>
      </c>
      <c r="E5" s="17">
        <v>42445</v>
      </c>
      <c r="F5" s="16">
        <v>3</v>
      </c>
    </row>
    <row r="6" spans="1:7" x14ac:dyDescent="0.25">
      <c r="A6" s="16" t="s">
        <v>22</v>
      </c>
      <c r="B6" s="34" t="s">
        <v>172</v>
      </c>
      <c r="C6" s="16" t="s">
        <v>34</v>
      </c>
      <c r="D6" s="16" t="s">
        <v>18</v>
      </c>
      <c r="E6" s="17">
        <v>42445</v>
      </c>
      <c r="F6" s="16">
        <v>3</v>
      </c>
    </row>
    <row r="7" spans="1:7" s="9" customFormat="1" x14ac:dyDescent="0.25">
      <c r="A7" s="16" t="s">
        <v>23</v>
      </c>
      <c r="B7" s="34" t="s">
        <v>172</v>
      </c>
      <c r="C7" s="16" t="s">
        <v>34</v>
      </c>
      <c r="D7" s="16" t="s">
        <v>18</v>
      </c>
      <c r="E7" s="17">
        <v>42445</v>
      </c>
      <c r="F7" s="16">
        <v>3</v>
      </c>
      <c r="G7"/>
    </row>
    <row r="8" spans="1:7" s="9" customFormat="1" x14ac:dyDescent="0.25">
      <c r="A8" s="16" t="s">
        <v>25</v>
      </c>
      <c r="B8" s="34" t="s">
        <v>172</v>
      </c>
      <c r="C8" s="16" t="s">
        <v>34</v>
      </c>
      <c r="D8" s="16" t="s">
        <v>18</v>
      </c>
      <c r="E8" s="17">
        <v>42445</v>
      </c>
      <c r="F8" s="16">
        <v>3</v>
      </c>
      <c r="G8"/>
    </row>
    <row r="9" spans="1:7" x14ac:dyDescent="0.25">
      <c r="A9" s="16" t="s">
        <v>33</v>
      </c>
      <c r="B9" s="34" t="s">
        <v>172</v>
      </c>
      <c r="C9" s="16" t="s">
        <v>34</v>
      </c>
      <c r="D9" s="16" t="s">
        <v>18</v>
      </c>
      <c r="E9" s="17">
        <v>42445</v>
      </c>
      <c r="F9" s="16">
        <v>3</v>
      </c>
    </row>
    <row r="10" spans="1:7" x14ac:dyDescent="0.25">
      <c r="A10" s="16" t="s">
        <v>24</v>
      </c>
      <c r="B10" s="35" t="s">
        <v>173</v>
      </c>
      <c r="C10" s="16" t="s">
        <v>34</v>
      </c>
      <c r="D10" s="16" t="s">
        <v>18</v>
      </c>
      <c r="E10" s="17">
        <v>42445</v>
      </c>
      <c r="F10" s="16">
        <v>3</v>
      </c>
    </row>
    <row r="11" spans="1:7" x14ac:dyDescent="0.25">
      <c r="A11" s="16" t="s">
        <v>24</v>
      </c>
      <c r="B11" s="34" t="s">
        <v>172</v>
      </c>
      <c r="C11" s="16" t="s">
        <v>34</v>
      </c>
      <c r="D11" s="16" t="s">
        <v>18</v>
      </c>
      <c r="E11" s="17">
        <v>42445</v>
      </c>
      <c r="F11" s="16">
        <v>3</v>
      </c>
    </row>
    <row r="12" spans="1:7" x14ac:dyDescent="0.25">
      <c r="A12" s="4" t="s">
        <v>48</v>
      </c>
      <c r="B12" s="36" t="s">
        <v>172</v>
      </c>
      <c r="C12" s="4" t="s">
        <v>52</v>
      </c>
      <c r="D12" s="4" t="s">
        <v>18</v>
      </c>
      <c r="E12" s="5">
        <v>42466</v>
      </c>
      <c r="F12" s="4">
        <v>4</v>
      </c>
    </row>
    <row r="13" spans="1:7" x14ac:dyDescent="0.25">
      <c r="A13" s="4" t="s">
        <v>49</v>
      </c>
      <c r="B13" s="36" t="s">
        <v>172</v>
      </c>
      <c r="C13" s="4" t="s">
        <v>52</v>
      </c>
      <c r="D13" s="4" t="s">
        <v>18</v>
      </c>
      <c r="E13" s="5">
        <v>42466</v>
      </c>
      <c r="F13" s="4">
        <v>4</v>
      </c>
    </row>
    <row r="14" spans="1:7" x14ac:dyDescent="0.25">
      <c r="A14" s="4" t="s">
        <v>50</v>
      </c>
      <c r="B14" s="36" t="s">
        <v>172</v>
      </c>
      <c r="C14" s="4" t="s">
        <v>52</v>
      </c>
      <c r="D14" s="4" t="s">
        <v>18</v>
      </c>
      <c r="E14" s="5">
        <v>42466</v>
      </c>
      <c r="F14" s="4">
        <v>4</v>
      </c>
    </row>
    <row r="15" spans="1:7" x14ac:dyDescent="0.25">
      <c r="A15" s="4" t="s">
        <v>51</v>
      </c>
      <c r="B15" s="36" t="s">
        <v>172</v>
      </c>
      <c r="C15" s="4" t="s">
        <v>52</v>
      </c>
      <c r="D15" s="4" t="s">
        <v>18</v>
      </c>
      <c r="E15" s="5">
        <v>42466</v>
      </c>
      <c r="F15" s="4">
        <v>4</v>
      </c>
    </row>
    <row r="16" spans="1:7" x14ac:dyDescent="0.25">
      <c r="A16" s="4" t="s">
        <v>64</v>
      </c>
      <c r="B16" s="36" t="s">
        <v>172</v>
      </c>
      <c r="C16" s="4" t="s">
        <v>52</v>
      </c>
      <c r="D16" s="4" t="s">
        <v>18</v>
      </c>
      <c r="E16" s="5">
        <v>42466</v>
      </c>
      <c r="F16" s="4">
        <v>4</v>
      </c>
    </row>
    <row r="17" spans="1:6" x14ac:dyDescent="0.25">
      <c r="A17" s="4" t="s">
        <v>77</v>
      </c>
      <c r="B17" s="24"/>
      <c r="C17" s="4"/>
      <c r="D17" s="4"/>
      <c r="E17" s="5"/>
      <c r="F17" s="4"/>
    </row>
    <row r="18" spans="1:6" x14ac:dyDescent="0.25">
      <c r="A18" s="4" t="s">
        <v>78</v>
      </c>
      <c r="B18" s="36" t="s">
        <v>172</v>
      </c>
      <c r="C18" s="4" t="s">
        <v>52</v>
      </c>
      <c r="D18" s="4" t="s">
        <v>54</v>
      </c>
      <c r="E18" s="5">
        <v>42465</v>
      </c>
      <c r="F18" s="4">
        <v>4</v>
      </c>
    </row>
    <row r="19" spans="1:6" x14ac:dyDescent="0.25">
      <c r="A19" s="4" t="s">
        <v>79</v>
      </c>
      <c r="B19" s="37" t="s">
        <v>173</v>
      </c>
      <c r="C19" s="4" t="s">
        <v>52</v>
      </c>
      <c r="D19" s="4" t="s">
        <v>54</v>
      </c>
      <c r="E19" s="5">
        <v>42465</v>
      </c>
      <c r="F19" s="4">
        <v>4</v>
      </c>
    </row>
    <row r="20" spans="1:6" x14ac:dyDescent="0.25">
      <c r="A20" s="4" t="s">
        <v>79</v>
      </c>
      <c r="B20" s="36" t="s">
        <v>172</v>
      </c>
      <c r="C20" s="4" t="s">
        <v>52</v>
      </c>
      <c r="D20" s="4" t="s">
        <v>54</v>
      </c>
      <c r="E20" s="5">
        <v>42465</v>
      </c>
      <c r="F20" s="4">
        <v>4</v>
      </c>
    </row>
    <row r="21" spans="1:6" x14ac:dyDescent="0.25">
      <c r="A21" s="4" t="s">
        <v>65</v>
      </c>
      <c r="B21" s="37" t="s">
        <v>173</v>
      </c>
      <c r="C21" s="4" t="s">
        <v>52</v>
      </c>
      <c r="D21" s="4" t="s">
        <v>18</v>
      </c>
      <c r="E21" s="5">
        <v>42465</v>
      </c>
      <c r="F21" s="4">
        <v>4</v>
      </c>
    </row>
    <row r="22" spans="1:6" x14ac:dyDescent="0.25">
      <c r="A22" s="4" t="s">
        <v>80</v>
      </c>
      <c r="B22" s="37" t="s">
        <v>173</v>
      </c>
      <c r="C22" s="4" t="s">
        <v>52</v>
      </c>
      <c r="D22" s="4" t="s">
        <v>18</v>
      </c>
      <c r="E22" s="5">
        <v>42465</v>
      </c>
      <c r="F22" s="4">
        <v>4</v>
      </c>
    </row>
    <row r="23" spans="1:6" x14ac:dyDescent="0.25">
      <c r="A23" s="4" t="s">
        <v>65</v>
      </c>
      <c r="B23" s="36" t="s">
        <v>172</v>
      </c>
      <c r="C23" s="4" t="s">
        <v>52</v>
      </c>
      <c r="D23" s="4" t="s">
        <v>54</v>
      </c>
      <c r="E23" s="5">
        <v>42466</v>
      </c>
      <c r="F23" s="4">
        <v>4</v>
      </c>
    </row>
    <row r="24" spans="1:6" x14ac:dyDescent="0.25">
      <c r="A24" s="4" t="s">
        <v>80</v>
      </c>
      <c r="B24" s="36" t="s">
        <v>172</v>
      </c>
      <c r="C24" s="4" t="s">
        <v>52</v>
      </c>
      <c r="D24" s="4" t="s">
        <v>54</v>
      </c>
      <c r="E24" s="5">
        <v>42466</v>
      </c>
      <c r="F24" s="4">
        <v>4</v>
      </c>
    </row>
    <row r="25" spans="1:6" x14ac:dyDescent="0.25">
      <c r="A25" s="4" t="s">
        <v>81</v>
      </c>
      <c r="B25" s="36" t="s">
        <v>172</v>
      </c>
      <c r="C25" s="4" t="s">
        <v>52</v>
      </c>
      <c r="D25" s="4" t="s">
        <v>53</v>
      </c>
      <c r="E25" s="5">
        <v>42465</v>
      </c>
      <c r="F25" s="4">
        <v>4</v>
      </c>
    </row>
    <row r="26" spans="1:6" x14ac:dyDescent="0.25">
      <c r="A26" s="4" t="s">
        <v>66</v>
      </c>
      <c r="B26" s="36" t="s">
        <v>172</v>
      </c>
      <c r="C26" s="4" t="s">
        <v>52</v>
      </c>
      <c r="D26" s="4" t="s">
        <v>53</v>
      </c>
      <c r="E26" s="5">
        <v>42465</v>
      </c>
      <c r="F26" s="4">
        <v>4</v>
      </c>
    </row>
    <row r="27" spans="1:6" x14ac:dyDescent="0.25">
      <c r="A27" s="4" t="s">
        <v>82</v>
      </c>
      <c r="B27" s="36" t="s">
        <v>172</v>
      </c>
      <c r="C27" s="4" t="s">
        <v>52</v>
      </c>
      <c r="D27" s="4" t="s">
        <v>53</v>
      </c>
      <c r="E27" s="5">
        <v>42465</v>
      </c>
      <c r="F27" s="4">
        <v>4</v>
      </c>
    </row>
    <row r="28" spans="1:6" x14ac:dyDescent="0.25">
      <c r="A28" s="4" t="s">
        <v>164</v>
      </c>
      <c r="B28" s="24"/>
      <c r="C28" s="4"/>
      <c r="D28" s="4"/>
      <c r="E28" s="5"/>
      <c r="F28" s="33"/>
    </row>
    <row r="29" spans="1:6" x14ac:dyDescent="0.25">
      <c r="A29" s="4" t="s">
        <v>165</v>
      </c>
      <c r="B29" s="24"/>
      <c r="C29" s="4"/>
      <c r="D29" s="4"/>
      <c r="E29" s="5"/>
      <c r="F29" s="33"/>
    </row>
    <row r="30" spans="1:6" x14ac:dyDescent="0.25">
      <c r="A30" s="4" t="s">
        <v>166</v>
      </c>
      <c r="B30" s="24"/>
      <c r="C30" s="4"/>
      <c r="D30" s="4"/>
      <c r="E30" s="5"/>
      <c r="F30" s="33"/>
    </row>
    <row r="31" spans="1:6" x14ac:dyDescent="0.25">
      <c r="A31" s="4" t="s">
        <v>167</v>
      </c>
      <c r="B31" s="24"/>
      <c r="C31" s="4"/>
      <c r="D31" s="4"/>
      <c r="E31" s="5"/>
      <c r="F31" s="33"/>
    </row>
    <row r="32" spans="1:6" x14ac:dyDescent="0.25">
      <c r="A32" s="4" t="s">
        <v>168</v>
      </c>
      <c r="B32" s="24"/>
      <c r="C32" s="4"/>
      <c r="D32" s="4"/>
      <c r="E32" s="5"/>
      <c r="F32" s="33"/>
    </row>
    <row r="33" spans="1:6" x14ac:dyDescent="0.25">
      <c r="A33" s="4" t="s">
        <v>121</v>
      </c>
      <c r="B33" s="36" t="s">
        <v>172</v>
      </c>
      <c r="C33" s="4" t="s">
        <v>53</v>
      </c>
      <c r="D33" s="4" t="s">
        <v>53</v>
      </c>
      <c r="E33" s="5">
        <v>42493</v>
      </c>
      <c r="F33" s="33">
        <v>6</v>
      </c>
    </row>
    <row r="34" spans="1:6" x14ac:dyDescent="0.25">
      <c r="A34" s="4" t="s">
        <v>122</v>
      </c>
      <c r="B34" s="36" t="s">
        <v>172</v>
      </c>
      <c r="C34" s="4" t="s">
        <v>53</v>
      </c>
      <c r="D34" s="4" t="s">
        <v>53</v>
      </c>
      <c r="E34" s="5">
        <v>42493</v>
      </c>
      <c r="F34" s="33">
        <v>6</v>
      </c>
    </row>
    <row r="35" spans="1:6" x14ac:dyDescent="0.25">
      <c r="A35" s="4" t="s">
        <v>117</v>
      </c>
      <c r="B35" s="36" t="s">
        <v>172</v>
      </c>
      <c r="C35" s="4" t="s">
        <v>53</v>
      </c>
      <c r="D35" s="4" t="s">
        <v>53</v>
      </c>
      <c r="E35" s="5">
        <v>42493</v>
      </c>
      <c r="F35" s="33">
        <v>6</v>
      </c>
    </row>
    <row r="36" spans="1:6" x14ac:dyDescent="0.25">
      <c r="A36" s="4" t="s">
        <v>119</v>
      </c>
      <c r="B36" s="36" t="s">
        <v>172</v>
      </c>
      <c r="C36" s="4" t="s">
        <v>53</v>
      </c>
      <c r="D36" s="4" t="s">
        <v>53</v>
      </c>
      <c r="E36" s="5">
        <v>42493</v>
      </c>
      <c r="F36" s="33">
        <v>6</v>
      </c>
    </row>
    <row r="37" spans="1:6" x14ac:dyDescent="0.25">
      <c r="A37" s="4" t="s">
        <v>114</v>
      </c>
      <c r="B37" s="36" t="s">
        <v>172</v>
      </c>
      <c r="C37" s="4" t="s">
        <v>53</v>
      </c>
      <c r="D37" s="4" t="s">
        <v>53</v>
      </c>
      <c r="E37" s="5">
        <v>42493</v>
      </c>
      <c r="F37" s="33">
        <v>6</v>
      </c>
    </row>
    <row r="38" spans="1:6" x14ac:dyDescent="0.25">
      <c r="A38" s="4" t="s">
        <v>115</v>
      </c>
      <c r="B38" s="36" t="s">
        <v>172</v>
      </c>
      <c r="C38" s="4" t="s">
        <v>53</v>
      </c>
      <c r="D38" s="4" t="s">
        <v>53</v>
      </c>
      <c r="E38" s="5">
        <v>42493</v>
      </c>
      <c r="F38" s="33">
        <v>6</v>
      </c>
    </row>
    <row r="39" spans="1:6" x14ac:dyDescent="0.25">
      <c r="A39" s="4" t="s">
        <v>118</v>
      </c>
      <c r="B39" s="37" t="s">
        <v>173</v>
      </c>
      <c r="C39" s="4" t="s">
        <v>53</v>
      </c>
      <c r="D39" s="4" t="s">
        <v>53</v>
      </c>
      <c r="E39" s="5">
        <v>42493</v>
      </c>
      <c r="F39" s="33">
        <v>6</v>
      </c>
    </row>
    <row r="40" spans="1:6" x14ac:dyDescent="0.25">
      <c r="A40" s="4" t="s">
        <v>118</v>
      </c>
      <c r="B40" s="36" t="s">
        <v>172</v>
      </c>
      <c r="C40" s="4" t="s">
        <v>53</v>
      </c>
      <c r="D40" s="4" t="s">
        <v>53</v>
      </c>
      <c r="E40" s="5">
        <v>42494</v>
      </c>
      <c r="F40" s="33">
        <v>6</v>
      </c>
    </row>
    <row r="41" spans="1:6" x14ac:dyDescent="0.25">
      <c r="A41" s="4" t="s">
        <v>116</v>
      </c>
      <c r="B41" s="36" t="s">
        <v>172</v>
      </c>
      <c r="C41" s="4" t="s">
        <v>53</v>
      </c>
      <c r="D41" s="4" t="s">
        <v>53</v>
      </c>
      <c r="E41" s="5">
        <v>42493</v>
      </c>
      <c r="F41" s="33">
        <v>6</v>
      </c>
    </row>
    <row r="42" spans="1:6" x14ac:dyDescent="0.25">
      <c r="A42" s="4" t="s">
        <v>120</v>
      </c>
      <c r="B42" s="36" t="s">
        <v>172</v>
      </c>
      <c r="C42" s="4" t="s">
        <v>53</v>
      </c>
      <c r="D42" s="4" t="s">
        <v>53</v>
      </c>
      <c r="E42" s="5">
        <v>42493</v>
      </c>
      <c r="F42" s="33">
        <v>6</v>
      </c>
    </row>
    <row r="43" spans="1:6" x14ac:dyDescent="0.25">
      <c r="A43" s="4" t="s">
        <v>153</v>
      </c>
      <c r="B43" s="36" t="s">
        <v>172</v>
      </c>
      <c r="C43" s="4" t="s">
        <v>53</v>
      </c>
      <c r="D43" s="4" t="s">
        <v>53</v>
      </c>
      <c r="E43" s="5">
        <v>42513</v>
      </c>
      <c r="F43" s="33">
        <v>7</v>
      </c>
    </row>
    <row r="44" spans="1:6" x14ac:dyDescent="0.25">
      <c r="A44" s="4" t="s">
        <v>154</v>
      </c>
      <c r="B44" s="36" t="s">
        <v>172</v>
      </c>
      <c r="C44" s="4" t="s">
        <v>53</v>
      </c>
      <c r="D44" s="4" t="s">
        <v>53</v>
      </c>
      <c r="E44" s="5">
        <v>42513</v>
      </c>
      <c r="F44" s="33">
        <v>7</v>
      </c>
    </row>
    <row r="45" spans="1:6" x14ac:dyDescent="0.25">
      <c r="A45" s="4" t="s">
        <v>155</v>
      </c>
      <c r="B45" s="36" t="s">
        <v>172</v>
      </c>
      <c r="C45" s="4" t="s">
        <v>53</v>
      </c>
      <c r="D45" s="4" t="s">
        <v>53</v>
      </c>
      <c r="E45" s="5">
        <v>42513</v>
      </c>
      <c r="F45" s="33">
        <v>7</v>
      </c>
    </row>
    <row r="46" spans="1:6" x14ac:dyDescent="0.25">
      <c r="A46" s="4" t="s">
        <v>156</v>
      </c>
      <c r="B46" s="36" t="s">
        <v>172</v>
      </c>
      <c r="C46" s="4" t="s">
        <v>53</v>
      </c>
      <c r="D46" s="4" t="s">
        <v>53</v>
      </c>
      <c r="E46" s="5">
        <v>42513</v>
      </c>
      <c r="F46" s="33">
        <v>7</v>
      </c>
    </row>
    <row r="47" spans="1:6" x14ac:dyDescent="0.25">
      <c r="A47" s="4" t="s">
        <v>157</v>
      </c>
      <c r="B47" s="36" t="s">
        <v>172</v>
      </c>
      <c r="C47" s="4" t="s">
        <v>53</v>
      </c>
      <c r="D47" s="4" t="s">
        <v>53</v>
      </c>
      <c r="E47" s="5">
        <v>42513</v>
      </c>
      <c r="F47" s="33">
        <v>7</v>
      </c>
    </row>
    <row r="48" spans="1:6" x14ac:dyDescent="0.25">
      <c r="A48" s="4" t="s">
        <v>162</v>
      </c>
      <c r="B48" s="36" t="s">
        <v>172</v>
      </c>
      <c r="C48" s="4" t="s">
        <v>53</v>
      </c>
      <c r="D48" s="4" t="s">
        <v>53</v>
      </c>
      <c r="E48" s="5">
        <v>42513</v>
      </c>
      <c r="F48" s="33">
        <v>7</v>
      </c>
    </row>
    <row r="49" spans="1:6" x14ac:dyDescent="0.25">
      <c r="A49" s="4" t="s">
        <v>158</v>
      </c>
      <c r="B49" s="36" t="s">
        <v>172</v>
      </c>
      <c r="C49" s="4" t="s">
        <v>53</v>
      </c>
      <c r="D49" s="4" t="s">
        <v>53</v>
      </c>
      <c r="E49" s="5">
        <v>42513</v>
      </c>
      <c r="F49" s="33">
        <v>7</v>
      </c>
    </row>
    <row r="50" spans="1:6" x14ac:dyDescent="0.25">
      <c r="A50" s="4" t="s">
        <v>159</v>
      </c>
      <c r="B50" s="36" t="s">
        <v>172</v>
      </c>
      <c r="C50" s="4" t="s">
        <v>53</v>
      </c>
      <c r="D50" s="4" t="s">
        <v>53</v>
      </c>
      <c r="E50" s="5">
        <v>42513</v>
      </c>
      <c r="F50" s="33">
        <v>7</v>
      </c>
    </row>
    <row r="51" spans="1:6" x14ac:dyDescent="0.25">
      <c r="A51" s="4" t="s">
        <v>160</v>
      </c>
      <c r="B51" s="36" t="s">
        <v>172</v>
      </c>
      <c r="C51" s="4" t="s">
        <v>53</v>
      </c>
      <c r="D51" s="4" t="s">
        <v>53</v>
      </c>
      <c r="E51" s="5">
        <v>42513</v>
      </c>
      <c r="F51" s="33">
        <v>7</v>
      </c>
    </row>
    <row r="52" spans="1:6" x14ac:dyDescent="0.25">
      <c r="A52" s="4" t="s">
        <v>161</v>
      </c>
      <c r="B52" s="36" t="s">
        <v>172</v>
      </c>
      <c r="C52" s="4" t="s">
        <v>53</v>
      </c>
      <c r="D52" s="4" t="s">
        <v>53</v>
      </c>
      <c r="E52" s="5">
        <v>42513</v>
      </c>
      <c r="F52" s="33">
        <v>7</v>
      </c>
    </row>
    <row r="53" spans="1:6" x14ac:dyDescent="0.25">
      <c r="A53" s="4" t="s">
        <v>163</v>
      </c>
      <c r="B53" s="36" t="s">
        <v>172</v>
      </c>
      <c r="C53" s="4" t="s">
        <v>53</v>
      </c>
      <c r="D53" s="4" t="s">
        <v>53</v>
      </c>
      <c r="E53" s="5">
        <v>42513</v>
      </c>
      <c r="F53" s="33">
        <v>7</v>
      </c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2" sqref="A2:A3"/>
    </sheetView>
  </sheetViews>
  <sheetFormatPr defaultRowHeight="15" x14ac:dyDescent="0.25"/>
  <cols>
    <col min="1" max="1" width="14.7109375" bestFit="1" customWidth="1"/>
    <col min="2" max="13" width="10.28515625" customWidth="1"/>
  </cols>
  <sheetData>
    <row r="1" spans="1:13" x14ac:dyDescent="0.25">
      <c r="A1" s="55" t="s">
        <v>179</v>
      </c>
      <c r="B1" s="56"/>
      <c r="C1" s="56"/>
      <c r="D1" s="56"/>
      <c r="E1" s="56"/>
      <c r="F1" s="56"/>
      <c r="G1" s="56"/>
      <c r="H1" s="56"/>
      <c r="I1" s="57"/>
    </row>
    <row r="2" spans="1:13" x14ac:dyDescent="0.25">
      <c r="A2" s="51"/>
      <c r="B2" s="40" t="s">
        <v>171</v>
      </c>
      <c r="C2" s="41"/>
      <c r="D2" s="48" t="s">
        <v>175</v>
      </c>
      <c r="E2" s="49"/>
      <c r="F2" s="40" t="s">
        <v>176</v>
      </c>
      <c r="G2" s="41"/>
      <c r="H2" s="48" t="s">
        <v>177</v>
      </c>
      <c r="I2" s="49"/>
    </row>
    <row r="3" spans="1:13" x14ac:dyDescent="0.25">
      <c r="A3" s="52"/>
      <c r="B3" s="42" t="s">
        <v>170</v>
      </c>
      <c r="C3" s="43" t="s">
        <v>169</v>
      </c>
      <c r="D3" s="42" t="s">
        <v>170</v>
      </c>
      <c r="E3" s="43" t="s">
        <v>169</v>
      </c>
      <c r="F3" s="42" t="s">
        <v>170</v>
      </c>
      <c r="G3" s="43" t="s">
        <v>169</v>
      </c>
      <c r="H3" s="42" t="s">
        <v>170</v>
      </c>
      <c r="I3" s="43" t="s">
        <v>169</v>
      </c>
    </row>
    <row r="4" spans="1:13" x14ac:dyDescent="0.25">
      <c r="A4" s="53" t="s">
        <v>34</v>
      </c>
      <c r="B4" s="44">
        <f>COUNTIFS('Log dos testes'!$C$2:$C$100,"Jessica",'Log dos testes'!$B$2:$B$100,"Erro",'Log dos testes'!$F$2:$F$100,3)</f>
        <v>1</v>
      </c>
      <c r="C4" s="45">
        <f>COUNTIFS('Log dos testes'!$C$2:$C$100,"Jessica",'Log dos testes'!$B$2:$B$100,"Ok",'Log dos testes'!$F$2:$F$100,3)</f>
        <v>9</v>
      </c>
      <c r="D4" s="44">
        <f>COUNTIFS('Log dos testes'!$C$2:$C$100,"Jessica",'Log dos testes'!$B$2:$B$100,"Erro",'Log dos testes'!$F$2:$F$100,4)</f>
        <v>0</v>
      </c>
      <c r="E4" s="50">
        <f>COUNTIFS('Log dos testes'!$C$2:$C$100,"Jessica",'Log dos testes'!$B$2:$B$100,"Ok",'Log dos testes'!$F$2:$F$100,4)</f>
        <v>0</v>
      </c>
      <c r="F4" s="44">
        <f>COUNTIFS('Log dos testes'!$C$2:$C$100,"Jessica",'Log dos testes'!$B$2:$B$100,"Erro",'Log dos testes'!$F$2:$F$100,6)</f>
        <v>0</v>
      </c>
      <c r="G4" s="45">
        <f>COUNTIFS('Log dos testes'!$C$2:$C$100,"Jessica",'Log dos testes'!$B$2:$B$100,"Ok",'Log dos testes'!$F$2:$F$100,6)</f>
        <v>0</v>
      </c>
      <c r="H4" s="44">
        <f>COUNTIFS('Log dos testes'!$C$2:$C$100,"Jessica",'Log dos testes'!$B$2:$B$100,"Erro",'Log dos testes'!$F$2:$F$100,7)</f>
        <v>0</v>
      </c>
      <c r="I4" s="50">
        <f>COUNTIFS('Log dos testes'!$C$2:$C$100,"Jessica",'Log dos testes'!$B$2:$B$100,"Ok",'Log dos testes'!$F$2:$F$100,7)</f>
        <v>0</v>
      </c>
    </row>
    <row r="5" spans="1:13" x14ac:dyDescent="0.25">
      <c r="A5" s="53" t="s">
        <v>52</v>
      </c>
      <c r="B5" s="44">
        <f>COUNTIFS('Log dos testes'!$C$2:$C$100,"Irineu",'Log dos testes'!$B$2:$B$100,"Erro",'Log dos testes'!$F$2:$F$100,3)</f>
        <v>0</v>
      </c>
      <c r="C5" s="45">
        <f>COUNTIFS('Log dos testes'!$C$2:$C$53,"Irineu",'Log dos testes'!$B$2:$B$53,"Ok",'Log dos testes'!$F$2:$F$53,3)</f>
        <v>0</v>
      </c>
      <c r="D5" s="44">
        <f>COUNTIFS('Log dos testes'!$C$2:$C$100,"Irineu",'Log dos testes'!$B$2:$B$100,"Erro",'Log dos testes'!$F$2:$F$100,4)</f>
        <v>3</v>
      </c>
      <c r="E5" s="50">
        <f>COUNTIFS('Log dos testes'!$C$2:$C$100,"Irineu",'Log dos testes'!$B$2:$B$100,"Ok",'Log dos testes'!$F$2:$F$100,4)</f>
        <v>12</v>
      </c>
      <c r="F5" s="44">
        <f>COUNTIFS('Log dos testes'!$C$2:$C$100,"Irineu",'Log dos testes'!$B$2:$B$100,"Erro",'Log dos testes'!$F$2:$F$100,6)</f>
        <v>0</v>
      </c>
      <c r="G5" s="45">
        <f>COUNTIFS('Log dos testes'!$C$2:$C$53,"Irineu",'Log dos testes'!$B$2:$B$53,"Ok",'Log dos testes'!$F$2:$F$53,6)</f>
        <v>0</v>
      </c>
      <c r="H5" s="44">
        <f>COUNTIFS('Log dos testes'!$C$2:$C$100,"Irineu",'Log dos testes'!$B$2:$B$100,"Erro",'Log dos testes'!$F$2:$F$100,7)</f>
        <v>0</v>
      </c>
      <c r="I5" s="50">
        <f>COUNTIFS('Log dos testes'!$C$2:$C$100,"Irineu",'Log dos testes'!$B$2:$B$100,"Ok",'Log dos testes'!$F$2:$F$100,7)</f>
        <v>0</v>
      </c>
    </row>
    <row r="6" spans="1:13" x14ac:dyDescent="0.25">
      <c r="A6" s="54" t="s">
        <v>185</v>
      </c>
      <c r="B6" s="46">
        <f>SUM(B4:B5)</f>
        <v>1</v>
      </c>
      <c r="C6" s="47">
        <f>SUM(C4:C5)</f>
        <v>9</v>
      </c>
      <c r="D6" s="46">
        <f>SUM(D4:D5)</f>
        <v>3</v>
      </c>
      <c r="E6" s="47">
        <f>SUM(E4:E5)</f>
        <v>12</v>
      </c>
      <c r="F6" s="46">
        <f>SUM(F4:F5)</f>
        <v>0</v>
      </c>
      <c r="G6" s="47">
        <f>SUM(G4:G5)</f>
        <v>0</v>
      </c>
      <c r="H6" s="46">
        <f>SUM(H4:H5)</f>
        <v>0</v>
      </c>
      <c r="I6" s="47">
        <f>SUM(I4:I5)</f>
        <v>0</v>
      </c>
    </row>
    <row r="8" spans="1:13" x14ac:dyDescent="0.25">
      <c r="A8" s="64" t="s">
        <v>178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3"/>
    </row>
    <row r="9" spans="1:13" x14ac:dyDescent="0.25">
      <c r="A9" s="65"/>
      <c r="B9" s="40" t="s">
        <v>171</v>
      </c>
      <c r="C9" s="60"/>
      <c r="D9" s="41"/>
      <c r="E9" s="40" t="s">
        <v>175</v>
      </c>
      <c r="F9" s="60"/>
      <c r="G9" s="41"/>
      <c r="H9" s="40" t="s">
        <v>176</v>
      </c>
      <c r="I9" s="60"/>
      <c r="J9" s="41"/>
      <c r="K9" s="40" t="s">
        <v>177</v>
      </c>
      <c r="L9" s="60"/>
      <c r="M9" s="41"/>
    </row>
    <row r="10" spans="1:13" x14ac:dyDescent="0.25">
      <c r="A10" s="66"/>
      <c r="B10" s="58" t="s">
        <v>180</v>
      </c>
      <c r="C10" s="39" t="s">
        <v>184</v>
      </c>
      <c r="D10" s="59" t="s">
        <v>186</v>
      </c>
      <c r="E10" s="58" t="s">
        <v>180</v>
      </c>
      <c r="F10" s="39" t="s">
        <v>184</v>
      </c>
      <c r="G10" s="59" t="s">
        <v>186</v>
      </c>
      <c r="H10" s="58" t="s">
        <v>180</v>
      </c>
      <c r="I10" s="39" t="s">
        <v>184</v>
      </c>
      <c r="J10" s="59" t="s">
        <v>186</v>
      </c>
      <c r="K10" s="58" t="s">
        <v>180</v>
      </c>
      <c r="L10" s="39" t="s">
        <v>184</v>
      </c>
      <c r="M10" s="59" t="s">
        <v>186</v>
      </c>
    </row>
    <row r="11" spans="1:13" x14ac:dyDescent="0.25">
      <c r="A11" s="53" t="s">
        <v>182</v>
      </c>
      <c r="B11" s="44">
        <f>COUNTIFS('Log dos testes'!$D$2:$D$100,"Letícia Fernandes",'Log dos testes'!$F$2:$F$100,3)</f>
        <v>0</v>
      </c>
      <c r="C11" s="38">
        <f>COUNTIFS('Log dos testes'!$D$2:$D$100,"Letícia Fernandes",'Log dos testes'!$B$2:$B$100,"Erro",'Log dos testes'!$F$2:$F$100,3)</f>
        <v>0</v>
      </c>
      <c r="D11" s="45">
        <v>0</v>
      </c>
      <c r="E11" s="44">
        <f>COUNTIFS('Log dos testes'!$D$2:$D$100,"Letícia Fernandes",'Log dos testes'!$F$2:$F$100,4)</f>
        <v>5</v>
      </c>
      <c r="F11" s="38">
        <f>COUNTIFS('Log dos testes'!$D$2:$D$100,"Letícia Fernandes",'Log dos testes'!$B$2:$B$100,"Erro",'Log dos testes'!$F$2:$F$100,4)</f>
        <v>1</v>
      </c>
      <c r="G11" s="45">
        <v>2</v>
      </c>
      <c r="H11" s="44">
        <f>COUNTIFS('Log dos testes'!$D$2:$D$100,"Letícia Fernandes",'Log dos testes'!$F$2:$F$100,6)</f>
        <v>0</v>
      </c>
      <c r="I11" s="38">
        <f>COUNTIFS('Log dos testes'!$D$2:$D$100,"Letícia Fernandes",'Log dos testes'!$B$2:$B$100,"Erro",'Log dos testes'!$F$2:$F$100,6)</f>
        <v>0</v>
      </c>
      <c r="J11" s="45">
        <v>0</v>
      </c>
      <c r="K11" s="44">
        <f>COUNTIFS('Log dos testes'!$D$2:$D$100,"Letícia Fernandes",'Log dos testes'!$F$2:$F$100,7)</f>
        <v>0</v>
      </c>
      <c r="L11" s="38">
        <f>COUNTIFS('Log dos testes'!$D$2:$D$100,"Letícia Fernandes",'Log dos testes'!$B$2:$B$100,"Erro",'Log dos testes'!$F$2:$F$100,7)</f>
        <v>0</v>
      </c>
      <c r="M11" s="45">
        <v>0</v>
      </c>
    </row>
    <row r="12" spans="1:13" x14ac:dyDescent="0.25">
      <c r="A12" s="53" t="s">
        <v>181</v>
      </c>
      <c r="B12" s="44">
        <f>COUNTIFS('Log dos testes'!$D$2:$D$100,"David Eler",'Log dos testes'!$F$2:$F$100,3)</f>
        <v>0</v>
      </c>
      <c r="C12" s="38">
        <f>COUNTIFS('Log dos testes'!$D$2:$D$100,"David Eler",'Log dos testes'!$B$2:$B$100,"Erro",'Log dos testes'!$F$2:$F$100,3)</f>
        <v>0</v>
      </c>
      <c r="D12" s="45">
        <v>0</v>
      </c>
      <c r="E12" s="44">
        <f>COUNTIFS('Log dos testes'!$D$2:$D$100,"David Eler",'Log dos testes'!$F$2:$F$100,4)</f>
        <v>3</v>
      </c>
      <c r="F12" s="38">
        <f>COUNTIFS('Log dos testes'!$D$2:$D$100,"David Eler",'Log dos testes'!$B$2:$B$100,"Erro",'Log dos testes'!$F$2:$F$100,4)</f>
        <v>0</v>
      </c>
      <c r="G12" s="45">
        <v>0</v>
      </c>
      <c r="H12" s="44">
        <f>COUNTIFS('Log dos testes'!$D$2:$D$100,"David Eler",'Log dos testes'!$F$2:$F$100,6)</f>
        <v>10</v>
      </c>
      <c r="I12" s="38">
        <f>COUNTIFS('Log dos testes'!$D$2:$D$100,"David Eler",'Log dos testes'!$B$2:$B$100,"Erro",'Log dos testes'!$F$2:$F$100,6)</f>
        <v>1</v>
      </c>
      <c r="J12" s="45">
        <v>2</v>
      </c>
      <c r="K12" s="44">
        <f>COUNTIFS('Log dos testes'!$D$2:$D$100,"David Eler",'Log dos testes'!$F$2:$F$100,7)</f>
        <v>11</v>
      </c>
      <c r="L12" s="38">
        <f>COUNTIFS('Log dos testes'!$D$2:$D$100,"David Eler",'Log dos testes'!$B$2:$B$100,"Erro",'Log dos testes'!$F$2:$F$100,7)</f>
        <v>0</v>
      </c>
      <c r="M12" s="45">
        <v>0</v>
      </c>
    </row>
    <row r="13" spans="1:13" x14ac:dyDescent="0.25">
      <c r="A13" s="53" t="s">
        <v>183</v>
      </c>
      <c r="B13" s="44">
        <f>COUNTIFS('Log dos testes'!$D$2:$D$100,"Michel Venturin",'Log dos testes'!$F$2:$F$100,3)</f>
        <v>10</v>
      </c>
      <c r="C13" s="38">
        <f>COUNTIFS('Log dos testes'!$D$2:$D$100,"Michel Venturin",'Log dos testes'!$B$2:$B$100,"Erro",'Log dos testes'!$F$2:$F$100,3)</f>
        <v>1</v>
      </c>
      <c r="D13" s="45">
        <v>2</v>
      </c>
      <c r="E13" s="44">
        <f>COUNTIFS('Log dos testes'!$D$2:$D$100,"Michel Venturin",'Log dos testes'!$F$2:$F$100,4)</f>
        <v>7</v>
      </c>
      <c r="F13" s="38">
        <f>COUNTIFS('Log dos testes'!$D$2:$D$100,"Michel Venturin",'Log dos testes'!$B$2:$B$100,"Erro",'Log dos testes'!$F$2:$F$100,4)</f>
        <v>2</v>
      </c>
      <c r="G13" s="45">
        <v>3</v>
      </c>
      <c r="H13" s="44">
        <f>COUNTIFS('Log dos testes'!$D$2:$D$100,"Michel Venturin",'Log dos testes'!$F$2:$F$100,6)</f>
        <v>0</v>
      </c>
      <c r="I13" s="38">
        <f>COUNTIFS('Log dos testes'!$D$2:$D$100,"Michel Venturin",'Log dos testes'!$B$2:$B$100,"Erro",'Log dos testes'!$F$2:$F$100,6)</f>
        <v>0</v>
      </c>
      <c r="J13" s="45">
        <v>0</v>
      </c>
      <c r="K13" s="44">
        <f>COUNTIFS('Log dos testes'!$D$2:$D$100,"Michel Venturin",'Log dos testes'!$F$2:$F$100,7)</f>
        <v>0</v>
      </c>
      <c r="L13" s="38">
        <f>COUNTIFS('Log dos testes'!$D$2:$D$100,"Michel Venturin",'Log dos testes'!$B$2:$B$100,"Erro",'Log dos testes'!$F$2:$F$100,7)</f>
        <v>0</v>
      </c>
      <c r="M13" s="45">
        <v>0</v>
      </c>
    </row>
    <row r="14" spans="1:13" x14ac:dyDescent="0.25">
      <c r="A14" s="54" t="s">
        <v>185</v>
      </c>
      <c r="B14" s="46">
        <f>SUM(B11:B13)</f>
        <v>10</v>
      </c>
      <c r="C14" s="61">
        <f>SUM(C11:C13)</f>
        <v>1</v>
      </c>
      <c r="D14" s="47">
        <f>SUM(D11:D13)</f>
        <v>2</v>
      </c>
      <c r="E14" s="46">
        <f>SUM(E11:E13)</f>
        <v>15</v>
      </c>
      <c r="F14" s="61">
        <f>SUM(F11:F13)</f>
        <v>3</v>
      </c>
      <c r="G14" s="47">
        <f>SUM(G11:G13)</f>
        <v>5</v>
      </c>
      <c r="H14" s="46">
        <f>SUM(H11:H13)</f>
        <v>10</v>
      </c>
      <c r="I14" s="61">
        <f>SUM(I11:I13)</f>
        <v>1</v>
      </c>
      <c r="J14" s="47">
        <f>SUM(J11:J13)</f>
        <v>2</v>
      </c>
      <c r="K14" s="46">
        <f>SUM(K11:K13)</f>
        <v>11</v>
      </c>
      <c r="L14" s="61">
        <f>SUM(L11:L13)</f>
        <v>0</v>
      </c>
      <c r="M14" s="47">
        <f>SUM(M11:M13)</f>
        <v>0</v>
      </c>
    </row>
  </sheetData>
  <mergeCells count="12">
    <mergeCell ref="A9:A10"/>
    <mergeCell ref="B9:D9"/>
    <mergeCell ref="E9:G9"/>
    <mergeCell ref="H9:J9"/>
    <mergeCell ref="K9:M9"/>
    <mergeCell ref="A8:M8"/>
    <mergeCell ref="A2:A3"/>
    <mergeCell ref="B2:C2"/>
    <mergeCell ref="D2:E2"/>
    <mergeCell ref="F2:G2"/>
    <mergeCell ref="H2:I2"/>
    <mergeCell ref="A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teste</vt:lpstr>
      <vt:lpstr>Log dos testes</vt:lpstr>
      <vt:lpstr>Resumo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F</dc:creator>
  <cp:lastModifiedBy>michel</cp:lastModifiedBy>
  <cp:lastPrinted>2015-11-05T01:56:20Z</cp:lastPrinted>
  <dcterms:created xsi:type="dcterms:W3CDTF">2015-10-03T19:39:01Z</dcterms:created>
  <dcterms:modified xsi:type="dcterms:W3CDTF">2016-05-24T20:01:03Z</dcterms:modified>
</cp:coreProperties>
</file>