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MapleStory\Mercedes\NewAge连招分析\"/>
    </mc:Choice>
  </mc:AlternateContent>
  <xr:revisionPtr revIDLastSave="0" documentId="13_ncr:1_{855B8CA2-91A7-4F66-B02D-B170697F5837}" xr6:coauthVersionLast="47" xr6:coauthVersionMax="47" xr10:uidLastSave="{00000000-0000-0000-0000-000000000000}"/>
  <workbookProtection workbookAlgorithmName="SHA-512" workbookHashValue="TNqzqE5oR4Uu7zi63J0KEU95vfDvgmee+2nTGJeo1LRiD9nWXEvmUTtbMujvaNiWyFBxfoFPxkUivKfkbqmBFQ==" workbookSaltValue="KlTIBRo1fnqqrZTGBn0g7w==" workbookSpinCount="100000" lockStructure="1"/>
  <bookViews>
    <workbookView xWindow="-108" yWindow="-108" windowWidth="23256" windowHeight="12456" activeTab="3" xr2:uid="{00000000-000D-0000-FFFF-FFFF00000000}"/>
  </bookViews>
  <sheets>
    <sheet name="BasicParameters" sheetId="1" r:id="rId1"/>
    <sheet name="MiddleVariable" sheetId="2" r:id="rId2"/>
    <sheet name="DataPreparation" sheetId="4" r:id="rId3"/>
    <sheet name="ComboSheet" sheetId="3" r:id="rId4"/>
  </sheets>
  <definedNames>
    <definedName name="al_cd">BasicParameters!$H$5</definedName>
    <definedName name="al_cdelay">BasicParameters!$G$5</definedName>
    <definedName name="al_delay">BasicParameters!$F$5</definedName>
    <definedName name="al_pctg">BasicParameters!$E$5</definedName>
    <definedName name="cf1_cdelay">BasicParameters!$G$11</definedName>
    <definedName name="cf1_delay">BasicParameters!$F$11</definedName>
    <definedName name="cf1_pctg">BasicParameters!$E$11</definedName>
    <definedName name="cf2_cdelay">BasicParameters!$G$12</definedName>
    <definedName name="cf2_delay">BasicParameters!$F$12</definedName>
    <definedName name="cf2_pctg">BasicParameters!$E$12</definedName>
    <definedName name="combo_pause_time">BasicParameters!$K$10</definedName>
    <definedName name="combo_service_extime">BasicParameters!$K$9</definedName>
    <definedName name="cs_cd">BasicParameters!$H$7</definedName>
    <definedName name="cs_cdelay">BasicParameters!$G$7</definedName>
    <definedName name="cs_delay">BasicParameters!$F$7</definedName>
    <definedName name="cs_pctg">BasicParameters!$E$7</definedName>
    <definedName name="dj_cd">BasicParameters!$H$8</definedName>
    <definedName name="dj_cdelay">BasicParameters!$G$8</definedName>
    <definedName name="dj_delay">BasicParameters!$F$8</definedName>
    <definedName name="dj_pctg">BasicParameters!$E$8</definedName>
    <definedName name="fa_pctg">BasicParameters!$E$16</definedName>
    <definedName name="fa_rate">BasicParameters!$K$5</definedName>
    <definedName name="ft_cdelay">BasicParameters!$G$13</definedName>
    <definedName name="ft_delay">BasicParameters!$F$13</definedName>
    <definedName name="ft_pctg">BasicParameters!$E$13</definedName>
    <definedName name="fy_cdelay">BasicParameters!$G$9</definedName>
    <definedName name="fy_delay">BasicParameters!$F$9</definedName>
    <definedName name="fy_pctg">BasicParameters!$E$9</definedName>
    <definedName name="h1_pctg">BasicParameters!$E$23</definedName>
    <definedName name="h1deer_cd">BasicParameters!$H$24</definedName>
    <definedName name="h1deer_pctg">BasicParameters!$E$24</definedName>
    <definedName name="h1exdeer_pctg">BasicParameters!$E$25</definedName>
    <definedName name="hex_yst_available">MiddleVariable!$B$3</definedName>
    <definedName name="hex_yst_delay">BasicParameters!$F$4</definedName>
    <definedName name="hex_yst_pctg">BasicParameters!$E$4</definedName>
    <definedName name="kf_cdelay">BasicParameters!$G$10</definedName>
    <definedName name="kf_delay">BasicParameters!$F$10</definedName>
    <definedName name="kf_pctg">BasicParameters!$E$10</definedName>
    <definedName name="l_s_brand_ratio">BasicParameters!$K$11</definedName>
    <definedName name="lbrand_pctg">BasicParameters!$E$22</definedName>
    <definedName name="mer_cd_rate">BasicParameters!$K$8</definedName>
    <definedName name="sbrand_pctg">BasicParameters!$E$21</definedName>
    <definedName name="sd_cdelay">BasicParameters!$G$15</definedName>
    <definedName name="sd_delay">BasicParameters!$F$15</definedName>
    <definedName name="sd_pctg">BasicParameters!$E$15</definedName>
    <definedName name="ss_cdelay">BasicParameters!$G$6</definedName>
    <definedName name="ss_delay">BasicParameters!$F$6</definedName>
    <definedName name="ss_pctg">BasicParameters!$E$6</definedName>
    <definedName name="v1_shadow_rate">BasicParameters!$K$6</definedName>
    <definedName name="v1_skill_amt_ratio">MiddleVariable!$B$4</definedName>
    <definedName name="v1_skill_pctg_ratio">MiddleVariable!$B$6</definedName>
    <definedName name="v1_yst_amt_ratio">MiddleVariable!$B$5</definedName>
    <definedName name="v1_yst_pctg_ratio">MiddleVariable!$B$7</definedName>
    <definedName name="v1shadow_final_dmg">BasicParameters!$K$7</definedName>
    <definedName name="v1tree_cd">BasicParameters!$H$17</definedName>
    <definedName name="v1tree_pctg">BasicParameters!$E$17</definedName>
    <definedName name="v2_final_dmg">BasicParameters!$K$4</definedName>
    <definedName name="v2_pctg">BasicParameters!$E$18</definedName>
    <definedName name="v3_pctg">BasicParameters!$E$19</definedName>
    <definedName name="v4_pctg">BasicParameters!$E$20</definedName>
    <definedName name="yp_cd">BasicParameters!$H$14</definedName>
    <definedName name="yp_cdelay">BasicParameters!$G$14</definedName>
    <definedName name="yp_delay">BasicParameters!$F$14</definedName>
    <definedName name="yp_pctg">BasicParameters!$E$14</definedName>
    <definedName name="yst_delay">BasicParameters!$F$3</definedName>
    <definedName name="yst_final_dmg">BasicParameters!$K$3</definedName>
    <definedName name="yst_pctg">BasicParameters!$E$3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2" l="1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E48" i="2"/>
  <c r="F48" i="2"/>
  <c r="G48" i="2"/>
  <c r="D48" i="2"/>
  <c r="H37" i="2"/>
  <c r="I37" i="2"/>
  <c r="J37" i="2"/>
  <c r="J38" i="2" s="1"/>
  <c r="K37" i="2"/>
  <c r="L37" i="2"/>
  <c r="M37" i="2"/>
  <c r="N37" i="2"/>
  <c r="O37" i="2"/>
  <c r="P37" i="2"/>
  <c r="Q37" i="2"/>
  <c r="R37" i="2"/>
  <c r="S37" i="2"/>
  <c r="T37" i="2"/>
  <c r="T38" i="2" s="1"/>
  <c r="E37" i="2"/>
  <c r="F37" i="2"/>
  <c r="G37" i="2"/>
  <c r="G38" i="2" s="1"/>
  <c r="D37" i="2"/>
  <c r="E38" i="2"/>
  <c r="F38" i="2"/>
  <c r="H38" i="2"/>
  <c r="I38" i="2"/>
  <c r="K38" i="2"/>
  <c r="L38" i="2"/>
  <c r="M38" i="2"/>
  <c r="N38" i="2"/>
  <c r="O38" i="2"/>
  <c r="P38" i="2"/>
  <c r="Q38" i="2"/>
  <c r="R38" i="2"/>
  <c r="S38" i="2"/>
  <c r="D38" i="2"/>
  <c r="E3" i="1"/>
  <c r="T57" i="2"/>
  <c r="N57" i="2"/>
  <c r="J57" i="2"/>
  <c r="G57" i="2"/>
  <c r="S57" i="2"/>
  <c r="R57" i="2"/>
  <c r="Q57" i="2"/>
  <c r="P57" i="2"/>
  <c r="O57" i="2"/>
  <c r="M57" i="2"/>
  <c r="L57" i="2"/>
  <c r="K57" i="2"/>
  <c r="I57" i="2"/>
  <c r="E57" i="2"/>
  <c r="F57" i="2"/>
  <c r="H57" i="2"/>
  <c r="D57" i="2"/>
  <c r="T1" i="2"/>
  <c r="T2" i="2" s="1"/>
  <c r="T4" i="2" s="1"/>
  <c r="T42" i="2" s="1" a="1"/>
  <c r="T42" i="2" s="1"/>
  <c r="S1" i="2"/>
  <c r="S2" i="2" s="1"/>
  <c r="R1" i="2"/>
  <c r="R2" i="2" s="1"/>
  <c r="Q1" i="2"/>
  <c r="Q2" i="2" s="1"/>
  <c r="P1" i="2"/>
  <c r="P2" i="2" s="1"/>
  <c r="P3" i="2" s="1"/>
  <c r="P41" i="2" s="1" a="1"/>
  <c r="P41" i="2" s="1"/>
  <c r="O1" i="2"/>
  <c r="N1" i="2"/>
  <c r="M1" i="2"/>
  <c r="M2" i="2" s="1"/>
  <c r="M3" i="2" s="1"/>
  <c r="M41" i="2" s="1" a="1"/>
  <c r="M41" i="2" s="1"/>
  <c r="L1" i="2"/>
  <c r="L2" i="2" s="1"/>
  <c r="K1" i="2"/>
  <c r="K2" i="2" s="1"/>
  <c r="J1" i="2"/>
  <c r="J2" i="2" s="1"/>
  <c r="J3" i="2" s="1"/>
  <c r="J41" i="2" s="1" a="1"/>
  <c r="J41" i="2" s="1"/>
  <c r="I1" i="2"/>
  <c r="I2" i="2" s="1"/>
  <c r="I4" i="2" s="1"/>
  <c r="I42" i="2" s="1" a="1"/>
  <c r="I42" i="2" s="1"/>
  <c r="H1" i="2"/>
  <c r="H2" i="2" s="1"/>
  <c r="H9" i="2" s="1"/>
  <c r="H47" i="2" s="1" a="1"/>
  <c r="H47" i="2" s="1"/>
  <c r="G1" i="2"/>
  <c r="G2" i="2" s="1"/>
  <c r="G3" i="2" s="1"/>
  <c r="G41" i="2" s="1" a="1"/>
  <c r="G41" i="2" s="1"/>
  <c r="F1" i="2"/>
  <c r="F2" i="2" s="1"/>
  <c r="F3" i="2" s="1"/>
  <c r="F41" i="2" s="1" a="1"/>
  <c r="F41" i="2" s="1"/>
  <c r="E1" i="2"/>
  <c r="E2" i="2" s="1"/>
  <c r="E3" i="2" s="1"/>
  <c r="E41" i="2" s="1" a="1"/>
  <c r="E41" i="2" s="1"/>
  <c r="D1" i="2"/>
  <c r="D2" i="2" s="1"/>
  <c r="B5" i="2"/>
  <c r="B7" i="2" s="1"/>
  <c r="B4" i="2"/>
  <c r="B6" i="2" s="1"/>
  <c r="E16" i="1"/>
  <c r="N2" i="2"/>
  <c r="N3" i="2" s="1"/>
  <c r="N41" i="2" s="1" a="1"/>
  <c r="N41" i="2" s="1"/>
  <c r="O2" i="2"/>
  <c r="O3" i="2" s="1"/>
  <c r="O41" i="2" s="1" a="1"/>
  <c r="O41" i="2" s="1"/>
  <c r="Q3" i="2" l="1"/>
  <c r="Q41" i="2" s="1" a="1"/>
  <c r="Q41" i="2" s="1"/>
  <c r="Q9" i="2"/>
  <c r="Q47" i="2" s="1" a="1"/>
  <c r="Q47" i="2" s="1"/>
  <c r="R4" i="2"/>
  <c r="R42" i="2" s="1" a="1"/>
  <c r="R42" i="2" s="1"/>
  <c r="R7" i="2"/>
  <c r="R45" i="2" s="1" a="1"/>
  <c r="R45" i="2" s="1"/>
  <c r="R6" i="2"/>
  <c r="R44" i="2" s="1" a="1"/>
  <c r="R44" i="2" s="1"/>
  <c r="O9" i="2"/>
  <c r="O47" i="2" s="1" a="1"/>
  <c r="O47" i="2" s="1"/>
  <c r="O7" i="2"/>
  <c r="O45" i="2" s="1" a="1"/>
  <c r="O45" i="2" s="1"/>
  <c r="N7" i="2"/>
  <c r="N45" i="2" s="1" a="1"/>
  <c r="N45" i="2" s="1"/>
  <c r="O5" i="2"/>
  <c r="O43" i="2" s="1" a="1"/>
  <c r="O43" i="2" s="1"/>
  <c r="N5" i="2"/>
  <c r="N43" i="2" s="1" a="1"/>
  <c r="N43" i="2" s="1"/>
  <c r="R3" i="2"/>
  <c r="R41" i="2" s="1" a="1"/>
  <c r="R41" i="2" s="1"/>
  <c r="T3" i="2"/>
  <c r="T41" i="2" s="1" a="1"/>
  <c r="T41" i="2" s="1"/>
  <c r="T9" i="2"/>
  <c r="T47" i="2" s="1" a="1"/>
  <c r="T47" i="2" s="1"/>
  <c r="T8" i="2"/>
  <c r="T46" i="2" s="1" a="1"/>
  <c r="T46" i="2" s="1"/>
  <c r="T7" i="2"/>
  <c r="T45" i="2" s="1" a="1"/>
  <c r="T45" i="2" s="1"/>
  <c r="T5" i="2"/>
  <c r="T43" i="2" s="1" a="1"/>
  <c r="T43" i="2" s="1"/>
  <c r="T51" i="2"/>
  <c r="T6" i="2"/>
  <c r="T44" i="2" s="1" a="1"/>
  <c r="T44" i="2" s="1"/>
  <c r="S51" i="2"/>
  <c r="S6" i="2"/>
  <c r="S44" i="2" s="1" a="1"/>
  <c r="S44" i="2" s="1"/>
  <c r="S9" i="2"/>
  <c r="S47" i="2" s="1" a="1"/>
  <c r="S47" i="2" s="1"/>
  <c r="S3" i="2"/>
  <c r="S41" i="2" s="1" a="1"/>
  <c r="S41" i="2" s="1"/>
  <c r="S7" i="2"/>
  <c r="S45" i="2" s="1" a="1"/>
  <c r="S45" i="2" s="1"/>
  <c r="S5" i="2"/>
  <c r="S43" i="2" s="1" a="1"/>
  <c r="S43" i="2" s="1"/>
  <c r="S4" i="2"/>
  <c r="S42" i="2" s="1" a="1"/>
  <c r="S42" i="2" s="1"/>
  <c r="S8" i="2"/>
  <c r="S46" i="2" s="1" a="1"/>
  <c r="S46" i="2" s="1"/>
  <c r="R9" i="2"/>
  <c r="R47" i="2" s="1" a="1"/>
  <c r="R47" i="2" s="1"/>
  <c r="R51" i="2"/>
  <c r="R5" i="2"/>
  <c r="R43" i="2" s="1" a="1"/>
  <c r="R43" i="2" s="1"/>
  <c r="R8" i="2"/>
  <c r="R46" i="2" s="1" a="1"/>
  <c r="R46" i="2" s="1"/>
  <c r="Q51" i="2"/>
  <c r="Q7" i="2"/>
  <c r="Q45" i="2" s="1" a="1"/>
  <c r="Q45" i="2" s="1"/>
  <c r="Q4" i="2"/>
  <c r="Q42" i="2" s="1" a="1"/>
  <c r="Q42" i="2" s="1"/>
  <c r="Q6" i="2"/>
  <c r="Q8" i="2"/>
  <c r="Q46" i="2" s="1" a="1"/>
  <c r="Q46" i="2" s="1"/>
  <c r="Q5" i="2"/>
  <c r="Q43" i="2" s="1" a="1"/>
  <c r="Q43" i="2" s="1"/>
  <c r="P8" i="2"/>
  <c r="P46" i="2" s="1" a="1"/>
  <c r="P46" i="2" s="1"/>
  <c r="P51" i="2"/>
  <c r="P4" i="2"/>
  <c r="P42" i="2" s="1" a="1"/>
  <c r="P42" i="2" s="1"/>
  <c r="P9" i="2"/>
  <c r="P47" i="2" s="1" a="1"/>
  <c r="P47" i="2" s="1"/>
  <c r="P5" i="2"/>
  <c r="P43" i="2" s="1" a="1"/>
  <c r="P43" i="2" s="1"/>
  <c r="P7" i="2"/>
  <c r="P45" i="2" s="1" a="1"/>
  <c r="P45" i="2" s="1"/>
  <c r="P6" i="2"/>
  <c r="P44" i="2" s="1" a="1"/>
  <c r="P44" i="2" s="1"/>
  <c r="O4" i="2"/>
  <c r="O42" i="2" s="1" a="1"/>
  <c r="O42" i="2" s="1"/>
  <c r="O51" i="2"/>
  <c r="O6" i="2"/>
  <c r="O44" i="2" s="1" a="1"/>
  <c r="O44" i="2" s="1"/>
  <c r="O8" i="2"/>
  <c r="O46" i="2" s="1" a="1"/>
  <c r="O46" i="2" s="1"/>
  <c r="N4" i="2"/>
  <c r="N42" i="2" s="1" a="1"/>
  <c r="N42" i="2" s="1"/>
  <c r="N6" i="2"/>
  <c r="N44" i="2" s="1" a="1"/>
  <c r="N44" i="2" s="1"/>
  <c r="N9" i="2"/>
  <c r="N47" i="2" s="1" a="1"/>
  <c r="N47" i="2" s="1"/>
  <c r="N51" i="2"/>
  <c r="N8" i="2"/>
  <c r="N46" i="2" s="1" a="1"/>
  <c r="N46" i="2" s="1"/>
  <c r="M51" i="2"/>
  <c r="M6" i="2"/>
  <c r="M44" i="2" s="1" a="1"/>
  <c r="M44" i="2" s="1"/>
  <c r="M4" i="2"/>
  <c r="M42" i="2" s="1" a="1"/>
  <c r="M42" i="2" s="1"/>
  <c r="M8" i="2"/>
  <c r="M46" i="2" s="1" a="1"/>
  <c r="M46" i="2" s="1"/>
  <c r="M7" i="2"/>
  <c r="M45" i="2" s="1" a="1"/>
  <c r="M45" i="2" s="1"/>
  <c r="M9" i="2"/>
  <c r="M47" i="2" s="1" a="1"/>
  <c r="M47" i="2" s="1"/>
  <c r="M5" i="2"/>
  <c r="M43" i="2" s="1" a="1"/>
  <c r="M43" i="2" s="1"/>
  <c r="L6" i="2"/>
  <c r="L44" i="2" s="1" a="1"/>
  <c r="L44" i="2" s="1"/>
  <c r="L5" i="2"/>
  <c r="L43" i="2" s="1" a="1"/>
  <c r="L43" i="2" s="1"/>
  <c r="L9" i="2"/>
  <c r="L47" i="2" s="1" a="1"/>
  <c r="L47" i="2" s="1"/>
  <c r="L4" i="2"/>
  <c r="L42" i="2" s="1" a="1"/>
  <c r="L42" i="2" s="1"/>
  <c r="L8" i="2"/>
  <c r="L46" i="2" s="1" a="1"/>
  <c r="L46" i="2" s="1"/>
  <c r="L51" i="2"/>
  <c r="L7" i="2"/>
  <c r="L45" i="2" s="1" a="1"/>
  <c r="L45" i="2" s="1"/>
  <c r="L3" i="2"/>
  <c r="L41" i="2" s="1" a="1"/>
  <c r="L41" i="2" s="1"/>
  <c r="K5" i="2"/>
  <c r="K43" i="2" s="1" a="1"/>
  <c r="K43" i="2" s="1"/>
  <c r="K7" i="2"/>
  <c r="K45" i="2" s="1" a="1"/>
  <c r="K45" i="2" s="1"/>
  <c r="K4" i="2"/>
  <c r="K42" i="2" s="1" a="1"/>
  <c r="K42" i="2" s="1"/>
  <c r="K8" i="2"/>
  <c r="K46" i="2" s="1" a="1"/>
  <c r="K46" i="2" s="1"/>
  <c r="K9" i="2"/>
  <c r="K47" i="2" s="1" a="1"/>
  <c r="K47" i="2" s="1"/>
  <c r="K6" i="2"/>
  <c r="K44" i="2" s="1" a="1"/>
  <c r="K44" i="2" s="1"/>
  <c r="K3" i="2"/>
  <c r="K41" i="2" s="1" a="1"/>
  <c r="K41" i="2" s="1"/>
  <c r="K51" i="2"/>
  <c r="G6" i="2"/>
  <c r="G44" i="2" s="1" a="1"/>
  <c r="G44" i="2" s="1"/>
  <c r="F6" i="2"/>
  <c r="F44" i="2" s="1" a="1"/>
  <c r="F44" i="2" s="1"/>
  <c r="I7" i="2"/>
  <c r="I45" i="2" s="1" a="1"/>
  <c r="I45" i="2" s="1"/>
  <c r="F51" i="2"/>
  <c r="H4" i="2"/>
  <c r="H42" i="2" s="1" a="1"/>
  <c r="H42" i="2" s="1"/>
  <c r="G4" i="2"/>
  <c r="G42" i="2" s="1" a="1"/>
  <c r="G42" i="2" s="1"/>
  <c r="F9" i="2"/>
  <c r="F47" i="2" s="1" a="1"/>
  <c r="F47" i="2" s="1"/>
  <c r="H3" i="2"/>
  <c r="H41" i="2" s="1" a="1"/>
  <c r="H41" i="2" s="1"/>
  <c r="H5" i="2"/>
  <c r="H43" i="2" s="1" a="1"/>
  <c r="H43" i="2" s="1"/>
  <c r="G5" i="2"/>
  <c r="G43" i="2" s="1" a="1"/>
  <c r="G43" i="2" s="1"/>
  <c r="I5" i="2"/>
  <c r="I43" i="2" s="1" a="1"/>
  <c r="I43" i="2" s="1"/>
  <c r="I6" i="2"/>
  <c r="I44" i="2" s="1" a="1"/>
  <c r="I44" i="2" s="1"/>
  <c r="H6" i="2"/>
  <c r="H44" i="2" s="1" a="1"/>
  <c r="H44" i="2" s="1"/>
  <c r="J4" i="2"/>
  <c r="J42" i="2" s="1" a="1"/>
  <c r="J42" i="2" s="1"/>
  <c r="J5" i="2"/>
  <c r="J43" i="2" s="1" a="1"/>
  <c r="J43" i="2" s="1"/>
  <c r="J7" i="2"/>
  <c r="J45" i="2" s="1" a="1"/>
  <c r="J45" i="2" s="1"/>
  <c r="J9" i="2"/>
  <c r="J47" i="2" s="1" a="1"/>
  <c r="J47" i="2" s="1"/>
  <c r="J6" i="2"/>
  <c r="J44" i="2" s="1" a="1"/>
  <c r="J44" i="2" s="1"/>
  <c r="J51" i="2"/>
  <c r="J8" i="2"/>
  <c r="J46" i="2" s="1" a="1"/>
  <c r="J46" i="2" s="1"/>
  <c r="I8" i="2"/>
  <c r="I46" i="2" s="1" a="1"/>
  <c r="I46" i="2" s="1"/>
  <c r="I51" i="2"/>
  <c r="I3" i="2"/>
  <c r="I41" i="2" s="1" a="1"/>
  <c r="I41" i="2" s="1"/>
  <c r="I9" i="2"/>
  <c r="I47" i="2" s="1" a="1"/>
  <c r="I47" i="2" s="1"/>
  <c r="H51" i="2"/>
  <c r="H7" i="2"/>
  <c r="H45" i="2" s="1" a="1"/>
  <c r="H45" i="2" s="1"/>
  <c r="H8" i="2"/>
  <c r="H46" i="2" s="1" a="1"/>
  <c r="H46" i="2" s="1"/>
  <c r="G8" i="2"/>
  <c r="G46" i="2" s="1" a="1"/>
  <c r="G46" i="2" s="1"/>
  <c r="G9" i="2"/>
  <c r="G47" i="2" s="1" a="1"/>
  <c r="G47" i="2" s="1"/>
  <c r="G51" i="2"/>
  <c r="G7" i="2"/>
  <c r="G45" i="2" s="1" a="1"/>
  <c r="G45" i="2" s="1"/>
  <c r="F8" i="2"/>
  <c r="F46" i="2" s="1" a="1"/>
  <c r="F46" i="2" s="1"/>
  <c r="F7" i="2"/>
  <c r="F45" i="2" s="1" a="1"/>
  <c r="F45" i="2" s="1"/>
  <c r="F5" i="2"/>
  <c r="F43" i="2" s="1" a="1"/>
  <c r="F43" i="2" s="1"/>
  <c r="F4" i="2"/>
  <c r="F42" i="2" s="1" a="1"/>
  <c r="F42" i="2" s="1"/>
  <c r="E51" i="2"/>
  <c r="E8" i="2"/>
  <c r="E46" i="2" s="1" a="1"/>
  <c r="E46" i="2" s="1"/>
  <c r="E9" i="2"/>
  <c r="E47" i="2" s="1" a="1"/>
  <c r="E47" i="2" s="1"/>
  <c r="E6" i="2"/>
  <c r="E44" i="2" s="1" a="1"/>
  <c r="E44" i="2" s="1"/>
  <c r="E5" i="2"/>
  <c r="E43" i="2" s="1" a="1"/>
  <c r="E43" i="2" s="1"/>
  <c r="E4" i="2"/>
  <c r="E42" i="2" s="1" a="1"/>
  <c r="E42" i="2" s="1"/>
  <c r="E7" i="2"/>
  <c r="E45" i="2" s="1" a="1"/>
  <c r="E45" i="2" s="1"/>
  <c r="D3" i="2"/>
  <c r="D41" i="2" s="1" a="1"/>
  <c r="D41" i="2" s="1"/>
  <c r="D4" i="2"/>
  <c r="D42" i="2" s="1" a="1"/>
  <c r="D42" i="2" s="1"/>
  <c r="D5" i="2"/>
  <c r="D43" i="2" s="1" a="1"/>
  <c r="D43" i="2" s="1"/>
  <c r="D6" i="2"/>
  <c r="D44" i="2" s="1" a="1"/>
  <c r="D44" i="2" s="1"/>
  <c r="D7" i="2"/>
  <c r="D45" i="2" s="1" a="1"/>
  <c r="D45" i="2" s="1"/>
  <c r="D9" i="2"/>
  <c r="D8" i="2"/>
  <c r="D46" i="2" s="1" a="1"/>
  <c r="D46" i="2" s="1"/>
  <c r="F29" i="2" l="1" a="1"/>
  <c r="F29" i="2" s="1"/>
  <c r="M17" i="2" a="1"/>
  <c r="M17" i="2" s="1"/>
  <c r="Q13" i="2" a="1"/>
  <c r="Q13" i="2" s="1"/>
  <c r="R13" i="2" a="1"/>
  <c r="R13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22" i="2" a="1"/>
  <c r="T22" i="2" s="1"/>
  <c r="I16" i="2" a="1"/>
  <c r="I16" i="2" s="1"/>
  <c r="J16" i="2" a="1"/>
  <c r="J16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16" i="2" a="1"/>
  <c r="P16" i="2" s="1"/>
  <c r="Q31" i="2" a="1"/>
  <c r="Q31" i="2" s="1"/>
  <c r="R31" i="2" a="1"/>
  <c r="R31" i="2" s="1"/>
  <c r="S31" i="2" a="1"/>
  <c r="S31" i="2" s="1"/>
  <c r="T16" i="2" a="1"/>
  <c r="T16" i="2" s="1"/>
  <c r="E30" i="2" a="1"/>
  <c r="E30" i="2" s="1"/>
  <c r="F15" i="2" a="1"/>
  <c r="F15" i="2" s="1"/>
  <c r="G15" i="2" a="1"/>
  <c r="G15" i="2" s="1"/>
  <c r="H15" i="2" a="1"/>
  <c r="H15" i="2" s="1"/>
  <c r="E16" i="2" a="1"/>
  <c r="E16" i="2" s="1"/>
  <c r="F16" i="2" a="1"/>
  <c r="F16" i="2" s="1"/>
  <c r="G16" i="2" a="1"/>
  <c r="G16" i="2" s="1"/>
  <c r="H16" i="2" a="1"/>
  <c r="H16" i="2" s="1"/>
  <c r="E14" i="2" a="1"/>
  <c r="E14" i="2" s="1"/>
  <c r="F14" i="2" a="1"/>
  <c r="F14" i="2" s="1"/>
  <c r="G14" i="2" a="1"/>
  <c r="G14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14" i="2" a="1"/>
  <c r="R14" i="2" s="1"/>
  <c r="S21" i="2" a="1"/>
  <c r="S21" i="2" s="1"/>
  <c r="T14" i="2" a="1"/>
  <c r="T14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28" i="2" a="1"/>
  <c r="L28" i="2" s="1"/>
  <c r="M28" i="2" a="1"/>
  <c r="M28" i="2" s="1"/>
  <c r="N28" i="2" a="1"/>
  <c r="N28" i="2" s="1"/>
  <c r="O28" i="2" a="1"/>
  <c r="O28" i="2" s="1"/>
  <c r="P13" i="2" a="1"/>
  <c r="P13" i="2" s="1"/>
  <c r="Q28" i="2" a="1"/>
  <c r="Q28" i="2" s="1"/>
  <c r="R20" i="2" a="1"/>
  <c r="R20" i="2" s="1"/>
  <c r="S13" i="2" a="1"/>
  <c r="S13" i="2" s="1"/>
  <c r="T13" i="2" a="1"/>
  <c r="T13" i="2" s="1"/>
  <c r="E12" i="2" a="1"/>
  <c r="E12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19" i="2" a="1"/>
  <c r="M19" i="2" s="1"/>
  <c r="N19" i="2" a="1"/>
  <c r="N19" i="2" s="1"/>
  <c r="O19" i="2" a="1"/>
  <c r="O19" i="2" s="1"/>
  <c r="P27" i="2" a="1"/>
  <c r="P27" i="2" s="1"/>
  <c r="Q19" i="2" a="1"/>
  <c r="Q19" i="2" s="1"/>
  <c r="R12" i="2" a="1"/>
  <c r="R12" i="2" s="1"/>
  <c r="S12" i="2" a="1"/>
  <c r="S12" i="2" s="1"/>
  <c r="T12" i="2" a="1"/>
  <c r="T12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26" i="2" a="1"/>
  <c r="J26" i="2" s="1"/>
  <c r="K26" i="2" a="1"/>
  <c r="K26" i="2" s="1"/>
  <c r="L26" i="2" a="1"/>
  <c r="L26" i="2" s="1"/>
  <c r="M18" i="2" a="1"/>
  <c r="M18" i="2" s="1"/>
  <c r="N26" i="2" a="1"/>
  <c r="N26" i="2" s="1"/>
  <c r="O18" i="2" a="1"/>
  <c r="O18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10" i="2" a="1"/>
  <c r="L10" i="2" s="1"/>
  <c r="M10" i="2" a="1"/>
  <c r="M10" i="2" s="1"/>
  <c r="N17" i="2" a="1"/>
  <c r="N17" i="2" s="1"/>
  <c r="O10" i="2" a="1"/>
  <c r="O10" i="2" s="1"/>
  <c r="P25" i="2" a="1"/>
  <c r="P25" i="2" s="1"/>
  <c r="Q10" i="2" a="1"/>
  <c r="Q10" i="2" s="1"/>
  <c r="R10" i="2" a="1"/>
  <c r="R10" i="2" s="1"/>
  <c r="S10" i="2" a="1"/>
  <c r="S10" i="2" s="1"/>
  <c r="T10" i="2" a="1"/>
  <c r="T10" i="2" s="1"/>
  <c r="D14" i="2" a="1"/>
  <c r="D14" i="2" s="1"/>
  <c r="D13" i="2" a="1"/>
  <c r="D13" i="2" s="1"/>
  <c r="D27" i="2" a="1"/>
  <c r="D27" i="2" s="1"/>
  <c r="D18" i="2" a="1"/>
  <c r="D18" i="2" s="1"/>
  <c r="D10" i="2" a="1"/>
  <c r="D10" i="2" s="1"/>
  <c r="D16" i="2" a="1"/>
  <c r="D16" i="2" s="1"/>
  <c r="D15" i="2" a="1"/>
  <c r="D15" i="2" s="1"/>
  <c r="O13" i="2" l="1" a="1"/>
  <c r="O13" i="2" s="1"/>
  <c r="K17" i="2" a="1"/>
  <c r="K17" i="2" s="1"/>
  <c r="Q12" i="2" a="1"/>
  <c r="Q12" i="2" s="1"/>
  <c r="D26" i="2" a="1"/>
  <c r="D26" i="2" s="1"/>
  <c r="J28" i="2" a="1"/>
  <c r="J28" i="2" s="1"/>
  <c r="O12" i="2" a="1"/>
  <c r="O12" i="2" s="1"/>
  <c r="T31" i="2" a="1"/>
  <c r="T31" i="2" s="1"/>
  <c r="Q27" i="2" a="1"/>
  <c r="Q27" i="2" s="1"/>
  <c r="O11" i="2" a="1"/>
  <c r="O11" i="2" s="1"/>
  <c r="J31" i="2" a="1"/>
  <c r="J31" i="2" s="1"/>
  <c r="T23" i="2" a="1"/>
  <c r="T23" i="2" s="1"/>
  <c r="I31" i="2" a="1"/>
  <c r="I31" i="2" s="1"/>
  <c r="O27" i="2" a="1"/>
  <c r="O27" i="2" s="1"/>
  <c r="S23" i="2" a="1"/>
  <c r="S23" i="2" s="1"/>
  <c r="H31" i="2" a="1"/>
  <c r="H31" i="2" s="1"/>
  <c r="E27" i="2" a="1"/>
  <c r="E27" i="2" s="1"/>
  <c r="D11" i="2" a="1"/>
  <c r="D11" i="2" s="1"/>
  <c r="R23" i="2" a="1"/>
  <c r="R23" i="2" s="1"/>
  <c r="N30" i="2" a="1"/>
  <c r="N30" i="2" s="1"/>
  <c r="T26" i="2" a="1"/>
  <c r="T26" i="2" s="1"/>
  <c r="L17" i="2" a="1"/>
  <c r="L17" i="2" s="1"/>
  <c r="S22" i="2" a="1"/>
  <c r="S22" i="2" s="1"/>
  <c r="I26" i="2" a="1"/>
  <c r="I26" i="2" s="1"/>
  <c r="S16" i="2" a="1"/>
  <c r="S16" i="2" s="1"/>
  <c r="R21" i="2" a="1"/>
  <c r="R21" i="2" s="1"/>
  <c r="M30" i="2" a="1"/>
  <c r="M30" i="2" s="1"/>
  <c r="T15" i="2" a="1"/>
  <c r="T15" i="2" s="1"/>
  <c r="T33" i="2" s="1"/>
  <c r="Q21" i="2" a="1"/>
  <c r="Q21" i="2" s="1"/>
  <c r="T29" i="2" a="1"/>
  <c r="T29" i="2" s="1"/>
  <c r="H26" i="2" a="1"/>
  <c r="H26" i="2" s="1"/>
  <c r="S15" i="2" a="1"/>
  <c r="S15" i="2" s="1"/>
  <c r="O21" i="2" a="1"/>
  <c r="O21" i="2" s="1"/>
  <c r="S29" i="2" a="1"/>
  <c r="S29" i="2" s="1"/>
  <c r="M25" i="2" a="1"/>
  <c r="M25" i="2" s="1"/>
  <c r="K28" i="2" a="1"/>
  <c r="K28" i="2" s="1"/>
  <c r="S14" i="2" a="1"/>
  <c r="S14" i="2" s="1"/>
  <c r="Q20" i="2" a="1"/>
  <c r="Q20" i="2" s="1"/>
  <c r="R29" i="2" a="1"/>
  <c r="R29" i="2" s="1"/>
  <c r="O20" i="2" a="1"/>
  <c r="O20" i="2" s="1"/>
  <c r="G29" i="2" a="1"/>
  <c r="G29" i="2" s="1"/>
  <c r="Q14" i="2" a="1"/>
  <c r="Q14" i="2" s="1"/>
  <c r="N11" i="2" a="1"/>
  <c r="N11" i="2" s="1"/>
  <c r="R15" i="2" a="1"/>
  <c r="R15" i="2" s="1"/>
  <c r="R16" i="2" a="1"/>
  <c r="R16" i="2" s="1"/>
  <c r="Q15" i="2" a="1"/>
  <c r="Q15" i="2" s="1"/>
  <c r="O14" i="2" a="1"/>
  <c r="O14" i="2" s="1"/>
  <c r="N13" i="2" a="1"/>
  <c r="N13" i="2" s="1"/>
  <c r="M12" i="2" a="1"/>
  <c r="M12" i="2" s="1"/>
  <c r="L11" i="2" a="1"/>
  <c r="L11" i="2" s="1"/>
  <c r="K10" i="2" a="1"/>
  <c r="K10" i="2" s="1"/>
  <c r="Q23" i="2" a="1"/>
  <c r="Q23" i="2" s="1"/>
  <c r="O22" i="2" a="1"/>
  <c r="O22" i="2" s="1"/>
  <c r="N21" i="2" a="1"/>
  <c r="N21" i="2" s="1"/>
  <c r="M20" i="2" a="1"/>
  <c r="M20" i="2" s="1"/>
  <c r="L19" i="2" a="1"/>
  <c r="L19" i="2" s="1"/>
  <c r="K18" i="2" a="1"/>
  <c r="K18" i="2" s="1"/>
  <c r="J17" i="2" a="1"/>
  <c r="J17" i="2" s="1"/>
  <c r="N27" i="2" a="1"/>
  <c r="N27" i="2" s="1"/>
  <c r="S26" i="2" a="1"/>
  <c r="S26" i="2" s="1"/>
  <c r="G26" i="2" a="1"/>
  <c r="G26" i="2" s="1"/>
  <c r="Q16" i="2" a="1"/>
  <c r="Q16" i="2" s="1"/>
  <c r="O15" i="2" a="1"/>
  <c r="O15" i="2" s="1"/>
  <c r="N14" i="2" a="1"/>
  <c r="N14" i="2" s="1"/>
  <c r="M13" i="2" a="1"/>
  <c r="M13" i="2" s="1"/>
  <c r="L12" i="2" a="1"/>
  <c r="L12" i="2" s="1"/>
  <c r="K11" i="2" a="1"/>
  <c r="K11" i="2" s="1"/>
  <c r="J10" i="2" a="1"/>
  <c r="J10" i="2" s="1"/>
  <c r="O23" i="2" a="1"/>
  <c r="O23" i="2" s="1"/>
  <c r="N22" i="2" a="1"/>
  <c r="N22" i="2" s="1"/>
  <c r="M21" i="2" a="1"/>
  <c r="M21" i="2" s="1"/>
  <c r="L20" i="2" a="1"/>
  <c r="L20" i="2" s="1"/>
  <c r="K19" i="2" a="1"/>
  <c r="K19" i="2" s="1"/>
  <c r="J18" i="2" a="1"/>
  <c r="J18" i="2" s="1"/>
  <c r="I17" i="2" a="1"/>
  <c r="I17" i="2" s="1"/>
  <c r="G31" i="2" a="1"/>
  <c r="G31" i="2" s="1"/>
  <c r="L30" i="2" a="1"/>
  <c r="L30" i="2" s="1"/>
  <c r="E29" i="2" a="1"/>
  <c r="E29" i="2" s="1"/>
  <c r="I28" i="2" a="1"/>
  <c r="I28" i="2" s="1"/>
  <c r="M27" i="2" a="1"/>
  <c r="M27" i="2" s="1"/>
  <c r="F26" i="2" a="1"/>
  <c r="F26" i="2" s="1"/>
  <c r="R22" i="2" a="1"/>
  <c r="R22" i="2" s="1"/>
  <c r="N20" i="2" a="1"/>
  <c r="N20" i="2" s="1"/>
  <c r="L25" i="2" a="1"/>
  <c r="L25" i="2" s="1"/>
  <c r="O16" i="2" a="1"/>
  <c r="O16" i="2" s="1"/>
  <c r="M14" i="2" a="1"/>
  <c r="M14" i="2" s="1"/>
  <c r="L13" i="2" a="1"/>
  <c r="L13" i="2" s="1"/>
  <c r="K12" i="2" a="1"/>
  <c r="K12" i="2" s="1"/>
  <c r="J11" i="2" a="1"/>
  <c r="J11" i="2" s="1"/>
  <c r="I10" i="2" a="1"/>
  <c r="I10" i="2" s="1"/>
  <c r="N23" i="2" a="1"/>
  <c r="N23" i="2" s="1"/>
  <c r="M22" i="2" a="1"/>
  <c r="M22" i="2" s="1"/>
  <c r="L21" i="2" a="1"/>
  <c r="L21" i="2" s="1"/>
  <c r="K20" i="2" a="1"/>
  <c r="K20" i="2" s="1"/>
  <c r="J19" i="2" a="1"/>
  <c r="J19" i="2" s="1"/>
  <c r="I18" i="2" a="1"/>
  <c r="I18" i="2" s="1"/>
  <c r="G17" i="2" a="1"/>
  <c r="G17" i="2" s="1"/>
  <c r="K30" i="2" a="1"/>
  <c r="K30" i="2" s="1"/>
  <c r="T28" i="2" a="1"/>
  <c r="T28" i="2" s="1"/>
  <c r="H28" i="2" a="1"/>
  <c r="H28" i="2" s="1"/>
  <c r="R26" i="2" a="1"/>
  <c r="R26" i="2" s="1"/>
  <c r="E26" i="2" a="1"/>
  <c r="E26" i="2" s="1"/>
  <c r="N18" i="2" a="1"/>
  <c r="N18" i="2" s="1"/>
  <c r="N12" i="2" a="1"/>
  <c r="N12" i="2" s="1"/>
  <c r="M11" i="2" a="1"/>
  <c r="M11" i="2" s="1"/>
  <c r="N16" i="2" a="1"/>
  <c r="N16" i="2" s="1"/>
  <c r="L14" i="2" a="1"/>
  <c r="L14" i="2" s="1"/>
  <c r="J12" i="2" a="1"/>
  <c r="J12" i="2" s="1"/>
  <c r="H10" i="2" a="1"/>
  <c r="H10" i="2" s="1"/>
  <c r="M23" i="2" a="1"/>
  <c r="M23" i="2" s="1"/>
  <c r="L22" i="2" a="1"/>
  <c r="L22" i="2" s="1"/>
  <c r="K21" i="2" a="1"/>
  <c r="K21" i="2" s="1"/>
  <c r="J20" i="2" a="1"/>
  <c r="J20" i="2" s="1"/>
  <c r="I19" i="2" a="1"/>
  <c r="I19" i="2" s="1"/>
  <c r="H18" i="2" a="1"/>
  <c r="H18" i="2" s="1"/>
  <c r="F17" i="2" a="1"/>
  <c r="F17" i="2" s="1"/>
  <c r="F31" i="2" a="1"/>
  <c r="F31" i="2" s="1"/>
  <c r="J30" i="2" a="1"/>
  <c r="J30" i="2" s="1"/>
  <c r="S28" i="2" a="1"/>
  <c r="S28" i="2" s="1"/>
  <c r="Q26" i="2" a="1"/>
  <c r="Q26" i="2" s="1"/>
  <c r="M16" i="2" a="1"/>
  <c r="M16" i="2" s="1"/>
  <c r="K14" i="2" a="1"/>
  <c r="K14" i="2" s="1"/>
  <c r="I12" i="2" a="1"/>
  <c r="I12" i="2" s="1"/>
  <c r="F10" i="2" a="1"/>
  <c r="F10" i="2" s="1"/>
  <c r="L23" i="2" a="1"/>
  <c r="L23" i="2" s="1"/>
  <c r="K22" i="2" a="1"/>
  <c r="K22" i="2" s="1"/>
  <c r="J21" i="2" a="1"/>
  <c r="J21" i="2" s="1"/>
  <c r="I20" i="2" a="1"/>
  <c r="I20" i="2" s="1"/>
  <c r="H19" i="2" a="1"/>
  <c r="H19" i="2" s="1"/>
  <c r="G18" i="2" a="1"/>
  <c r="G18" i="2" s="1"/>
  <c r="E17" i="2" a="1"/>
  <c r="E17" i="2" s="1"/>
  <c r="E31" i="2" a="1"/>
  <c r="E31" i="2" s="1"/>
  <c r="I30" i="2" a="1"/>
  <c r="I30" i="2" s="1"/>
  <c r="R28" i="2" a="1"/>
  <c r="R28" i="2" s="1"/>
  <c r="G28" i="2" a="1"/>
  <c r="G28" i="2" s="1"/>
  <c r="O26" i="2" a="1"/>
  <c r="O26" i="2" s="1"/>
  <c r="T25" i="2" a="1"/>
  <c r="T25" i="2" s="1"/>
  <c r="N10" i="2" a="1"/>
  <c r="N10" i="2" s="1"/>
  <c r="L16" i="2" a="1"/>
  <c r="L16" i="2" s="1"/>
  <c r="J14" i="2" a="1"/>
  <c r="J14" i="2" s="1"/>
  <c r="H12" i="2" a="1"/>
  <c r="H12" i="2" s="1"/>
  <c r="E10" i="2" a="1"/>
  <c r="E10" i="2" s="1"/>
  <c r="K23" i="2" a="1"/>
  <c r="K23" i="2" s="1"/>
  <c r="J22" i="2" a="1"/>
  <c r="J22" i="2" s="1"/>
  <c r="I21" i="2" a="1"/>
  <c r="I21" i="2" s="1"/>
  <c r="H20" i="2" a="1"/>
  <c r="H20" i="2" s="1"/>
  <c r="G19" i="2" a="1"/>
  <c r="G19" i="2" s="1"/>
  <c r="F18" i="2" a="1"/>
  <c r="F18" i="2" s="1"/>
  <c r="D25" i="2" a="1"/>
  <c r="D25" i="2" s="1"/>
  <c r="K16" i="2" a="1"/>
  <c r="K16" i="2" s="1"/>
  <c r="I14" i="2" a="1"/>
  <c r="I14" i="2" s="1"/>
  <c r="G12" i="2" a="1"/>
  <c r="G12" i="2" s="1"/>
  <c r="D17" i="2" a="1"/>
  <c r="D17" i="2" s="1"/>
  <c r="J23" i="2" a="1"/>
  <c r="J23" i="2" s="1"/>
  <c r="I22" i="2" a="1"/>
  <c r="I22" i="2" s="1"/>
  <c r="H21" i="2" a="1"/>
  <c r="H21" i="2" s="1"/>
  <c r="G20" i="2" a="1"/>
  <c r="G20" i="2" s="1"/>
  <c r="F19" i="2" a="1"/>
  <c r="F19" i="2" s="1"/>
  <c r="E18" i="2" a="1"/>
  <c r="E18" i="2" s="1"/>
  <c r="T30" i="2" a="1"/>
  <c r="T30" i="2" s="1"/>
  <c r="H30" i="2" a="1"/>
  <c r="H30" i="2" s="1"/>
  <c r="F28" i="2" a="1"/>
  <c r="F28" i="2" s="1"/>
  <c r="M26" i="2" a="1"/>
  <c r="M26" i="2" s="1"/>
  <c r="S25" i="2" a="1"/>
  <c r="S25" i="2" s="1"/>
  <c r="Q22" i="2" a="1"/>
  <c r="Q22" i="2" s="1"/>
  <c r="L18" i="2" a="1"/>
  <c r="L18" i="2" s="1"/>
  <c r="H14" i="2" a="1"/>
  <c r="H14" i="2" s="1"/>
  <c r="F12" i="2" a="1"/>
  <c r="F12" i="2" s="1"/>
  <c r="D23" i="2" a="1"/>
  <c r="D23" i="2" s="1"/>
  <c r="I23" i="2" a="1"/>
  <c r="I23" i="2" s="1"/>
  <c r="H22" i="2" a="1"/>
  <c r="H22" i="2" s="1"/>
  <c r="G21" i="2" a="1"/>
  <c r="G21" i="2" s="1"/>
  <c r="F20" i="2" a="1"/>
  <c r="F20" i="2" s="1"/>
  <c r="E19" i="2" a="1"/>
  <c r="E19" i="2" s="1"/>
  <c r="T17" i="2" a="1"/>
  <c r="T17" i="2" s="1"/>
  <c r="D31" i="2" a="1"/>
  <c r="D31" i="2" s="1"/>
  <c r="E28" i="2" a="1"/>
  <c r="E28" i="2" s="1"/>
  <c r="R25" i="2" a="1"/>
  <c r="R25" i="2" s="1"/>
  <c r="D22" i="2" a="1"/>
  <c r="D22" i="2" s="1"/>
  <c r="H23" i="2" a="1"/>
  <c r="H23" i="2" s="1"/>
  <c r="G22" i="2" a="1"/>
  <c r="G22" i="2" s="1"/>
  <c r="F21" i="2" a="1"/>
  <c r="F21" i="2" s="1"/>
  <c r="E20" i="2" a="1"/>
  <c r="E20" i="2" s="1"/>
  <c r="T18" i="2" a="1"/>
  <c r="T18" i="2" s="1"/>
  <c r="S17" i="2" a="1"/>
  <c r="S17" i="2" s="1"/>
  <c r="D30" i="2" a="1"/>
  <c r="D30" i="2" s="1"/>
  <c r="G30" i="2" a="1"/>
  <c r="G30" i="2" s="1"/>
  <c r="T27" i="2" a="1"/>
  <c r="T27" i="2" s="1"/>
  <c r="D21" i="2" a="1"/>
  <c r="D21" i="2" s="1"/>
  <c r="G23" i="2" a="1"/>
  <c r="G23" i="2" s="1"/>
  <c r="F22" i="2" a="1"/>
  <c r="F22" i="2" s="1"/>
  <c r="E21" i="2" a="1"/>
  <c r="E21" i="2" s="1"/>
  <c r="T19" i="2" a="1"/>
  <c r="T19" i="2" s="1"/>
  <c r="S18" i="2" a="1"/>
  <c r="S18" i="2" s="1"/>
  <c r="R17" i="2" a="1"/>
  <c r="R17" i="2" s="1"/>
  <c r="D29" i="2" a="1"/>
  <c r="D29" i="2" s="1"/>
  <c r="F30" i="2" a="1"/>
  <c r="F30" i="2" s="1"/>
  <c r="S27" i="2" a="1"/>
  <c r="S27" i="2" s="1"/>
  <c r="Q25" i="2" a="1"/>
  <c r="Q25" i="2" s="1"/>
  <c r="D20" i="2" a="1"/>
  <c r="D20" i="2" s="1"/>
  <c r="F23" i="2" a="1"/>
  <c r="F23" i="2" s="1"/>
  <c r="E22" i="2" a="1"/>
  <c r="E22" i="2" s="1"/>
  <c r="T20" i="2" a="1"/>
  <c r="T20" i="2" s="1"/>
  <c r="S19" i="2" a="1"/>
  <c r="S19" i="2" s="1"/>
  <c r="R18" i="2" a="1"/>
  <c r="R18" i="2" s="1"/>
  <c r="Q17" i="2" a="1"/>
  <c r="Q17" i="2" s="1"/>
  <c r="D28" i="2" a="1"/>
  <c r="D28" i="2" s="1"/>
  <c r="O25" i="2" a="1"/>
  <c r="O25" i="2" s="1"/>
  <c r="O32" i="2" s="1"/>
  <c r="E15" i="2" a="1"/>
  <c r="E15" i="2" s="1"/>
  <c r="D19" i="2" a="1"/>
  <c r="D19" i="2" s="1"/>
  <c r="E23" i="2" a="1"/>
  <c r="E23" i="2" s="1"/>
  <c r="T21" i="2" a="1"/>
  <c r="T21" i="2" s="1"/>
  <c r="S20" i="2" a="1"/>
  <c r="S20" i="2" s="1"/>
  <c r="R19" i="2" a="1"/>
  <c r="R19" i="2" s="1"/>
  <c r="Q18" i="2" a="1"/>
  <c r="Q18" i="2" s="1"/>
  <c r="O17" i="2" a="1"/>
  <c r="O17" i="2" s="1"/>
  <c r="R27" i="2" a="1"/>
  <c r="R27" i="2" s="1"/>
  <c r="N25" i="2" a="1"/>
  <c r="N25" i="2" s="1"/>
  <c r="N32" i="2" s="1"/>
  <c r="D12" i="2" a="1"/>
  <c r="D12" i="2" s="1"/>
  <c r="D33" i="2" s="1"/>
  <c r="P23" i="2" a="1"/>
  <c r="P23" i="2" s="1"/>
  <c r="P22" i="2" a="1"/>
  <c r="P22" i="2" s="1"/>
  <c r="P31" i="2" a="1"/>
  <c r="P31" i="2" s="1"/>
  <c r="P28" i="2" a="1"/>
  <c r="P28" i="2" s="1"/>
  <c r="P21" i="2" a="1"/>
  <c r="P21" i="2" s="1"/>
  <c r="P26" i="2" a="1"/>
  <c r="P26" i="2" s="1"/>
  <c r="P20" i="2" a="1"/>
  <c r="P20" i="2" s="1"/>
  <c r="P15" i="2" a="1"/>
  <c r="P15" i="2" s="1"/>
  <c r="P19" i="2" a="1"/>
  <c r="P19" i="2" s="1"/>
  <c r="P14" i="2" a="1"/>
  <c r="P14" i="2" s="1"/>
  <c r="P18" i="2" a="1"/>
  <c r="P18" i="2" s="1"/>
  <c r="P17" i="2" a="1"/>
  <c r="P17" i="2" s="1"/>
  <c r="P10" i="2" a="1"/>
  <c r="P10" i="2" s="1"/>
  <c r="P12" i="2" a="1"/>
  <c r="P12" i="2" s="1"/>
  <c r="E15" i="1"/>
  <c r="K32" i="2" l="1"/>
  <c r="G32" i="2"/>
  <c r="P32" i="2"/>
  <c r="F32" i="2"/>
  <c r="T32" i="2"/>
  <c r="T34" i="2" s="1"/>
  <c r="T49" i="2" s="1"/>
  <c r="R2" i="4" s="1"/>
  <c r="S32" i="2"/>
  <c r="S33" i="2"/>
  <c r="R33" i="2"/>
  <c r="R32" i="2"/>
  <c r="R34" i="2" s="1"/>
  <c r="Q32" i="2"/>
  <c r="Q33" i="2"/>
  <c r="Q34" i="2" s="1"/>
  <c r="M32" i="2"/>
  <c r="L32" i="2"/>
  <c r="H32" i="2"/>
  <c r="I32" i="2"/>
  <c r="J32" i="2"/>
  <c r="E32" i="2"/>
  <c r="D32" i="2"/>
  <c r="M33" i="2"/>
  <c r="L33" i="2"/>
  <c r="O33" i="2"/>
  <c r="D34" i="2"/>
  <c r="J33" i="2"/>
  <c r="K33" i="2"/>
  <c r="K34" i="2" s="1"/>
  <c r="N33" i="2"/>
  <c r="N34" i="2" s="1"/>
  <c r="S34" i="2"/>
  <c r="I33" i="2"/>
  <c r="E33" i="2"/>
  <c r="H33" i="2"/>
  <c r="P33" i="2"/>
  <c r="F33" i="2"/>
  <c r="E17" i="1"/>
  <c r="E18" i="1"/>
  <c r="E19" i="1"/>
  <c r="E20" i="1"/>
  <c r="E21" i="1"/>
  <c r="E22" i="1"/>
  <c r="E23" i="1"/>
  <c r="E24" i="1"/>
  <c r="E25" i="1"/>
  <c r="E4" i="1"/>
  <c r="B3" i="2" s="1"/>
  <c r="D50" i="2" s="1"/>
  <c r="E5" i="1"/>
  <c r="E6" i="1"/>
  <c r="E7" i="1"/>
  <c r="E8" i="1"/>
  <c r="E9" i="1"/>
  <c r="E10" i="1"/>
  <c r="E11" i="1"/>
  <c r="E12" i="1"/>
  <c r="E13" i="1"/>
  <c r="E14" i="1"/>
  <c r="B27" i="4" a="1"/>
  <c r="B27" i="4" l="1"/>
  <c r="D20" i="3" s="1"/>
  <c r="Q49" i="2"/>
  <c r="O2" i="4" s="1"/>
  <c r="R49" i="2"/>
  <c r="P2" i="4" s="1"/>
  <c r="S49" i="2"/>
  <c r="Q2" i="4" s="1"/>
  <c r="K49" i="2"/>
  <c r="D49" i="2"/>
  <c r="B2" i="4" s="1"/>
  <c r="N49" i="2"/>
  <c r="L2" i="4" s="1"/>
  <c r="G10" i="2" a="1"/>
  <c r="G10" i="2" s="1"/>
  <c r="G33" i="2" s="1"/>
  <c r="G34" i="2" s="1"/>
  <c r="G49" i="2" s="1"/>
  <c r="E2" i="4" s="1"/>
  <c r="Q44" i="2" a="1"/>
  <c r="Q44" i="2" s="1"/>
  <c r="D47" i="2" a="1"/>
  <c r="D47" i="2" s="1"/>
  <c r="H34" i="2"/>
  <c r="L34" i="2"/>
  <c r="M34" i="2"/>
  <c r="J34" i="2"/>
  <c r="J49" i="2" s="1"/>
  <c r="H2" i="4" s="1"/>
  <c r="P34" i="2"/>
  <c r="T35" i="2"/>
  <c r="T36" i="2" s="1"/>
  <c r="S35" i="2"/>
  <c r="S36" i="2" s="1"/>
  <c r="R35" i="2"/>
  <c r="R36" i="2" s="1"/>
  <c r="Q35" i="2"/>
  <c r="Q36" i="2" s="1"/>
  <c r="P35" i="2"/>
  <c r="P36" i="2" s="1"/>
  <c r="N35" i="2"/>
  <c r="N36" i="2" s="1"/>
  <c r="M35" i="2"/>
  <c r="M36" i="2" s="1"/>
  <c r="L35" i="2"/>
  <c r="L36" i="2" s="1"/>
  <c r="K35" i="2"/>
  <c r="K36" i="2" s="1"/>
  <c r="J35" i="2"/>
  <c r="J36" i="2" s="1"/>
  <c r="E34" i="2"/>
  <c r="D35" i="2"/>
  <c r="D36" i="2" s="1"/>
  <c r="O34" i="2"/>
  <c r="F34" i="2"/>
  <c r="I34" i="2"/>
  <c r="H17" i="2" a="1"/>
  <c r="H17" i="2" s="1"/>
  <c r="B14" i="4" a="1"/>
  <c r="B17" i="4" a="1"/>
  <c r="B24" i="4" a="1"/>
  <c r="B25" i="4" a="1"/>
  <c r="B26" i="4" a="1"/>
  <c r="B21" i="4" a="1"/>
  <c r="B11" i="4" a="1"/>
  <c r="B25" i="4" l="1"/>
  <c r="D18" i="3" s="1"/>
  <c r="B24" i="4"/>
  <c r="D17" i="3" s="1"/>
  <c r="B11" i="4"/>
  <c r="D4" i="3" s="1"/>
  <c r="B17" i="4"/>
  <c r="D10" i="3" s="1"/>
  <c r="B14" i="4"/>
  <c r="D7" i="3" s="1"/>
  <c r="B21" i="4"/>
  <c r="D14" i="3" s="1"/>
  <c r="B26" i="4"/>
  <c r="D19" i="3" s="1"/>
  <c r="L4" i="4"/>
  <c r="N54" i="2"/>
  <c r="G35" i="2"/>
  <c r="G36" i="2" s="1"/>
  <c r="H4" i="4"/>
  <c r="J54" i="2"/>
  <c r="I2" i="4"/>
  <c r="K54" i="2"/>
  <c r="I4" i="4"/>
  <c r="B4" i="4"/>
  <c r="D54" i="2"/>
  <c r="Q4" i="4"/>
  <c r="S54" i="2"/>
  <c r="M49" i="2"/>
  <c r="K2" i="4" s="1"/>
  <c r="K4" i="4"/>
  <c r="M54" i="2"/>
  <c r="P49" i="2"/>
  <c r="N2" i="4" s="1"/>
  <c r="N4" i="4"/>
  <c r="P54" i="2"/>
  <c r="O49" i="2"/>
  <c r="M2" i="4" s="1"/>
  <c r="O4" i="4"/>
  <c r="Q54" i="2"/>
  <c r="R3" i="4"/>
  <c r="I49" i="2"/>
  <c r="G2" i="4" s="1"/>
  <c r="P4" i="4"/>
  <c r="R54" i="2"/>
  <c r="L49" i="2"/>
  <c r="J2" i="4" s="1"/>
  <c r="E35" i="2"/>
  <c r="E36" i="2" s="1"/>
  <c r="H35" i="2"/>
  <c r="H36" i="2" s="1"/>
  <c r="H49" i="2"/>
  <c r="F2" i="4" s="1"/>
  <c r="O3" i="4"/>
  <c r="O35" i="2"/>
  <c r="O36" i="2" s="1"/>
  <c r="I35" i="2"/>
  <c r="I36" i="2" s="1"/>
  <c r="F35" i="2"/>
  <c r="F36" i="2" s="1"/>
  <c r="B3" i="4"/>
  <c r="D20" i="4" a="1"/>
  <c r="D23" i="4" a="1"/>
  <c r="B23" i="4" a="1"/>
  <c r="D17" i="4" a="1"/>
  <c r="D21" i="4" a="1"/>
  <c r="B20" i="4" a="1"/>
  <c r="B19" i="4" a="1"/>
  <c r="D18" i="4" a="1"/>
  <c r="B22" i="4" a="1"/>
  <c r="B16" i="4" a="1"/>
  <c r="C27" i="4" a="1"/>
  <c r="D25" i="4" a="1"/>
  <c r="C11" i="4" a="1"/>
  <c r="D24" i="4" a="1"/>
  <c r="D26" i="4" a="1"/>
  <c r="B18" i="4" a="1"/>
  <c r="D11" i="4" a="1"/>
  <c r="B15" i="4" a="1"/>
  <c r="C24" i="4" a="1"/>
  <c r="B15" i="4" l="1"/>
  <c r="D8" i="3" s="1"/>
  <c r="B22" i="4"/>
  <c r="D15" i="3" s="1"/>
  <c r="D11" i="4"/>
  <c r="G4" i="3" s="1"/>
  <c r="B19" i="4"/>
  <c r="D12" i="3" s="1"/>
  <c r="D17" i="4"/>
  <c r="G10" i="3" s="1"/>
  <c r="B23" i="4"/>
  <c r="D16" i="3" s="1"/>
  <c r="B20" i="4"/>
  <c r="D13" i="3" s="1"/>
  <c r="D23" i="4"/>
  <c r="G16" i="3" s="1"/>
  <c r="D21" i="4"/>
  <c r="G14" i="3" s="1"/>
  <c r="D20" i="4"/>
  <c r="G13" i="3" s="1"/>
  <c r="D18" i="4"/>
  <c r="G11" i="3" s="1"/>
  <c r="B18" i="4"/>
  <c r="D11" i="3" s="1"/>
  <c r="B16" i="4"/>
  <c r="D9" i="3" s="1"/>
  <c r="D26" i="4"/>
  <c r="G19" i="3" s="1"/>
  <c r="D24" i="4"/>
  <c r="G17" i="3" s="1"/>
  <c r="D25" i="4"/>
  <c r="G18" i="3" s="1"/>
  <c r="C27" i="4"/>
  <c r="F20" i="3" s="1"/>
  <c r="D4" i="4"/>
  <c r="F54" i="2"/>
  <c r="C4" i="4"/>
  <c r="E54" i="2"/>
  <c r="F4" i="4"/>
  <c r="H54" i="2"/>
  <c r="F49" i="2"/>
  <c r="D2" i="4" s="1"/>
  <c r="E49" i="2"/>
  <c r="C2" i="4" s="1"/>
  <c r="E3" i="4"/>
  <c r="M4" i="4"/>
  <c r="O54" i="2"/>
  <c r="R4" i="4"/>
  <c r="T54" i="2"/>
  <c r="L54" i="2"/>
  <c r="J4" i="4"/>
  <c r="G4" i="4"/>
  <c r="I54" i="2"/>
  <c r="G54" i="2"/>
  <c r="E4" i="4"/>
  <c r="C11" i="4"/>
  <c r="F4" i="3" s="1"/>
  <c r="C3" i="4"/>
  <c r="J3" i="4"/>
  <c r="K3" i="4"/>
  <c r="M50" i="2"/>
  <c r="K5" i="4" s="1"/>
  <c r="F3" i="4"/>
  <c r="H3" i="4"/>
  <c r="I3" i="4"/>
  <c r="C24" i="4"/>
  <c r="F17" i="3" s="1"/>
  <c r="N3" i="4"/>
  <c r="Q3" i="4"/>
  <c r="P3" i="4"/>
  <c r="L3" i="4"/>
  <c r="T52" i="2"/>
  <c r="T40" i="2"/>
  <c r="T39" i="2"/>
  <c r="S52" i="2"/>
  <c r="S40" i="2"/>
  <c r="S39" i="2"/>
  <c r="S50" i="2" s="1"/>
  <c r="Q5" i="4" s="1"/>
  <c r="R40" i="2"/>
  <c r="R52" i="2"/>
  <c r="R39" i="2"/>
  <c r="R50" i="2" s="1"/>
  <c r="P5" i="4" s="1"/>
  <c r="Q52" i="2"/>
  <c r="Q40" i="2"/>
  <c r="Q39" i="2"/>
  <c r="Q50" i="2" s="1"/>
  <c r="O5" i="4" s="1"/>
  <c r="P40" i="2"/>
  <c r="P52" i="2"/>
  <c r="P39" i="2"/>
  <c r="N40" i="2"/>
  <c r="N52" i="2"/>
  <c r="N39" i="2"/>
  <c r="M52" i="2"/>
  <c r="M40" i="2"/>
  <c r="M39" i="2"/>
  <c r="L52" i="2"/>
  <c r="L40" i="2"/>
  <c r="L39" i="2"/>
  <c r="L50" i="2" s="1"/>
  <c r="J5" i="4" s="1"/>
  <c r="K52" i="2"/>
  <c r="K40" i="2"/>
  <c r="K39" i="2"/>
  <c r="J40" i="2"/>
  <c r="J52" i="2"/>
  <c r="J39" i="2"/>
  <c r="H52" i="2"/>
  <c r="H40" i="2"/>
  <c r="H39" i="2"/>
  <c r="E52" i="2"/>
  <c r="E40" i="2"/>
  <c r="E39" i="2"/>
  <c r="E50" i="2" s="1"/>
  <c r="C5" i="4" s="1"/>
  <c r="D40" i="2"/>
  <c r="D52" i="2"/>
  <c r="D39" i="2"/>
  <c r="B12" i="4" a="1"/>
  <c r="E25" i="4" a="1"/>
  <c r="E24" i="4" a="1"/>
  <c r="E20" i="4" a="1"/>
  <c r="C18" i="4" a="1"/>
  <c r="C14" i="4" a="1"/>
  <c r="E19" i="4" a="1"/>
  <c r="E12" i="4" a="1"/>
  <c r="D19" i="4" a="1"/>
  <c r="C20" i="4" a="1"/>
  <c r="C12" i="4" a="1"/>
  <c r="C21" i="4" a="1"/>
  <c r="C17" i="4" a="1"/>
  <c r="D14" i="4" a="1"/>
  <c r="D27" i="4" a="1"/>
  <c r="C23" i="4" a="1"/>
  <c r="D12" i="4" a="1"/>
  <c r="D15" i="4" a="1"/>
  <c r="C19" i="4" a="1"/>
  <c r="D16" i="4" a="1"/>
  <c r="C26" i="4" a="1"/>
  <c r="B13" i="4" a="1"/>
  <c r="C25" i="4" a="1"/>
  <c r="D13" i="4" a="1"/>
  <c r="D22" i="4" a="1"/>
  <c r="C15" i="4" a="1"/>
  <c r="E26" i="4" a="1"/>
  <c r="N50" i="2" l="1"/>
  <c r="L5" i="4" s="1"/>
  <c r="H50" i="2"/>
  <c r="F5" i="4" s="1"/>
  <c r="D19" i="4"/>
  <c r="G12" i="3" s="1"/>
  <c r="B12" i="4"/>
  <c r="D5" i="3" s="1"/>
  <c r="B13" i="4"/>
  <c r="D6" i="3" s="1"/>
  <c r="D15" i="4"/>
  <c r="G8" i="3" s="1"/>
  <c r="D12" i="4"/>
  <c r="G5" i="3" s="1"/>
  <c r="D27" i="4"/>
  <c r="G20" i="3" s="1"/>
  <c r="D14" i="4"/>
  <c r="G7" i="3" s="1"/>
  <c r="D22" i="4"/>
  <c r="G15" i="3" s="1"/>
  <c r="D13" i="4"/>
  <c r="G6" i="3" s="1"/>
  <c r="D16" i="4"/>
  <c r="G9" i="3" s="1"/>
  <c r="B5" i="4"/>
  <c r="G52" i="2"/>
  <c r="G55" i="2" s="1"/>
  <c r="G39" i="2"/>
  <c r="G40" i="2"/>
  <c r="J50" i="2"/>
  <c r="H5" i="4" s="1"/>
  <c r="P50" i="2"/>
  <c r="N5" i="4" s="1"/>
  <c r="K50" i="2"/>
  <c r="I5" i="4" s="1"/>
  <c r="E12" i="4"/>
  <c r="H5" i="3" s="1"/>
  <c r="E19" i="4"/>
  <c r="H12" i="3" s="1"/>
  <c r="C15" i="4"/>
  <c r="F8" i="3" s="1"/>
  <c r="C20" i="4"/>
  <c r="F13" i="3" s="1"/>
  <c r="C14" i="4"/>
  <c r="F7" i="3" s="1"/>
  <c r="C18" i="4"/>
  <c r="F11" i="3" s="1"/>
  <c r="C17" i="4"/>
  <c r="F10" i="3" s="1"/>
  <c r="E20" i="4"/>
  <c r="H13" i="3" s="1"/>
  <c r="C19" i="4"/>
  <c r="F12" i="3" s="1"/>
  <c r="C12" i="4"/>
  <c r="F5" i="3" s="1"/>
  <c r="F39" i="2"/>
  <c r="D3" i="4"/>
  <c r="G3" i="4"/>
  <c r="E24" i="4"/>
  <c r="H17" i="3" s="1"/>
  <c r="E25" i="4"/>
  <c r="H18" i="3" s="1"/>
  <c r="C25" i="4"/>
  <c r="F18" i="3" s="1"/>
  <c r="E26" i="4"/>
  <c r="H19" i="3" s="1"/>
  <c r="C26" i="4"/>
  <c r="F19" i="3" s="1"/>
  <c r="C23" i="4"/>
  <c r="F16" i="3" s="1"/>
  <c r="M3" i="4"/>
  <c r="T50" i="2"/>
  <c r="R5" i="4" s="1"/>
  <c r="C21" i="4"/>
  <c r="F14" i="3" s="1"/>
  <c r="T53" i="2"/>
  <c r="T56" i="2" s="1"/>
  <c r="T55" i="2"/>
  <c r="S55" i="2"/>
  <c r="S53" i="2"/>
  <c r="R53" i="2"/>
  <c r="R55" i="2"/>
  <c r="Q55" i="2"/>
  <c r="Q53" i="2"/>
  <c r="Q56" i="2" s="1"/>
  <c r="P53" i="2"/>
  <c r="P55" i="2"/>
  <c r="O52" i="2"/>
  <c r="O40" i="2"/>
  <c r="O39" i="2"/>
  <c r="O50" i="2" s="1"/>
  <c r="M5" i="4" s="1"/>
  <c r="N55" i="2"/>
  <c r="N53" i="2"/>
  <c r="M53" i="2"/>
  <c r="M55" i="2"/>
  <c r="L55" i="2"/>
  <c r="L53" i="2"/>
  <c r="L56" i="2" s="1"/>
  <c r="K55" i="2"/>
  <c r="K53" i="2"/>
  <c r="J53" i="2"/>
  <c r="J55" i="2"/>
  <c r="I52" i="2"/>
  <c r="I40" i="2"/>
  <c r="I39" i="2"/>
  <c r="H53" i="2"/>
  <c r="H55" i="2"/>
  <c r="F40" i="2"/>
  <c r="F52" i="2"/>
  <c r="E55" i="2"/>
  <c r="E53" i="2"/>
  <c r="D53" i="2"/>
  <c r="D55" i="2"/>
  <c r="E23" i="4" a="1"/>
  <c r="C13" i="4" a="1"/>
  <c r="C16" i="4" a="1"/>
  <c r="E27" i="4" a="1"/>
  <c r="E22" i="4" a="1"/>
  <c r="C22" i="4" a="1"/>
  <c r="E21" i="4" a="1"/>
  <c r="E17" i="4" a="1"/>
  <c r="E15" i="4" a="1"/>
  <c r="E18" i="4" a="1"/>
  <c r="E11" i="4" a="1"/>
  <c r="E21" i="4" l="1"/>
  <c r="H14" i="3" s="1"/>
  <c r="E15" i="4"/>
  <c r="H8" i="3" s="1"/>
  <c r="S56" i="2"/>
  <c r="I50" i="2"/>
  <c r="G5" i="4" s="1"/>
  <c r="G50" i="2"/>
  <c r="E5" i="4" s="1"/>
  <c r="G53" i="2"/>
  <c r="G56" i="2" s="1"/>
  <c r="E6" i="4" s="1"/>
  <c r="E23" i="4"/>
  <c r="H16" i="3" s="1"/>
  <c r="E11" i="4"/>
  <c r="H4" i="3" s="1"/>
  <c r="E17" i="4"/>
  <c r="H10" i="3" s="1"/>
  <c r="E18" i="4"/>
  <c r="H11" i="3" s="1"/>
  <c r="N56" i="2"/>
  <c r="L6" i="4" s="1"/>
  <c r="E56" i="2"/>
  <c r="E58" i="2" s="1" a="1"/>
  <c r="E58" i="2" s="1"/>
  <c r="C7" i="4" s="1"/>
  <c r="P56" i="2"/>
  <c r="N6" i="4" s="1"/>
  <c r="F50" i="2"/>
  <c r="D5" i="4" s="1"/>
  <c r="C16" i="4"/>
  <c r="F9" i="3" s="1"/>
  <c r="C13" i="4"/>
  <c r="F6" i="3" s="1"/>
  <c r="J56" i="2"/>
  <c r="L58" i="2" a="1"/>
  <c r="L58" i="2" s="1"/>
  <c r="J7" i="4" s="1"/>
  <c r="J6" i="4"/>
  <c r="K56" i="2"/>
  <c r="D56" i="2"/>
  <c r="M56" i="2"/>
  <c r="H56" i="2"/>
  <c r="E22" i="4"/>
  <c r="H15" i="3" s="1"/>
  <c r="E27" i="4"/>
  <c r="H20" i="3" s="1"/>
  <c r="C22" i="4"/>
  <c r="F15" i="3" s="1"/>
  <c r="S58" i="2" a="1"/>
  <c r="S58" i="2" s="1"/>
  <c r="Q7" i="4" s="1"/>
  <c r="Q6" i="4"/>
  <c r="O6" i="4"/>
  <c r="Q58" i="2" a="1"/>
  <c r="Q58" i="2" s="1"/>
  <c r="O7" i="4" s="1"/>
  <c r="R56" i="2"/>
  <c r="T58" i="2" a="1"/>
  <c r="T58" i="2" s="1"/>
  <c r="R7" i="4" s="1"/>
  <c r="R6" i="4"/>
  <c r="O55" i="2"/>
  <c r="O53" i="2"/>
  <c r="O56" i="2" s="1"/>
  <c r="I55" i="2"/>
  <c r="I53" i="2"/>
  <c r="I56" i="2" s="1"/>
  <c r="F55" i="2"/>
  <c r="F53" i="2"/>
  <c r="F56" i="2" s="1"/>
  <c r="F26" i="4" a="1"/>
  <c r="F24" i="4" a="1"/>
  <c r="F21" i="4" a="1"/>
  <c r="G27" i="4" a="1"/>
  <c r="E13" i="4" a="1"/>
  <c r="G12" i="4" a="1"/>
  <c r="F19" i="4" a="1"/>
  <c r="G24" i="4" a="1"/>
  <c r="E16" i="4" a="1"/>
  <c r="E14" i="4" a="1"/>
  <c r="F27" i="4" a="1"/>
  <c r="F23" i="4" a="1"/>
  <c r="G19" i="4" a="1"/>
  <c r="F14" i="4" a="1"/>
  <c r="G26" i="4" a="1"/>
  <c r="G58" i="2" l="1" a="1"/>
  <c r="G58" i="2" s="1"/>
  <c r="E7" i="4" s="1"/>
  <c r="E16" i="4"/>
  <c r="H9" i="3" s="1"/>
  <c r="N58" i="2" a="1"/>
  <c r="N58" i="2" s="1"/>
  <c r="L7" i="4" s="1"/>
  <c r="E14" i="4"/>
  <c r="H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C6" i="4"/>
  <c r="E13" i="4"/>
  <c r="H6" i="3" s="1"/>
  <c r="P58" i="2" a="1"/>
  <c r="P58" i="2" s="1"/>
  <c r="N7" i="4" s="1"/>
  <c r="G12" i="4"/>
  <c r="L5" i="3" s="1"/>
  <c r="F14" i="4"/>
  <c r="J7" i="3" s="1"/>
  <c r="F19" i="4"/>
  <c r="J12" i="3" s="1"/>
  <c r="G19" i="4"/>
  <c r="L12" i="3" s="1"/>
  <c r="G6" i="4"/>
  <c r="I58" i="2" a="1"/>
  <c r="I58" i="2" s="1"/>
  <c r="G7" i="4" s="1"/>
  <c r="K58" i="2" a="1"/>
  <c r="K58" i="2" s="1"/>
  <c r="I7" i="4" s="1"/>
  <c r="I6" i="4"/>
  <c r="F58" i="2" a="1"/>
  <c r="F58" i="2" s="1"/>
  <c r="D7" i="4" s="1"/>
  <c r="D6" i="4"/>
  <c r="D58" i="2" a="1"/>
  <c r="D58" i="2" s="1"/>
  <c r="B7" i="4" s="1"/>
  <c r="B6" i="4"/>
  <c r="F6" i="4"/>
  <c r="H58" i="2" a="1"/>
  <c r="H58" i="2" s="1"/>
  <c r="F7" i="4" s="1"/>
  <c r="H6" i="4"/>
  <c r="J58" i="2" a="1"/>
  <c r="J58" i="2" s="1"/>
  <c r="H7" i="4" s="1"/>
  <c r="K6" i="4"/>
  <c r="M58" i="2" a="1"/>
  <c r="M58" i="2" s="1"/>
  <c r="K7" i="4" s="1"/>
  <c r="G24" i="4"/>
  <c r="L17" i="3" s="1"/>
  <c r="F24" i="4"/>
  <c r="J17" i="3" s="1"/>
  <c r="F26" i="4"/>
  <c r="J19" i="3" s="1"/>
  <c r="G26" i="4"/>
  <c r="L19" i="3" s="1"/>
  <c r="F23" i="4"/>
  <c r="J16" i="3" s="1"/>
  <c r="P6" i="4"/>
  <c r="R58" i="2" a="1"/>
  <c r="R58" i="2" s="1"/>
  <c r="P7" i="4" s="1"/>
  <c r="M6" i="4"/>
  <c r="O58" i="2" a="1"/>
  <c r="O58" i="2" s="1"/>
  <c r="M7" i="4" s="1"/>
  <c r="F21" i="4"/>
  <c r="J14" i="3" s="1"/>
  <c r="F27" i="4"/>
  <c r="J20" i="3" s="1"/>
  <c r="G27" i="4"/>
  <c r="L20" i="3" s="1"/>
  <c r="F15" i="4" a="1"/>
  <c r="F16" i="4" a="1"/>
  <c r="G15" i="4" a="1"/>
  <c r="G13" i="4" a="1"/>
  <c r="F11" i="4" a="1"/>
  <c r="F12" i="4" a="1"/>
  <c r="G22" i="4" a="1"/>
  <c r="G17" i="4" a="1"/>
  <c r="F13" i="4" a="1"/>
  <c r="F22" i="4" a="1"/>
  <c r="F25" i="4" a="1"/>
  <c r="G18" i="4" a="1"/>
  <c r="G14" i="4" a="1"/>
  <c r="G11" i="4" a="1"/>
  <c r="G21" i="4" a="1"/>
  <c r="G23" i="4" a="1"/>
  <c r="F17" i="4" a="1"/>
  <c r="G25" i="4" a="1"/>
  <c r="F20" i="4" a="1"/>
  <c r="G20" i="4" a="1"/>
  <c r="F18" i="4" a="1"/>
  <c r="G16" i="4" a="1"/>
  <c r="G14" i="4" l="1"/>
  <c r="L7" i="3" s="1"/>
  <c r="G21" i="4"/>
  <c r="L14" i="3" s="1"/>
  <c r="F12" i="4"/>
  <c r="J5" i="3" s="1"/>
  <c r="G23" i="4"/>
  <c r="L16" i="3" s="1"/>
  <c r="I6" i="3"/>
  <c r="I5" i="3" s="1"/>
  <c r="I4" i="3" s="1"/>
  <c r="F11" i="4"/>
  <c r="J4" i="3" s="1"/>
  <c r="G11" i="4"/>
  <c r="L4" i="3" s="1"/>
  <c r="M5" i="3" s="1"/>
  <c r="G18" i="4"/>
  <c r="L11" i="3" s="1"/>
  <c r="G13" i="4"/>
  <c r="L6" i="3" s="1"/>
  <c r="G15" i="4"/>
  <c r="L8" i="3" s="1"/>
  <c r="F16" i="4"/>
  <c r="J9" i="3" s="1"/>
  <c r="F15" i="4"/>
  <c r="J8" i="3" s="1"/>
  <c r="F13" i="4"/>
  <c r="J6" i="3" s="1"/>
  <c r="F18" i="4"/>
  <c r="J11" i="3" s="1"/>
  <c r="G16" i="4"/>
  <c r="L9" i="3" s="1"/>
  <c r="G17" i="4"/>
  <c r="L10" i="3" s="1"/>
  <c r="G20" i="4"/>
  <c r="L13" i="3" s="1"/>
  <c r="F20" i="4"/>
  <c r="J13" i="3" s="1"/>
  <c r="F17" i="4"/>
  <c r="J10" i="3" s="1"/>
  <c r="G22" i="4"/>
  <c r="L15" i="3" s="1"/>
  <c r="F25" i="4"/>
  <c r="J18" i="3" s="1"/>
  <c r="F22" i="4"/>
  <c r="J15" i="3" s="1"/>
  <c r="G25" i="4"/>
  <c r="L18" i="3" s="1"/>
  <c r="K5" i="3" l="1"/>
  <c r="M6" i="3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K6" i="3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<sst xmlns="http://schemas.openxmlformats.org/spreadsheetml/2006/main" count="132" uniqueCount="106">
  <si>
    <t>技能名称</t>
    <phoneticPr fontId="1" type="noConversion"/>
  </si>
  <si>
    <t>伊师塔之环VI</t>
    <phoneticPr fontId="1" type="noConversion"/>
  </si>
  <si>
    <t>伊师塔之环</t>
    <phoneticPr fontId="1" type="noConversion"/>
  </si>
  <si>
    <t>急袭双杀</t>
    <phoneticPr fontId="1" type="noConversion"/>
  </si>
  <si>
    <t>艾琳之怒</t>
    <phoneticPr fontId="1" type="noConversion"/>
  </si>
  <si>
    <t>传说之矛</t>
    <phoneticPr fontId="1" type="noConversion"/>
  </si>
  <si>
    <t>飞叶龙卷风</t>
    <phoneticPr fontId="1" type="noConversion"/>
  </si>
  <si>
    <t>独角兽之角</t>
    <phoneticPr fontId="1" type="noConversion"/>
  </si>
  <si>
    <t>冲锋拳一段</t>
    <phoneticPr fontId="1" type="noConversion"/>
  </si>
  <si>
    <t>冲锋拳二段</t>
    <phoneticPr fontId="1" type="noConversion"/>
  </si>
  <si>
    <t>爆裂飞腿</t>
    <phoneticPr fontId="1" type="noConversion"/>
  </si>
  <si>
    <t>旋转月瀑坠击</t>
    <phoneticPr fontId="1" type="noConversion"/>
  </si>
  <si>
    <t>狂风俯冲</t>
    <phoneticPr fontId="1" type="noConversion"/>
  </si>
  <si>
    <t>伊师塔烙印填充</t>
    <phoneticPr fontId="1" type="noConversion"/>
  </si>
  <si>
    <t>伊师塔烙印完成</t>
    <phoneticPr fontId="1" type="noConversion"/>
  </si>
  <si>
    <t>精灵王的形象</t>
    <phoneticPr fontId="1" type="noConversion"/>
  </si>
  <si>
    <t>精灵王的形象强化</t>
    <phoneticPr fontId="1" type="noConversion"/>
  </si>
  <si>
    <t>不朽荣耀（单轮）</t>
    <phoneticPr fontId="1" type="noConversion"/>
  </si>
  <si>
    <t>精灵元素樱花树</t>
    <phoneticPr fontId="1" type="noConversion"/>
  </si>
  <si>
    <t>希比迪亚</t>
    <phoneticPr fontId="1" type="noConversion"/>
  </si>
  <si>
    <t>冥府之息</t>
    <phoneticPr fontId="1" type="noConversion"/>
  </si>
  <si>
    <t>王族骑士（单个骑士）</t>
    <phoneticPr fontId="1" type="noConversion"/>
  </si>
  <si>
    <t>None</t>
    <phoneticPr fontId="1" type="noConversion"/>
  </si>
  <si>
    <t>参数</t>
    <phoneticPr fontId="1" type="noConversion"/>
  </si>
  <si>
    <t>数值</t>
    <phoneticPr fontId="1" type="noConversion"/>
  </si>
  <si>
    <t>Unknown</t>
    <phoneticPr fontId="1" type="noConversion"/>
  </si>
  <si>
    <t>闪电刀刃</t>
    <phoneticPr fontId="1" type="noConversion"/>
  </si>
  <si>
    <t>进阶终极攻击</t>
    <phoneticPr fontId="1" type="noConversion"/>
  </si>
  <si>
    <t>Variable Name</t>
    <phoneticPr fontId="1" type="noConversion"/>
  </si>
  <si>
    <t>Value</t>
    <phoneticPr fontId="1" type="noConversion"/>
  </si>
  <si>
    <t>伊师塔超级被动等价终伤提升</t>
  </si>
  <si>
    <t>希比迪亚攻击力等价终伤提升</t>
  </si>
  <si>
    <t>精灵元素残影最终伤害</t>
  </si>
  <si>
    <t>hex_yst_available</t>
    <phoneticPr fontId="1" type="noConversion"/>
  </si>
  <si>
    <t>al,ss,dj,ss,cf,ft,fy</t>
    <phoneticPr fontId="1" type="noConversion"/>
  </si>
  <si>
    <t>al,ss,dj,ss,cs,fy</t>
    <phoneticPr fontId="1" type="noConversion"/>
  </si>
  <si>
    <t>al,ss,dj,ss,cs,fy,kf</t>
    <phoneticPr fontId="1" type="noConversion"/>
  </si>
  <si>
    <t>al,ss</t>
    <phoneticPr fontId="1" type="noConversion"/>
  </si>
  <si>
    <t>al,ss,dj,cf,ft,fy</t>
    <phoneticPr fontId="1" type="noConversion"/>
  </si>
  <si>
    <t>al,ss,dj,cs,fy</t>
    <phoneticPr fontId="1" type="noConversion"/>
  </si>
  <si>
    <t>al,dj,cf,ft,fy</t>
    <phoneticPr fontId="1" type="noConversion"/>
  </si>
  <si>
    <t>al,dj,cs,kf</t>
    <phoneticPr fontId="1" type="noConversion"/>
  </si>
  <si>
    <t>al,ss,dj,ss</t>
    <phoneticPr fontId="1" type="noConversion"/>
  </si>
  <si>
    <t>CD头</t>
    <phoneticPr fontId="1" type="noConversion"/>
  </si>
  <si>
    <t>序号</t>
    <phoneticPr fontId="1" type="noConversion"/>
  </si>
  <si>
    <t>循环连招</t>
    <phoneticPr fontId="1" type="noConversion"/>
  </si>
  <si>
    <t>al,dj,cs,fy</t>
    <phoneticPr fontId="1" type="noConversion"/>
  </si>
  <si>
    <t>al,dj,cf,ft</t>
    <phoneticPr fontId="1" type="noConversion"/>
  </si>
  <si>
    <t>周期</t>
    <phoneticPr fontId="1" type="noConversion"/>
  </si>
  <si>
    <t>伤害密度</t>
    <phoneticPr fontId="1" type="noConversion"/>
  </si>
  <si>
    <t>combe_sequence</t>
    <phoneticPr fontId="1" type="noConversion"/>
  </si>
  <si>
    <t>c_delay</t>
    <phoneticPr fontId="1" type="noConversion"/>
  </si>
  <si>
    <t>delay</t>
    <phoneticPr fontId="1" type="noConversion"/>
  </si>
  <si>
    <t>cd</t>
    <phoneticPr fontId="1" type="noConversion"/>
  </si>
  <si>
    <t>循环连招服务器缓冲时间(ms)</t>
    <phoneticPr fontId="1" type="noConversion"/>
  </si>
  <si>
    <t>cooldown</t>
    <phoneticPr fontId="1" type="noConversion"/>
  </si>
  <si>
    <t>双弩角色卡减CD</t>
    <phoneticPr fontId="1" type="noConversion"/>
  </si>
  <si>
    <t>required_circle_time</t>
    <phoneticPr fontId="1" type="noConversion"/>
  </si>
  <si>
    <t>循环连招最大停顿时间(ms)</t>
    <phoneticPr fontId="1" type="noConversion"/>
  </si>
  <si>
    <t>is_loop_combo</t>
    <phoneticPr fontId="1" type="noConversion"/>
  </si>
  <si>
    <t>loop_circle_time</t>
    <phoneticPr fontId="1" type="noConversion"/>
  </si>
  <si>
    <t>yst_circle_time</t>
    <phoneticPr fontId="1" type="noConversion"/>
  </si>
  <si>
    <t>yst_skill_time</t>
    <phoneticPr fontId="1" type="noConversion"/>
  </si>
  <si>
    <t>yst_amt</t>
    <phoneticPr fontId="1" type="noConversion"/>
  </si>
  <si>
    <t>skill_amt</t>
    <phoneticPr fontId="1" type="noConversion"/>
  </si>
  <si>
    <t xml:space="preserve">fa_amt </t>
    <phoneticPr fontId="1" type="noConversion"/>
  </si>
  <si>
    <t>进阶终极攻击触发概率</t>
    <phoneticPr fontId="1" type="noConversion"/>
  </si>
  <si>
    <t>精灵元素残影初次触发概率</t>
    <phoneticPr fontId="1" type="noConversion"/>
  </si>
  <si>
    <t>brand_amt</t>
    <phoneticPr fontId="1" type="noConversion"/>
  </si>
  <si>
    <t>skill_pctg</t>
    <phoneticPr fontId="1" type="noConversion"/>
  </si>
  <si>
    <t>final_circle_time</t>
    <phoneticPr fontId="1" type="noConversion"/>
  </si>
  <si>
    <t>大小烙印比例</t>
    <phoneticPr fontId="1" type="noConversion"/>
  </si>
  <si>
    <t>pause_time</t>
    <phoneticPr fontId="1" type="noConversion"/>
  </si>
  <si>
    <t>pctg_density</t>
    <phoneticPr fontId="1" type="noConversion"/>
  </si>
  <si>
    <t>v1_skill_amt</t>
    <phoneticPr fontId="1" type="noConversion"/>
  </si>
  <si>
    <t>v1_yst_amt</t>
    <phoneticPr fontId="1" type="noConversion"/>
  </si>
  <si>
    <t>v1_fa_amt</t>
    <phoneticPr fontId="1" type="noConversion"/>
  </si>
  <si>
    <t>v1_brand_amt</t>
    <phoneticPr fontId="1" type="noConversion"/>
  </si>
  <si>
    <t>v1_pctg_density</t>
    <phoneticPr fontId="1" type="noConversion"/>
  </si>
  <si>
    <t>v1_skill_amt_ratio</t>
    <phoneticPr fontId="1" type="noConversion"/>
  </si>
  <si>
    <t>v1_yst_amt_ratio</t>
    <phoneticPr fontId="1" type="noConversion"/>
  </si>
  <si>
    <t>v1_skill_pctg_ratio</t>
    <phoneticPr fontId="1" type="noConversion"/>
  </si>
  <si>
    <t>v1_yst_pctg_ratio</t>
    <phoneticPr fontId="1" type="noConversion"/>
  </si>
  <si>
    <t>v1tree_amt_density</t>
    <phoneticPr fontId="1" type="noConversion"/>
  </si>
  <si>
    <t>h1deer_trigger_rate</t>
    <phoneticPr fontId="1" type="noConversion"/>
  </si>
  <si>
    <t>v1h1_pctg_density</t>
    <phoneticPr fontId="1" type="noConversion"/>
  </si>
  <si>
    <t>伤害倍率
(%)</t>
    <phoneticPr fontId="1" type="noConversion"/>
  </si>
  <si>
    <t>核心强化
(%)</t>
    <phoneticPr fontId="1" type="noConversion"/>
  </si>
  <si>
    <t>最终倍率
(%)</t>
    <phoneticPr fontId="1" type="noConversion"/>
  </si>
  <si>
    <t>动作时间
(ms)</t>
    <phoneticPr fontId="1" type="noConversion"/>
  </si>
  <si>
    <t>接技动作时间
(ms)</t>
    <phoneticPr fontId="1" type="noConversion"/>
  </si>
  <si>
    <t>冷却时间
(ms)</t>
    <phoneticPr fontId="1" type="noConversion"/>
  </si>
  <si>
    <t>可被接技
减少冷却</t>
    <phoneticPr fontId="1" type="noConversion"/>
  </si>
  <si>
    <t>password</t>
    <phoneticPr fontId="1" type="noConversion"/>
  </si>
  <si>
    <t>Mercedes</t>
    <phoneticPr fontId="1" type="noConversion"/>
  </si>
  <si>
    <t>备注：
白色区域可自行填写数据
连招表在第4张工作表
目前冥府等连招无关数据尚无用处
具有实际调整意义的主要是六转相关
H1数据由程序拟合，不一定准确，但影响很小
技能数据可以上BWIKI查</t>
    <phoneticPr fontId="1" type="noConversion"/>
  </si>
  <si>
    <t>备注</t>
    <phoneticPr fontId="1" type="noConversion"/>
  </si>
  <si>
    <t>百分比
比较</t>
    <phoneticPr fontId="1" type="noConversion"/>
  </si>
  <si>
    <t>V1
伤害密度</t>
    <phoneticPr fontId="1" type="noConversion"/>
  </si>
  <si>
    <t>V1+H1
伤害密度</t>
    <phoneticPr fontId="1" type="noConversion"/>
  </si>
  <si>
    <t>伊师塔
数量</t>
    <phoneticPr fontId="1" type="noConversion"/>
  </si>
  <si>
    <t>停顿
(s)</t>
    <phoneticPr fontId="1" type="noConversion"/>
  </si>
  <si>
    <t>添加V2修正</t>
    <phoneticPr fontId="1" type="noConversion"/>
  </si>
  <si>
    <t>循环连招伤害参考表        版本：New Age        贴吧ID：神居苦梦</t>
    <phoneticPr fontId="1" type="noConversion"/>
  </si>
  <si>
    <t>备注：
可填参数在第1张表
伊师塔输出方式由于不像循环连招一样精确衔接，其理论伤害密度会偏高</t>
    <phoneticPr fontId="1" type="noConversion"/>
  </si>
  <si>
    <t>required_yst_time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</si>
</sst>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20"/>
      <color theme="8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top"/>
    </xf>
    <xf numFmtId="0" fontId="3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9" fontId="3" fillId="5" borderId="5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9" fontId="3" fillId="6" borderId="5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6" fillId="2" borderId="10" xfId="0" applyNumberFormat="1" applyFont="1" applyFill="1" applyBorder="1" applyAlignment="1">
      <alignment horizontal="center" vertical="center"/>
    </xf>
    <xf numFmtId="177" fontId="6" fillId="2" borderId="3" xfId="0" applyNumberFormat="1" applyFont="1" applyFill="1" applyBorder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/>
    </xf>
    <xf numFmtId="177" fontId="7" fillId="2" borderId="10" xfId="0" applyNumberFormat="1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9" fontId="3" fillId="0" borderId="11" xfId="0" applyNumberFormat="1" applyFont="1" applyBorder="1" applyAlignment="1" applyProtection="1">
      <alignment horizontal="center" vertical="center"/>
      <protection locked="0"/>
    </xf>
    <xf numFmtId="9" fontId="3" fillId="0" borderId="5" xfId="0" applyNumberFormat="1" applyFont="1" applyBorder="1" applyAlignment="1" applyProtection="1">
      <alignment horizontal="center" vertical="center"/>
      <protection locked="0"/>
    </xf>
    <xf numFmtId="177" fontId="6" fillId="2" borderId="10" xfId="0" applyNumberFormat="1" applyFont="1" applyFill="1" applyBorder="1" applyAlignment="1">
      <alignment horizontal="center" vertical="center"/>
    </xf>
    <xf numFmtId="177" fontId="7" fillId="2" borderId="33" xfId="0" applyNumberFormat="1" applyFont="1" applyFill="1" applyBorder="1" applyAlignment="1">
      <alignment horizontal="center" vertical="center"/>
    </xf>
    <xf numFmtId="177" fontId="6" fillId="2" borderId="14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176" fontId="6" fillId="2" borderId="38" xfId="0" applyNumberFormat="1" applyFont="1" applyFill="1" applyBorder="1" applyAlignment="1">
      <alignment horizontal="center" vertical="center"/>
    </xf>
    <xf numFmtId="177" fontId="6" fillId="2" borderId="7" xfId="0" applyNumberFormat="1" applyFont="1" applyFill="1" applyBorder="1" applyAlignment="1">
      <alignment horizontal="center" vertical="center"/>
    </xf>
    <xf numFmtId="177" fontId="6" fillId="2" borderId="3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0</xdr:rowOff>
    </xdr:from>
    <xdr:to>
      <xdr:col>4</xdr:col>
      <xdr:colOff>972000</xdr:colOff>
      <xdr:row>13</xdr:row>
      <xdr:rowOff>306000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B8FA3790-94E3-91DD-BAE0-1BB09F288216}"/>
            </a:ext>
          </a:extLst>
        </xdr:cNvPr>
        <xdr:cNvGrpSpPr>
          <a:grpSpLocks noChangeAspect="1"/>
        </xdr:cNvGrpSpPr>
      </xdr:nvGrpSpPr>
      <xdr:grpSpPr>
        <a:xfrm>
          <a:off x="2612571" y="7032171"/>
          <a:ext cx="972000" cy="306000"/>
          <a:chOff x="7200000" y="4320000"/>
          <a:chExt cx="1944000" cy="612000"/>
        </a:xfrm>
      </xdr:grpSpPr>
      <xdr:pic>
        <xdr:nvPicPr>
          <xdr:cNvPr id="135" name="图片 134">
            <a:extLst>
              <a:ext uri="{FF2B5EF4-FFF2-40B4-BE49-F238E27FC236}">
                <a16:creationId xmlns:a16="http://schemas.microsoft.com/office/drawing/2014/main" id="{5ED5E651-1C87-3015-570A-464737F2EE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0" y="4320000"/>
            <a:ext cx="612000" cy="612000"/>
          </a:xfrm>
          <a:prstGeom prst="rect">
            <a:avLst/>
          </a:prstGeom>
        </xdr:spPr>
      </xdr:pic>
      <xdr:pic>
        <xdr:nvPicPr>
          <xdr:cNvPr id="136" name="图片 135">
            <a:extLst>
              <a:ext uri="{FF2B5EF4-FFF2-40B4-BE49-F238E27FC236}">
                <a16:creationId xmlns:a16="http://schemas.microsoft.com/office/drawing/2014/main" id="{F8E38C06-17BC-1D3D-2B42-4EA48AD013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2000" y="4320000"/>
            <a:ext cx="612000" cy="612000"/>
          </a:xfrm>
          <a:prstGeom prst="rect">
            <a:avLst/>
          </a:prstGeom>
        </xdr:spPr>
      </xdr:pic>
      <xdr:pic>
        <xdr:nvPicPr>
          <xdr:cNvPr id="137" name="图片 136">
            <a:extLst>
              <a:ext uri="{FF2B5EF4-FFF2-40B4-BE49-F238E27FC236}">
                <a16:creationId xmlns:a16="http://schemas.microsoft.com/office/drawing/2014/main" id="{99C92E27-1403-DA3E-4CA3-DCA6167244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2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972000</xdr:colOff>
      <xdr:row>9</xdr:row>
      <xdr:rowOff>306000</xdr:rowOff>
    </xdr:to>
    <xdr:grpSp>
      <xdr:nvGrpSpPr>
        <xdr:cNvPr id="138" name="组合 137">
          <a:extLst>
            <a:ext uri="{FF2B5EF4-FFF2-40B4-BE49-F238E27FC236}">
              <a16:creationId xmlns:a16="http://schemas.microsoft.com/office/drawing/2014/main" id="{C63F7979-C3B7-42E3-86AC-E1FFEA0E5CD8}"/>
            </a:ext>
          </a:extLst>
        </xdr:cNvPr>
        <xdr:cNvGrpSpPr>
          <a:grpSpLocks noChangeAspect="1"/>
        </xdr:cNvGrpSpPr>
      </xdr:nvGrpSpPr>
      <xdr:grpSpPr>
        <a:xfrm>
          <a:off x="2612571" y="5029200"/>
          <a:ext cx="972000" cy="306000"/>
          <a:chOff x="7200000" y="4320000"/>
          <a:chExt cx="1944000" cy="612000"/>
        </a:xfrm>
      </xdr:grpSpPr>
      <xdr:pic>
        <xdr:nvPicPr>
          <xdr:cNvPr id="139" name="图片 138">
            <a:extLst>
              <a:ext uri="{FF2B5EF4-FFF2-40B4-BE49-F238E27FC236}">
                <a16:creationId xmlns:a16="http://schemas.microsoft.com/office/drawing/2014/main" id="{D36BCBAC-F0E9-340D-1F98-7701D62AF1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0" y="4320000"/>
            <a:ext cx="612000" cy="612000"/>
          </a:xfrm>
          <a:prstGeom prst="rect">
            <a:avLst/>
          </a:prstGeom>
        </xdr:spPr>
      </xdr:pic>
      <xdr:pic>
        <xdr:nvPicPr>
          <xdr:cNvPr id="140" name="图片 139">
            <a:extLst>
              <a:ext uri="{FF2B5EF4-FFF2-40B4-BE49-F238E27FC236}">
                <a16:creationId xmlns:a16="http://schemas.microsoft.com/office/drawing/2014/main" id="{3C11B07E-E479-9263-04ED-E071CA08A8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2000" y="4320000"/>
            <a:ext cx="612000" cy="612000"/>
          </a:xfrm>
          <a:prstGeom prst="rect">
            <a:avLst/>
          </a:prstGeom>
        </xdr:spPr>
      </xdr:pic>
      <xdr:pic>
        <xdr:nvPicPr>
          <xdr:cNvPr id="141" name="图片 140">
            <a:extLst>
              <a:ext uri="{FF2B5EF4-FFF2-40B4-BE49-F238E27FC236}">
                <a16:creationId xmlns:a16="http://schemas.microsoft.com/office/drawing/2014/main" id="{D22E889B-D63B-F670-23B3-94421F7AF5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2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972000</xdr:colOff>
      <xdr:row>6</xdr:row>
      <xdr:rowOff>306000</xdr:rowOff>
    </xdr:to>
    <xdr:grpSp>
      <xdr:nvGrpSpPr>
        <xdr:cNvPr id="142" name="组合 141">
          <a:extLst>
            <a:ext uri="{FF2B5EF4-FFF2-40B4-BE49-F238E27FC236}">
              <a16:creationId xmlns:a16="http://schemas.microsoft.com/office/drawing/2014/main" id="{4808289F-1CC0-402D-A91D-0DCC3D264798}"/>
            </a:ext>
          </a:extLst>
        </xdr:cNvPr>
        <xdr:cNvGrpSpPr>
          <a:grpSpLocks noChangeAspect="1"/>
        </xdr:cNvGrpSpPr>
      </xdr:nvGrpSpPr>
      <xdr:grpSpPr>
        <a:xfrm>
          <a:off x="2612571" y="3526971"/>
          <a:ext cx="972000" cy="306000"/>
          <a:chOff x="7200000" y="4320000"/>
          <a:chExt cx="1944000" cy="612000"/>
        </a:xfrm>
      </xdr:grpSpPr>
      <xdr:pic>
        <xdr:nvPicPr>
          <xdr:cNvPr id="143" name="图片 142">
            <a:extLst>
              <a:ext uri="{FF2B5EF4-FFF2-40B4-BE49-F238E27FC236}">
                <a16:creationId xmlns:a16="http://schemas.microsoft.com/office/drawing/2014/main" id="{23CD8D1B-36E5-E63E-AD26-027CBECE9C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0" y="4320000"/>
            <a:ext cx="612000" cy="612000"/>
          </a:xfrm>
          <a:prstGeom prst="rect">
            <a:avLst/>
          </a:prstGeom>
        </xdr:spPr>
      </xdr:pic>
      <xdr:pic>
        <xdr:nvPicPr>
          <xdr:cNvPr id="144" name="图片 143">
            <a:extLst>
              <a:ext uri="{FF2B5EF4-FFF2-40B4-BE49-F238E27FC236}">
                <a16:creationId xmlns:a16="http://schemas.microsoft.com/office/drawing/2014/main" id="{5D72D0A1-AE5D-E935-B0AD-ABF2EED046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2000" y="4320000"/>
            <a:ext cx="612000" cy="612000"/>
          </a:xfrm>
          <a:prstGeom prst="rect">
            <a:avLst/>
          </a:prstGeom>
        </xdr:spPr>
      </xdr:pic>
      <xdr:pic>
        <xdr:nvPicPr>
          <xdr:cNvPr id="145" name="图片 144">
            <a:extLst>
              <a:ext uri="{FF2B5EF4-FFF2-40B4-BE49-F238E27FC236}">
                <a16:creationId xmlns:a16="http://schemas.microsoft.com/office/drawing/2014/main" id="{98437513-85F5-41BD-5546-D0363AB6FA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2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972000</xdr:colOff>
      <xdr:row>19</xdr:row>
      <xdr:rowOff>306000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6F26EC64-7E84-4958-AF75-C27CD8B83E56}"/>
            </a:ext>
          </a:extLst>
        </xdr:cNvPr>
        <xdr:cNvGrpSpPr>
          <a:grpSpLocks noChangeAspect="1"/>
        </xdr:cNvGrpSpPr>
      </xdr:nvGrpSpPr>
      <xdr:grpSpPr>
        <a:xfrm>
          <a:off x="2612571" y="10036629"/>
          <a:ext cx="972000" cy="306000"/>
          <a:chOff x="7200000" y="4320000"/>
          <a:chExt cx="1944000" cy="612000"/>
        </a:xfrm>
      </xdr:grpSpPr>
      <xdr:pic>
        <xdr:nvPicPr>
          <xdr:cNvPr id="147" name="图片 146">
            <a:extLst>
              <a:ext uri="{FF2B5EF4-FFF2-40B4-BE49-F238E27FC236}">
                <a16:creationId xmlns:a16="http://schemas.microsoft.com/office/drawing/2014/main" id="{6969BB71-3A9D-10E7-DEE3-A2A8B136B4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0" y="4320000"/>
            <a:ext cx="612000" cy="612000"/>
          </a:xfrm>
          <a:prstGeom prst="rect">
            <a:avLst/>
          </a:prstGeom>
        </xdr:spPr>
      </xdr:pic>
      <xdr:pic>
        <xdr:nvPicPr>
          <xdr:cNvPr id="148" name="图片 147">
            <a:extLst>
              <a:ext uri="{FF2B5EF4-FFF2-40B4-BE49-F238E27FC236}">
                <a16:creationId xmlns:a16="http://schemas.microsoft.com/office/drawing/2014/main" id="{31BF2A65-BAE2-A76E-D0E0-9632D4ED3C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2000" y="4320000"/>
            <a:ext cx="612000" cy="612000"/>
          </a:xfrm>
          <a:prstGeom prst="rect">
            <a:avLst/>
          </a:prstGeom>
        </xdr:spPr>
      </xdr:pic>
      <xdr:pic>
        <xdr:nvPicPr>
          <xdr:cNvPr id="149" name="图片 148">
            <a:extLst>
              <a:ext uri="{FF2B5EF4-FFF2-40B4-BE49-F238E27FC236}">
                <a16:creationId xmlns:a16="http://schemas.microsoft.com/office/drawing/2014/main" id="{FA51F431-E2BC-813C-B2CD-9BD2607D85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32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1836000</xdr:colOff>
      <xdr:row>7</xdr:row>
      <xdr:rowOff>306000</xdr:rowOff>
    </xdr:to>
    <xdr:grpSp>
      <xdr:nvGrpSpPr>
        <xdr:cNvPr id="165" name="组合 164">
          <a:extLst>
            <a:ext uri="{FF2B5EF4-FFF2-40B4-BE49-F238E27FC236}">
              <a16:creationId xmlns:a16="http://schemas.microsoft.com/office/drawing/2014/main" id="{BEA7CDD5-CF99-4CB8-9969-1D3352342DB5}"/>
            </a:ext>
          </a:extLst>
        </xdr:cNvPr>
        <xdr:cNvGrpSpPr>
          <a:grpSpLocks noChangeAspect="1"/>
        </xdr:cNvGrpSpPr>
      </xdr:nvGrpSpPr>
      <xdr:grpSpPr>
        <a:xfrm>
          <a:off x="2612571" y="4027714"/>
          <a:ext cx="1836000" cy="306000"/>
          <a:chOff x="720000" y="1440000"/>
          <a:chExt cx="3672000" cy="612000"/>
        </a:xfrm>
      </xdr:grpSpPr>
      <xdr:pic>
        <xdr:nvPicPr>
          <xdr:cNvPr id="166" name="图片 165">
            <a:extLst>
              <a:ext uri="{FF2B5EF4-FFF2-40B4-BE49-F238E27FC236}">
                <a16:creationId xmlns:a16="http://schemas.microsoft.com/office/drawing/2014/main" id="{277B05B4-6747-3328-C3FD-650A91784A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1440000"/>
            <a:ext cx="612000" cy="612000"/>
          </a:xfrm>
          <a:prstGeom prst="rect">
            <a:avLst/>
          </a:prstGeom>
        </xdr:spPr>
      </xdr:pic>
      <xdr:pic>
        <xdr:nvPicPr>
          <xdr:cNvPr id="167" name="图片 166">
            <a:extLst>
              <a:ext uri="{FF2B5EF4-FFF2-40B4-BE49-F238E27FC236}">
                <a16:creationId xmlns:a16="http://schemas.microsoft.com/office/drawing/2014/main" id="{704EA9A5-DD1B-1FD9-83D2-740930227F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1440000"/>
            <a:ext cx="612000" cy="612000"/>
          </a:xfrm>
          <a:prstGeom prst="rect">
            <a:avLst/>
          </a:prstGeom>
        </xdr:spPr>
      </xdr:pic>
      <xdr:pic>
        <xdr:nvPicPr>
          <xdr:cNvPr id="168" name="图片 167">
            <a:extLst>
              <a:ext uri="{FF2B5EF4-FFF2-40B4-BE49-F238E27FC236}">
                <a16:creationId xmlns:a16="http://schemas.microsoft.com/office/drawing/2014/main" id="{DD8AF534-4FEC-F6BE-EF58-B5E556F9AB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1440000"/>
            <a:ext cx="612000" cy="612000"/>
          </a:xfrm>
          <a:prstGeom prst="rect">
            <a:avLst/>
          </a:prstGeom>
        </xdr:spPr>
      </xdr:pic>
      <xdr:pic>
        <xdr:nvPicPr>
          <xdr:cNvPr id="169" name="图片 168">
            <a:extLst>
              <a:ext uri="{FF2B5EF4-FFF2-40B4-BE49-F238E27FC236}">
                <a16:creationId xmlns:a16="http://schemas.microsoft.com/office/drawing/2014/main" id="{301F9EF8-EB72-F202-7512-C8C01088CA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1440000"/>
            <a:ext cx="612000" cy="612000"/>
          </a:xfrm>
          <a:prstGeom prst="rect">
            <a:avLst/>
          </a:prstGeom>
        </xdr:spPr>
      </xdr:pic>
      <xdr:pic>
        <xdr:nvPicPr>
          <xdr:cNvPr id="170" name="图片 169">
            <a:extLst>
              <a:ext uri="{FF2B5EF4-FFF2-40B4-BE49-F238E27FC236}">
                <a16:creationId xmlns:a16="http://schemas.microsoft.com/office/drawing/2014/main" id="{E52A0895-21DF-4D53-7E78-8550429A0C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1440000"/>
            <a:ext cx="612000" cy="612000"/>
          </a:xfrm>
          <a:prstGeom prst="rect">
            <a:avLst/>
          </a:prstGeom>
        </xdr:spPr>
      </xdr:pic>
      <xdr:pic>
        <xdr:nvPicPr>
          <xdr:cNvPr id="171" name="图片 170">
            <a:extLst>
              <a:ext uri="{FF2B5EF4-FFF2-40B4-BE49-F238E27FC236}">
                <a16:creationId xmlns:a16="http://schemas.microsoft.com/office/drawing/2014/main" id="{CA5578F6-A5F5-90EF-FE7B-9A423B5F05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144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1836000</xdr:colOff>
      <xdr:row>5</xdr:row>
      <xdr:rowOff>306000</xdr:rowOff>
    </xdr:to>
    <xdr:grpSp>
      <xdr:nvGrpSpPr>
        <xdr:cNvPr id="172" name="组合 171">
          <a:extLst>
            <a:ext uri="{FF2B5EF4-FFF2-40B4-BE49-F238E27FC236}">
              <a16:creationId xmlns:a16="http://schemas.microsoft.com/office/drawing/2014/main" id="{619F3642-4B2C-4FA1-B74D-C6DD08B620D5}"/>
            </a:ext>
          </a:extLst>
        </xdr:cNvPr>
        <xdr:cNvGrpSpPr>
          <a:grpSpLocks noChangeAspect="1"/>
        </xdr:cNvGrpSpPr>
      </xdr:nvGrpSpPr>
      <xdr:grpSpPr>
        <a:xfrm>
          <a:off x="2612571" y="3026229"/>
          <a:ext cx="1836000" cy="306000"/>
          <a:chOff x="720000" y="1440000"/>
          <a:chExt cx="3672000" cy="612000"/>
        </a:xfrm>
      </xdr:grpSpPr>
      <xdr:pic>
        <xdr:nvPicPr>
          <xdr:cNvPr id="173" name="图片 172">
            <a:extLst>
              <a:ext uri="{FF2B5EF4-FFF2-40B4-BE49-F238E27FC236}">
                <a16:creationId xmlns:a16="http://schemas.microsoft.com/office/drawing/2014/main" id="{B8D03852-B3F6-C889-1880-34524EC32C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1440000"/>
            <a:ext cx="612000" cy="612000"/>
          </a:xfrm>
          <a:prstGeom prst="rect">
            <a:avLst/>
          </a:prstGeom>
        </xdr:spPr>
      </xdr:pic>
      <xdr:pic>
        <xdr:nvPicPr>
          <xdr:cNvPr id="174" name="图片 173">
            <a:extLst>
              <a:ext uri="{FF2B5EF4-FFF2-40B4-BE49-F238E27FC236}">
                <a16:creationId xmlns:a16="http://schemas.microsoft.com/office/drawing/2014/main" id="{23397428-66C4-B7D1-1B78-AB38C05FEA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1440000"/>
            <a:ext cx="612000" cy="612000"/>
          </a:xfrm>
          <a:prstGeom prst="rect">
            <a:avLst/>
          </a:prstGeom>
        </xdr:spPr>
      </xdr:pic>
      <xdr:pic>
        <xdr:nvPicPr>
          <xdr:cNvPr id="175" name="图片 174">
            <a:extLst>
              <a:ext uri="{FF2B5EF4-FFF2-40B4-BE49-F238E27FC236}">
                <a16:creationId xmlns:a16="http://schemas.microsoft.com/office/drawing/2014/main" id="{E400C3D5-0762-1820-660B-F173185A5D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1440000"/>
            <a:ext cx="612000" cy="612000"/>
          </a:xfrm>
          <a:prstGeom prst="rect">
            <a:avLst/>
          </a:prstGeom>
        </xdr:spPr>
      </xdr:pic>
      <xdr:pic>
        <xdr:nvPicPr>
          <xdr:cNvPr id="176" name="图片 175">
            <a:extLst>
              <a:ext uri="{FF2B5EF4-FFF2-40B4-BE49-F238E27FC236}">
                <a16:creationId xmlns:a16="http://schemas.microsoft.com/office/drawing/2014/main" id="{A84B32C5-7DB7-55ED-FD52-A919903DE9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1440000"/>
            <a:ext cx="612000" cy="612000"/>
          </a:xfrm>
          <a:prstGeom prst="rect">
            <a:avLst/>
          </a:prstGeom>
        </xdr:spPr>
      </xdr:pic>
      <xdr:pic>
        <xdr:nvPicPr>
          <xdr:cNvPr id="177" name="图片 176">
            <a:extLst>
              <a:ext uri="{FF2B5EF4-FFF2-40B4-BE49-F238E27FC236}">
                <a16:creationId xmlns:a16="http://schemas.microsoft.com/office/drawing/2014/main" id="{E1879585-521E-1C52-B681-38579D5CE1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1440000"/>
            <a:ext cx="612000" cy="612000"/>
          </a:xfrm>
          <a:prstGeom prst="rect">
            <a:avLst/>
          </a:prstGeom>
        </xdr:spPr>
      </xdr:pic>
      <xdr:pic>
        <xdr:nvPicPr>
          <xdr:cNvPr id="178" name="图片 177">
            <a:extLst>
              <a:ext uri="{FF2B5EF4-FFF2-40B4-BE49-F238E27FC236}">
                <a16:creationId xmlns:a16="http://schemas.microsoft.com/office/drawing/2014/main" id="{72F663EA-DED5-C732-9BF1-C74CFDFBAB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144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1836000</xdr:colOff>
      <xdr:row>8</xdr:row>
      <xdr:rowOff>306000</xdr:rowOff>
    </xdr:to>
    <xdr:grpSp>
      <xdr:nvGrpSpPr>
        <xdr:cNvPr id="187" name="组合 186">
          <a:extLst>
            <a:ext uri="{FF2B5EF4-FFF2-40B4-BE49-F238E27FC236}">
              <a16:creationId xmlns:a16="http://schemas.microsoft.com/office/drawing/2014/main" id="{B289A35B-0A3E-E582-9115-905920D47A11}"/>
            </a:ext>
          </a:extLst>
        </xdr:cNvPr>
        <xdr:cNvGrpSpPr>
          <a:grpSpLocks noChangeAspect="1"/>
        </xdr:cNvGrpSpPr>
      </xdr:nvGrpSpPr>
      <xdr:grpSpPr>
        <a:xfrm>
          <a:off x="2612571" y="4528457"/>
          <a:ext cx="1836000" cy="306000"/>
          <a:chOff x="720000" y="4320000"/>
          <a:chExt cx="3672000" cy="612000"/>
        </a:xfrm>
      </xdr:grpSpPr>
      <xdr:pic>
        <xdr:nvPicPr>
          <xdr:cNvPr id="188" name="图片 187">
            <a:extLst>
              <a:ext uri="{FF2B5EF4-FFF2-40B4-BE49-F238E27FC236}">
                <a16:creationId xmlns:a16="http://schemas.microsoft.com/office/drawing/2014/main" id="{7C177109-EBC5-BD2D-97ED-BE39AA13ED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4320000"/>
            <a:ext cx="612000" cy="612000"/>
          </a:xfrm>
          <a:prstGeom prst="rect">
            <a:avLst/>
          </a:prstGeom>
        </xdr:spPr>
      </xdr:pic>
      <xdr:pic>
        <xdr:nvPicPr>
          <xdr:cNvPr id="189" name="图片 188">
            <a:extLst>
              <a:ext uri="{FF2B5EF4-FFF2-40B4-BE49-F238E27FC236}">
                <a16:creationId xmlns:a16="http://schemas.microsoft.com/office/drawing/2014/main" id="{A9DEACE8-11A8-88A4-18A5-67667F4BD7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4320000"/>
            <a:ext cx="612000" cy="612000"/>
          </a:xfrm>
          <a:prstGeom prst="rect">
            <a:avLst/>
          </a:prstGeom>
        </xdr:spPr>
      </xdr:pic>
      <xdr:pic>
        <xdr:nvPicPr>
          <xdr:cNvPr id="190" name="图片 189">
            <a:extLst>
              <a:ext uri="{FF2B5EF4-FFF2-40B4-BE49-F238E27FC236}">
                <a16:creationId xmlns:a16="http://schemas.microsoft.com/office/drawing/2014/main" id="{B464F7C2-A567-9122-7C0A-9888D95DEE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4320000"/>
            <a:ext cx="612000" cy="612000"/>
          </a:xfrm>
          <a:prstGeom prst="rect">
            <a:avLst/>
          </a:prstGeom>
        </xdr:spPr>
      </xdr:pic>
      <xdr:pic>
        <xdr:nvPicPr>
          <xdr:cNvPr id="191" name="图片 190">
            <a:extLst>
              <a:ext uri="{FF2B5EF4-FFF2-40B4-BE49-F238E27FC236}">
                <a16:creationId xmlns:a16="http://schemas.microsoft.com/office/drawing/2014/main" id="{254919A8-B131-80DC-A0A7-7B315B0C91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4320000"/>
            <a:ext cx="612000" cy="612000"/>
          </a:xfrm>
          <a:prstGeom prst="rect">
            <a:avLst/>
          </a:prstGeom>
        </xdr:spPr>
      </xdr:pic>
      <xdr:pic>
        <xdr:nvPicPr>
          <xdr:cNvPr id="192" name="图片 191">
            <a:extLst>
              <a:ext uri="{FF2B5EF4-FFF2-40B4-BE49-F238E27FC236}">
                <a16:creationId xmlns:a16="http://schemas.microsoft.com/office/drawing/2014/main" id="{F43347FE-DAD2-A0C1-2B28-3055D38695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4320000"/>
            <a:ext cx="612000" cy="612000"/>
          </a:xfrm>
          <a:prstGeom prst="rect">
            <a:avLst/>
          </a:prstGeom>
        </xdr:spPr>
      </xdr:pic>
      <xdr:pic>
        <xdr:nvPicPr>
          <xdr:cNvPr id="193" name="图片 192">
            <a:extLst>
              <a:ext uri="{FF2B5EF4-FFF2-40B4-BE49-F238E27FC236}">
                <a16:creationId xmlns:a16="http://schemas.microsoft.com/office/drawing/2014/main" id="{6F7AB15C-57C3-A695-803D-9937B86E52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1836000</xdr:colOff>
      <xdr:row>10</xdr:row>
      <xdr:rowOff>306000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BC1EE06B-F73C-4D0E-8C62-87CDFBEAD99D}"/>
            </a:ext>
          </a:extLst>
        </xdr:cNvPr>
        <xdr:cNvGrpSpPr>
          <a:grpSpLocks noChangeAspect="1"/>
        </xdr:cNvGrpSpPr>
      </xdr:nvGrpSpPr>
      <xdr:grpSpPr>
        <a:xfrm>
          <a:off x="2612571" y="5529943"/>
          <a:ext cx="1836000" cy="306000"/>
          <a:chOff x="720000" y="4320000"/>
          <a:chExt cx="3672000" cy="612000"/>
        </a:xfrm>
      </xdr:grpSpPr>
      <xdr:pic>
        <xdr:nvPicPr>
          <xdr:cNvPr id="195" name="图片 194">
            <a:extLst>
              <a:ext uri="{FF2B5EF4-FFF2-40B4-BE49-F238E27FC236}">
                <a16:creationId xmlns:a16="http://schemas.microsoft.com/office/drawing/2014/main" id="{BDF2BB48-7B51-DFC9-8623-176491DED0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4320000"/>
            <a:ext cx="612000" cy="612000"/>
          </a:xfrm>
          <a:prstGeom prst="rect">
            <a:avLst/>
          </a:prstGeom>
        </xdr:spPr>
      </xdr:pic>
      <xdr:pic>
        <xdr:nvPicPr>
          <xdr:cNvPr id="196" name="图片 195">
            <a:extLst>
              <a:ext uri="{FF2B5EF4-FFF2-40B4-BE49-F238E27FC236}">
                <a16:creationId xmlns:a16="http://schemas.microsoft.com/office/drawing/2014/main" id="{4A47ECEA-D9ED-51F7-3A9F-7DFC96C91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4320000"/>
            <a:ext cx="612000" cy="612000"/>
          </a:xfrm>
          <a:prstGeom prst="rect">
            <a:avLst/>
          </a:prstGeom>
        </xdr:spPr>
      </xdr:pic>
      <xdr:pic>
        <xdr:nvPicPr>
          <xdr:cNvPr id="197" name="图片 196">
            <a:extLst>
              <a:ext uri="{FF2B5EF4-FFF2-40B4-BE49-F238E27FC236}">
                <a16:creationId xmlns:a16="http://schemas.microsoft.com/office/drawing/2014/main" id="{8F399DC3-EC23-2001-F170-651FBE6C1E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4320000"/>
            <a:ext cx="612000" cy="612000"/>
          </a:xfrm>
          <a:prstGeom prst="rect">
            <a:avLst/>
          </a:prstGeom>
        </xdr:spPr>
      </xdr:pic>
      <xdr:pic>
        <xdr:nvPicPr>
          <xdr:cNvPr id="198" name="图片 197">
            <a:extLst>
              <a:ext uri="{FF2B5EF4-FFF2-40B4-BE49-F238E27FC236}">
                <a16:creationId xmlns:a16="http://schemas.microsoft.com/office/drawing/2014/main" id="{2E86FE5B-E2C3-2ECD-822D-1DDF9D60AE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4320000"/>
            <a:ext cx="612000" cy="612000"/>
          </a:xfrm>
          <a:prstGeom prst="rect">
            <a:avLst/>
          </a:prstGeom>
        </xdr:spPr>
      </xdr:pic>
      <xdr:pic>
        <xdr:nvPicPr>
          <xdr:cNvPr id="199" name="图片 198">
            <a:extLst>
              <a:ext uri="{FF2B5EF4-FFF2-40B4-BE49-F238E27FC236}">
                <a16:creationId xmlns:a16="http://schemas.microsoft.com/office/drawing/2014/main" id="{9772D584-17CE-757C-2697-8E08CD53F2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4320000"/>
            <a:ext cx="612000" cy="612000"/>
          </a:xfrm>
          <a:prstGeom prst="rect">
            <a:avLst/>
          </a:prstGeom>
        </xdr:spPr>
      </xdr:pic>
      <xdr:pic>
        <xdr:nvPicPr>
          <xdr:cNvPr id="200" name="图片 199">
            <a:extLst>
              <a:ext uri="{FF2B5EF4-FFF2-40B4-BE49-F238E27FC236}">
                <a16:creationId xmlns:a16="http://schemas.microsoft.com/office/drawing/2014/main" id="{9B3A198C-00B0-8503-B5C1-F57699FBF6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1530000</xdr:colOff>
      <xdr:row>11</xdr:row>
      <xdr:rowOff>306000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F90F3B16-B180-F86E-428A-541910BBE05E}"/>
            </a:ext>
          </a:extLst>
        </xdr:cNvPr>
        <xdr:cNvGrpSpPr>
          <a:grpSpLocks noChangeAspect="1"/>
        </xdr:cNvGrpSpPr>
      </xdr:nvGrpSpPr>
      <xdr:grpSpPr>
        <a:xfrm>
          <a:off x="2612571" y="6030686"/>
          <a:ext cx="1530000" cy="306000"/>
          <a:chOff x="720000" y="2880000"/>
          <a:chExt cx="3060000" cy="612000"/>
        </a:xfrm>
      </xdr:grpSpPr>
      <xdr:pic>
        <xdr:nvPicPr>
          <xdr:cNvPr id="202" name="图片 201">
            <a:extLst>
              <a:ext uri="{FF2B5EF4-FFF2-40B4-BE49-F238E27FC236}">
                <a16:creationId xmlns:a16="http://schemas.microsoft.com/office/drawing/2014/main" id="{EE059D8A-B01F-8B5F-9B24-05033B8F06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2880000"/>
            <a:ext cx="612000" cy="612000"/>
          </a:xfrm>
          <a:prstGeom prst="rect">
            <a:avLst/>
          </a:prstGeom>
        </xdr:spPr>
      </xdr:pic>
      <xdr:pic>
        <xdr:nvPicPr>
          <xdr:cNvPr id="203" name="图片 202">
            <a:extLst>
              <a:ext uri="{FF2B5EF4-FFF2-40B4-BE49-F238E27FC236}">
                <a16:creationId xmlns:a16="http://schemas.microsoft.com/office/drawing/2014/main" id="{5DD160F3-03C7-7792-8A4E-86640DA1FE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2880000"/>
            <a:ext cx="612000" cy="612000"/>
          </a:xfrm>
          <a:prstGeom prst="rect">
            <a:avLst/>
          </a:prstGeom>
        </xdr:spPr>
      </xdr:pic>
      <xdr:pic>
        <xdr:nvPicPr>
          <xdr:cNvPr id="204" name="图片 203">
            <a:extLst>
              <a:ext uri="{FF2B5EF4-FFF2-40B4-BE49-F238E27FC236}">
                <a16:creationId xmlns:a16="http://schemas.microsoft.com/office/drawing/2014/main" id="{B53C4582-6153-EFC7-CB6E-0EBFFD6206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2880000"/>
            <a:ext cx="612000" cy="612000"/>
          </a:xfrm>
          <a:prstGeom prst="rect">
            <a:avLst/>
          </a:prstGeom>
        </xdr:spPr>
      </xdr:pic>
      <xdr:pic>
        <xdr:nvPicPr>
          <xdr:cNvPr id="205" name="图片 204">
            <a:extLst>
              <a:ext uri="{FF2B5EF4-FFF2-40B4-BE49-F238E27FC236}">
                <a16:creationId xmlns:a16="http://schemas.microsoft.com/office/drawing/2014/main" id="{980A4B9C-5EF8-E78C-34FA-2B93C001D9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2880000"/>
            <a:ext cx="612000" cy="612000"/>
          </a:xfrm>
          <a:prstGeom prst="rect">
            <a:avLst/>
          </a:prstGeom>
        </xdr:spPr>
      </xdr:pic>
      <xdr:pic>
        <xdr:nvPicPr>
          <xdr:cNvPr id="206" name="图片 205">
            <a:extLst>
              <a:ext uri="{FF2B5EF4-FFF2-40B4-BE49-F238E27FC236}">
                <a16:creationId xmlns:a16="http://schemas.microsoft.com/office/drawing/2014/main" id="{C97B4B77-2EB3-ED39-2BF8-7200A7F512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288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1530000</xdr:colOff>
      <xdr:row>12</xdr:row>
      <xdr:rowOff>306000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BDAFCE15-2439-65F3-198D-45949B63DCF9}"/>
            </a:ext>
          </a:extLst>
        </xdr:cNvPr>
        <xdr:cNvGrpSpPr>
          <a:grpSpLocks noChangeAspect="1"/>
        </xdr:cNvGrpSpPr>
      </xdr:nvGrpSpPr>
      <xdr:grpSpPr>
        <a:xfrm>
          <a:off x="2612571" y="6531429"/>
          <a:ext cx="1530000" cy="306000"/>
          <a:chOff x="720000" y="5040000"/>
          <a:chExt cx="3060000" cy="612000"/>
        </a:xfrm>
      </xdr:grpSpPr>
      <xdr:pic>
        <xdr:nvPicPr>
          <xdr:cNvPr id="208" name="图片 207">
            <a:extLst>
              <a:ext uri="{FF2B5EF4-FFF2-40B4-BE49-F238E27FC236}">
                <a16:creationId xmlns:a16="http://schemas.microsoft.com/office/drawing/2014/main" id="{D3BDEC19-3775-3D07-A067-4F46D23C3E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5040000"/>
            <a:ext cx="612000" cy="612000"/>
          </a:xfrm>
          <a:prstGeom prst="rect">
            <a:avLst/>
          </a:prstGeom>
        </xdr:spPr>
      </xdr:pic>
      <xdr:pic>
        <xdr:nvPicPr>
          <xdr:cNvPr id="209" name="图片 208">
            <a:extLst>
              <a:ext uri="{FF2B5EF4-FFF2-40B4-BE49-F238E27FC236}">
                <a16:creationId xmlns:a16="http://schemas.microsoft.com/office/drawing/2014/main" id="{9C02598B-335E-D1F4-2349-173C19A1EB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5040000"/>
            <a:ext cx="612000" cy="612000"/>
          </a:xfrm>
          <a:prstGeom prst="rect">
            <a:avLst/>
          </a:prstGeom>
        </xdr:spPr>
      </xdr:pic>
      <xdr:pic>
        <xdr:nvPicPr>
          <xdr:cNvPr id="210" name="图片 209">
            <a:extLst>
              <a:ext uri="{FF2B5EF4-FFF2-40B4-BE49-F238E27FC236}">
                <a16:creationId xmlns:a16="http://schemas.microsoft.com/office/drawing/2014/main" id="{3ED904AB-744B-648F-97D1-9E4D84DDD4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5040000"/>
            <a:ext cx="612000" cy="612000"/>
          </a:xfrm>
          <a:prstGeom prst="rect">
            <a:avLst/>
          </a:prstGeom>
        </xdr:spPr>
      </xdr:pic>
      <xdr:pic>
        <xdr:nvPicPr>
          <xdr:cNvPr id="211" name="图片 210">
            <a:extLst>
              <a:ext uri="{FF2B5EF4-FFF2-40B4-BE49-F238E27FC236}">
                <a16:creationId xmlns:a16="http://schemas.microsoft.com/office/drawing/2014/main" id="{50423061-1EE8-6FED-5A33-807A86B1D6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5040000"/>
            <a:ext cx="612000" cy="612000"/>
          </a:xfrm>
          <a:prstGeom prst="rect">
            <a:avLst/>
          </a:prstGeom>
        </xdr:spPr>
      </xdr:pic>
      <xdr:pic>
        <xdr:nvPicPr>
          <xdr:cNvPr id="212" name="图片 211">
            <a:extLst>
              <a:ext uri="{FF2B5EF4-FFF2-40B4-BE49-F238E27FC236}">
                <a16:creationId xmlns:a16="http://schemas.microsoft.com/office/drawing/2014/main" id="{44B7F78F-B868-213C-C3B1-9D2DFA02E6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504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1530000</xdr:colOff>
      <xdr:row>14</xdr:row>
      <xdr:rowOff>306000</xdr:rowOff>
    </xdr:to>
    <xdr:grpSp>
      <xdr:nvGrpSpPr>
        <xdr:cNvPr id="213" name="组合 212">
          <a:extLst>
            <a:ext uri="{FF2B5EF4-FFF2-40B4-BE49-F238E27FC236}">
              <a16:creationId xmlns:a16="http://schemas.microsoft.com/office/drawing/2014/main" id="{2D826B7F-DA22-420A-B2ED-194B71D57BB3}"/>
            </a:ext>
          </a:extLst>
        </xdr:cNvPr>
        <xdr:cNvGrpSpPr>
          <a:grpSpLocks noChangeAspect="1"/>
        </xdr:cNvGrpSpPr>
      </xdr:nvGrpSpPr>
      <xdr:grpSpPr>
        <a:xfrm>
          <a:off x="2612571" y="7532914"/>
          <a:ext cx="1530000" cy="306000"/>
          <a:chOff x="720000" y="5040000"/>
          <a:chExt cx="3060000" cy="612000"/>
        </a:xfrm>
      </xdr:grpSpPr>
      <xdr:pic>
        <xdr:nvPicPr>
          <xdr:cNvPr id="214" name="图片 213">
            <a:extLst>
              <a:ext uri="{FF2B5EF4-FFF2-40B4-BE49-F238E27FC236}">
                <a16:creationId xmlns:a16="http://schemas.microsoft.com/office/drawing/2014/main" id="{5F35EEA3-CEAD-B76C-27B2-A77C5BBE8A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5040000"/>
            <a:ext cx="612000" cy="612000"/>
          </a:xfrm>
          <a:prstGeom prst="rect">
            <a:avLst/>
          </a:prstGeom>
        </xdr:spPr>
      </xdr:pic>
      <xdr:pic>
        <xdr:nvPicPr>
          <xdr:cNvPr id="215" name="图片 214">
            <a:extLst>
              <a:ext uri="{FF2B5EF4-FFF2-40B4-BE49-F238E27FC236}">
                <a16:creationId xmlns:a16="http://schemas.microsoft.com/office/drawing/2014/main" id="{C0AD0165-092D-75E1-54A6-DCD741F380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5040000"/>
            <a:ext cx="612000" cy="612000"/>
          </a:xfrm>
          <a:prstGeom prst="rect">
            <a:avLst/>
          </a:prstGeom>
        </xdr:spPr>
      </xdr:pic>
      <xdr:pic>
        <xdr:nvPicPr>
          <xdr:cNvPr id="216" name="图片 215">
            <a:extLst>
              <a:ext uri="{FF2B5EF4-FFF2-40B4-BE49-F238E27FC236}">
                <a16:creationId xmlns:a16="http://schemas.microsoft.com/office/drawing/2014/main" id="{5F30ED2B-06F3-227D-204E-5D69B14052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5040000"/>
            <a:ext cx="612000" cy="612000"/>
          </a:xfrm>
          <a:prstGeom prst="rect">
            <a:avLst/>
          </a:prstGeom>
        </xdr:spPr>
      </xdr:pic>
      <xdr:pic>
        <xdr:nvPicPr>
          <xdr:cNvPr id="217" name="图片 216">
            <a:extLst>
              <a:ext uri="{FF2B5EF4-FFF2-40B4-BE49-F238E27FC236}">
                <a16:creationId xmlns:a16="http://schemas.microsoft.com/office/drawing/2014/main" id="{892312C9-C4D4-A82A-98BB-40FB6630FB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5040000"/>
            <a:ext cx="612000" cy="612000"/>
          </a:xfrm>
          <a:prstGeom prst="rect">
            <a:avLst/>
          </a:prstGeom>
        </xdr:spPr>
      </xdr:pic>
      <xdr:pic>
        <xdr:nvPicPr>
          <xdr:cNvPr id="218" name="图片 217">
            <a:extLst>
              <a:ext uri="{FF2B5EF4-FFF2-40B4-BE49-F238E27FC236}">
                <a16:creationId xmlns:a16="http://schemas.microsoft.com/office/drawing/2014/main" id="{92C7567E-5362-33D6-A7F0-585A8D1121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504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1224000</xdr:colOff>
      <xdr:row>15</xdr:row>
      <xdr:rowOff>306000</xdr:rowOff>
    </xdr:to>
    <xdr:grpSp>
      <xdr:nvGrpSpPr>
        <xdr:cNvPr id="219" name="组合 218">
          <a:extLst>
            <a:ext uri="{FF2B5EF4-FFF2-40B4-BE49-F238E27FC236}">
              <a16:creationId xmlns:a16="http://schemas.microsoft.com/office/drawing/2014/main" id="{08B5A325-386A-0042-05FB-542DC9E2C66F}"/>
            </a:ext>
          </a:extLst>
        </xdr:cNvPr>
        <xdr:cNvGrpSpPr>
          <a:grpSpLocks noChangeAspect="1"/>
        </xdr:cNvGrpSpPr>
      </xdr:nvGrpSpPr>
      <xdr:grpSpPr>
        <a:xfrm>
          <a:off x="2612571" y="8033657"/>
          <a:ext cx="1224000" cy="306000"/>
          <a:chOff x="720000" y="2880000"/>
          <a:chExt cx="2448000" cy="612000"/>
        </a:xfrm>
      </xdr:grpSpPr>
      <xdr:pic>
        <xdr:nvPicPr>
          <xdr:cNvPr id="220" name="图片 219">
            <a:extLst>
              <a:ext uri="{FF2B5EF4-FFF2-40B4-BE49-F238E27FC236}">
                <a16:creationId xmlns:a16="http://schemas.microsoft.com/office/drawing/2014/main" id="{159EB1C8-9CE1-A431-04F3-A07FFBDD37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2880000"/>
            <a:ext cx="612000" cy="612000"/>
          </a:xfrm>
          <a:prstGeom prst="rect">
            <a:avLst/>
          </a:prstGeom>
        </xdr:spPr>
      </xdr:pic>
      <xdr:pic>
        <xdr:nvPicPr>
          <xdr:cNvPr id="221" name="图片 220">
            <a:extLst>
              <a:ext uri="{FF2B5EF4-FFF2-40B4-BE49-F238E27FC236}">
                <a16:creationId xmlns:a16="http://schemas.microsoft.com/office/drawing/2014/main" id="{0C4E5F11-693F-EF5E-8C0D-64CAFB694F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2880000"/>
            <a:ext cx="612000" cy="612000"/>
          </a:xfrm>
          <a:prstGeom prst="rect">
            <a:avLst/>
          </a:prstGeom>
        </xdr:spPr>
      </xdr:pic>
      <xdr:pic>
        <xdr:nvPicPr>
          <xdr:cNvPr id="222" name="图片 221">
            <a:extLst>
              <a:ext uri="{FF2B5EF4-FFF2-40B4-BE49-F238E27FC236}">
                <a16:creationId xmlns:a16="http://schemas.microsoft.com/office/drawing/2014/main" id="{35CE81CD-80B4-EED6-D41D-A6FB651962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2880000"/>
            <a:ext cx="612000" cy="612000"/>
          </a:xfrm>
          <a:prstGeom prst="rect">
            <a:avLst/>
          </a:prstGeom>
        </xdr:spPr>
      </xdr:pic>
      <xdr:pic>
        <xdr:nvPicPr>
          <xdr:cNvPr id="223" name="图片 222">
            <a:extLst>
              <a:ext uri="{FF2B5EF4-FFF2-40B4-BE49-F238E27FC236}">
                <a16:creationId xmlns:a16="http://schemas.microsoft.com/office/drawing/2014/main" id="{E45C111D-783E-5ED1-BFCF-5D7BF7414F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288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1224000</xdr:colOff>
      <xdr:row>16</xdr:row>
      <xdr:rowOff>306000</xdr:rowOff>
    </xdr:to>
    <xdr:grpSp>
      <xdr:nvGrpSpPr>
        <xdr:cNvPr id="229" name="组合 228">
          <a:extLst>
            <a:ext uri="{FF2B5EF4-FFF2-40B4-BE49-F238E27FC236}">
              <a16:creationId xmlns:a16="http://schemas.microsoft.com/office/drawing/2014/main" id="{5E6B59EC-A6EB-C200-3E7B-093ED13C2476}"/>
            </a:ext>
          </a:extLst>
        </xdr:cNvPr>
        <xdr:cNvGrpSpPr>
          <a:grpSpLocks noChangeAspect="1"/>
        </xdr:cNvGrpSpPr>
      </xdr:nvGrpSpPr>
      <xdr:grpSpPr>
        <a:xfrm>
          <a:off x="2612571" y="8534400"/>
          <a:ext cx="1224000" cy="306000"/>
          <a:chOff x="720000" y="4320000"/>
          <a:chExt cx="2448000" cy="612000"/>
        </a:xfrm>
      </xdr:grpSpPr>
      <xdr:pic>
        <xdr:nvPicPr>
          <xdr:cNvPr id="230" name="图片 229">
            <a:extLst>
              <a:ext uri="{FF2B5EF4-FFF2-40B4-BE49-F238E27FC236}">
                <a16:creationId xmlns:a16="http://schemas.microsoft.com/office/drawing/2014/main" id="{16A9E979-72AB-5981-89BF-EF92BA9CB2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4320000"/>
            <a:ext cx="612000" cy="612000"/>
          </a:xfrm>
          <a:prstGeom prst="rect">
            <a:avLst/>
          </a:prstGeom>
        </xdr:spPr>
      </xdr:pic>
      <xdr:pic>
        <xdr:nvPicPr>
          <xdr:cNvPr id="231" name="图片 230">
            <a:extLst>
              <a:ext uri="{FF2B5EF4-FFF2-40B4-BE49-F238E27FC236}">
                <a16:creationId xmlns:a16="http://schemas.microsoft.com/office/drawing/2014/main" id="{EFA974CA-46A4-1CAD-06D5-502A5BEFA7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4320000"/>
            <a:ext cx="612000" cy="612000"/>
          </a:xfrm>
          <a:prstGeom prst="rect">
            <a:avLst/>
          </a:prstGeom>
        </xdr:spPr>
      </xdr:pic>
      <xdr:pic>
        <xdr:nvPicPr>
          <xdr:cNvPr id="232" name="图片 231">
            <a:extLst>
              <a:ext uri="{FF2B5EF4-FFF2-40B4-BE49-F238E27FC236}">
                <a16:creationId xmlns:a16="http://schemas.microsoft.com/office/drawing/2014/main" id="{17A70198-FD7C-97C5-BDDF-615E402186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4320000"/>
            <a:ext cx="612000" cy="612000"/>
          </a:xfrm>
          <a:prstGeom prst="rect">
            <a:avLst/>
          </a:prstGeom>
        </xdr:spPr>
      </xdr:pic>
      <xdr:pic>
        <xdr:nvPicPr>
          <xdr:cNvPr id="233" name="图片 232">
            <a:extLst>
              <a:ext uri="{FF2B5EF4-FFF2-40B4-BE49-F238E27FC236}">
                <a16:creationId xmlns:a16="http://schemas.microsoft.com/office/drawing/2014/main" id="{3654A9C1-42FA-8F4B-80D0-49E74F24F8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43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1224000</xdr:colOff>
      <xdr:row>17</xdr:row>
      <xdr:rowOff>306000</xdr:rowOff>
    </xdr:to>
    <xdr:grpSp>
      <xdr:nvGrpSpPr>
        <xdr:cNvPr id="234" name="组合 233">
          <a:extLst>
            <a:ext uri="{FF2B5EF4-FFF2-40B4-BE49-F238E27FC236}">
              <a16:creationId xmlns:a16="http://schemas.microsoft.com/office/drawing/2014/main" id="{37F91D63-BE66-F4F8-F58D-1A2995C4DCC4}"/>
            </a:ext>
          </a:extLst>
        </xdr:cNvPr>
        <xdr:cNvGrpSpPr>
          <a:grpSpLocks noChangeAspect="1"/>
        </xdr:cNvGrpSpPr>
      </xdr:nvGrpSpPr>
      <xdr:grpSpPr>
        <a:xfrm>
          <a:off x="2612571" y="9035143"/>
          <a:ext cx="1224000" cy="306000"/>
          <a:chOff x="720000" y="1440000"/>
          <a:chExt cx="2448000" cy="612000"/>
        </a:xfrm>
      </xdr:grpSpPr>
      <xdr:pic>
        <xdr:nvPicPr>
          <xdr:cNvPr id="235" name="图片 234">
            <a:extLst>
              <a:ext uri="{FF2B5EF4-FFF2-40B4-BE49-F238E27FC236}">
                <a16:creationId xmlns:a16="http://schemas.microsoft.com/office/drawing/2014/main" id="{2E559426-AF05-1C0C-E3EF-93457AAF51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1440000"/>
            <a:ext cx="612000" cy="612000"/>
          </a:xfrm>
          <a:prstGeom prst="rect">
            <a:avLst/>
          </a:prstGeom>
        </xdr:spPr>
      </xdr:pic>
      <xdr:pic>
        <xdr:nvPicPr>
          <xdr:cNvPr id="236" name="图片 235">
            <a:extLst>
              <a:ext uri="{FF2B5EF4-FFF2-40B4-BE49-F238E27FC236}">
                <a16:creationId xmlns:a16="http://schemas.microsoft.com/office/drawing/2014/main" id="{19884370-BF85-92C0-8BC6-7C49103196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1440000"/>
            <a:ext cx="612000" cy="612000"/>
          </a:xfrm>
          <a:prstGeom prst="rect">
            <a:avLst/>
          </a:prstGeom>
        </xdr:spPr>
      </xdr:pic>
      <xdr:pic>
        <xdr:nvPicPr>
          <xdr:cNvPr id="237" name="图片 236">
            <a:extLst>
              <a:ext uri="{FF2B5EF4-FFF2-40B4-BE49-F238E27FC236}">
                <a16:creationId xmlns:a16="http://schemas.microsoft.com/office/drawing/2014/main" id="{ECAF7288-C74C-91B1-E1AA-F7BA966CCF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1440000"/>
            <a:ext cx="612000" cy="612000"/>
          </a:xfrm>
          <a:prstGeom prst="rect">
            <a:avLst/>
          </a:prstGeom>
        </xdr:spPr>
      </xdr:pic>
      <xdr:pic>
        <xdr:nvPicPr>
          <xdr:cNvPr id="238" name="图片 237">
            <a:extLst>
              <a:ext uri="{FF2B5EF4-FFF2-40B4-BE49-F238E27FC236}">
                <a16:creationId xmlns:a16="http://schemas.microsoft.com/office/drawing/2014/main" id="{5B65A34F-49BF-7ECD-BC56-418F561FAA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144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1224000</xdr:colOff>
      <xdr:row>18</xdr:row>
      <xdr:rowOff>306000</xdr:rowOff>
    </xdr:to>
    <xdr:grpSp>
      <xdr:nvGrpSpPr>
        <xdr:cNvPr id="239" name="组合 238">
          <a:extLst>
            <a:ext uri="{FF2B5EF4-FFF2-40B4-BE49-F238E27FC236}">
              <a16:creationId xmlns:a16="http://schemas.microsoft.com/office/drawing/2014/main" id="{B123365B-8F2F-48BC-A80A-86056E466441}"/>
            </a:ext>
          </a:extLst>
        </xdr:cNvPr>
        <xdr:cNvGrpSpPr>
          <a:grpSpLocks noChangeAspect="1"/>
        </xdr:cNvGrpSpPr>
      </xdr:nvGrpSpPr>
      <xdr:grpSpPr>
        <a:xfrm>
          <a:off x="2612571" y="9535886"/>
          <a:ext cx="1224000" cy="306000"/>
          <a:chOff x="6120000" y="2880000"/>
          <a:chExt cx="2448000" cy="612000"/>
        </a:xfrm>
      </xdr:grpSpPr>
      <xdr:pic>
        <xdr:nvPicPr>
          <xdr:cNvPr id="240" name="图片 239">
            <a:extLst>
              <a:ext uri="{FF2B5EF4-FFF2-40B4-BE49-F238E27FC236}">
                <a16:creationId xmlns:a16="http://schemas.microsoft.com/office/drawing/2014/main" id="{924B1BE6-6CB6-2DE3-D004-B794381417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44000" y="2880000"/>
            <a:ext cx="612000" cy="612000"/>
          </a:xfrm>
          <a:prstGeom prst="rect">
            <a:avLst/>
          </a:prstGeom>
        </xdr:spPr>
      </xdr:pic>
      <xdr:pic>
        <xdr:nvPicPr>
          <xdr:cNvPr id="241" name="图片 240">
            <a:extLst>
              <a:ext uri="{FF2B5EF4-FFF2-40B4-BE49-F238E27FC236}">
                <a16:creationId xmlns:a16="http://schemas.microsoft.com/office/drawing/2014/main" id="{F4A5BBA3-9839-7FEC-252C-529292C514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56000" y="2880000"/>
            <a:ext cx="612000" cy="612000"/>
          </a:xfrm>
          <a:prstGeom prst="rect">
            <a:avLst/>
          </a:prstGeom>
        </xdr:spPr>
      </xdr:pic>
      <xdr:pic>
        <xdr:nvPicPr>
          <xdr:cNvPr id="242" name="图片 241">
            <a:extLst>
              <a:ext uri="{FF2B5EF4-FFF2-40B4-BE49-F238E27FC236}">
                <a16:creationId xmlns:a16="http://schemas.microsoft.com/office/drawing/2014/main" id="{5B2DE0AB-CFB4-3039-687B-F89046B863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20000" y="2880000"/>
            <a:ext cx="612000" cy="612000"/>
          </a:xfrm>
          <a:prstGeom prst="rect">
            <a:avLst/>
          </a:prstGeom>
        </xdr:spPr>
      </xdr:pic>
      <xdr:pic>
        <xdr:nvPicPr>
          <xdr:cNvPr id="243" name="图片 242">
            <a:extLst>
              <a:ext uri="{FF2B5EF4-FFF2-40B4-BE49-F238E27FC236}">
                <a16:creationId xmlns:a16="http://schemas.microsoft.com/office/drawing/2014/main" id="{996F82AE-5F84-F641-9E21-10896F8986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32000" y="288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2142000</xdr:colOff>
      <xdr:row>3</xdr:row>
      <xdr:rowOff>306000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AB0753C4-DDE0-4EB7-85C0-12BD14F2E9E3}"/>
            </a:ext>
          </a:extLst>
        </xdr:cNvPr>
        <xdr:cNvGrpSpPr>
          <a:grpSpLocks noChangeAspect="1"/>
        </xdr:cNvGrpSpPr>
      </xdr:nvGrpSpPr>
      <xdr:grpSpPr>
        <a:xfrm>
          <a:off x="2612571" y="2024743"/>
          <a:ext cx="2142000" cy="306000"/>
          <a:chOff x="720000" y="720000"/>
          <a:chExt cx="4284000" cy="612000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CE01BDFF-9F1A-FF17-9E88-48851E9232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720000"/>
            <a:ext cx="612000" cy="612000"/>
          </a:xfrm>
          <a:prstGeom prst="rect">
            <a:avLst/>
          </a:prstGeom>
        </xdr:spPr>
      </xdr:pic>
      <xdr:pic>
        <xdr:nvPicPr>
          <xdr:cNvPr id="4" name="图片 3">
            <a:extLst>
              <a:ext uri="{FF2B5EF4-FFF2-40B4-BE49-F238E27FC236}">
                <a16:creationId xmlns:a16="http://schemas.microsoft.com/office/drawing/2014/main" id="{8DDF41BE-A032-E236-396B-3BE44F0D20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720000"/>
            <a:ext cx="612000" cy="612000"/>
          </a:xfrm>
          <a:prstGeom prst="rect">
            <a:avLst/>
          </a:prstGeom>
        </xdr:spPr>
      </xdr:pic>
      <xdr:pic>
        <xdr:nvPicPr>
          <xdr:cNvPr id="5" name="图片 4">
            <a:extLst>
              <a:ext uri="{FF2B5EF4-FFF2-40B4-BE49-F238E27FC236}">
                <a16:creationId xmlns:a16="http://schemas.microsoft.com/office/drawing/2014/main" id="{1AA82C13-9A51-4DFC-AF32-ED32D34D58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720000"/>
            <a:ext cx="612000" cy="612000"/>
          </a:xfrm>
          <a:prstGeom prst="rect">
            <a:avLst/>
          </a:prstGeom>
        </xdr:spPr>
      </xdr:pic>
      <xdr:pic>
        <xdr:nvPicPr>
          <xdr:cNvPr id="6" name="图片 5">
            <a:extLst>
              <a:ext uri="{FF2B5EF4-FFF2-40B4-BE49-F238E27FC236}">
                <a16:creationId xmlns:a16="http://schemas.microsoft.com/office/drawing/2014/main" id="{CF3FB98B-4694-E378-A928-0AAB313BF8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720000"/>
            <a:ext cx="612000" cy="612000"/>
          </a:xfrm>
          <a:prstGeom prst="rect">
            <a:avLst/>
          </a:prstGeom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C16187D9-2B18-A8E6-250B-2B4CE9A021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720000"/>
            <a:ext cx="612000" cy="612000"/>
          </a:xfrm>
          <a:prstGeom prst="rect">
            <a:avLst/>
          </a:prstGeom>
        </xdr:spPr>
      </xdr:pic>
      <xdr:pic>
        <xdr:nvPicPr>
          <xdr:cNvPr id="8" name="图片 7">
            <a:extLst>
              <a:ext uri="{FF2B5EF4-FFF2-40B4-BE49-F238E27FC236}">
                <a16:creationId xmlns:a16="http://schemas.microsoft.com/office/drawing/2014/main" id="{FD1B1440-0E56-A2E4-DF05-FBAD0C42A4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720000"/>
            <a:ext cx="612000" cy="612000"/>
          </a:xfrm>
          <a:prstGeom prst="rect">
            <a:avLst/>
          </a:prstGeom>
        </xdr:spPr>
      </xdr:pic>
      <xdr:pic>
        <xdr:nvPicPr>
          <xdr:cNvPr id="9" name="图片 8">
            <a:extLst>
              <a:ext uri="{FF2B5EF4-FFF2-40B4-BE49-F238E27FC236}">
                <a16:creationId xmlns:a16="http://schemas.microsoft.com/office/drawing/2014/main" id="{DE3FE5E5-6DC6-86DE-CA66-B235C91783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2000" y="720000"/>
            <a:ext cx="612000" cy="612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2142000</xdr:colOff>
      <xdr:row>4</xdr:row>
      <xdr:rowOff>306000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6ECDAF8D-63C0-429D-A48F-0CC6BE465D69}"/>
            </a:ext>
          </a:extLst>
        </xdr:cNvPr>
        <xdr:cNvGrpSpPr>
          <a:grpSpLocks noChangeAspect="1"/>
        </xdr:cNvGrpSpPr>
      </xdr:nvGrpSpPr>
      <xdr:grpSpPr>
        <a:xfrm>
          <a:off x="2612571" y="2525486"/>
          <a:ext cx="2142000" cy="306000"/>
          <a:chOff x="720000" y="2160000"/>
          <a:chExt cx="4284000" cy="612000"/>
        </a:xfrm>
      </xdr:grpSpPr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87180D8F-2D08-F59A-35FF-C8EAA03D70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0000" y="2160000"/>
            <a:ext cx="612000" cy="612000"/>
          </a:xfrm>
          <a:prstGeom prst="rect">
            <a:avLst/>
          </a:prstGeom>
        </xdr:spPr>
      </xdr:pic>
      <xdr:pic>
        <xdr:nvPicPr>
          <xdr:cNvPr id="12" name="图片 11">
            <a:extLst>
              <a:ext uri="{FF2B5EF4-FFF2-40B4-BE49-F238E27FC236}">
                <a16:creationId xmlns:a16="http://schemas.microsoft.com/office/drawing/2014/main" id="{552BE30B-012F-D3BC-2650-6B557AE9C2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2000" y="2160000"/>
            <a:ext cx="612000" cy="612000"/>
          </a:xfrm>
          <a:prstGeom prst="rect">
            <a:avLst/>
          </a:prstGeom>
        </xdr:spPr>
      </xdr:pic>
      <xdr:pic>
        <xdr:nvPicPr>
          <xdr:cNvPr id="13" name="图片 12">
            <a:extLst>
              <a:ext uri="{FF2B5EF4-FFF2-40B4-BE49-F238E27FC236}">
                <a16:creationId xmlns:a16="http://schemas.microsoft.com/office/drawing/2014/main" id="{558597C2-FC9D-6B57-F1DA-97E310BC46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4000" y="2160000"/>
            <a:ext cx="612000" cy="612000"/>
          </a:xfrm>
          <a:prstGeom prst="rect">
            <a:avLst/>
          </a:prstGeom>
        </xdr:spPr>
      </xdr:pic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E8C5EF88-3032-4989-8DE8-E654B6C412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6000" y="2160000"/>
            <a:ext cx="612000" cy="612000"/>
          </a:xfrm>
          <a:prstGeom prst="rect">
            <a:avLst/>
          </a:prstGeom>
        </xdr:spPr>
      </xdr:pic>
      <xdr:pic>
        <xdr:nvPicPr>
          <xdr:cNvPr id="15" name="图片 14">
            <a:extLst>
              <a:ext uri="{FF2B5EF4-FFF2-40B4-BE49-F238E27FC236}">
                <a16:creationId xmlns:a16="http://schemas.microsoft.com/office/drawing/2014/main" id="{FD54D7C0-DCCA-F8FC-E581-ADFE67B159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68000" y="2160000"/>
            <a:ext cx="612000" cy="612000"/>
          </a:xfrm>
          <a:prstGeom prst="rect">
            <a:avLst/>
          </a:prstGeom>
        </xdr:spPr>
      </xdr:pic>
      <xdr:pic>
        <xdr:nvPicPr>
          <xdr:cNvPr id="16" name="图片 15">
            <a:extLst>
              <a:ext uri="{FF2B5EF4-FFF2-40B4-BE49-F238E27FC236}">
                <a16:creationId xmlns:a16="http://schemas.microsoft.com/office/drawing/2014/main" id="{E6903455-9948-D521-C655-4A001402F3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0000" y="2160000"/>
            <a:ext cx="612000" cy="612000"/>
          </a:xfrm>
          <a:prstGeom prst="rect">
            <a:avLst/>
          </a:prstGeom>
        </xdr:spPr>
      </xdr:pic>
      <xdr:pic>
        <xdr:nvPicPr>
          <xdr:cNvPr id="17" name="图片 16">
            <a:extLst>
              <a:ext uri="{FF2B5EF4-FFF2-40B4-BE49-F238E27FC236}">
                <a16:creationId xmlns:a16="http://schemas.microsoft.com/office/drawing/2014/main" id="{9ECCAEEE-68D2-386E-0CDB-443650AC84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2000" y="2160000"/>
            <a:ext cx="612000" cy="612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opLeftCell="A7" zoomScaleNormal="100" workbookViewId="0">
      <selection activeCell="J21" sqref="J21:K25"/>
    </sheetView>
  </sheetViews>
  <sheetFormatPr defaultColWidth="20.77734375" defaultRowHeight="40.049999999999997" customHeight="1" x14ac:dyDescent="0.25"/>
  <cols>
    <col min="1" max="1" width="5.77734375" style="9" customWidth="1"/>
    <col min="2" max="2" width="25.77734375" style="9" customWidth="1"/>
    <col min="3" max="9" width="15.77734375" style="9" customWidth="1"/>
    <col min="10" max="10" width="30.77734375" style="9" customWidth="1"/>
    <col min="11" max="11" width="15.77734375" style="9" customWidth="1"/>
    <col min="12" max="16384" width="20.77734375" style="9"/>
  </cols>
  <sheetData>
    <row r="1" spans="2:11" ht="19.95" customHeight="1" thickBot="1" x14ac:dyDescent="0.3"/>
    <row r="2" spans="2:11" ht="40.049999999999997" customHeight="1" thickBot="1" x14ac:dyDescent="0.3">
      <c r="B2" s="38" t="s">
        <v>0</v>
      </c>
      <c r="C2" s="57" t="s">
        <v>86</v>
      </c>
      <c r="D2" s="58" t="s">
        <v>87</v>
      </c>
      <c r="E2" s="58" t="s">
        <v>88</v>
      </c>
      <c r="F2" s="58" t="s">
        <v>89</v>
      </c>
      <c r="G2" s="58" t="s">
        <v>90</v>
      </c>
      <c r="H2" s="58" t="s">
        <v>91</v>
      </c>
      <c r="I2" s="59" t="s">
        <v>92</v>
      </c>
      <c r="J2" s="7" t="s">
        <v>23</v>
      </c>
      <c r="K2" s="8" t="s">
        <v>24</v>
      </c>
    </row>
    <row r="3" spans="2:11" ht="19.95" customHeight="1" x14ac:dyDescent="0.25">
      <c r="B3" s="39" t="s">
        <v>2</v>
      </c>
      <c r="C3" s="60" t="s">
        <v>22</v>
      </c>
      <c r="D3" s="61">
        <v>120</v>
      </c>
      <c r="E3" s="3" t="str">
        <f>IF(ISNUMBER(C3),IF(ISNUMBER(D3), C3*(1+D3/100), C3),"None")</f>
        <v>None</v>
      </c>
      <c r="F3" s="3">
        <v>120</v>
      </c>
      <c r="G3" s="18">
        <v>120</v>
      </c>
      <c r="H3" s="3">
        <v>0</v>
      </c>
      <c r="I3" s="20" t="b">
        <v>0</v>
      </c>
      <c r="J3" s="1" t="s">
        <v>30</v>
      </c>
      <c r="K3" s="65">
        <v>0.06</v>
      </c>
    </row>
    <row r="4" spans="2:11" ht="19.95" customHeight="1" x14ac:dyDescent="0.25">
      <c r="B4" s="40" t="s">
        <v>1</v>
      </c>
      <c r="C4" s="62">
        <v>798</v>
      </c>
      <c r="D4" s="63">
        <v>120</v>
      </c>
      <c r="E4" s="4">
        <f t="shared" ref="E4:E25" si="0">IF(ISNUMBER(C4),IF(ISNUMBER(D4), C4*(1+D4/100), C4),"None")</f>
        <v>1755.6000000000001</v>
      </c>
      <c r="F4" s="4">
        <v>120</v>
      </c>
      <c r="G4" s="4">
        <v>120</v>
      </c>
      <c r="H4" s="3">
        <v>0</v>
      </c>
      <c r="I4" s="20" t="b">
        <v>0</v>
      </c>
      <c r="J4" s="2" t="s">
        <v>31</v>
      </c>
      <c r="K4" s="66">
        <v>0.156</v>
      </c>
    </row>
    <row r="5" spans="2:11" ht="19.95" customHeight="1" x14ac:dyDescent="0.25">
      <c r="B5" s="41" t="s">
        <v>4</v>
      </c>
      <c r="C5" s="62">
        <v>5150</v>
      </c>
      <c r="D5" s="63">
        <v>120</v>
      </c>
      <c r="E5" s="4">
        <f t="shared" si="0"/>
        <v>11330.000000000002</v>
      </c>
      <c r="F5" s="4">
        <v>690</v>
      </c>
      <c r="G5" s="4">
        <v>210</v>
      </c>
      <c r="H5" s="4">
        <v>8000</v>
      </c>
      <c r="I5" s="16" t="b">
        <v>1</v>
      </c>
      <c r="J5" s="24" t="s">
        <v>66</v>
      </c>
      <c r="K5" s="66">
        <v>0.76</v>
      </c>
    </row>
    <row r="6" spans="2:11" ht="19.95" customHeight="1" x14ac:dyDescent="0.25">
      <c r="B6" s="41" t="s">
        <v>3</v>
      </c>
      <c r="C6" s="62">
        <v>1824</v>
      </c>
      <c r="D6" s="63">
        <v>120</v>
      </c>
      <c r="E6" s="4">
        <f t="shared" si="0"/>
        <v>4012.8</v>
      </c>
      <c r="F6" s="4">
        <v>480</v>
      </c>
      <c r="G6" s="4">
        <v>360</v>
      </c>
      <c r="H6" s="4">
        <v>0</v>
      </c>
      <c r="I6" s="21" t="b">
        <v>0</v>
      </c>
      <c r="J6" s="24" t="s">
        <v>67</v>
      </c>
      <c r="K6" s="66">
        <v>0.9</v>
      </c>
    </row>
    <row r="7" spans="2:11" ht="19.95" customHeight="1" x14ac:dyDescent="0.25">
      <c r="B7" s="41" t="s">
        <v>5</v>
      </c>
      <c r="C7" s="62">
        <v>2560</v>
      </c>
      <c r="D7" s="63">
        <v>120</v>
      </c>
      <c r="E7" s="4">
        <f t="shared" si="0"/>
        <v>5632</v>
      </c>
      <c r="F7" s="4">
        <v>660</v>
      </c>
      <c r="G7" s="4">
        <v>660</v>
      </c>
      <c r="H7" s="4">
        <v>5000</v>
      </c>
      <c r="I7" s="16" t="b">
        <v>1</v>
      </c>
      <c r="J7" s="24" t="s">
        <v>32</v>
      </c>
      <c r="K7" s="66">
        <v>0.62</v>
      </c>
    </row>
    <row r="8" spans="2:11" ht="19.95" customHeight="1" x14ac:dyDescent="0.25">
      <c r="B8" s="41" t="s">
        <v>7</v>
      </c>
      <c r="C8" s="62">
        <v>2682</v>
      </c>
      <c r="D8" s="63">
        <v>180</v>
      </c>
      <c r="E8" s="4">
        <f t="shared" si="0"/>
        <v>7509.5999999999995</v>
      </c>
      <c r="F8" s="4">
        <v>630</v>
      </c>
      <c r="G8" s="4">
        <v>450</v>
      </c>
      <c r="H8" s="4">
        <v>9000</v>
      </c>
      <c r="I8" s="16" t="b">
        <v>1</v>
      </c>
      <c r="J8" s="2" t="s">
        <v>56</v>
      </c>
      <c r="K8" s="25">
        <v>0.06</v>
      </c>
    </row>
    <row r="9" spans="2:11" ht="19.95" customHeight="1" x14ac:dyDescent="0.25">
      <c r="B9" s="41" t="s">
        <v>6</v>
      </c>
      <c r="C9" s="62">
        <v>1880</v>
      </c>
      <c r="D9" s="63">
        <v>120</v>
      </c>
      <c r="E9" s="4">
        <f t="shared" si="0"/>
        <v>4136</v>
      </c>
      <c r="F9" s="4">
        <v>570</v>
      </c>
      <c r="G9" s="4">
        <v>360</v>
      </c>
      <c r="H9" s="5">
        <v>0</v>
      </c>
      <c r="I9" s="19" t="b">
        <v>0</v>
      </c>
      <c r="J9" s="1" t="s">
        <v>54</v>
      </c>
      <c r="K9" s="26">
        <v>150</v>
      </c>
    </row>
    <row r="10" spans="2:11" ht="19.95" customHeight="1" x14ac:dyDescent="0.25">
      <c r="B10" s="41" t="s">
        <v>12</v>
      </c>
      <c r="C10" s="62">
        <v>2080</v>
      </c>
      <c r="D10" s="63">
        <v>120</v>
      </c>
      <c r="E10" s="4">
        <f t="shared" si="0"/>
        <v>4576</v>
      </c>
      <c r="F10" s="4">
        <v>540</v>
      </c>
      <c r="G10" s="4">
        <v>480</v>
      </c>
      <c r="H10" s="5">
        <v>0</v>
      </c>
      <c r="I10" s="19" t="b">
        <v>0</v>
      </c>
      <c r="J10" s="22" t="s">
        <v>58</v>
      </c>
      <c r="K10" s="23">
        <v>210</v>
      </c>
    </row>
    <row r="11" spans="2:11" ht="19.95" customHeight="1" x14ac:dyDescent="0.25">
      <c r="B11" s="41" t="s">
        <v>8</v>
      </c>
      <c r="C11" s="62">
        <v>547</v>
      </c>
      <c r="D11" s="63">
        <v>120</v>
      </c>
      <c r="E11" s="4">
        <f t="shared" si="0"/>
        <v>1203.4000000000001</v>
      </c>
      <c r="F11" s="4">
        <v>600</v>
      </c>
      <c r="G11" s="4">
        <v>600</v>
      </c>
      <c r="H11" s="5">
        <v>0</v>
      </c>
      <c r="I11" s="19" t="b">
        <v>0</v>
      </c>
      <c r="J11" s="2" t="s">
        <v>71</v>
      </c>
      <c r="K11" s="37" t="b">
        <v>0</v>
      </c>
    </row>
    <row r="12" spans="2:11" ht="19.95" customHeight="1" x14ac:dyDescent="0.25">
      <c r="B12" s="41" t="s">
        <v>9</v>
      </c>
      <c r="C12" s="62">
        <v>1094</v>
      </c>
      <c r="D12" s="63">
        <v>120</v>
      </c>
      <c r="E12" s="4">
        <f t="shared" si="0"/>
        <v>2406.8000000000002</v>
      </c>
      <c r="F12" s="4">
        <v>420</v>
      </c>
      <c r="G12" s="4">
        <v>240</v>
      </c>
      <c r="H12" s="5">
        <v>0</v>
      </c>
      <c r="I12" s="19" t="b">
        <v>0</v>
      </c>
      <c r="J12" s="29"/>
      <c r="K12" s="28"/>
    </row>
    <row r="13" spans="2:11" ht="19.95" customHeight="1" x14ac:dyDescent="0.25">
      <c r="B13" s="41" t="s">
        <v>10</v>
      </c>
      <c r="C13" s="62">
        <v>1812</v>
      </c>
      <c r="D13" s="63">
        <v>120</v>
      </c>
      <c r="E13" s="4">
        <f t="shared" si="0"/>
        <v>3986.4000000000005</v>
      </c>
      <c r="F13" s="4">
        <v>510</v>
      </c>
      <c r="G13" s="4">
        <v>510</v>
      </c>
      <c r="H13" s="5">
        <v>0</v>
      </c>
      <c r="I13" s="19" t="b">
        <v>0</v>
      </c>
      <c r="J13" s="29"/>
      <c r="K13" s="28"/>
    </row>
    <row r="14" spans="2:11" ht="19.95" customHeight="1" x14ac:dyDescent="0.25">
      <c r="B14" s="41" t="s">
        <v>11</v>
      </c>
      <c r="C14" s="62">
        <v>2178</v>
      </c>
      <c r="D14" s="63">
        <v>120</v>
      </c>
      <c r="E14" s="4">
        <f t="shared" si="0"/>
        <v>4791.6000000000004</v>
      </c>
      <c r="F14" s="4">
        <v>630</v>
      </c>
      <c r="G14" s="4">
        <v>630</v>
      </c>
      <c r="H14" s="5">
        <v>4000</v>
      </c>
      <c r="I14" s="5" t="b">
        <v>0</v>
      </c>
      <c r="J14" s="29"/>
      <c r="K14" s="28"/>
    </row>
    <row r="15" spans="2:11" ht="19.95" customHeight="1" x14ac:dyDescent="0.25">
      <c r="B15" s="41" t="s">
        <v>26</v>
      </c>
      <c r="C15" s="62">
        <v>1275</v>
      </c>
      <c r="D15" s="63">
        <v>120</v>
      </c>
      <c r="E15" s="4">
        <f t="shared" si="0"/>
        <v>2805</v>
      </c>
      <c r="F15" s="4">
        <v>630</v>
      </c>
      <c r="G15" s="4">
        <v>630</v>
      </c>
      <c r="H15" s="5">
        <v>0</v>
      </c>
      <c r="I15" s="19" t="b">
        <v>0</v>
      </c>
      <c r="J15" s="27"/>
      <c r="K15" s="28"/>
    </row>
    <row r="16" spans="2:11" ht="19.95" customHeight="1" x14ac:dyDescent="0.25">
      <c r="B16" s="41" t="s">
        <v>27</v>
      </c>
      <c r="C16" s="62">
        <v>242</v>
      </c>
      <c r="D16" s="63">
        <v>120</v>
      </c>
      <c r="E16" s="4">
        <f t="shared" si="0"/>
        <v>532.40000000000009</v>
      </c>
      <c r="F16" s="10">
        <v>0</v>
      </c>
      <c r="G16" s="10">
        <v>0</v>
      </c>
      <c r="H16" s="19">
        <v>0</v>
      </c>
      <c r="I16" s="19" t="b">
        <v>0</v>
      </c>
      <c r="J16" s="30"/>
      <c r="K16" s="31"/>
    </row>
    <row r="17" spans="2:11" ht="19.95" customHeight="1" x14ac:dyDescent="0.25">
      <c r="B17" s="42" t="s">
        <v>18</v>
      </c>
      <c r="C17" s="62">
        <v>7200</v>
      </c>
      <c r="D17" s="63">
        <v>13</v>
      </c>
      <c r="E17" s="4">
        <f>IF(ISNUMBER(C17),IF(ISNUMBER(D17), C17*(1+D17/100), C17),"None")</f>
        <v>8135.9999999999991</v>
      </c>
      <c r="F17" s="10">
        <v>0</v>
      </c>
      <c r="G17" s="10">
        <v>0</v>
      </c>
      <c r="H17" s="5">
        <v>10000</v>
      </c>
      <c r="I17" s="5" t="b">
        <v>1</v>
      </c>
      <c r="J17" s="32"/>
      <c r="K17" s="33"/>
    </row>
    <row r="18" spans="2:11" ht="19.95" customHeight="1" x14ac:dyDescent="0.25">
      <c r="B18" s="42" t="s">
        <v>19</v>
      </c>
      <c r="C18" s="62">
        <v>12870</v>
      </c>
      <c r="D18" s="63">
        <v>0</v>
      </c>
      <c r="E18" s="4">
        <f t="shared" si="0"/>
        <v>12870</v>
      </c>
      <c r="F18" s="10" t="s">
        <v>25</v>
      </c>
      <c r="G18" s="10" t="s">
        <v>25</v>
      </c>
      <c r="H18" s="19">
        <v>0</v>
      </c>
      <c r="I18" s="19" t="b">
        <v>0</v>
      </c>
      <c r="J18" s="27"/>
      <c r="K18" s="34"/>
    </row>
    <row r="19" spans="2:11" ht="19.95" customHeight="1" x14ac:dyDescent="0.25">
      <c r="B19" s="42" t="s">
        <v>20</v>
      </c>
      <c r="C19" s="62">
        <v>10560</v>
      </c>
      <c r="D19" s="63">
        <v>11</v>
      </c>
      <c r="E19" s="4">
        <f t="shared" si="0"/>
        <v>11721.6</v>
      </c>
      <c r="F19" s="10">
        <v>120</v>
      </c>
      <c r="G19" s="10">
        <v>120</v>
      </c>
      <c r="H19" s="19">
        <v>0</v>
      </c>
      <c r="I19" s="19" t="b">
        <v>0</v>
      </c>
      <c r="J19" s="27"/>
      <c r="K19" s="34"/>
    </row>
    <row r="20" spans="2:11" ht="19.95" customHeight="1" thickBot="1" x14ac:dyDescent="0.3">
      <c r="B20" s="42" t="s">
        <v>21</v>
      </c>
      <c r="C20" s="62">
        <v>3200</v>
      </c>
      <c r="D20" s="63">
        <v>11</v>
      </c>
      <c r="E20" s="4">
        <f t="shared" si="0"/>
        <v>3552.0000000000005</v>
      </c>
      <c r="F20" s="10">
        <v>0</v>
      </c>
      <c r="G20" s="10">
        <v>0</v>
      </c>
      <c r="H20" s="19">
        <v>1400</v>
      </c>
      <c r="I20" s="19" t="b">
        <v>0</v>
      </c>
      <c r="J20" s="35"/>
      <c r="K20" s="36"/>
    </row>
    <row r="21" spans="2:11" ht="19.95" customHeight="1" x14ac:dyDescent="0.25">
      <c r="B21" s="40" t="s">
        <v>13</v>
      </c>
      <c r="C21" s="62">
        <v>1389</v>
      </c>
      <c r="D21" s="4" t="s">
        <v>22</v>
      </c>
      <c r="E21" s="4">
        <f t="shared" si="0"/>
        <v>1389</v>
      </c>
      <c r="F21" s="10">
        <v>0</v>
      </c>
      <c r="G21" s="10">
        <v>0</v>
      </c>
      <c r="H21" s="19">
        <v>0</v>
      </c>
      <c r="I21" s="19" t="b">
        <v>0</v>
      </c>
      <c r="J21" s="83" t="s">
        <v>95</v>
      </c>
      <c r="K21" s="84"/>
    </row>
    <row r="22" spans="2:11" ht="19.95" customHeight="1" x14ac:dyDescent="0.25">
      <c r="B22" s="40" t="s">
        <v>14</v>
      </c>
      <c r="C22" s="62">
        <v>4576</v>
      </c>
      <c r="D22" s="4" t="s">
        <v>22</v>
      </c>
      <c r="E22" s="4">
        <f t="shared" si="0"/>
        <v>4576</v>
      </c>
      <c r="F22" s="10">
        <v>0</v>
      </c>
      <c r="G22" s="10">
        <v>0</v>
      </c>
      <c r="H22" s="19">
        <v>720</v>
      </c>
      <c r="I22" s="19" t="b">
        <v>0</v>
      </c>
      <c r="J22" s="83"/>
      <c r="K22" s="84"/>
    </row>
    <row r="23" spans="2:11" ht="19.95" customHeight="1" x14ac:dyDescent="0.25">
      <c r="B23" s="40" t="s">
        <v>17</v>
      </c>
      <c r="C23" s="62">
        <v>17280</v>
      </c>
      <c r="D23" s="4" t="s">
        <v>22</v>
      </c>
      <c r="E23" s="4">
        <f t="shared" si="0"/>
        <v>17280</v>
      </c>
      <c r="F23" s="10">
        <v>0</v>
      </c>
      <c r="G23" s="10">
        <v>0</v>
      </c>
      <c r="H23" s="19">
        <v>360000</v>
      </c>
      <c r="I23" s="19" t="b">
        <v>0</v>
      </c>
      <c r="J23" s="83"/>
      <c r="K23" s="84"/>
    </row>
    <row r="24" spans="2:11" ht="19.95" customHeight="1" x14ac:dyDescent="0.25">
      <c r="B24" s="40" t="s">
        <v>15</v>
      </c>
      <c r="C24" s="62">
        <v>28800</v>
      </c>
      <c r="D24" s="4" t="s">
        <v>22</v>
      </c>
      <c r="E24" s="4">
        <f t="shared" si="0"/>
        <v>28800</v>
      </c>
      <c r="F24" s="10">
        <v>0</v>
      </c>
      <c r="G24" s="10">
        <v>0</v>
      </c>
      <c r="H24" s="5">
        <v>3330</v>
      </c>
      <c r="I24" s="19" t="b">
        <v>0</v>
      </c>
      <c r="J24" s="83"/>
      <c r="K24" s="84"/>
    </row>
    <row r="25" spans="2:11" ht="19.95" customHeight="1" thickBot="1" x14ac:dyDescent="0.3">
      <c r="B25" s="43" t="s">
        <v>16</v>
      </c>
      <c r="C25" s="64">
        <v>46080</v>
      </c>
      <c r="D25" s="6" t="s">
        <v>22</v>
      </c>
      <c r="E25" s="6">
        <f t="shared" si="0"/>
        <v>46080</v>
      </c>
      <c r="F25" s="11">
        <v>0</v>
      </c>
      <c r="G25" s="11">
        <v>0</v>
      </c>
      <c r="H25" s="6">
        <v>3330</v>
      </c>
      <c r="I25" s="17" t="b">
        <v>0</v>
      </c>
      <c r="J25" s="85"/>
      <c r="K25" s="86"/>
    </row>
  </sheetData>
  <sheetProtection algorithmName="SHA-512" hashValue="gfS9T3ydVVuhTFR+OgxVDvY0SJjxsXm/d37OqtK4j/ftenfmj6ZXt5zc7t3eac1Arivl6vjEqIo/o+QOaQRmvA==" saltValue="x/OE6Ek9/vpqBqpK8a2s1Q==" spinCount="100000" sheet="1" objects="1" scenarios="1"/>
  <mergeCells count="1">
    <mergeCell ref="J21:K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A8FE-7337-4A65-A1F6-9CDCBFDD7E6A}">
  <dimension ref="A1:T5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20.77734375" defaultRowHeight="19.95" customHeight="1" x14ac:dyDescent="0.25"/>
  <cols>
    <col min="1" max="1" width="20.77734375" style="12"/>
    <col min="2" max="2" width="10.77734375" style="12" customWidth="1"/>
    <col min="3" max="16384" width="20.77734375" style="12"/>
  </cols>
  <sheetData>
    <row r="1" spans="1:20" ht="19.95" customHeight="1" x14ac:dyDescent="0.25">
      <c r="A1" s="13" t="s">
        <v>28</v>
      </c>
      <c r="B1" s="13" t="s">
        <v>29</v>
      </c>
      <c r="D1" s="12" t="str">
        <f>ComboSheet!E4</f>
        <v>al,ss,dj,ss,cs,fy,kf</v>
      </c>
      <c r="E1" s="12" t="str">
        <f>ComboSheet!E5</f>
        <v>al,ss,dj,ss,cf,ft,fy</v>
      </c>
      <c r="F1" s="12" t="str">
        <f>ComboSheet!E6</f>
        <v>al,ss,dj,ss,cs,fy</v>
      </c>
      <c r="G1" s="12" t="str">
        <f>ComboSheet!E7</f>
        <v>al,ss</v>
      </c>
      <c r="H1" s="12" t="str">
        <f>ComboSheet!E8</f>
        <v>al,ss,dj,ss,cs,fy</v>
      </c>
      <c r="I1" s="12" t="str">
        <f>ComboSheet!E9</f>
        <v>al,ss,dj,cf,ft,fy</v>
      </c>
      <c r="J1" s="12" t="str">
        <f>ComboSheet!E10</f>
        <v>al,ss</v>
      </c>
      <c r="K1" s="12" t="str">
        <f>ComboSheet!E11</f>
        <v>al,ss,dj,cf,ft,fy</v>
      </c>
      <c r="L1" s="12" t="str">
        <f>ComboSheet!E12</f>
        <v>al,ss,dj,cs,fy</v>
      </c>
      <c r="M1" s="12" t="str">
        <f>ComboSheet!E13</f>
        <v>al,dj,cf,ft,fy</v>
      </c>
      <c r="N1" s="12" t="str">
        <f>ComboSheet!E14</f>
        <v>al,ss</v>
      </c>
      <c r="O1" s="12" t="str">
        <f>ComboSheet!E15</f>
        <v>al,dj,cf,ft,fy</v>
      </c>
      <c r="P1" s="12" t="str">
        <f>ComboSheet!E16</f>
        <v>al,dj,cs,fy</v>
      </c>
      <c r="Q1" s="12" t="str">
        <f>ComboSheet!E17</f>
        <v>al,dj,cs,kf</v>
      </c>
      <c r="R1" s="12" t="str">
        <f>ComboSheet!E18</f>
        <v>al,ss,dj,ss</v>
      </c>
      <c r="S1" s="12" t="str">
        <f>ComboSheet!E19</f>
        <v>al,dj,cf,ft</v>
      </c>
      <c r="T1" s="12" t="str">
        <f>ComboSheet!E20</f>
        <v>al,ss</v>
      </c>
    </row>
    <row r="2" spans="1:20" ht="19.95" customHeight="1" x14ac:dyDescent="0.25">
      <c r="A2" s="13"/>
      <c r="B2" s="13"/>
      <c r="C2" s="12" t="s">
        <v>64</v>
      </c>
      <c r="D2" s="12">
        <f>(LEN(D1)+1)/3</f>
        <v>7</v>
      </c>
      <c r="E2" s="12">
        <f t="shared" ref="E2:T2" si="0">(LEN(E1)+1)/3</f>
        <v>7</v>
      </c>
      <c r="F2" s="12">
        <f t="shared" si="0"/>
        <v>6</v>
      </c>
      <c r="G2" s="12">
        <f t="shared" si="0"/>
        <v>2</v>
      </c>
      <c r="H2" s="12">
        <f t="shared" si="0"/>
        <v>6</v>
      </c>
      <c r="I2" s="12">
        <f t="shared" si="0"/>
        <v>6</v>
      </c>
      <c r="J2" s="12">
        <f t="shared" si="0"/>
        <v>2</v>
      </c>
      <c r="K2" s="12">
        <f t="shared" si="0"/>
        <v>6</v>
      </c>
      <c r="L2" s="12">
        <f t="shared" si="0"/>
        <v>5</v>
      </c>
      <c r="M2" s="12">
        <f t="shared" si="0"/>
        <v>5</v>
      </c>
      <c r="N2" s="12">
        <f t="shared" si="0"/>
        <v>2</v>
      </c>
      <c r="O2" s="12">
        <f t="shared" si="0"/>
        <v>5</v>
      </c>
      <c r="P2" s="12">
        <f t="shared" si="0"/>
        <v>4</v>
      </c>
      <c r="Q2" s="12">
        <f t="shared" si="0"/>
        <v>4</v>
      </c>
      <c r="R2" s="12">
        <f t="shared" si="0"/>
        <v>4</v>
      </c>
      <c r="S2" s="12">
        <f t="shared" si="0"/>
        <v>4</v>
      </c>
      <c r="T2" s="12">
        <f t="shared" si="0"/>
        <v>2</v>
      </c>
    </row>
    <row r="3" spans="1:20" ht="19.95" customHeight="1" x14ac:dyDescent="0.25">
      <c r="A3" s="12" t="s">
        <v>33</v>
      </c>
      <c r="B3" s="12" t="b">
        <f>IF(ISNUMBER(hex_yst_pctg), TRUE, FALSE)</f>
        <v>1</v>
      </c>
      <c r="C3" s="87" t="s">
        <v>50</v>
      </c>
      <c r="D3" s="12" t="str">
        <f>IF(D2&gt;=1,MID(D1,1,2))</f>
        <v>al</v>
      </c>
      <c r="E3" s="12" t="str">
        <f t="shared" ref="E3:G3" si="1">IF(E2&gt;=1,MID(E1,1,2))</f>
        <v>al</v>
      </c>
      <c r="F3" s="12" t="str">
        <f t="shared" si="1"/>
        <v>al</v>
      </c>
      <c r="G3" s="12" t="str">
        <f t="shared" si="1"/>
        <v>al</v>
      </c>
      <c r="H3" s="12" t="str">
        <f t="shared" ref="H3" si="2">IF(H2&gt;=1,MID(H1,1,2))</f>
        <v>al</v>
      </c>
      <c r="I3" s="12" t="str">
        <f t="shared" ref="I3:J3" si="3">IF(I2&gt;=1,MID(I1,1,2))</f>
        <v>al</v>
      </c>
      <c r="J3" s="12" t="str">
        <f t="shared" si="3"/>
        <v>al</v>
      </c>
      <c r="K3" s="12" t="str">
        <f t="shared" ref="K3" si="4">IF(K2&gt;=1,MID(K1,1,2))</f>
        <v>al</v>
      </c>
      <c r="L3" s="12" t="str">
        <f t="shared" ref="L3:M3" si="5">IF(L2&gt;=1,MID(L1,1,2))</f>
        <v>al</v>
      </c>
      <c r="M3" s="12" t="str">
        <f t="shared" si="5"/>
        <v>al</v>
      </c>
      <c r="N3" s="12" t="str">
        <f t="shared" ref="N3" si="6">IF(N2&gt;=1,MID(N1,1,2))</f>
        <v>al</v>
      </c>
      <c r="O3" s="12" t="str">
        <f t="shared" ref="O3:P3" si="7">IF(O2&gt;=1,MID(O1,1,2))</f>
        <v>al</v>
      </c>
      <c r="P3" s="12" t="str">
        <f t="shared" si="7"/>
        <v>al</v>
      </c>
      <c r="Q3" s="12" t="str">
        <f t="shared" ref="Q3" si="8">IF(Q2&gt;=1,MID(Q1,1,2))</f>
        <v>al</v>
      </c>
      <c r="R3" s="12" t="str">
        <f t="shared" ref="R3:S3" si="9">IF(R2&gt;=1,MID(R1,1,2))</f>
        <v>al</v>
      </c>
      <c r="S3" s="12" t="str">
        <f t="shared" si="9"/>
        <v>al</v>
      </c>
      <c r="T3" s="12" t="str">
        <f t="shared" ref="T3" si="10">IF(T2&gt;=1,MID(T1,1,2))</f>
        <v>al</v>
      </c>
    </row>
    <row r="4" spans="1:20" ht="19.95" customHeight="1" x14ac:dyDescent="0.25">
      <c r="A4" s="12" t="s">
        <v>79</v>
      </c>
      <c r="B4" s="12">
        <f>1+v1_shadow_rate+v1_shadow_rate*(v1_shadow_rate-0.2)+v1_shadow_rate*(v1_shadow_rate-0.2)*(v1_shadow_rate-0.4)</f>
        <v>2.8449999999999998</v>
      </c>
      <c r="C4" s="87"/>
      <c r="D4" s="12" t="str">
        <f>IF(D2&gt;=2,MID(D1,4,2))</f>
        <v>ss</v>
      </c>
      <c r="E4" s="12" t="str">
        <f t="shared" ref="E4:G4" si="11">IF(E2&gt;=2,MID(E1,4,2))</f>
        <v>ss</v>
      </c>
      <c r="F4" s="12" t="str">
        <f t="shared" si="11"/>
        <v>ss</v>
      </c>
      <c r="G4" s="12" t="str">
        <f t="shared" si="11"/>
        <v>ss</v>
      </c>
      <c r="H4" s="12" t="str">
        <f t="shared" ref="H4:T4" si="12">IF(H2&gt;=2,MID(H1,4,2))</f>
        <v>ss</v>
      </c>
      <c r="I4" s="12" t="str">
        <f t="shared" si="12"/>
        <v>ss</v>
      </c>
      <c r="J4" s="12" t="str">
        <f t="shared" si="12"/>
        <v>ss</v>
      </c>
      <c r="K4" s="12" t="str">
        <f t="shared" si="12"/>
        <v>ss</v>
      </c>
      <c r="L4" s="12" t="str">
        <f t="shared" si="12"/>
        <v>ss</v>
      </c>
      <c r="M4" s="12" t="str">
        <f t="shared" si="12"/>
        <v>dj</v>
      </c>
      <c r="N4" s="12" t="str">
        <f t="shared" si="12"/>
        <v>ss</v>
      </c>
      <c r="O4" s="12" t="str">
        <f t="shared" si="12"/>
        <v>dj</v>
      </c>
      <c r="P4" s="12" t="str">
        <f t="shared" si="12"/>
        <v>dj</v>
      </c>
      <c r="Q4" s="12" t="str">
        <f t="shared" si="12"/>
        <v>dj</v>
      </c>
      <c r="R4" s="12" t="str">
        <f t="shared" si="12"/>
        <v>ss</v>
      </c>
      <c r="S4" s="12" t="str">
        <f t="shared" si="12"/>
        <v>dj</v>
      </c>
      <c r="T4" s="12" t="str">
        <f t="shared" si="12"/>
        <v>ss</v>
      </c>
    </row>
    <row r="5" spans="1:20" ht="19.95" customHeight="1" x14ac:dyDescent="0.25">
      <c r="A5" s="12" t="s">
        <v>80</v>
      </c>
      <c r="B5" s="12">
        <f>1+v1_shadow_rate/2+v1_shadow_rate*(v1_shadow_rate-0.2)/4+v1_shadow_rate*(v1_shadow_rate-0.2)*(v1_shadow_rate-0.4)/8</f>
        <v>1.6468749999999999</v>
      </c>
      <c r="C5" s="87"/>
      <c r="D5" s="12" t="str">
        <f>IF(D2&gt;=3,MID(D1,7,2))</f>
        <v>dj</v>
      </c>
      <c r="E5" s="12" t="str">
        <f t="shared" ref="E5:G5" si="13">IF(E2&gt;=3,MID(E1,7,2))</f>
        <v>dj</v>
      </c>
      <c r="F5" s="12" t="str">
        <f t="shared" si="13"/>
        <v>dj</v>
      </c>
      <c r="G5" s="12" t="b">
        <f t="shared" si="13"/>
        <v>0</v>
      </c>
      <c r="H5" s="12" t="str">
        <f t="shared" ref="H5:T5" si="14">IF(H2&gt;=3,MID(H1,7,2))</f>
        <v>dj</v>
      </c>
      <c r="I5" s="12" t="str">
        <f t="shared" si="14"/>
        <v>dj</v>
      </c>
      <c r="J5" s="12" t="b">
        <f t="shared" si="14"/>
        <v>0</v>
      </c>
      <c r="K5" s="12" t="str">
        <f t="shared" si="14"/>
        <v>dj</v>
      </c>
      <c r="L5" s="12" t="str">
        <f t="shared" si="14"/>
        <v>dj</v>
      </c>
      <c r="M5" s="12" t="str">
        <f t="shared" si="14"/>
        <v>cf</v>
      </c>
      <c r="N5" s="12" t="b">
        <f t="shared" si="14"/>
        <v>0</v>
      </c>
      <c r="O5" s="12" t="str">
        <f t="shared" si="14"/>
        <v>cf</v>
      </c>
      <c r="P5" s="12" t="str">
        <f t="shared" si="14"/>
        <v>cs</v>
      </c>
      <c r="Q5" s="12" t="str">
        <f t="shared" si="14"/>
        <v>cs</v>
      </c>
      <c r="R5" s="12" t="str">
        <f t="shared" si="14"/>
        <v>dj</v>
      </c>
      <c r="S5" s="12" t="str">
        <f t="shared" si="14"/>
        <v>cf</v>
      </c>
      <c r="T5" s="12" t="b">
        <f t="shared" si="14"/>
        <v>0</v>
      </c>
    </row>
    <row r="6" spans="1:20" ht="19.95" customHeight="1" x14ac:dyDescent="0.25">
      <c r="A6" s="12" t="s">
        <v>81</v>
      </c>
      <c r="B6" s="12">
        <f>1+(v1_skill_amt_ratio-1)*v1shadow_final_dmg</f>
        <v>2.1438999999999999</v>
      </c>
      <c r="C6" s="87"/>
      <c r="D6" s="12" t="str">
        <f>IF(D2&gt;=4,MID(D1,10,2))</f>
        <v>ss</v>
      </c>
      <c r="E6" s="12" t="str">
        <f t="shared" ref="E6:G6" si="15">IF(E2&gt;=4,MID(E1,10,2))</f>
        <v>ss</v>
      </c>
      <c r="F6" s="12" t="str">
        <f t="shared" si="15"/>
        <v>ss</v>
      </c>
      <c r="G6" s="12" t="b">
        <f t="shared" si="15"/>
        <v>0</v>
      </c>
      <c r="H6" s="12" t="str">
        <f t="shared" ref="H6:T6" si="16">IF(H2&gt;=4,MID(H1,10,2))</f>
        <v>ss</v>
      </c>
      <c r="I6" s="12" t="str">
        <f t="shared" si="16"/>
        <v>cf</v>
      </c>
      <c r="J6" s="12" t="b">
        <f t="shared" si="16"/>
        <v>0</v>
      </c>
      <c r="K6" s="12" t="str">
        <f t="shared" si="16"/>
        <v>cf</v>
      </c>
      <c r="L6" s="12" t="str">
        <f t="shared" si="16"/>
        <v>cs</v>
      </c>
      <c r="M6" s="12" t="str">
        <f t="shared" si="16"/>
        <v>ft</v>
      </c>
      <c r="N6" s="12" t="b">
        <f t="shared" si="16"/>
        <v>0</v>
      </c>
      <c r="O6" s="12" t="str">
        <f t="shared" si="16"/>
        <v>ft</v>
      </c>
      <c r="P6" s="12" t="str">
        <f t="shared" si="16"/>
        <v>fy</v>
      </c>
      <c r="Q6" s="12" t="str">
        <f t="shared" si="16"/>
        <v>kf</v>
      </c>
      <c r="R6" s="12" t="str">
        <f t="shared" si="16"/>
        <v>ss</v>
      </c>
      <c r="S6" s="12" t="str">
        <f t="shared" si="16"/>
        <v>ft</v>
      </c>
      <c r="T6" s="12" t="b">
        <f t="shared" si="16"/>
        <v>0</v>
      </c>
    </row>
    <row r="7" spans="1:20" ht="19.95" customHeight="1" x14ac:dyDescent="0.25">
      <c r="A7" s="12" t="s">
        <v>82</v>
      </c>
      <c r="B7" s="12">
        <f>1+(v1_yst_amt_ratio-1)*v1shadow_final_dmg</f>
        <v>1.4010624999999999</v>
      </c>
      <c r="C7" s="87"/>
      <c r="D7" s="12" t="str">
        <f>IF(D2&gt;=5,MID(D1,13,2))</f>
        <v>cs</v>
      </c>
      <c r="E7" s="12" t="str">
        <f t="shared" ref="E7:G7" si="17">IF(E2&gt;=5,MID(E1,13,2))</f>
        <v>cf</v>
      </c>
      <c r="F7" s="12" t="str">
        <f t="shared" si="17"/>
        <v>cs</v>
      </c>
      <c r="G7" s="12" t="b">
        <f t="shared" si="17"/>
        <v>0</v>
      </c>
      <c r="H7" s="12" t="str">
        <f t="shared" ref="H7:T7" si="18">IF(H2&gt;=5,MID(H1,13,2))</f>
        <v>cs</v>
      </c>
      <c r="I7" s="12" t="str">
        <f t="shared" si="18"/>
        <v>ft</v>
      </c>
      <c r="J7" s="12" t="b">
        <f t="shared" si="18"/>
        <v>0</v>
      </c>
      <c r="K7" s="12" t="str">
        <f t="shared" si="18"/>
        <v>ft</v>
      </c>
      <c r="L7" s="12" t="str">
        <f t="shared" si="18"/>
        <v>fy</v>
      </c>
      <c r="M7" s="12" t="str">
        <f t="shared" si="18"/>
        <v>fy</v>
      </c>
      <c r="N7" s="12" t="b">
        <f t="shared" si="18"/>
        <v>0</v>
      </c>
      <c r="O7" s="12" t="str">
        <f t="shared" si="18"/>
        <v>fy</v>
      </c>
      <c r="P7" s="12" t="b">
        <f t="shared" si="18"/>
        <v>0</v>
      </c>
      <c r="Q7" s="12" t="b">
        <f t="shared" si="18"/>
        <v>0</v>
      </c>
      <c r="R7" s="12" t="b">
        <f t="shared" si="18"/>
        <v>0</v>
      </c>
      <c r="S7" s="12" t="b">
        <f t="shared" si="18"/>
        <v>0</v>
      </c>
      <c r="T7" s="12" t="b">
        <f t="shared" si="18"/>
        <v>0</v>
      </c>
    </row>
    <row r="8" spans="1:20" ht="19.95" customHeight="1" x14ac:dyDescent="0.25">
      <c r="A8" s="12" t="s">
        <v>93</v>
      </c>
      <c r="B8" s="12" t="s">
        <v>94</v>
      </c>
      <c r="C8" s="87"/>
      <c r="D8" s="12" t="str">
        <f>IF(D2&gt;=6,MID(D1,16,2))</f>
        <v>fy</v>
      </c>
      <c r="E8" s="12" t="str">
        <f t="shared" ref="E8:G8" si="19">IF(E2&gt;=6,MID(E1,16,2))</f>
        <v>ft</v>
      </c>
      <c r="F8" s="12" t="str">
        <f t="shared" si="19"/>
        <v>fy</v>
      </c>
      <c r="G8" s="12" t="b">
        <f t="shared" si="19"/>
        <v>0</v>
      </c>
      <c r="H8" s="12" t="str">
        <f t="shared" ref="H8:T8" si="20">IF(H2&gt;=6,MID(H1,16,2))</f>
        <v>fy</v>
      </c>
      <c r="I8" s="12" t="str">
        <f t="shared" si="20"/>
        <v>fy</v>
      </c>
      <c r="J8" s="12" t="b">
        <f t="shared" si="20"/>
        <v>0</v>
      </c>
      <c r="K8" s="12" t="str">
        <f t="shared" si="20"/>
        <v>fy</v>
      </c>
      <c r="L8" s="12" t="b">
        <f t="shared" si="20"/>
        <v>0</v>
      </c>
      <c r="M8" s="12" t="b">
        <f t="shared" si="20"/>
        <v>0</v>
      </c>
      <c r="N8" s="12" t="b">
        <f t="shared" si="20"/>
        <v>0</v>
      </c>
      <c r="O8" s="12" t="b">
        <f t="shared" si="20"/>
        <v>0</v>
      </c>
      <c r="P8" s="12" t="b">
        <f t="shared" si="20"/>
        <v>0</v>
      </c>
      <c r="Q8" s="12" t="b">
        <f t="shared" si="20"/>
        <v>0</v>
      </c>
      <c r="R8" s="12" t="b">
        <f t="shared" si="20"/>
        <v>0</v>
      </c>
      <c r="S8" s="12" t="b">
        <f t="shared" si="20"/>
        <v>0</v>
      </c>
      <c r="T8" s="12" t="b">
        <f t="shared" si="20"/>
        <v>0</v>
      </c>
    </row>
    <row r="9" spans="1:20" ht="19.95" customHeight="1" x14ac:dyDescent="0.25">
      <c r="C9" s="87"/>
      <c r="D9" s="12" t="str">
        <f>IF(D2&gt;=7,MID(D1,19,2))</f>
        <v>kf</v>
      </c>
      <c r="E9" s="12" t="str">
        <f t="shared" ref="E9:G9" si="21">IF(E2&gt;=7,MID(E1,19,2))</f>
        <v>fy</v>
      </c>
      <c r="F9" s="12" t="b">
        <f t="shared" si="21"/>
        <v>0</v>
      </c>
      <c r="G9" s="12" t="b">
        <f t="shared" si="21"/>
        <v>0</v>
      </c>
      <c r="H9" s="12" t="b">
        <f t="shared" ref="H9:T9" si="22">IF(H2&gt;=7,MID(H1,19,2))</f>
        <v>0</v>
      </c>
      <c r="I9" s="12" t="b">
        <f t="shared" si="22"/>
        <v>0</v>
      </c>
      <c r="J9" s="12" t="b">
        <f t="shared" si="22"/>
        <v>0</v>
      </c>
      <c r="K9" s="12" t="b">
        <f t="shared" si="22"/>
        <v>0</v>
      </c>
      <c r="L9" s="12" t="b">
        <f t="shared" si="22"/>
        <v>0</v>
      </c>
      <c r="M9" s="12" t="b">
        <f t="shared" si="22"/>
        <v>0</v>
      </c>
      <c r="N9" s="12" t="b">
        <f t="shared" si="22"/>
        <v>0</v>
      </c>
      <c r="O9" s="12" t="b">
        <f t="shared" si="22"/>
        <v>0</v>
      </c>
      <c r="P9" s="12" t="b">
        <f t="shared" si="22"/>
        <v>0</v>
      </c>
      <c r="Q9" s="12" t="b">
        <f t="shared" si="22"/>
        <v>0</v>
      </c>
      <c r="R9" s="12" t="b">
        <f t="shared" si="22"/>
        <v>0</v>
      </c>
      <c r="S9" s="12" t="b">
        <f t="shared" si="22"/>
        <v>0</v>
      </c>
      <c r="T9" s="12" t="b">
        <f t="shared" si="22"/>
        <v>0</v>
      </c>
    </row>
    <row r="10" spans="1:20" ht="19.95" customHeight="1" x14ac:dyDescent="0.25">
      <c r="C10" s="87" t="s">
        <v>51</v>
      </c>
      <c r="D10" s="12" cm="1">
        <f t="array" ref="D10">_xlfn.SWITCH(D3,"al",al_cdelay,"ss",ss_cdelay,"cs",cs_cdelay,"dj",dj_cdelay,"fy",fy_cdelay,"kf",kf_cdelay,"cf",cf2_cdelay,"ft",ft_cdelay,"yp",yp_cdelay,"sd",sd_cdelay,FALSE)</f>
        <v>210</v>
      </c>
      <c r="E10" s="12" cm="1">
        <f t="array" ref="E10">_xlfn.SWITCH(E3,"al",al_cdelay,"ss",ss_cdelay,"cs",cs_cdelay,"dj",dj_cdelay,"fy",fy_cdelay,"kf",kf_cdelay,"cf",cf2_cdelay,"ft",ft_cdelay,"yp",yp_cdelay,"sd",sd_cdelay,FALSE)</f>
        <v>210</v>
      </c>
      <c r="F10" s="12" cm="1">
        <f t="array" ref="F10">_xlfn.SWITCH(F3,"al",al_cdelay,"ss",ss_cdelay,"cs",cs_cdelay,"dj",dj_cdelay,"fy",fy_cdelay,"kf",kf_cdelay,"cf",cf2_cdelay,"ft",ft_cdelay,"yp",yp_cdelay,"sd",sd_cdelay,FALSE)</f>
        <v>210</v>
      </c>
      <c r="G10" s="12" cm="1">
        <f t="array" ref="G10">_xlfn.SWITCH(G3,"al",al_cdelay,"ss",ss_cdelay,"cs",cs_cdelay,"dj",dj_cdelay,"fy",fy_cdelay,"kf",kf_cdelay,"cf",cf2_cdelay,"ft",ft_cdelay,"yp",yp_cdelay,"sd",sd_cdelay,FALSE)</f>
        <v>210</v>
      </c>
      <c r="H10" s="12" cm="1">
        <f t="array" ref="H10">_xlfn.SWITCH(H3,"al",al_cdelay,"ss",ss_cdelay,"cs",cs_cdelay,"dj",dj_cdelay,"fy",fy_cdelay,"kf",kf_cdelay,"cf",cf2_cdelay,"ft",ft_cdelay,"yp",yp_cdelay,"sd",sd_cdelay,FALSE)</f>
        <v>210</v>
      </c>
      <c r="I10" s="12" cm="1">
        <f t="array" ref="I10">_xlfn.SWITCH(I3,"al",al_cdelay,"ss",ss_cdelay,"cs",cs_cdelay,"dj",dj_cdelay,"fy",fy_cdelay,"kf",kf_cdelay,"cf",cf2_cdelay,"ft",ft_cdelay,"yp",yp_cdelay,"sd",sd_cdelay,FALSE)</f>
        <v>210</v>
      </c>
      <c r="J10" s="12" cm="1">
        <f t="array" ref="J10">_xlfn.SWITCH(J3,"al",al_cdelay,"ss",ss_cdelay,"cs",cs_cdelay,"dj",dj_cdelay,"fy",fy_cdelay,"kf",kf_cdelay,"cf",cf2_cdelay,"ft",ft_cdelay,"yp",yp_cdelay,"sd",sd_cdelay,FALSE)</f>
        <v>210</v>
      </c>
      <c r="K10" s="12" cm="1">
        <f t="array" ref="K10">_xlfn.SWITCH(K3,"al",al_cdelay,"ss",ss_cdelay,"cs",cs_cdelay,"dj",dj_cdelay,"fy",fy_cdelay,"kf",kf_cdelay,"cf",cf2_cdelay,"ft",ft_cdelay,"yp",yp_cdelay,"sd",sd_cdelay,FALSE)</f>
        <v>210</v>
      </c>
      <c r="L10" s="12" cm="1">
        <f t="array" ref="L10">_xlfn.SWITCH(L3,"al",al_cdelay,"ss",ss_cdelay,"cs",cs_cdelay,"dj",dj_cdelay,"fy",fy_cdelay,"kf",kf_cdelay,"cf",cf2_cdelay,"ft",ft_cdelay,"yp",yp_cdelay,"sd",sd_cdelay,FALSE)</f>
        <v>210</v>
      </c>
      <c r="M10" s="12" cm="1">
        <f t="array" ref="M10">_xlfn.SWITCH(M3,"al",al_cdelay,"ss",ss_cdelay,"cs",cs_cdelay,"dj",dj_cdelay,"fy",fy_cdelay,"kf",kf_cdelay,"cf",cf2_cdelay,"ft",ft_cdelay,"yp",yp_cdelay,"sd",sd_cdelay,FALSE)</f>
        <v>210</v>
      </c>
      <c r="N10" s="12" cm="1">
        <f t="array" ref="N10">_xlfn.SWITCH(N3,"al",al_cdelay,"ss",ss_cdelay,"cs",cs_cdelay,"dj",dj_cdelay,"fy",fy_cdelay,"kf",kf_cdelay,"cf",cf2_cdelay,"ft",ft_cdelay,"yp",yp_cdelay,"sd",sd_cdelay,FALSE)</f>
        <v>210</v>
      </c>
      <c r="O10" s="12" cm="1">
        <f t="array" ref="O10">_xlfn.SWITCH(O3,"al",al_cdelay,"ss",ss_cdelay,"cs",cs_cdelay,"dj",dj_cdelay,"fy",fy_cdelay,"kf",kf_cdelay,"cf",cf2_cdelay,"ft",ft_cdelay,"yp",yp_cdelay,"sd",sd_cdelay,FALSE)</f>
        <v>210</v>
      </c>
      <c r="P10" s="12" cm="1">
        <f t="array" ref="P10">_xlfn.SWITCH(P3,"al",al_cdelay,"ss",ss_cdelay,"cs",cs_cdelay,"dj",dj_cdelay,"fy",fy_cdelay,"kf",kf_cdelay,"cf",cf2_cdelay,"ft",ft_cdelay,"yp",yp_cdelay,"sd",sd_cdelay,FALSE)</f>
        <v>210</v>
      </c>
      <c r="Q10" s="12" cm="1">
        <f t="array" ref="Q10">_xlfn.SWITCH(Q3,"al",al_cdelay,"ss",ss_cdelay,"cs",cs_cdelay,"dj",dj_cdelay,"fy",fy_cdelay,"kf",kf_cdelay,"cf",cf2_cdelay,"ft",ft_cdelay,"yp",yp_cdelay,"sd",sd_cdelay,FALSE)</f>
        <v>210</v>
      </c>
      <c r="R10" s="12" cm="1">
        <f t="array" ref="R10">_xlfn.SWITCH(R3,"al",al_cdelay,"ss",ss_cdelay,"cs",cs_cdelay,"dj",dj_cdelay,"fy",fy_cdelay,"kf",kf_cdelay,"cf",cf2_cdelay,"ft",ft_cdelay,"yp",yp_cdelay,"sd",sd_cdelay,FALSE)</f>
        <v>210</v>
      </c>
      <c r="S10" s="12" cm="1">
        <f t="array" ref="S10">_xlfn.SWITCH(S3,"al",al_cdelay,"ss",ss_cdelay,"cs",cs_cdelay,"dj",dj_cdelay,"fy",fy_cdelay,"kf",kf_cdelay,"cf",cf2_cdelay,"ft",ft_cdelay,"yp",yp_cdelay,"sd",sd_cdelay,FALSE)</f>
        <v>210</v>
      </c>
      <c r="T10" s="12" cm="1">
        <f t="array" ref="T10">_xlfn.SWITCH(T3,"al",al_cdelay,"ss",ss_cdelay,"cs",cs_cdelay,"dj",dj_cdelay,"fy",fy_cdelay,"kf",kf_cdelay,"cf",cf2_cdelay,"ft",ft_cdelay,"yp",yp_cdelay,"sd",sd_cdelay,FALSE)</f>
        <v>210</v>
      </c>
    </row>
    <row r="11" spans="1:20" ht="19.95" customHeight="1" x14ac:dyDescent="0.25">
      <c r="C11" s="87"/>
      <c r="D11" s="12" cm="1">
        <f t="array" ref="D11">_xlfn.SWITCH(D4,"al",al_cdelay,"ss",ss_cdelay,"cs",cs_cdelay,"dj",dj_cdelay,"fy",fy_cdelay,"kf",kf_cdelay,"cf",cf2_cdelay,"ft",ft_cdelay,"yp",yp_cdelay,"sd",sd_cdelay,FALSE)</f>
        <v>360</v>
      </c>
      <c r="E11" s="12" cm="1">
        <f t="array" ref="E11">_xlfn.SWITCH(E4,"al",al_cdelay,"ss",ss_cdelay,"cs",cs_cdelay,"dj",dj_cdelay,"fy",fy_cdelay,"kf",kf_cdelay,"cf",cf2_cdelay,"ft",ft_cdelay,"yp",yp_cdelay,"sd",sd_cdelay,FALSE)</f>
        <v>360</v>
      </c>
      <c r="F11" s="12" cm="1">
        <f t="array" ref="F11">_xlfn.SWITCH(F4,"al",al_cdelay,"ss",ss_cdelay,"cs",cs_cdelay,"dj",dj_cdelay,"fy",fy_cdelay,"kf",kf_cdelay,"cf",cf2_cdelay,"ft",ft_cdelay,"yp",yp_cdelay,"sd",sd_cdelay,FALSE)</f>
        <v>360</v>
      </c>
      <c r="G11" s="12" cm="1">
        <f t="array" ref="G11">_xlfn.SWITCH(G4,"al",al_cdelay,"ss",ss_cdelay,"cs",cs_cdelay,"dj",dj_cdelay,"fy",fy_cdelay,"kf",kf_cdelay,"cf",cf2_cdelay,"ft",ft_cdelay,"yp",yp_cdelay,"sd",sd_cdelay,FALSE)</f>
        <v>360</v>
      </c>
      <c r="H11" s="12" cm="1">
        <f t="array" ref="H11">_xlfn.SWITCH(H4,"al",al_cdelay,"ss",ss_cdelay,"cs",cs_cdelay,"dj",dj_cdelay,"fy",fy_cdelay,"kf",kf_cdelay,"cf",cf2_cdelay,"ft",ft_cdelay,"yp",yp_cdelay,"sd",sd_cdelay,FALSE)</f>
        <v>360</v>
      </c>
      <c r="I11" s="12" cm="1">
        <f t="array" ref="I11">_xlfn.SWITCH(I4,"al",al_cdelay,"ss",ss_cdelay,"cs",cs_cdelay,"dj",dj_cdelay,"fy",fy_cdelay,"kf",kf_cdelay,"cf",cf2_cdelay,"ft",ft_cdelay,"yp",yp_cdelay,"sd",sd_cdelay,FALSE)</f>
        <v>360</v>
      </c>
      <c r="J11" s="12" cm="1">
        <f t="array" ref="J11">_xlfn.SWITCH(J4,"al",al_cdelay,"ss",ss_cdelay,"cs",cs_cdelay,"dj",dj_cdelay,"fy",fy_cdelay,"kf",kf_cdelay,"cf",cf2_cdelay,"ft",ft_cdelay,"yp",yp_cdelay,"sd",sd_cdelay,FALSE)</f>
        <v>360</v>
      </c>
      <c r="K11" s="12" cm="1">
        <f t="array" ref="K11">_xlfn.SWITCH(K4,"al",al_cdelay,"ss",ss_cdelay,"cs",cs_cdelay,"dj",dj_cdelay,"fy",fy_cdelay,"kf",kf_cdelay,"cf",cf2_cdelay,"ft",ft_cdelay,"yp",yp_cdelay,"sd",sd_cdelay,FALSE)</f>
        <v>360</v>
      </c>
      <c r="L11" s="12" cm="1">
        <f t="array" ref="L11">_xlfn.SWITCH(L4,"al",al_cdelay,"ss",ss_cdelay,"cs",cs_cdelay,"dj",dj_cdelay,"fy",fy_cdelay,"kf",kf_cdelay,"cf",cf2_cdelay,"ft",ft_cdelay,"yp",yp_cdelay,"sd",sd_cdelay,FALSE)</f>
        <v>360</v>
      </c>
      <c r="M11" s="12" cm="1">
        <f t="array" ref="M11">_xlfn.SWITCH(M4,"al",al_cdelay,"ss",ss_cdelay,"cs",cs_cdelay,"dj",dj_cdelay,"fy",fy_cdelay,"kf",kf_cdelay,"cf",cf2_cdelay,"ft",ft_cdelay,"yp",yp_cdelay,"sd",sd_cdelay,FALSE)</f>
        <v>450</v>
      </c>
      <c r="N11" s="12" cm="1">
        <f t="array" ref="N11">_xlfn.SWITCH(N4,"al",al_cdelay,"ss",ss_cdelay,"cs",cs_cdelay,"dj",dj_cdelay,"fy",fy_cdelay,"kf",kf_cdelay,"cf",cf2_cdelay,"ft",ft_cdelay,"yp",yp_cdelay,"sd",sd_cdelay,FALSE)</f>
        <v>360</v>
      </c>
      <c r="O11" s="12" cm="1">
        <f t="array" ref="O11">_xlfn.SWITCH(O4,"al",al_cdelay,"ss",ss_cdelay,"cs",cs_cdelay,"dj",dj_cdelay,"fy",fy_cdelay,"kf",kf_cdelay,"cf",cf2_cdelay,"ft",ft_cdelay,"yp",yp_cdelay,"sd",sd_cdelay,FALSE)</f>
        <v>450</v>
      </c>
      <c r="P11" s="12" cm="1">
        <f t="array" ref="P11">_xlfn.SWITCH(P4,"al",al_cdelay,"ss",ss_cdelay,"cs",cs_cdelay,"dj",dj_cdelay,"fy",fy_cdelay,"kf",kf_cdelay,"cf",cf2_cdelay,"ft",ft_cdelay,"yp",yp_cdelay,"sd",sd_cdelay,FALSE)</f>
        <v>450</v>
      </c>
      <c r="Q11" s="12" cm="1">
        <f t="array" ref="Q11">_xlfn.SWITCH(Q4,"al",al_cdelay,"ss",ss_cdelay,"cs",cs_cdelay,"dj",dj_cdelay,"fy",fy_cdelay,"kf",kf_cdelay,"cf",cf2_cdelay,"ft",ft_cdelay,"yp",yp_cdelay,"sd",sd_cdelay,FALSE)</f>
        <v>450</v>
      </c>
      <c r="R11" s="12" cm="1">
        <f t="array" ref="R11">_xlfn.SWITCH(R4,"al",al_cdelay,"ss",ss_cdelay,"cs",cs_cdelay,"dj",dj_cdelay,"fy",fy_cdelay,"kf",kf_cdelay,"cf",cf2_cdelay,"ft",ft_cdelay,"yp",yp_cdelay,"sd",sd_cdelay,FALSE)</f>
        <v>360</v>
      </c>
      <c r="S11" s="12" cm="1">
        <f t="array" ref="S11">_xlfn.SWITCH(S4,"al",al_cdelay,"ss",ss_cdelay,"cs",cs_cdelay,"dj",dj_cdelay,"fy",fy_cdelay,"kf",kf_cdelay,"cf",cf2_cdelay,"ft",ft_cdelay,"yp",yp_cdelay,"sd",sd_cdelay,FALSE)</f>
        <v>450</v>
      </c>
      <c r="T11" s="12" cm="1">
        <f t="array" ref="T11">_xlfn.SWITCH(T4,"al",al_cdelay,"ss",ss_cdelay,"cs",cs_cdelay,"dj",dj_cdelay,"fy",fy_cdelay,"kf",kf_cdelay,"cf",cf2_cdelay,"ft",ft_cdelay,"yp",yp_cdelay,"sd",sd_cdelay,FALSE)</f>
        <v>360</v>
      </c>
    </row>
    <row r="12" spans="1:20" ht="19.95" customHeight="1" x14ac:dyDescent="0.25">
      <c r="C12" s="87"/>
      <c r="D12" s="12" cm="1">
        <f t="array" ref="D12">_xlfn.SWITCH(D5,"al",al_cdelay,"ss",ss_cdelay,"cs",cs_cdelay,"dj",dj_cdelay,"fy",fy_cdelay,"kf",kf_cdelay,"cf",cf2_cdelay,"ft",ft_cdelay,"yp",yp_cdelay,"sd",sd_cdelay,FALSE)</f>
        <v>450</v>
      </c>
      <c r="E12" s="12" cm="1">
        <f t="array" ref="E12">_xlfn.SWITCH(E5,"al",al_cdelay,"ss",ss_cdelay,"cs",cs_cdelay,"dj",dj_cdelay,"fy",fy_cdelay,"kf",kf_cdelay,"cf",cf2_cdelay,"ft",ft_cdelay,"yp",yp_cdelay,"sd",sd_cdelay,FALSE)</f>
        <v>450</v>
      </c>
      <c r="F12" s="12" cm="1">
        <f t="array" ref="F12">_xlfn.SWITCH(F5,"al",al_cdelay,"ss",ss_cdelay,"cs",cs_cdelay,"dj",dj_cdelay,"fy",fy_cdelay,"kf",kf_cdelay,"cf",cf2_cdelay,"ft",ft_cdelay,"yp",yp_cdelay,"sd",sd_cdelay,FALSE)</f>
        <v>450</v>
      </c>
      <c r="G12" s="12" t="b" cm="1">
        <f t="array" ref="G12">_xlfn.SWITCH(G5,"al",al_cdelay,"ss",ss_cdelay,"cs",cs_cdelay,"dj",dj_cdelay,"fy",fy_cdelay,"kf",kf_cdelay,"cf",cf2_cdelay,"ft",ft_cdelay,"yp",yp_cdelay,"sd",sd_cdelay,FALSE)</f>
        <v>0</v>
      </c>
      <c r="H12" s="12" cm="1">
        <f t="array" ref="H12">_xlfn.SWITCH(H5,"al",al_cdelay,"ss",ss_cdelay,"cs",cs_cdelay,"dj",dj_cdelay,"fy",fy_cdelay,"kf",kf_cdelay,"cf",cf2_cdelay,"ft",ft_cdelay,"yp",yp_cdelay,"sd",sd_cdelay,FALSE)</f>
        <v>450</v>
      </c>
      <c r="I12" s="12" cm="1">
        <f t="array" ref="I12">_xlfn.SWITCH(I5,"al",al_cdelay,"ss",ss_cdelay,"cs",cs_cdelay,"dj",dj_cdelay,"fy",fy_cdelay,"kf",kf_cdelay,"cf",cf2_cdelay,"ft",ft_cdelay,"yp",yp_cdelay,"sd",sd_cdelay,FALSE)</f>
        <v>450</v>
      </c>
      <c r="J12" s="12" t="b" cm="1">
        <f t="array" ref="J12">_xlfn.SWITCH(J5,"al",al_cdelay,"ss",ss_cdelay,"cs",cs_cdelay,"dj",dj_cdelay,"fy",fy_cdelay,"kf",kf_cdelay,"cf",cf2_cdelay,"ft",ft_cdelay,"yp",yp_cdelay,"sd",sd_cdelay,FALSE)</f>
        <v>0</v>
      </c>
      <c r="K12" s="12" cm="1">
        <f t="array" ref="K12">_xlfn.SWITCH(K5,"al",al_cdelay,"ss",ss_cdelay,"cs",cs_cdelay,"dj",dj_cdelay,"fy",fy_cdelay,"kf",kf_cdelay,"cf",cf2_cdelay,"ft",ft_cdelay,"yp",yp_cdelay,"sd",sd_cdelay,FALSE)</f>
        <v>450</v>
      </c>
      <c r="L12" s="12" cm="1">
        <f t="array" ref="L12">_xlfn.SWITCH(L5,"al",al_cdelay,"ss",ss_cdelay,"cs",cs_cdelay,"dj",dj_cdelay,"fy",fy_cdelay,"kf",kf_cdelay,"cf",cf2_cdelay,"ft",ft_cdelay,"yp",yp_cdelay,"sd",sd_cdelay,FALSE)</f>
        <v>450</v>
      </c>
      <c r="M12" s="12" cm="1">
        <f t="array" ref="M12">_xlfn.SWITCH(M5,"al",al_cdelay,"ss",ss_cdelay,"cs",cs_cdelay,"dj",dj_cdelay,"fy",fy_cdelay,"kf",kf_cdelay,"cf",cf2_cdelay,"ft",ft_cdelay,"yp",yp_cdelay,"sd",sd_cdelay,FALSE)</f>
        <v>240</v>
      </c>
      <c r="N12" s="12" t="b" cm="1">
        <f t="array" ref="N12">_xlfn.SWITCH(N5,"al",al_cdelay,"ss",ss_cdelay,"cs",cs_cdelay,"dj",dj_cdelay,"fy",fy_cdelay,"kf",kf_cdelay,"cf",cf2_cdelay,"ft",ft_cdelay,"yp",yp_cdelay,"sd",sd_cdelay,FALSE)</f>
        <v>0</v>
      </c>
      <c r="O12" s="12" cm="1">
        <f t="array" ref="O12">_xlfn.SWITCH(O5,"al",al_cdelay,"ss",ss_cdelay,"cs",cs_cdelay,"dj",dj_cdelay,"fy",fy_cdelay,"kf",kf_cdelay,"cf",cf2_cdelay,"ft",ft_cdelay,"yp",yp_cdelay,"sd",sd_cdelay,FALSE)</f>
        <v>240</v>
      </c>
      <c r="P12" s="12" cm="1">
        <f t="array" ref="P12">_xlfn.SWITCH(P5,"al",al_cdelay,"ss",ss_cdelay,"cs",cs_cdelay,"dj",dj_cdelay,"fy",fy_cdelay,"kf",kf_cdelay,"cf",cf2_cdelay,"ft",ft_cdelay,"yp",yp_cdelay,"sd",sd_cdelay,FALSE)</f>
        <v>660</v>
      </c>
      <c r="Q12" s="12" cm="1">
        <f t="array" ref="Q12">_xlfn.SWITCH(Q5,"al",al_cdelay,"ss",ss_cdelay,"cs",cs_cdelay,"dj",dj_cdelay,"fy",fy_cdelay,"kf",kf_cdelay,"cf",cf2_cdelay,"ft",ft_cdelay,"yp",yp_cdelay,"sd",sd_cdelay,FALSE)</f>
        <v>660</v>
      </c>
      <c r="R12" s="12" cm="1">
        <f t="array" ref="R12">_xlfn.SWITCH(R5,"al",al_cdelay,"ss",ss_cdelay,"cs",cs_cdelay,"dj",dj_cdelay,"fy",fy_cdelay,"kf",kf_cdelay,"cf",cf2_cdelay,"ft",ft_cdelay,"yp",yp_cdelay,"sd",sd_cdelay,FALSE)</f>
        <v>450</v>
      </c>
      <c r="S12" s="12" cm="1">
        <f t="array" ref="S12">_xlfn.SWITCH(S5,"al",al_cdelay,"ss",ss_cdelay,"cs",cs_cdelay,"dj",dj_cdelay,"fy",fy_cdelay,"kf",kf_cdelay,"cf",cf2_cdelay,"ft",ft_cdelay,"yp",yp_cdelay,"sd",sd_cdelay,FALSE)</f>
        <v>240</v>
      </c>
      <c r="T12" s="12" t="b" cm="1">
        <f t="array" ref="T12">_xlfn.SWITCH(T5,"al",al_cdelay,"ss",ss_cdelay,"cs",cs_cdelay,"dj",dj_cdelay,"fy",fy_cdelay,"kf",kf_cdelay,"cf",cf2_cdelay,"ft",ft_cdelay,"yp",yp_cdelay,"sd",sd_cdelay,FALSE)</f>
        <v>0</v>
      </c>
    </row>
    <row r="13" spans="1:20" ht="19.95" customHeight="1" x14ac:dyDescent="0.25">
      <c r="C13" s="87"/>
      <c r="D13" s="12" cm="1">
        <f t="array" ref="D13">_xlfn.SWITCH(D6,"al",al_cdelay,"ss",ss_cdelay,"cs",cs_cdelay,"dj",dj_cdelay,"fy",fy_cdelay,"kf",kf_cdelay,"cf",cf2_cdelay,"ft",ft_cdelay,"yp",yp_cdelay,"sd",sd_cdelay,FALSE)</f>
        <v>360</v>
      </c>
      <c r="E13" s="12" cm="1">
        <f t="array" ref="E13">_xlfn.SWITCH(E6,"al",al_cdelay,"ss",ss_cdelay,"cs",cs_cdelay,"dj",dj_cdelay,"fy",fy_cdelay,"kf",kf_cdelay,"cf",cf2_cdelay,"ft",ft_cdelay,"yp",yp_cdelay,"sd",sd_cdelay,FALSE)</f>
        <v>360</v>
      </c>
      <c r="F13" s="12" cm="1">
        <f t="array" ref="F13">_xlfn.SWITCH(F6,"al",al_cdelay,"ss",ss_cdelay,"cs",cs_cdelay,"dj",dj_cdelay,"fy",fy_cdelay,"kf",kf_cdelay,"cf",cf2_cdelay,"ft",ft_cdelay,"yp",yp_cdelay,"sd",sd_cdelay,FALSE)</f>
        <v>360</v>
      </c>
      <c r="G13" s="12" t="b" cm="1">
        <f t="array" ref="G13">_xlfn.SWITCH(G6,"al",al_cdelay,"ss",ss_cdelay,"cs",cs_cdelay,"dj",dj_cdelay,"fy",fy_cdelay,"kf",kf_cdelay,"cf",cf2_cdelay,"ft",ft_cdelay,"yp",yp_cdelay,"sd",sd_cdelay,FALSE)</f>
        <v>0</v>
      </c>
      <c r="H13" s="12" cm="1">
        <f t="array" ref="H13">_xlfn.SWITCH(H6,"al",al_cdelay,"ss",ss_cdelay,"cs",cs_cdelay,"dj",dj_cdelay,"fy",fy_cdelay,"kf",kf_cdelay,"cf",cf2_cdelay,"ft",ft_cdelay,"yp",yp_cdelay,"sd",sd_cdelay,FALSE)</f>
        <v>360</v>
      </c>
      <c r="I13" s="12" cm="1">
        <f t="array" ref="I13">_xlfn.SWITCH(I6,"al",al_cdelay,"ss",ss_cdelay,"cs",cs_cdelay,"dj",dj_cdelay,"fy",fy_cdelay,"kf",kf_cdelay,"cf",cf2_cdelay,"ft",ft_cdelay,"yp",yp_cdelay,"sd",sd_cdelay,FALSE)</f>
        <v>240</v>
      </c>
      <c r="J13" s="12" t="b" cm="1">
        <f t="array" ref="J13">_xlfn.SWITCH(J6,"al",al_cdelay,"ss",ss_cdelay,"cs",cs_cdelay,"dj",dj_cdelay,"fy",fy_cdelay,"kf",kf_cdelay,"cf",cf2_cdelay,"ft",ft_cdelay,"yp",yp_cdelay,"sd",sd_cdelay,FALSE)</f>
        <v>0</v>
      </c>
      <c r="K13" s="12" cm="1">
        <f t="array" ref="K13">_xlfn.SWITCH(K6,"al",al_cdelay,"ss",ss_cdelay,"cs",cs_cdelay,"dj",dj_cdelay,"fy",fy_cdelay,"kf",kf_cdelay,"cf",cf2_cdelay,"ft",ft_cdelay,"yp",yp_cdelay,"sd",sd_cdelay,FALSE)</f>
        <v>240</v>
      </c>
      <c r="L13" s="12" cm="1">
        <f t="array" ref="L13">_xlfn.SWITCH(L6,"al",al_cdelay,"ss",ss_cdelay,"cs",cs_cdelay,"dj",dj_cdelay,"fy",fy_cdelay,"kf",kf_cdelay,"cf",cf2_cdelay,"ft",ft_cdelay,"yp",yp_cdelay,"sd",sd_cdelay,FALSE)</f>
        <v>660</v>
      </c>
      <c r="M13" s="12" cm="1">
        <f t="array" ref="M13">_xlfn.SWITCH(M6,"al",al_cdelay,"ss",ss_cdelay,"cs",cs_cdelay,"dj",dj_cdelay,"fy",fy_cdelay,"kf",kf_cdelay,"cf",cf2_cdelay,"ft",ft_cdelay,"yp",yp_cdelay,"sd",sd_cdelay,FALSE)</f>
        <v>510</v>
      </c>
      <c r="N13" s="12" t="b" cm="1">
        <f t="array" ref="N13">_xlfn.SWITCH(N6,"al",al_cdelay,"ss",ss_cdelay,"cs",cs_cdelay,"dj",dj_cdelay,"fy",fy_cdelay,"kf",kf_cdelay,"cf",cf2_cdelay,"ft",ft_cdelay,"yp",yp_cdelay,"sd",sd_cdelay,FALSE)</f>
        <v>0</v>
      </c>
      <c r="O13" s="12" cm="1">
        <f t="array" ref="O13">_xlfn.SWITCH(O6,"al",al_cdelay,"ss",ss_cdelay,"cs",cs_cdelay,"dj",dj_cdelay,"fy",fy_cdelay,"kf",kf_cdelay,"cf",cf2_cdelay,"ft",ft_cdelay,"yp",yp_cdelay,"sd",sd_cdelay,FALSE)</f>
        <v>510</v>
      </c>
      <c r="P13" s="12" cm="1">
        <f t="array" ref="P13">_xlfn.SWITCH(P6,"al",al_cdelay,"ss",ss_cdelay,"cs",cs_cdelay,"dj",dj_cdelay,"fy",fy_cdelay,"kf",kf_cdelay,"cf",cf2_cdelay,"ft",ft_cdelay,"yp",yp_cdelay,"sd",sd_cdelay,FALSE)</f>
        <v>360</v>
      </c>
      <c r="Q13" s="12" cm="1">
        <f t="array" ref="Q13">_xlfn.SWITCH(Q6,"al",al_cdelay,"ss",ss_cdelay,"cs",cs_cdelay,"dj",dj_cdelay,"fy",fy_cdelay,"kf",kf_cdelay,"cf",cf2_cdelay,"ft",ft_cdelay,"yp",yp_cdelay,"sd",sd_cdelay,FALSE)</f>
        <v>480</v>
      </c>
      <c r="R13" s="12" cm="1">
        <f t="array" ref="R13">_xlfn.SWITCH(R6,"al",al_cdelay,"ss",ss_cdelay,"cs",cs_cdelay,"dj",dj_cdelay,"fy",fy_cdelay,"kf",kf_cdelay,"cf",cf2_cdelay,"ft",ft_cdelay,"yp",yp_cdelay,"sd",sd_cdelay,FALSE)</f>
        <v>360</v>
      </c>
      <c r="S13" s="12" cm="1">
        <f t="array" ref="S13">_xlfn.SWITCH(S6,"al",al_cdelay,"ss",ss_cdelay,"cs",cs_cdelay,"dj",dj_cdelay,"fy",fy_cdelay,"kf",kf_cdelay,"cf",cf2_cdelay,"ft",ft_cdelay,"yp",yp_cdelay,"sd",sd_cdelay,FALSE)</f>
        <v>510</v>
      </c>
      <c r="T13" s="12" t="b" cm="1">
        <f t="array" ref="T13">_xlfn.SWITCH(T6,"al",al_cdelay,"ss",ss_cdelay,"cs",cs_cdelay,"dj",dj_cdelay,"fy",fy_cdelay,"kf",kf_cdelay,"cf",cf2_cdelay,"ft",ft_cdelay,"yp",yp_cdelay,"sd",sd_cdelay,FALSE)</f>
        <v>0</v>
      </c>
    </row>
    <row r="14" spans="1:20" ht="19.95" customHeight="1" x14ac:dyDescent="0.25">
      <c r="C14" s="87"/>
      <c r="D14" s="12" cm="1">
        <f t="array" ref="D14">_xlfn.SWITCH(D7,"al",al_cdelay,"ss",ss_cdelay,"cs",cs_cdelay,"dj",dj_cdelay,"fy",fy_cdelay,"kf",kf_cdelay,"cf",cf2_cdelay,"ft",ft_cdelay,"yp",yp_cdelay,"sd",sd_cdelay,FALSE)</f>
        <v>660</v>
      </c>
      <c r="E14" s="12" cm="1">
        <f t="array" ref="E14">_xlfn.SWITCH(E7,"al",al_cdelay,"ss",ss_cdelay,"cs",cs_cdelay,"dj",dj_cdelay,"fy",fy_cdelay,"kf",kf_cdelay,"cf",cf2_cdelay,"ft",ft_cdelay,"yp",yp_cdelay,"sd",sd_cdelay,FALSE)</f>
        <v>240</v>
      </c>
      <c r="F14" s="12" cm="1">
        <f t="array" ref="F14">_xlfn.SWITCH(F7,"al",al_cdelay,"ss",ss_cdelay,"cs",cs_cdelay,"dj",dj_cdelay,"fy",fy_cdelay,"kf",kf_cdelay,"cf",cf2_cdelay,"ft",ft_cdelay,"yp",yp_cdelay,"sd",sd_cdelay,FALSE)</f>
        <v>660</v>
      </c>
      <c r="G14" s="12" t="b" cm="1">
        <f t="array" ref="G14">_xlfn.SWITCH(G7,"al",al_cdelay,"ss",ss_cdelay,"cs",cs_cdelay,"dj",dj_cdelay,"fy",fy_cdelay,"kf",kf_cdelay,"cf",cf2_cdelay,"ft",ft_cdelay,"yp",yp_cdelay,"sd",sd_cdelay,FALSE)</f>
        <v>0</v>
      </c>
      <c r="H14" s="12" cm="1">
        <f t="array" ref="H14">_xlfn.SWITCH(H7,"al",al_cdelay,"ss",ss_cdelay,"cs",cs_cdelay,"dj",dj_cdelay,"fy",fy_cdelay,"kf",kf_cdelay,"cf",cf2_cdelay,"ft",ft_cdelay,"yp",yp_cdelay,"sd",sd_cdelay,FALSE)</f>
        <v>660</v>
      </c>
      <c r="I14" s="12" cm="1">
        <f t="array" ref="I14">_xlfn.SWITCH(I7,"al",al_cdelay,"ss",ss_cdelay,"cs",cs_cdelay,"dj",dj_cdelay,"fy",fy_cdelay,"kf",kf_cdelay,"cf",cf2_cdelay,"ft",ft_cdelay,"yp",yp_cdelay,"sd",sd_cdelay,FALSE)</f>
        <v>510</v>
      </c>
      <c r="J14" s="12" t="b" cm="1">
        <f t="array" ref="J14">_xlfn.SWITCH(J7,"al",al_cdelay,"ss",ss_cdelay,"cs",cs_cdelay,"dj",dj_cdelay,"fy",fy_cdelay,"kf",kf_cdelay,"cf",cf2_cdelay,"ft",ft_cdelay,"yp",yp_cdelay,"sd",sd_cdelay,FALSE)</f>
        <v>0</v>
      </c>
      <c r="K14" s="12" cm="1">
        <f t="array" ref="K14">_xlfn.SWITCH(K7,"al",al_cdelay,"ss",ss_cdelay,"cs",cs_cdelay,"dj",dj_cdelay,"fy",fy_cdelay,"kf",kf_cdelay,"cf",cf2_cdelay,"ft",ft_cdelay,"yp",yp_cdelay,"sd",sd_cdelay,FALSE)</f>
        <v>510</v>
      </c>
      <c r="L14" s="12" cm="1">
        <f t="array" ref="L14">_xlfn.SWITCH(L7,"al",al_cdelay,"ss",ss_cdelay,"cs",cs_cdelay,"dj",dj_cdelay,"fy",fy_cdelay,"kf",kf_cdelay,"cf",cf2_cdelay,"ft",ft_cdelay,"yp",yp_cdelay,"sd",sd_cdelay,FALSE)</f>
        <v>360</v>
      </c>
      <c r="M14" s="12" cm="1">
        <f t="array" ref="M14">_xlfn.SWITCH(M7,"al",al_cdelay,"ss",ss_cdelay,"cs",cs_cdelay,"dj",dj_cdelay,"fy",fy_cdelay,"kf",kf_cdelay,"cf",cf2_cdelay,"ft",ft_cdelay,"yp",yp_cdelay,"sd",sd_cdelay,FALSE)</f>
        <v>360</v>
      </c>
      <c r="N14" s="12" t="b" cm="1">
        <f t="array" ref="N14">_xlfn.SWITCH(N7,"al",al_cdelay,"ss",ss_cdelay,"cs",cs_cdelay,"dj",dj_cdelay,"fy",fy_cdelay,"kf",kf_cdelay,"cf",cf2_cdelay,"ft",ft_cdelay,"yp",yp_cdelay,"sd",sd_cdelay,FALSE)</f>
        <v>0</v>
      </c>
      <c r="O14" s="12" cm="1">
        <f t="array" ref="O14">_xlfn.SWITCH(O7,"al",al_cdelay,"ss",ss_cdelay,"cs",cs_cdelay,"dj",dj_cdelay,"fy",fy_cdelay,"kf",kf_cdelay,"cf",cf2_cdelay,"ft",ft_cdelay,"yp",yp_cdelay,"sd",sd_cdelay,FALSE)</f>
        <v>360</v>
      </c>
      <c r="P14" s="12" t="b" cm="1">
        <f t="array" ref="P14">_xlfn.SWITCH(P7,"al",al_cdelay,"ss",ss_cdelay,"cs",cs_cdelay,"dj",dj_cdelay,"fy",fy_cdelay,"kf",kf_cdelay,"cf",cf2_cdelay,"ft",ft_cdelay,"yp",yp_cdelay,"sd",sd_cdelay,FALSE)</f>
        <v>0</v>
      </c>
      <c r="Q14" s="12" t="b" cm="1">
        <f t="array" ref="Q14">_xlfn.SWITCH(Q7,"al",al_cdelay,"ss",ss_cdelay,"cs",cs_cdelay,"dj",dj_cdelay,"fy",fy_cdelay,"kf",kf_cdelay,"cf",cf2_cdelay,"ft",ft_cdelay,"yp",yp_cdelay,"sd",sd_cdelay,FALSE)</f>
        <v>0</v>
      </c>
      <c r="R14" s="12" t="b" cm="1">
        <f t="array" ref="R14">_xlfn.SWITCH(R7,"al",al_cdelay,"ss",ss_cdelay,"cs",cs_cdelay,"dj",dj_cdelay,"fy",fy_cdelay,"kf",kf_cdelay,"cf",cf2_cdelay,"ft",ft_cdelay,"yp",yp_cdelay,"sd",sd_cdelay,FALSE)</f>
        <v>0</v>
      </c>
      <c r="S14" s="12" t="b" cm="1">
        <f t="array" ref="S14">_xlfn.SWITCH(S7,"al",al_cdelay,"ss",ss_cdelay,"cs",cs_cdelay,"dj",dj_cdelay,"fy",fy_cdelay,"kf",kf_cdelay,"cf",cf2_cdelay,"ft",ft_cdelay,"yp",yp_cdelay,"sd",sd_cdelay,FALSE)</f>
        <v>0</v>
      </c>
      <c r="T14" s="12" t="b" cm="1">
        <f t="array" ref="T14">_xlfn.SWITCH(T7,"al",al_cdelay,"ss",ss_cdelay,"cs",cs_cdelay,"dj",dj_cdelay,"fy",fy_cdelay,"kf",kf_cdelay,"cf",cf2_cdelay,"ft",ft_cdelay,"yp",yp_cdelay,"sd",sd_cdelay,FALSE)</f>
        <v>0</v>
      </c>
    </row>
    <row r="15" spans="1:20" ht="19.95" customHeight="1" x14ac:dyDescent="0.25">
      <c r="C15" s="87"/>
      <c r="D15" s="12" cm="1">
        <f t="array" ref="D15">_xlfn.SWITCH(D8,"al",al_cdelay,"ss",ss_cdelay,"cs",cs_cdelay,"dj",dj_cdelay,"fy",fy_cdelay,"kf",kf_cdelay,"cf",cf2_cdelay,"ft",ft_cdelay,"yp",yp_cdelay,"sd",sd_cdelay,FALSE)</f>
        <v>360</v>
      </c>
      <c r="E15" s="12" cm="1">
        <f t="array" ref="E15">_xlfn.SWITCH(E8,"al",al_cdelay,"ss",ss_cdelay,"cs",cs_cdelay,"dj",dj_cdelay,"fy",fy_cdelay,"kf",kf_cdelay,"cf",cf2_cdelay,"ft",ft_cdelay,"yp",yp_cdelay,"sd",sd_cdelay,FALSE)</f>
        <v>510</v>
      </c>
      <c r="F15" s="12" cm="1">
        <f t="array" ref="F15">_xlfn.SWITCH(F8,"al",al_cdelay,"ss",ss_cdelay,"cs",cs_cdelay,"dj",dj_cdelay,"fy",fy_cdelay,"kf",kf_cdelay,"cf",cf2_cdelay,"ft",ft_cdelay,"yp",yp_cdelay,"sd",sd_cdelay,FALSE)</f>
        <v>360</v>
      </c>
      <c r="G15" s="12" t="b" cm="1">
        <f t="array" ref="G15">_xlfn.SWITCH(G8,"al",al_cdelay,"ss",ss_cdelay,"cs",cs_cdelay,"dj",dj_cdelay,"fy",fy_cdelay,"kf",kf_cdelay,"cf",cf2_cdelay,"ft",ft_cdelay,"yp",yp_cdelay,"sd",sd_cdelay,FALSE)</f>
        <v>0</v>
      </c>
      <c r="H15" s="12" cm="1">
        <f t="array" ref="H15">_xlfn.SWITCH(H8,"al",al_cdelay,"ss",ss_cdelay,"cs",cs_cdelay,"dj",dj_cdelay,"fy",fy_cdelay,"kf",kf_cdelay,"cf",cf2_cdelay,"ft",ft_cdelay,"yp",yp_cdelay,"sd",sd_cdelay,FALSE)</f>
        <v>360</v>
      </c>
      <c r="I15" s="12" cm="1">
        <f t="array" ref="I15">_xlfn.SWITCH(I8,"al",al_cdelay,"ss",ss_cdelay,"cs",cs_cdelay,"dj",dj_cdelay,"fy",fy_cdelay,"kf",kf_cdelay,"cf",cf2_cdelay,"ft",ft_cdelay,"yp",yp_cdelay,"sd",sd_cdelay,FALSE)</f>
        <v>360</v>
      </c>
      <c r="J15" s="12" t="b" cm="1">
        <f t="array" ref="J15">_xlfn.SWITCH(J8,"al",al_cdelay,"ss",ss_cdelay,"cs",cs_cdelay,"dj",dj_cdelay,"fy",fy_cdelay,"kf",kf_cdelay,"cf",cf2_cdelay,"ft",ft_cdelay,"yp",yp_cdelay,"sd",sd_cdelay,FALSE)</f>
        <v>0</v>
      </c>
      <c r="K15" s="12" cm="1">
        <f t="array" ref="K15">_xlfn.SWITCH(K8,"al",al_cdelay,"ss",ss_cdelay,"cs",cs_cdelay,"dj",dj_cdelay,"fy",fy_cdelay,"kf",kf_cdelay,"cf",cf2_cdelay,"ft",ft_cdelay,"yp",yp_cdelay,"sd",sd_cdelay,FALSE)</f>
        <v>360</v>
      </c>
      <c r="L15" s="12" t="b" cm="1">
        <f t="array" ref="L15">_xlfn.SWITCH(L8,"al",al_cdelay,"ss",ss_cdelay,"cs",cs_cdelay,"dj",dj_cdelay,"fy",fy_cdelay,"kf",kf_cdelay,"cf",cf2_cdelay,"ft",ft_cdelay,"yp",yp_cdelay,"sd",sd_cdelay,FALSE)</f>
        <v>0</v>
      </c>
      <c r="M15" s="12" t="b" cm="1">
        <f t="array" ref="M15">_xlfn.SWITCH(M8,"al",al_cdelay,"ss",ss_cdelay,"cs",cs_cdelay,"dj",dj_cdelay,"fy",fy_cdelay,"kf",kf_cdelay,"cf",cf2_cdelay,"ft",ft_cdelay,"yp",yp_cdelay,"sd",sd_cdelay,FALSE)</f>
        <v>0</v>
      </c>
      <c r="N15" s="12" t="b" cm="1">
        <f t="array" ref="N15">_xlfn.SWITCH(N8,"al",al_cdelay,"ss",ss_cdelay,"cs",cs_cdelay,"dj",dj_cdelay,"fy",fy_cdelay,"kf",kf_cdelay,"cf",cf2_cdelay,"ft",ft_cdelay,"yp",yp_cdelay,"sd",sd_cdelay,FALSE)</f>
        <v>0</v>
      </c>
      <c r="O15" s="12" t="b" cm="1">
        <f t="array" ref="O15">_xlfn.SWITCH(O8,"al",al_cdelay,"ss",ss_cdelay,"cs",cs_cdelay,"dj",dj_cdelay,"fy",fy_cdelay,"kf",kf_cdelay,"cf",cf2_cdelay,"ft",ft_cdelay,"yp",yp_cdelay,"sd",sd_cdelay,FALSE)</f>
        <v>0</v>
      </c>
      <c r="P15" s="12" t="b" cm="1">
        <f t="array" ref="P15">_xlfn.SWITCH(P8,"al",al_cdelay,"ss",ss_cdelay,"cs",cs_cdelay,"dj",dj_cdelay,"fy",fy_cdelay,"kf",kf_cdelay,"cf",cf2_cdelay,"ft",ft_cdelay,"yp",yp_cdelay,"sd",sd_cdelay,FALSE)</f>
        <v>0</v>
      </c>
      <c r="Q15" s="12" t="b" cm="1">
        <f t="array" ref="Q15">_xlfn.SWITCH(Q8,"al",al_cdelay,"ss",ss_cdelay,"cs",cs_cdelay,"dj",dj_cdelay,"fy",fy_cdelay,"kf",kf_cdelay,"cf",cf2_cdelay,"ft",ft_cdelay,"yp",yp_cdelay,"sd",sd_cdelay,FALSE)</f>
        <v>0</v>
      </c>
      <c r="R15" s="12" t="b" cm="1">
        <f t="array" ref="R15">_xlfn.SWITCH(R8,"al",al_cdelay,"ss",ss_cdelay,"cs",cs_cdelay,"dj",dj_cdelay,"fy",fy_cdelay,"kf",kf_cdelay,"cf",cf2_cdelay,"ft",ft_cdelay,"yp",yp_cdelay,"sd",sd_cdelay,FALSE)</f>
        <v>0</v>
      </c>
      <c r="S15" s="12" t="b" cm="1">
        <f t="array" ref="S15">_xlfn.SWITCH(S8,"al",al_cdelay,"ss",ss_cdelay,"cs",cs_cdelay,"dj",dj_cdelay,"fy",fy_cdelay,"kf",kf_cdelay,"cf",cf2_cdelay,"ft",ft_cdelay,"yp",yp_cdelay,"sd",sd_cdelay,FALSE)</f>
        <v>0</v>
      </c>
      <c r="T15" s="12" t="b" cm="1">
        <f t="array" ref="T15">_xlfn.SWITCH(T8,"al",al_cdelay,"ss",ss_cdelay,"cs",cs_cdelay,"dj",dj_cdelay,"fy",fy_cdelay,"kf",kf_cdelay,"cf",cf2_cdelay,"ft",ft_cdelay,"yp",yp_cdelay,"sd",sd_cdelay,FALSE)</f>
        <v>0</v>
      </c>
    </row>
    <row r="16" spans="1:20" ht="19.95" customHeight="1" x14ac:dyDescent="0.25">
      <c r="C16" s="87"/>
      <c r="D16" s="12" cm="1">
        <f t="array" ref="D16">_xlfn.SWITCH(D9,"al",al_cdelay,"ss",ss_cdelay,"cs",cs_cdelay,"dj",dj_cdelay,"fy",fy_cdelay,"kf",kf_cdelay,"cf",cf2_cdelay,"ft",ft_cdelay,"yp",yp_cdelay,"sd",sd_cdelay,FALSE)</f>
        <v>480</v>
      </c>
      <c r="E16" s="12" cm="1">
        <f t="array" ref="E16">_xlfn.SWITCH(E9,"al",al_cdelay,"ss",ss_cdelay,"cs",cs_cdelay,"dj",dj_cdelay,"fy",fy_cdelay,"kf",kf_cdelay,"cf",cf2_cdelay,"ft",ft_cdelay,"yp",yp_cdelay,"sd",sd_cdelay,FALSE)</f>
        <v>360</v>
      </c>
      <c r="F16" s="12" t="b" cm="1">
        <f t="array" ref="F16">_xlfn.SWITCH(F9,"al",al_cdelay,"ss",ss_cdelay,"cs",cs_cdelay,"dj",dj_cdelay,"fy",fy_cdelay,"kf",kf_cdelay,"cf",cf2_cdelay,"ft",ft_cdelay,"yp",yp_cdelay,"sd",sd_cdelay,FALSE)</f>
        <v>0</v>
      </c>
      <c r="G16" s="12" t="b" cm="1">
        <f t="array" ref="G16">_xlfn.SWITCH(G9,"al",al_cdelay,"ss",ss_cdelay,"cs",cs_cdelay,"dj",dj_cdelay,"fy",fy_cdelay,"kf",kf_cdelay,"cf",cf2_cdelay,"ft",ft_cdelay,"yp",yp_cdelay,"sd",sd_cdelay,FALSE)</f>
        <v>0</v>
      </c>
      <c r="H16" s="12" t="b" cm="1">
        <f t="array" ref="H16">_xlfn.SWITCH(H9,"al",al_cdelay,"ss",ss_cdelay,"cs",cs_cdelay,"dj",dj_cdelay,"fy",fy_cdelay,"kf",kf_cdelay,"cf",cf2_cdelay,"ft",ft_cdelay,"yp",yp_cdelay,"sd",sd_cdelay,FALSE)</f>
        <v>0</v>
      </c>
      <c r="I16" s="12" t="b" cm="1">
        <f t="array" ref="I16">_xlfn.SWITCH(I9,"al",al_cdelay,"ss",ss_cdelay,"cs",cs_cdelay,"dj",dj_cdelay,"fy",fy_cdelay,"kf",kf_cdelay,"cf",cf2_cdelay,"ft",ft_cdelay,"yp",yp_cdelay,"sd",sd_cdelay,FALSE)</f>
        <v>0</v>
      </c>
      <c r="J16" s="12" t="b" cm="1">
        <f t="array" ref="J16">_xlfn.SWITCH(J9,"al",al_cdelay,"ss",ss_cdelay,"cs",cs_cdelay,"dj",dj_cdelay,"fy",fy_cdelay,"kf",kf_cdelay,"cf",cf2_cdelay,"ft",ft_cdelay,"yp",yp_cdelay,"sd",sd_cdelay,FALSE)</f>
        <v>0</v>
      </c>
      <c r="K16" s="12" t="b" cm="1">
        <f t="array" ref="K16">_xlfn.SWITCH(K9,"al",al_cdelay,"ss",ss_cdelay,"cs",cs_cdelay,"dj",dj_cdelay,"fy",fy_cdelay,"kf",kf_cdelay,"cf",cf2_cdelay,"ft",ft_cdelay,"yp",yp_cdelay,"sd",sd_cdelay,FALSE)</f>
        <v>0</v>
      </c>
      <c r="L16" s="12" t="b" cm="1">
        <f t="array" ref="L16">_xlfn.SWITCH(L9,"al",al_cdelay,"ss",ss_cdelay,"cs",cs_cdelay,"dj",dj_cdelay,"fy",fy_cdelay,"kf",kf_cdelay,"cf",cf2_cdelay,"ft",ft_cdelay,"yp",yp_cdelay,"sd",sd_cdelay,FALSE)</f>
        <v>0</v>
      </c>
      <c r="M16" s="12" t="b" cm="1">
        <f t="array" ref="M16">_xlfn.SWITCH(M9,"al",al_cdelay,"ss",ss_cdelay,"cs",cs_cdelay,"dj",dj_cdelay,"fy",fy_cdelay,"kf",kf_cdelay,"cf",cf2_cdelay,"ft",ft_cdelay,"yp",yp_cdelay,"sd",sd_cdelay,FALSE)</f>
        <v>0</v>
      </c>
      <c r="N16" s="12" t="b" cm="1">
        <f t="array" ref="N16">_xlfn.SWITCH(N9,"al",al_cdelay,"ss",ss_cdelay,"cs",cs_cdelay,"dj",dj_cdelay,"fy",fy_cdelay,"kf",kf_cdelay,"cf",cf2_cdelay,"ft",ft_cdelay,"yp",yp_cdelay,"sd",sd_cdelay,FALSE)</f>
        <v>0</v>
      </c>
      <c r="O16" s="12" t="b" cm="1">
        <f t="array" ref="O16">_xlfn.SWITCH(O9,"al",al_cdelay,"ss",ss_cdelay,"cs",cs_cdelay,"dj",dj_cdelay,"fy",fy_cdelay,"kf",kf_cdelay,"cf",cf2_cdelay,"ft",ft_cdelay,"yp",yp_cdelay,"sd",sd_cdelay,FALSE)</f>
        <v>0</v>
      </c>
      <c r="P16" s="12" t="b" cm="1">
        <f t="array" ref="P16">_xlfn.SWITCH(P9,"al",al_cdelay,"ss",ss_cdelay,"cs",cs_cdelay,"dj",dj_cdelay,"fy",fy_cdelay,"kf",kf_cdelay,"cf",cf2_cdelay,"ft",ft_cdelay,"yp",yp_cdelay,"sd",sd_cdelay,FALSE)</f>
        <v>0</v>
      </c>
      <c r="Q16" s="12" t="b" cm="1">
        <f t="array" ref="Q16">_xlfn.SWITCH(Q9,"al",al_cdelay,"ss",ss_cdelay,"cs",cs_cdelay,"dj",dj_cdelay,"fy",fy_cdelay,"kf",kf_cdelay,"cf",cf2_cdelay,"ft",ft_cdelay,"yp",yp_cdelay,"sd",sd_cdelay,FALSE)</f>
        <v>0</v>
      </c>
      <c r="R16" s="12" t="b" cm="1">
        <f t="array" ref="R16">_xlfn.SWITCH(R9,"al",al_cdelay,"ss",ss_cdelay,"cs",cs_cdelay,"dj",dj_cdelay,"fy",fy_cdelay,"kf",kf_cdelay,"cf",cf2_cdelay,"ft",ft_cdelay,"yp",yp_cdelay,"sd",sd_cdelay,FALSE)</f>
        <v>0</v>
      </c>
      <c r="S16" s="12" t="b" cm="1">
        <f t="array" ref="S16">_xlfn.SWITCH(S9,"al",al_cdelay,"ss",ss_cdelay,"cs",cs_cdelay,"dj",dj_cdelay,"fy",fy_cdelay,"kf",kf_cdelay,"cf",cf2_cdelay,"ft",ft_cdelay,"yp",yp_cdelay,"sd",sd_cdelay,FALSE)</f>
        <v>0</v>
      </c>
      <c r="T16" s="12" t="b" cm="1">
        <f t="array" ref="T16">_xlfn.SWITCH(T9,"al",al_cdelay,"ss",ss_cdelay,"cs",cs_cdelay,"dj",dj_cdelay,"fy",fy_cdelay,"kf",kf_cdelay,"cf",cf2_cdelay,"ft",ft_cdelay,"yp",yp_cdelay,"sd",sd_cdelay,FALSE)</f>
        <v>0</v>
      </c>
    </row>
    <row r="17" spans="3:20" ht="19.95" customHeight="1" x14ac:dyDescent="0.25">
      <c r="C17" s="87" t="s">
        <v>52</v>
      </c>
      <c r="D17" s="12" cm="1">
        <f t="array" ref="D17">_xlfn.SWITCH(D3,"al",al_delay,"ss",ss_delay,"cs",cs_delay,"dj",dj_delay,"fy",fy_delay,"kf",kf_delay,"cf",cf2_delay,"ft",ft_delay,"yp",yp_delay,"sd",sd_delay,FALSE)</f>
        <v>690</v>
      </c>
      <c r="E17" s="12" cm="1">
        <f t="array" ref="E17">_xlfn.SWITCH(E3,"al",al_delay,"ss",ss_delay,"cs",cs_delay,"dj",dj_delay,"fy",fy_delay,"kf",kf_delay,"cf",cf2_delay,"ft",ft_delay,"yp",yp_delay,"sd",sd_delay,FALSE)</f>
        <v>690</v>
      </c>
      <c r="F17" s="12" cm="1">
        <f t="array" ref="F17">_xlfn.SWITCH(F3,"al",al_delay,"ss",ss_delay,"cs",cs_delay,"dj",dj_delay,"fy",fy_delay,"kf",kf_delay,"cf",cf2_delay,"ft",ft_delay,"yp",yp_delay,"sd",sd_delay,FALSE)</f>
        <v>690</v>
      </c>
      <c r="G17" s="12" cm="1">
        <f t="array" ref="G17">_xlfn.SWITCH(G3,"al",al_delay,"ss",ss_delay,"cs",cs_delay,"dj",dj_delay,"fy",fy_delay,"kf",kf_delay,"cf",cf2_delay,"ft",ft_delay,"yp",yp_delay,"sd",sd_delay,FALSE)</f>
        <v>690</v>
      </c>
      <c r="H17" s="12" cm="1">
        <f t="array" ref="H17">_xlfn.SWITCH(H3,"al",al_delay,"ss",ss_delay,"cs",cs_delay,"dj",dj_delay,"fy",fy_delay,"kf",kf_delay,"cf",cf2_delay,"ft",ft_delay,"yp",yp_delay,"sd",sd_delay,FALSE)</f>
        <v>690</v>
      </c>
      <c r="I17" s="12" cm="1">
        <f t="array" ref="I17">_xlfn.SWITCH(I3,"al",al_delay,"ss",ss_delay,"cs",cs_delay,"dj",dj_delay,"fy",fy_delay,"kf",kf_delay,"cf",cf2_delay,"ft",ft_delay,"yp",yp_delay,"sd",sd_delay,FALSE)</f>
        <v>690</v>
      </c>
      <c r="J17" s="12" cm="1">
        <f t="array" ref="J17">_xlfn.SWITCH(J3,"al",al_delay,"ss",ss_delay,"cs",cs_delay,"dj",dj_delay,"fy",fy_delay,"kf",kf_delay,"cf",cf2_delay,"ft",ft_delay,"yp",yp_delay,"sd",sd_delay,FALSE)</f>
        <v>690</v>
      </c>
      <c r="K17" s="12" cm="1">
        <f t="array" ref="K17">_xlfn.SWITCH(K3,"al",al_delay,"ss",ss_delay,"cs",cs_delay,"dj",dj_delay,"fy",fy_delay,"kf",kf_delay,"cf",cf2_delay,"ft",ft_delay,"yp",yp_delay,"sd",sd_delay,FALSE)</f>
        <v>690</v>
      </c>
      <c r="L17" s="12" cm="1">
        <f t="array" ref="L17">_xlfn.SWITCH(L3,"al",al_delay,"ss",ss_delay,"cs",cs_delay,"dj",dj_delay,"fy",fy_delay,"kf",kf_delay,"cf",cf2_delay,"ft",ft_delay,"yp",yp_delay,"sd",sd_delay,FALSE)</f>
        <v>690</v>
      </c>
      <c r="M17" s="12" cm="1">
        <f t="array" ref="M17">_xlfn.SWITCH(M3,"al",al_delay,"ss",ss_delay,"cs",cs_delay,"dj",dj_delay,"fy",fy_delay,"kf",kf_delay,"cf",cf2_delay,"ft",ft_delay,"yp",yp_delay,"sd",sd_delay,FALSE)</f>
        <v>690</v>
      </c>
      <c r="N17" s="12" cm="1">
        <f t="array" ref="N17">_xlfn.SWITCH(N3,"al",al_delay,"ss",ss_delay,"cs",cs_delay,"dj",dj_delay,"fy",fy_delay,"kf",kf_delay,"cf",cf2_delay,"ft",ft_delay,"yp",yp_delay,"sd",sd_delay,FALSE)</f>
        <v>690</v>
      </c>
      <c r="O17" s="12" cm="1">
        <f t="array" ref="O17">_xlfn.SWITCH(O3,"al",al_delay,"ss",ss_delay,"cs",cs_delay,"dj",dj_delay,"fy",fy_delay,"kf",kf_delay,"cf",cf2_delay,"ft",ft_delay,"yp",yp_delay,"sd",sd_delay,FALSE)</f>
        <v>690</v>
      </c>
      <c r="P17" s="12" cm="1">
        <f t="array" ref="P17">_xlfn.SWITCH(P3,"al",al_delay,"ss",ss_delay,"cs",cs_delay,"dj",dj_delay,"fy",fy_delay,"kf",kf_delay,"cf",cf2_delay,"ft",ft_delay,"yp",yp_delay,"sd",sd_delay,FALSE)</f>
        <v>690</v>
      </c>
      <c r="Q17" s="12" cm="1">
        <f t="array" ref="Q17">_xlfn.SWITCH(Q3,"al",al_delay,"ss",ss_delay,"cs",cs_delay,"dj",dj_delay,"fy",fy_delay,"kf",kf_delay,"cf",cf2_delay,"ft",ft_delay,"yp",yp_delay,"sd",sd_delay,FALSE)</f>
        <v>690</v>
      </c>
      <c r="R17" s="12" cm="1">
        <f t="array" ref="R17">_xlfn.SWITCH(R3,"al",al_delay,"ss",ss_delay,"cs",cs_delay,"dj",dj_delay,"fy",fy_delay,"kf",kf_delay,"cf",cf2_delay,"ft",ft_delay,"yp",yp_delay,"sd",sd_delay,FALSE)</f>
        <v>690</v>
      </c>
      <c r="S17" s="12" cm="1">
        <f t="array" ref="S17">_xlfn.SWITCH(S3,"al",al_delay,"ss",ss_delay,"cs",cs_delay,"dj",dj_delay,"fy",fy_delay,"kf",kf_delay,"cf",cf2_delay,"ft",ft_delay,"yp",yp_delay,"sd",sd_delay,FALSE)</f>
        <v>690</v>
      </c>
      <c r="T17" s="12" cm="1">
        <f t="array" ref="T17">_xlfn.SWITCH(T3,"al",al_delay,"ss",ss_delay,"cs",cs_delay,"dj",dj_delay,"fy",fy_delay,"kf",kf_delay,"cf",cf2_delay,"ft",ft_delay,"yp",yp_delay,"sd",sd_delay,FALSE)</f>
        <v>690</v>
      </c>
    </row>
    <row r="18" spans="3:20" ht="19.95" customHeight="1" x14ac:dyDescent="0.25">
      <c r="C18" s="87"/>
      <c r="D18" s="12" cm="1">
        <f t="array" ref="D18">_xlfn.SWITCH(D4,"al",al_delay,"ss",ss_delay,"cs",cs_delay,"dj",dj_delay,"fy",fy_delay,"kf",kf_delay,"cf",cf2_delay,"ft",ft_delay,"yp",yp_delay,"sd",sd_delay,FALSE)</f>
        <v>480</v>
      </c>
      <c r="E18" s="12" cm="1">
        <f t="array" ref="E18">_xlfn.SWITCH(E4,"al",al_delay,"ss",ss_delay,"cs",cs_delay,"dj",dj_delay,"fy",fy_delay,"kf",kf_delay,"cf",cf2_delay,"ft",ft_delay,"yp",yp_delay,"sd",sd_delay,FALSE)</f>
        <v>480</v>
      </c>
      <c r="F18" s="12" cm="1">
        <f t="array" ref="F18">_xlfn.SWITCH(F4,"al",al_delay,"ss",ss_delay,"cs",cs_delay,"dj",dj_delay,"fy",fy_delay,"kf",kf_delay,"cf",cf2_delay,"ft",ft_delay,"yp",yp_delay,"sd",sd_delay,FALSE)</f>
        <v>480</v>
      </c>
      <c r="G18" s="12" cm="1">
        <f t="array" ref="G18">_xlfn.SWITCH(G4,"al",al_delay,"ss",ss_delay,"cs",cs_delay,"dj",dj_delay,"fy",fy_delay,"kf",kf_delay,"cf",cf2_delay,"ft",ft_delay,"yp",yp_delay,"sd",sd_delay,FALSE)</f>
        <v>480</v>
      </c>
      <c r="H18" s="12" cm="1">
        <f t="array" ref="H18">_xlfn.SWITCH(H4,"al",al_delay,"ss",ss_delay,"cs",cs_delay,"dj",dj_delay,"fy",fy_delay,"kf",kf_delay,"cf",cf2_delay,"ft",ft_delay,"yp",yp_delay,"sd",sd_delay,FALSE)</f>
        <v>480</v>
      </c>
      <c r="I18" s="12" cm="1">
        <f t="array" ref="I18">_xlfn.SWITCH(I4,"al",al_delay,"ss",ss_delay,"cs",cs_delay,"dj",dj_delay,"fy",fy_delay,"kf",kf_delay,"cf",cf2_delay,"ft",ft_delay,"yp",yp_delay,"sd",sd_delay,FALSE)</f>
        <v>480</v>
      </c>
      <c r="J18" s="12" cm="1">
        <f t="array" ref="J18">_xlfn.SWITCH(J4,"al",al_delay,"ss",ss_delay,"cs",cs_delay,"dj",dj_delay,"fy",fy_delay,"kf",kf_delay,"cf",cf2_delay,"ft",ft_delay,"yp",yp_delay,"sd",sd_delay,FALSE)</f>
        <v>480</v>
      </c>
      <c r="K18" s="12" cm="1">
        <f t="array" ref="K18">_xlfn.SWITCH(K4,"al",al_delay,"ss",ss_delay,"cs",cs_delay,"dj",dj_delay,"fy",fy_delay,"kf",kf_delay,"cf",cf2_delay,"ft",ft_delay,"yp",yp_delay,"sd",sd_delay,FALSE)</f>
        <v>480</v>
      </c>
      <c r="L18" s="12" cm="1">
        <f t="array" ref="L18">_xlfn.SWITCH(L4,"al",al_delay,"ss",ss_delay,"cs",cs_delay,"dj",dj_delay,"fy",fy_delay,"kf",kf_delay,"cf",cf2_delay,"ft",ft_delay,"yp",yp_delay,"sd",sd_delay,FALSE)</f>
        <v>480</v>
      </c>
      <c r="M18" s="12" cm="1">
        <f t="array" ref="M18">_xlfn.SWITCH(M4,"al",al_delay,"ss",ss_delay,"cs",cs_delay,"dj",dj_delay,"fy",fy_delay,"kf",kf_delay,"cf",cf2_delay,"ft",ft_delay,"yp",yp_delay,"sd",sd_delay,FALSE)</f>
        <v>630</v>
      </c>
      <c r="N18" s="12" cm="1">
        <f t="array" ref="N18">_xlfn.SWITCH(N4,"al",al_delay,"ss",ss_delay,"cs",cs_delay,"dj",dj_delay,"fy",fy_delay,"kf",kf_delay,"cf",cf2_delay,"ft",ft_delay,"yp",yp_delay,"sd",sd_delay,FALSE)</f>
        <v>480</v>
      </c>
      <c r="O18" s="12" cm="1">
        <f t="array" ref="O18">_xlfn.SWITCH(O4,"al",al_delay,"ss",ss_delay,"cs",cs_delay,"dj",dj_delay,"fy",fy_delay,"kf",kf_delay,"cf",cf2_delay,"ft",ft_delay,"yp",yp_delay,"sd",sd_delay,FALSE)</f>
        <v>630</v>
      </c>
      <c r="P18" s="12" cm="1">
        <f t="array" ref="P18">_xlfn.SWITCH(P4,"al",al_delay,"ss",ss_delay,"cs",cs_delay,"dj",dj_delay,"fy",fy_delay,"kf",kf_delay,"cf",cf2_delay,"ft",ft_delay,"yp",yp_delay,"sd",sd_delay,FALSE)</f>
        <v>630</v>
      </c>
      <c r="Q18" s="12" cm="1">
        <f t="array" ref="Q18">_xlfn.SWITCH(Q4,"al",al_delay,"ss",ss_delay,"cs",cs_delay,"dj",dj_delay,"fy",fy_delay,"kf",kf_delay,"cf",cf2_delay,"ft",ft_delay,"yp",yp_delay,"sd",sd_delay,FALSE)</f>
        <v>630</v>
      </c>
      <c r="R18" s="12" cm="1">
        <f t="array" ref="R18">_xlfn.SWITCH(R4,"al",al_delay,"ss",ss_delay,"cs",cs_delay,"dj",dj_delay,"fy",fy_delay,"kf",kf_delay,"cf",cf2_delay,"ft",ft_delay,"yp",yp_delay,"sd",sd_delay,FALSE)</f>
        <v>480</v>
      </c>
      <c r="S18" s="12" cm="1">
        <f t="array" ref="S18">_xlfn.SWITCH(S4,"al",al_delay,"ss",ss_delay,"cs",cs_delay,"dj",dj_delay,"fy",fy_delay,"kf",kf_delay,"cf",cf2_delay,"ft",ft_delay,"yp",yp_delay,"sd",sd_delay,FALSE)</f>
        <v>630</v>
      </c>
      <c r="T18" s="12" cm="1">
        <f t="array" ref="T18">_xlfn.SWITCH(T4,"al",al_delay,"ss",ss_delay,"cs",cs_delay,"dj",dj_delay,"fy",fy_delay,"kf",kf_delay,"cf",cf2_delay,"ft",ft_delay,"yp",yp_delay,"sd",sd_delay,FALSE)</f>
        <v>480</v>
      </c>
    </row>
    <row r="19" spans="3:20" ht="19.95" customHeight="1" x14ac:dyDescent="0.25">
      <c r="C19" s="87"/>
      <c r="D19" s="12" cm="1">
        <f t="array" ref="D19">_xlfn.SWITCH(D5,"al",al_delay,"ss",ss_delay,"cs",cs_delay,"dj",dj_delay,"fy",fy_delay,"kf",kf_delay,"cf",cf2_delay,"ft",ft_delay,"yp",yp_delay,"sd",sd_delay,FALSE)</f>
        <v>630</v>
      </c>
      <c r="E19" s="12" cm="1">
        <f t="array" ref="E19">_xlfn.SWITCH(E5,"al",al_delay,"ss",ss_delay,"cs",cs_delay,"dj",dj_delay,"fy",fy_delay,"kf",kf_delay,"cf",cf2_delay,"ft",ft_delay,"yp",yp_delay,"sd",sd_delay,FALSE)</f>
        <v>630</v>
      </c>
      <c r="F19" s="12" cm="1">
        <f t="array" ref="F19">_xlfn.SWITCH(F5,"al",al_delay,"ss",ss_delay,"cs",cs_delay,"dj",dj_delay,"fy",fy_delay,"kf",kf_delay,"cf",cf2_delay,"ft",ft_delay,"yp",yp_delay,"sd",sd_delay,FALSE)</f>
        <v>630</v>
      </c>
      <c r="G19" s="12" t="b" cm="1">
        <f t="array" ref="G19">_xlfn.SWITCH(G5,"al",al_delay,"ss",ss_delay,"cs",cs_delay,"dj",dj_delay,"fy",fy_delay,"kf",kf_delay,"cf",cf2_delay,"ft",ft_delay,"yp",yp_delay,"sd",sd_delay,FALSE)</f>
        <v>0</v>
      </c>
      <c r="H19" s="12" cm="1">
        <f t="array" ref="H19">_xlfn.SWITCH(H5,"al",al_delay,"ss",ss_delay,"cs",cs_delay,"dj",dj_delay,"fy",fy_delay,"kf",kf_delay,"cf",cf2_delay,"ft",ft_delay,"yp",yp_delay,"sd",sd_delay,FALSE)</f>
        <v>630</v>
      </c>
      <c r="I19" s="12" cm="1">
        <f t="array" ref="I19">_xlfn.SWITCH(I5,"al",al_delay,"ss",ss_delay,"cs",cs_delay,"dj",dj_delay,"fy",fy_delay,"kf",kf_delay,"cf",cf2_delay,"ft",ft_delay,"yp",yp_delay,"sd",sd_delay,FALSE)</f>
        <v>630</v>
      </c>
      <c r="J19" s="12" t="b" cm="1">
        <f t="array" ref="J19">_xlfn.SWITCH(J5,"al",al_delay,"ss",ss_delay,"cs",cs_delay,"dj",dj_delay,"fy",fy_delay,"kf",kf_delay,"cf",cf2_delay,"ft",ft_delay,"yp",yp_delay,"sd",sd_delay,FALSE)</f>
        <v>0</v>
      </c>
      <c r="K19" s="12" cm="1">
        <f t="array" ref="K19">_xlfn.SWITCH(K5,"al",al_delay,"ss",ss_delay,"cs",cs_delay,"dj",dj_delay,"fy",fy_delay,"kf",kf_delay,"cf",cf2_delay,"ft",ft_delay,"yp",yp_delay,"sd",sd_delay,FALSE)</f>
        <v>630</v>
      </c>
      <c r="L19" s="12" cm="1">
        <f t="array" ref="L19">_xlfn.SWITCH(L5,"al",al_delay,"ss",ss_delay,"cs",cs_delay,"dj",dj_delay,"fy",fy_delay,"kf",kf_delay,"cf",cf2_delay,"ft",ft_delay,"yp",yp_delay,"sd",sd_delay,FALSE)</f>
        <v>630</v>
      </c>
      <c r="M19" s="12" cm="1">
        <f t="array" ref="M19">_xlfn.SWITCH(M5,"al",al_delay,"ss",ss_delay,"cs",cs_delay,"dj",dj_delay,"fy",fy_delay,"kf",kf_delay,"cf",cf2_delay,"ft",ft_delay,"yp",yp_delay,"sd",sd_delay,FALSE)</f>
        <v>420</v>
      </c>
      <c r="N19" s="12" t="b" cm="1">
        <f t="array" ref="N19">_xlfn.SWITCH(N5,"al",al_delay,"ss",ss_delay,"cs",cs_delay,"dj",dj_delay,"fy",fy_delay,"kf",kf_delay,"cf",cf2_delay,"ft",ft_delay,"yp",yp_delay,"sd",sd_delay,FALSE)</f>
        <v>0</v>
      </c>
      <c r="O19" s="12" cm="1">
        <f t="array" ref="O19">_xlfn.SWITCH(O5,"al",al_delay,"ss",ss_delay,"cs",cs_delay,"dj",dj_delay,"fy",fy_delay,"kf",kf_delay,"cf",cf2_delay,"ft",ft_delay,"yp",yp_delay,"sd",sd_delay,FALSE)</f>
        <v>420</v>
      </c>
      <c r="P19" s="12" cm="1">
        <f t="array" ref="P19">_xlfn.SWITCH(P5,"al",al_delay,"ss",ss_delay,"cs",cs_delay,"dj",dj_delay,"fy",fy_delay,"kf",kf_delay,"cf",cf2_delay,"ft",ft_delay,"yp",yp_delay,"sd",sd_delay,FALSE)</f>
        <v>660</v>
      </c>
      <c r="Q19" s="12" cm="1">
        <f t="array" ref="Q19">_xlfn.SWITCH(Q5,"al",al_delay,"ss",ss_delay,"cs",cs_delay,"dj",dj_delay,"fy",fy_delay,"kf",kf_delay,"cf",cf2_delay,"ft",ft_delay,"yp",yp_delay,"sd",sd_delay,FALSE)</f>
        <v>660</v>
      </c>
      <c r="R19" s="12" cm="1">
        <f t="array" ref="R19">_xlfn.SWITCH(R5,"al",al_delay,"ss",ss_delay,"cs",cs_delay,"dj",dj_delay,"fy",fy_delay,"kf",kf_delay,"cf",cf2_delay,"ft",ft_delay,"yp",yp_delay,"sd",sd_delay,FALSE)</f>
        <v>630</v>
      </c>
      <c r="S19" s="12" cm="1">
        <f t="array" ref="S19">_xlfn.SWITCH(S5,"al",al_delay,"ss",ss_delay,"cs",cs_delay,"dj",dj_delay,"fy",fy_delay,"kf",kf_delay,"cf",cf2_delay,"ft",ft_delay,"yp",yp_delay,"sd",sd_delay,FALSE)</f>
        <v>420</v>
      </c>
      <c r="T19" s="12" t="b" cm="1">
        <f t="array" ref="T19">_xlfn.SWITCH(T5,"al",al_delay,"ss",ss_delay,"cs",cs_delay,"dj",dj_delay,"fy",fy_delay,"kf",kf_delay,"cf",cf2_delay,"ft",ft_delay,"yp",yp_delay,"sd",sd_delay,FALSE)</f>
        <v>0</v>
      </c>
    </row>
    <row r="20" spans="3:20" ht="19.95" customHeight="1" x14ac:dyDescent="0.25">
      <c r="C20" s="87"/>
      <c r="D20" s="12" cm="1">
        <f t="array" ref="D20">_xlfn.SWITCH(D6,"al",al_delay,"ss",ss_delay,"cs",cs_delay,"dj",dj_delay,"fy",fy_delay,"kf",kf_delay,"cf",cf2_delay,"ft",ft_delay,"yp",yp_delay,"sd",sd_delay,FALSE)</f>
        <v>480</v>
      </c>
      <c r="E20" s="12" cm="1">
        <f t="array" ref="E20">_xlfn.SWITCH(E6,"al",al_delay,"ss",ss_delay,"cs",cs_delay,"dj",dj_delay,"fy",fy_delay,"kf",kf_delay,"cf",cf2_delay,"ft",ft_delay,"yp",yp_delay,"sd",sd_delay,FALSE)</f>
        <v>480</v>
      </c>
      <c r="F20" s="12" cm="1">
        <f t="array" ref="F20">_xlfn.SWITCH(F6,"al",al_delay,"ss",ss_delay,"cs",cs_delay,"dj",dj_delay,"fy",fy_delay,"kf",kf_delay,"cf",cf2_delay,"ft",ft_delay,"yp",yp_delay,"sd",sd_delay,FALSE)</f>
        <v>480</v>
      </c>
      <c r="G20" s="12" t="b" cm="1">
        <f t="array" ref="G20">_xlfn.SWITCH(G6,"al",al_delay,"ss",ss_delay,"cs",cs_delay,"dj",dj_delay,"fy",fy_delay,"kf",kf_delay,"cf",cf2_delay,"ft",ft_delay,"yp",yp_delay,"sd",sd_delay,FALSE)</f>
        <v>0</v>
      </c>
      <c r="H20" s="12" cm="1">
        <f t="array" ref="H20">_xlfn.SWITCH(H6,"al",al_delay,"ss",ss_delay,"cs",cs_delay,"dj",dj_delay,"fy",fy_delay,"kf",kf_delay,"cf",cf2_delay,"ft",ft_delay,"yp",yp_delay,"sd",sd_delay,FALSE)</f>
        <v>480</v>
      </c>
      <c r="I20" s="12" cm="1">
        <f t="array" ref="I20">_xlfn.SWITCH(I6,"al",al_delay,"ss",ss_delay,"cs",cs_delay,"dj",dj_delay,"fy",fy_delay,"kf",kf_delay,"cf",cf2_delay,"ft",ft_delay,"yp",yp_delay,"sd",sd_delay,FALSE)</f>
        <v>420</v>
      </c>
      <c r="J20" s="12" t="b" cm="1">
        <f t="array" ref="J20">_xlfn.SWITCH(J6,"al",al_delay,"ss",ss_delay,"cs",cs_delay,"dj",dj_delay,"fy",fy_delay,"kf",kf_delay,"cf",cf2_delay,"ft",ft_delay,"yp",yp_delay,"sd",sd_delay,FALSE)</f>
        <v>0</v>
      </c>
      <c r="K20" s="12" cm="1">
        <f t="array" ref="K20">_xlfn.SWITCH(K6,"al",al_delay,"ss",ss_delay,"cs",cs_delay,"dj",dj_delay,"fy",fy_delay,"kf",kf_delay,"cf",cf2_delay,"ft",ft_delay,"yp",yp_delay,"sd",sd_delay,FALSE)</f>
        <v>420</v>
      </c>
      <c r="L20" s="12" cm="1">
        <f t="array" ref="L20">_xlfn.SWITCH(L6,"al",al_delay,"ss",ss_delay,"cs",cs_delay,"dj",dj_delay,"fy",fy_delay,"kf",kf_delay,"cf",cf2_delay,"ft",ft_delay,"yp",yp_delay,"sd",sd_delay,FALSE)</f>
        <v>660</v>
      </c>
      <c r="M20" s="12" cm="1">
        <f t="array" ref="M20">_xlfn.SWITCH(M6,"al",al_delay,"ss",ss_delay,"cs",cs_delay,"dj",dj_delay,"fy",fy_delay,"kf",kf_delay,"cf",cf2_delay,"ft",ft_delay,"yp",yp_delay,"sd",sd_delay,FALSE)</f>
        <v>510</v>
      </c>
      <c r="N20" s="12" t="b" cm="1">
        <f t="array" ref="N20">_xlfn.SWITCH(N6,"al",al_delay,"ss",ss_delay,"cs",cs_delay,"dj",dj_delay,"fy",fy_delay,"kf",kf_delay,"cf",cf2_delay,"ft",ft_delay,"yp",yp_delay,"sd",sd_delay,FALSE)</f>
        <v>0</v>
      </c>
      <c r="O20" s="12" cm="1">
        <f t="array" ref="O20">_xlfn.SWITCH(O6,"al",al_delay,"ss",ss_delay,"cs",cs_delay,"dj",dj_delay,"fy",fy_delay,"kf",kf_delay,"cf",cf2_delay,"ft",ft_delay,"yp",yp_delay,"sd",sd_delay,FALSE)</f>
        <v>510</v>
      </c>
      <c r="P20" s="12" cm="1">
        <f t="array" ref="P20">_xlfn.SWITCH(P6,"al",al_delay,"ss",ss_delay,"cs",cs_delay,"dj",dj_delay,"fy",fy_delay,"kf",kf_delay,"cf",cf2_delay,"ft",ft_delay,"yp",yp_delay,"sd",sd_delay,FALSE)</f>
        <v>570</v>
      </c>
      <c r="Q20" s="12" cm="1">
        <f t="array" ref="Q20">_xlfn.SWITCH(Q6,"al",al_delay,"ss",ss_delay,"cs",cs_delay,"dj",dj_delay,"fy",fy_delay,"kf",kf_delay,"cf",cf2_delay,"ft",ft_delay,"yp",yp_delay,"sd",sd_delay,FALSE)</f>
        <v>540</v>
      </c>
      <c r="R20" s="12" cm="1">
        <f t="array" ref="R20">_xlfn.SWITCH(R6,"al",al_delay,"ss",ss_delay,"cs",cs_delay,"dj",dj_delay,"fy",fy_delay,"kf",kf_delay,"cf",cf2_delay,"ft",ft_delay,"yp",yp_delay,"sd",sd_delay,FALSE)</f>
        <v>480</v>
      </c>
      <c r="S20" s="12" cm="1">
        <f t="array" ref="S20">_xlfn.SWITCH(S6,"al",al_delay,"ss",ss_delay,"cs",cs_delay,"dj",dj_delay,"fy",fy_delay,"kf",kf_delay,"cf",cf2_delay,"ft",ft_delay,"yp",yp_delay,"sd",sd_delay,FALSE)</f>
        <v>510</v>
      </c>
      <c r="T20" s="12" t="b" cm="1">
        <f t="array" ref="T20">_xlfn.SWITCH(T6,"al",al_delay,"ss",ss_delay,"cs",cs_delay,"dj",dj_delay,"fy",fy_delay,"kf",kf_delay,"cf",cf2_delay,"ft",ft_delay,"yp",yp_delay,"sd",sd_delay,FALSE)</f>
        <v>0</v>
      </c>
    </row>
    <row r="21" spans="3:20" ht="19.95" customHeight="1" x14ac:dyDescent="0.25">
      <c r="C21" s="87"/>
      <c r="D21" s="12" cm="1">
        <f t="array" ref="D21">_xlfn.SWITCH(D7,"al",al_delay,"ss",ss_delay,"cs",cs_delay,"dj",dj_delay,"fy",fy_delay,"kf",kf_delay,"cf",cf2_delay,"ft",ft_delay,"yp",yp_delay,"sd",sd_delay,FALSE)</f>
        <v>660</v>
      </c>
      <c r="E21" s="12" cm="1">
        <f t="array" ref="E21">_xlfn.SWITCH(E7,"al",al_delay,"ss",ss_delay,"cs",cs_delay,"dj",dj_delay,"fy",fy_delay,"kf",kf_delay,"cf",cf2_delay,"ft",ft_delay,"yp",yp_delay,"sd",sd_delay,FALSE)</f>
        <v>420</v>
      </c>
      <c r="F21" s="12" cm="1">
        <f t="array" ref="F21">_xlfn.SWITCH(F7,"al",al_delay,"ss",ss_delay,"cs",cs_delay,"dj",dj_delay,"fy",fy_delay,"kf",kf_delay,"cf",cf2_delay,"ft",ft_delay,"yp",yp_delay,"sd",sd_delay,FALSE)</f>
        <v>660</v>
      </c>
      <c r="G21" s="12" t="b" cm="1">
        <f t="array" ref="G21">_xlfn.SWITCH(G7,"al",al_delay,"ss",ss_delay,"cs",cs_delay,"dj",dj_delay,"fy",fy_delay,"kf",kf_delay,"cf",cf2_delay,"ft",ft_delay,"yp",yp_delay,"sd",sd_delay,FALSE)</f>
        <v>0</v>
      </c>
      <c r="H21" s="12" cm="1">
        <f t="array" ref="H21">_xlfn.SWITCH(H7,"al",al_delay,"ss",ss_delay,"cs",cs_delay,"dj",dj_delay,"fy",fy_delay,"kf",kf_delay,"cf",cf2_delay,"ft",ft_delay,"yp",yp_delay,"sd",sd_delay,FALSE)</f>
        <v>660</v>
      </c>
      <c r="I21" s="12" cm="1">
        <f t="array" ref="I21">_xlfn.SWITCH(I7,"al",al_delay,"ss",ss_delay,"cs",cs_delay,"dj",dj_delay,"fy",fy_delay,"kf",kf_delay,"cf",cf2_delay,"ft",ft_delay,"yp",yp_delay,"sd",sd_delay,FALSE)</f>
        <v>510</v>
      </c>
      <c r="J21" s="12" t="b" cm="1">
        <f t="array" ref="J21">_xlfn.SWITCH(J7,"al",al_delay,"ss",ss_delay,"cs",cs_delay,"dj",dj_delay,"fy",fy_delay,"kf",kf_delay,"cf",cf2_delay,"ft",ft_delay,"yp",yp_delay,"sd",sd_delay,FALSE)</f>
        <v>0</v>
      </c>
      <c r="K21" s="12" cm="1">
        <f t="array" ref="K21">_xlfn.SWITCH(K7,"al",al_delay,"ss",ss_delay,"cs",cs_delay,"dj",dj_delay,"fy",fy_delay,"kf",kf_delay,"cf",cf2_delay,"ft",ft_delay,"yp",yp_delay,"sd",sd_delay,FALSE)</f>
        <v>510</v>
      </c>
      <c r="L21" s="12" cm="1">
        <f t="array" ref="L21">_xlfn.SWITCH(L7,"al",al_delay,"ss",ss_delay,"cs",cs_delay,"dj",dj_delay,"fy",fy_delay,"kf",kf_delay,"cf",cf2_delay,"ft",ft_delay,"yp",yp_delay,"sd",sd_delay,FALSE)</f>
        <v>570</v>
      </c>
      <c r="M21" s="12" cm="1">
        <f t="array" ref="M21">_xlfn.SWITCH(M7,"al",al_delay,"ss",ss_delay,"cs",cs_delay,"dj",dj_delay,"fy",fy_delay,"kf",kf_delay,"cf",cf2_delay,"ft",ft_delay,"yp",yp_delay,"sd",sd_delay,FALSE)</f>
        <v>570</v>
      </c>
      <c r="N21" s="12" t="b" cm="1">
        <f t="array" ref="N21">_xlfn.SWITCH(N7,"al",al_delay,"ss",ss_delay,"cs",cs_delay,"dj",dj_delay,"fy",fy_delay,"kf",kf_delay,"cf",cf2_delay,"ft",ft_delay,"yp",yp_delay,"sd",sd_delay,FALSE)</f>
        <v>0</v>
      </c>
      <c r="O21" s="12" cm="1">
        <f t="array" ref="O21">_xlfn.SWITCH(O7,"al",al_delay,"ss",ss_delay,"cs",cs_delay,"dj",dj_delay,"fy",fy_delay,"kf",kf_delay,"cf",cf2_delay,"ft",ft_delay,"yp",yp_delay,"sd",sd_delay,FALSE)</f>
        <v>570</v>
      </c>
      <c r="P21" s="12" t="b" cm="1">
        <f t="array" ref="P21">_xlfn.SWITCH(P7,"al",al_delay,"ss",ss_delay,"cs",cs_delay,"dj",dj_delay,"fy",fy_delay,"kf",kf_delay,"cf",cf2_delay,"ft",ft_delay,"yp",yp_delay,"sd",sd_delay,FALSE)</f>
        <v>0</v>
      </c>
      <c r="Q21" s="12" t="b" cm="1">
        <f t="array" ref="Q21">_xlfn.SWITCH(Q7,"al",al_delay,"ss",ss_delay,"cs",cs_delay,"dj",dj_delay,"fy",fy_delay,"kf",kf_delay,"cf",cf2_delay,"ft",ft_delay,"yp",yp_delay,"sd",sd_delay,FALSE)</f>
        <v>0</v>
      </c>
      <c r="R21" s="12" t="b" cm="1">
        <f t="array" ref="R21">_xlfn.SWITCH(R7,"al",al_delay,"ss",ss_delay,"cs",cs_delay,"dj",dj_delay,"fy",fy_delay,"kf",kf_delay,"cf",cf2_delay,"ft",ft_delay,"yp",yp_delay,"sd",sd_delay,FALSE)</f>
        <v>0</v>
      </c>
      <c r="S21" s="12" t="b" cm="1">
        <f t="array" ref="S21">_xlfn.SWITCH(S7,"al",al_delay,"ss",ss_delay,"cs",cs_delay,"dj",dj_delay,"fy",fy_delay,"kf",kf_delay,"cf",cf2_delay,"ft",ft_delay,"yp",yp_delay,"sd",sd_delay,FALSE)</f>
        <v>0</v>
      </c>
      <c r="T21" s="12" t="b" cm="1">
        <f t="array" ref="T21">_xlfn.SWITCH(T7,"al",al_delay,"ss",ss_delay,"cs",cs_delay,"dj",dj_delay,"fy",fy_delay,"kf",kf_delay,"cf",cf2_delay,"ft",ft_delay,"yp",yp_delay,"sd",sd_delay,FALSE)</f>
        <v>0</v>
      </c>
    </row>
    <row r="22" spans="3:20" ht="19.95" customHeight="1" x14ac:dyDescent="0.25">
      <c r="C22" s="87"/>
      <c r="D22" s="12" cm="1">
        <f t="array" ref="D22">_xlfn.SWITCH(D8,"al",al_delay,"ss",ss_delay,"cs",cs_delay,"dj",dj_delay,"fy",fy_delay,"kf",kf_delay,"cf",cf2_delay,"ft",ft_delay,"yp",yp_delay,"sd",sd_delay,FALSE)</f>
        <v>570</v>
      </c>
      <c r="E22" s="12" cm="1">
        <f t="array" ref="E22">_xlfn.SWITCH(E8,"al",al_delay,"ss",ss_delay,"cs",cs_delay,"dj",dj_delay,"fy",fy_delay,"kf",kf_delay,"cf",cf2_delay,"ft",ft_delay,"yp",yp_delay,"sd",sd_delay,FALSE)</f>
        <v>510</v>
      </c>
      <c r="F22" s="12" cm="1">
        <f t="array" ref="F22">_xlfn.SWITCH(F8,"al",al_delay,"ss",ss_delay,"cs",cs_delay,"dj",dj_delay,"fy",fy_delay,"kf",kf_delay,"cf",cf2_delay,"ft",ft_delay,"yp",yp_delay,"sd",sd_delay,FALSE)</f>
        <v>570</v>
      </c>
      <c r="G22" s="12" t="b" cm="1">
        <f t="array" ref="G22">_xlfn.SWITCH(G8,"al",al_delay,"ss",ss_delay,"cs",cs_delay,"dj",dj_delay,"fy",fy_delay,"kf",kf_delay,"cf",cf2_delay,"ft",ft_delay,"yp",yp_delay,"sd",sd_delay,FALSE)</f>
        <v>0</v>
      </c>
      <c r="H22" s="12" cm="1">
        <f t="array" ref="H22">_xlfn.SWITCH(H8,"al",al_delay,"ss",ss_delay,"cs",cs_delay,"dj",dj_delay,"fy",fy_delay,"kf",kf_delay,"cf",cf2_delay,"ft",ft_delay,"yp",yp_delay,"sd",sd_delay,FALSE)</f>
        <v>570</v>
      </c>
      <c r="I22" s="12" cm="1">
        <f t="array" ref="I22">_xlfn.SWITCH(I8,"al",al_delay,"ss",ss_delay,"cs",cs_delay,"dj",dj_delay,"fy",fy_delay,"kf",kf_delay,"cf",cf2_delay,"ft",ft_delay,"yp",yp_delay,"sd",sd_delay,FALSE)</f>
        <v>570</v>
      </c>
      <c r="J22" s="12" t="b" cm="1">
        <f t="array" ref="J22">_xlfn.SWITCH(J8,"al",al_delay,"ss",ss_delay,"cs",cs_delay,"dj",dj_delay,"fy",fy_delay,"kf",kf_delay,"cf",cf2_delay,"ft",ft_delay,"yp",yp_delay,"sd",sd_delay,FALSE)</f>
        <v>0</v>
      </c>
      <c r="K22" s="12" cm="1">
        <f t="array" ref="K22">_xlfn.SWITCH(K8,"al",al_delay,"ss",ss_delay,"cs",cs_delay,"dj",dj_delay,"fy",fy_delay,"kf",kf_delay,"cf",cf2_delay,"ft",ft_delay,"yp",yp_delay,"sd",sd_delay,FALSE)</f>
        <v>570</v>
      </c>
      <c r="L22" s="12" t="b" cm="1">
        <f t="array" ref="L22">_xlfn.SWITCH(L8,"al",al_delay,"ss",ss_delay,"cs",cs_delay,"dj",dj_delay,"fy",fy_delay,"kf",kf_delay,"cf",cf2_delay,"ft",ft_delay,"yp",yp_delay,"sd",sd_delay,FALSE)</f>
        <v>0</v>
      </c>
      <c r="M22" s="12" t="b" cm="1">
        <f t="array" ref="M22">_xlfn.SWITCH(M8,"al",al_delay,"ss",ss_delay,"cs",cs_delay,"dj",dj_delay,"fy",fy_delay,"kf",kf_delay,"cf",cf2_delay,"ft",ft_delay,"yp",yp_delay,"sd",sd_delay,FALSE)</f>
        <v>0</v>
      </c>
      <c r="N22" s="12" t="b" cm="1">
        <f t="array" ref="N22">_xlfn.SWITCH(N8,"al",al_delay,"ss",ss_delay,"cs",cs_delay,"dj",dj_delay,"fy",fy_delay,"kf",kf_delay,"cf",cf2_delay,"ft",ft_delay,"yp",yp_delay,"sd",sd_delay,FALSE)</f>
        <v>0</v>
      </c>
      <c r="O22" s="12" t="b" cm="1">
        <f t="array" ref="O22">_xlfn.SWITCH(O8,"al",al_delay,"ss",ss_delay,"cs",cs_delay,"dj",dj_delay,"fy",fy_delay,"kf",kf_delay,"cf",cf2_delay,"ft",ft_delay,"yp",yp_delay,"sd",sd_delay,FALSE)</f>
        <v>0</v>
      </c>
      <c r="P22" s="12" t="b" cm="1">
        <f t="array" ref="P22">_xlfn.SWITCH(P8,"al",al_delay,"ss",ss_delay,"cs",cs_delay,"dj",dj_delay,"fy",fy_delay,"kf",kf_delay,"cf",cf2_delay,"ft",ft_delay,"yp",yp_delay,"sd",sd_delay,FALSE)</f>
        <v>0</v>
      </c>
      <c r="Q22" s="12" t="b" cm="1">
        <f t="array" ref="Q22">_xlfn.SWITCH(Q8,"al",al_delay,"ss",ss_delay,"cs",cs_delay,"dj",dj_delay,"fy",fy_delay,"kf",kf_delay,"cf",cf2_delay,"ft",ft_delay,"yp",yp_delay,"sd",sd_delay,FALSE)</f>
        <v>0</v>
      </c>
      <c r="R22" s="12" t="b" cm="1">
        <f t="array" ref="R22">_xlfn.SWITCH(R8,"al",al_delay,"ss",ss_delay,"cs",cs_delay,"dj",dj_delay,"fy",fy_delay,"kf",kf_delay,"cf",cf2_delay,"ft",ft_delay,"yp",yp_delay,"sd",sd_delay,FALSE)</f>
        <v>0</v>
      </c>
      <c r="S22" s="12" t="b" cm="1">
        <f t="array" ref="S22">_xlfn.SWITCH(S8,"al",al_delay,"ss",ss_delay,"cs",cs_delay,"dj",dj_delay,"fy",fy_delay,"kf",kf_delay,"cf",cf2_delay,"ft",ft_delay,"yp",yp_delay,"sd",sd_delay,FALSE)</f>
        <v>0</v>
      </c>
      <c r="T22" s="12" t="b" cm="1">
        <f t="array" ref="T22">_xlfn.SWITCH(T8,"al",al_delay,"ss",ss_delay,"cs",cs_delay,"dj",dj_delay,"fy",fy_delay,"kf",kf_delay,"cf",cf2_delay,"ft",ft_delay,"yp",yp_delay,"sd",sd_delay,FALSE)</f>
        <v>0</v>
      </c>
    </row>
    <row r="23" spans="3:20" ht="19.95" customHeight="1" x14ac:dyDescent="0.25">
      <c r="C23" s="87"/>
      <c r="D23" s="12" cm="1">
        <f t="array" ref="D23">_xlfn.SWITCH(D9,"al",al_delay,"ss",ss_delay,"cs",cs_delay,"dj",dj_delay,"fy",fy_delay,"kf",kf_delay,"cf",cf2_delay,"ft",ft_delay,"yp",yp_delay,"sd",sd_delay,FALSE)</f>
        <v>540</v>
      </c>
      <c r="E23" s="12" cm="1">
        <f t="array" ref="E23">_xlfn.SWITCH(E9,"al",al_delay,"ss",ss_delay,"cs",cs_delay,"dj",dj_delay,"fy",fy_delay,"kf",kf_delay,"cf",cf2_delay,"ft",ft_delay,"yp",yp_delay,"sd",sd_delay,FALSE)</f>
        <v>570</v>
      </c>
      <c r="F23" s="12" t="b" cm="1">
        <f t="array" ref="F23">_xlfn.SWITCH(F9,"al",al_delay,"ss",ss_delay,"cs",cs_delay,"dj",dj_delay,"fy",fy_delay,"kf",kf_delay,"cf",cf2_delay,"ft",ft_delay,"yp",yp_delay,"sd",sd_delay,FALSE)</f>
        <v>0</v>
      </c>
      <c r="G23" s="12" t="b" cm="1">
        <f t="array" ref="G23">_xlfn.SWITCH(G9,"al",al_delay,"ss",ss_delay,"cs",cs_delay,"dj",dj_delay,"fy",fy_delay,"kf",kf_delay,"cf",cf2_delay,"ft",ft_delay,"yp",yp_delay,"sd",sd_delay,FALSE)</f>
        <v>0</v>
      </c>
      <c r="H23" s="12" t="b" cm="1">
        <f t="array" ref="H23">_xlfn.SWITCH(H9,"al",al_delay,"ss",ss_delay,"cs",cs_delay,"dj",dj_delay,"fy",fy_delay,"kf",kf_delay,"cf",cf2_delay,"ft",ft_delay,"yp",yp_delay,"sd",sd_delay,FALSE)</f>
        <v>0</v>
      </c>
      <c r="I23" s="12" t="b" cm="1">
        <f t="array" ref="I23">_xlfn.SWITCH(I9,"al",al_delay,"ss",ss_delay,"cs",cs_delay,"dj",dj_delay,"fy",fy_delay,"kf",kf_delay,"cf",cf2_delay,"ft",ft_delay,"yp",yp_delay,"sd",sd_delay,FALSE)</f>
        <v>0</v>
      </c>
      <c r="J23" s="12" t="b" cm="1">
        <f t="array" ref="J23">_xlfn.SWITCH(J9,"al",al_delay,"ss",ss_delay,"cs",cs_delay,"dj",dj_delay,"fy",fy_delay,"kf",kf_delay,"cf",cf2_delay,"ft",ft_delay,"yp",yp_delay,"sd",sd_delay,FALSE)</f>
        <v>0</v>
      </c>
      <c r="K23" s="12" t="b" cm="1">
        <f t="array" ref="K23">_xlfn.SWITCH(K9,"al",al_delay,"ss",ss_delay,"cs",cs_delay,"dj",dj_delay,"fy",fy_delay,"kf",kf_delay,"cf",cf2_delay,"ft",ft_delay,"yp",yp_delay,"sd",sd_delay,FALSE)</f>
        <v>0</v>
      </c>
      <c r="L23" s="12" t="b" cm="1">
        <f t="array" ref="L23">_xlfn.SWITCH(L9,"al",al_delay,"ss",ss_delay,"cs",cs_delay,"dj",dj_delay,"fy",fy_delay,"kf",kf_delay,"cf",cf2_delay,"ft",ft_delay,"yp",yp_delay,"sd",sd_delay,FALSE)</f>
        <v>0</v>
      </c>
      <c r="M23" s="12" t="b" cm="1">
        <f t="array" ref="M23">_xlfn.SWITCH(M9,"al",al_delay,"ss",ss_delay,"cs",cs_delay,"dj",dj_delay,"fy",fy_delay,"kf",kf_delay,"cf",cf2_delay,"ft",ft_delay,"yp",yp_delay,"sd",sd_delay,FALSE)</f>
        <v>0</v>
      </c>
      <c r="N23" s="12" t="b" cm="1">
        <f t="array" ref="N23">_xlfn.SWITCH(N9,"al",al_delay,"ss",ss_delay,"cs",cs_delay,"dj",dj_delay,"fy",fy_delay,"kf",kf_delay,"cf",cf2_delay,"ft",ft_delay,"yp",yp_delay,"sd",sd_delay,FALSE)</f>
        <v>0</v>
      </c>
      <c r="O23" s="12" t="b" cm="1">
        <f t="array" ref="O23">_xlfn.SWITCH(O9,"al",al_delay,"ss",ss_delay,"cs",cs_delay,"dj",dj_delay,"fy",fy_delay,"kf",kf_delay,"cf",cf2_delay,"ft",ft_delay,"yp",yp_delay,"sd",sd_delay,FALSE)</f>
        <v>0</v>
      </c>
      <c r="P23" s="12" t="b" cm="1">
        <f t="array" ref="P23">_xlfn.SWITCH(P9,"al",al_delay,"ss",ss_delay,"cs",cs_delay,"dj",dj_delay,"fy",fy_delay,"kf",kf_delay,"cf",cf2_delay,"ft",ft_delay,"yp",yp_delay,"sd",sd_delay,FALSE)</f>
        <v>0</v>
      </c>
      <c r="Q23" s="12" t="b" cm="1">
        <f t="array" ref="Q23">_xlfn.SWITCH(Q9,"al",al_delay,"ss",ss_delay,"cs",cs_delay,"dj",dj_delay,"fy",fy_delay,"kf",kf_delay,"cf",cf2_delay,"ft",ft_delay,"yp",yp_delay,"sd",sd_delay,FALSE)</f>
        <v>0</v>
      </c>
      <c r="R23" s="12" t="b" cm="1">
        <f t="array" ref="R23">_xlfn.SWITCH(R9,"al",al_delay,"ss",ss_delay,"cs",cs_delay,"dj",dj_delay,"fy",fy_delay,"kf",kf_delay,"cf",cf2_delay,"ft",ft_delay,"yp",yp_delay,"sd",sd_delay,FALSE)</f>
        <v>0</v>
      </c>
      <c r="S23" s="12" t="b" cm="1">
        <f t="array" ref="S23">_xlfn.SWITCH(S9,"al",al_delay,"ss",ss_delay,"cs",cs_delay,"dj",dj_delay,"fy",fy_delay,"kf",kf_delay,"cf",cf2_delay,"ft",ft_delay,"yp",yp_delay,"sd",sd_delay,FALSE)</f>
        <v>0</v>
      </c>
      <c r="T23" s="12" t="b" cm="1">
        <f t="array" ref="T23">_xlfn.SWITCH(T9,"al",al_delay,"ss",ss_delay,"cs",cs_delay,"dj",dj_delay,"fy",fy_delay,"kf",kf_delay,"cf",cf2_delay,"ft",ft_delay,"yp",yp_delay,"sd",sd_delay,FALSE)</f>
        <v>0</v>
      </c>
    </row>
    <row r="24" spans="3:20" ht="19.95" customHeight="1" x14ac:dyDescent="0.25">
      <c r="C24" s="12" t="s">
        <v>53</v>
      </c>
      <c r="D24" s="12">
        <v>0</v>
      </c>
      <c r="E24" s="12">
        <v>0</v>
      </c>
      <c r="F24" s="12">
        <v>0</v>
      </c>
      <c r="G24" s="12">
        <v>0</v>
      </c>
      <c r="H24" s="12">
        <v>1</v>
      </c>
      <c r="I24" s="12">
        <v>1</v>
      </c>
      <c r="J24" s="12">
        <v>1</v>
      </c>
      <c r="K24" s="12">
        <v>2</v>
      </c>
      <c r="L24" s="12">
        <v>4</v>
      </c>
      <c r="M24" s="12">
        <v>4</v>
      </c>
      <c r="N24" s="12">
        <v>4</v>
      </c>
      <c r="O24" s="12">
        <v>5</v>
      </c>
      <c r="P24" s="12">
        <v>7</v>
      </c>
      <c r="Q24" s="12">
        <v>7</v>
      </c>
      <c r="R24" s="12">
        <v>8</v>
      </c>
      <c r="S24" s="12">
        <v>8</v>
      </c>
      <c r="T24" s="12">
        <v>8</v>
      </c>
    </row>
    <row r="25" spans="3:20" ht="19.95" customHeight="1" x14ac:dyDescent="0.25">
      <c r="C25" s="87" t="s">
        <v>55</v>
      </c>
      <c r="D25" s="12" cm="1">
        <f t="array" ref="D25">_xlfn.SWITCH(D3,"al",al_cd,"dj",dj_cd,"cs",cs_cd,"yp",yp_cd,0)</f>
        <v>8000</v>
      </c>
      <c r="E25" s="12" cm="1">
        <f t="array" ref="E25">_xlfn.SWITCH(E3,"al",al_cd,"dj",dj_cd,"cs",cs_cd,"yp",yp_cd,0)</f>
        <v>8000</v>
      </c>
      <c r="F25" s="12" cm="1">
        <f t="array" ref="F25">_xlfn.SWITCH(F3,"al",al_cd,"dj",dj_cd,"cs",cs_cd,"yp",yp_cd,0)</f>
        <v>8000</v>
      </c>
      <c r="G25" s="12" cm="1">
        <f t="array" ref="G25">_xlfn.SWITCH(G3,"al",al_cd,"dj",dj_cd,"cs",cs_cd,"yp",yp_cd,0)</f>
        <v>8000</v>
      </c>
      <c r="H25" s="12" cm="1">
        <f t="array" ref="H25">_xlfn.SWITCH(H3,"al",al_cd,"dj",dj_cd,"cs",cs_cd,"yp",yp_cd,0)</f>
        <v>8000</v>
      </c>
      <c r="I25" s="12" cm="1">
        <f t="array" ref="I25">_xlfn.SWITCH(I3,"al",al_cd,"dj",dj_cd,"cs",cs_cd,"yp",yp_cd,0)</f>
        <v>8000</v>
      </c>
      <c r="J25" s="12" cm="1">
        <f t="array" ref="J25">_xlfn.SWITCH(J3,"al",al_cd,"dj",dj_cd,"cs",cs_cd,"yp",yp_cd,0)</f>
        <v>8000</v>
      </c>
      <c r="K25" s="12" cm="1">
        <f t="array" ref="K25">_xlfn.SWITCH(K3,"al",al_cd,"dj",dj_cd,"cs",cs_cd,"yp",yp_cd,0)</f>
        <v>8000</v>
      </c>
      <c r="L25" s="12" cm="1">
        <f t="array" ref="L25">_xlfn.SWITCH(L3,"al",al_cd,"dj",dj_cd,"cs",cs_cd,"yp",yp_cd,0)</f>
        <v>8000</v>
      </c>
      <c r="M25" s="12" cm="1">
        <f t="array" ref="M25">_xlfn.SWITCH(M3,"al",al_cd,"dj",dj_cd,"cs",cs_cd,"yp",yp_cd,0)</f>
        <v>8000</v>
      </c>
      <c r="N25" s="12" cm="1">
        <f t="array" ref="N25">_xlfn.SWITCH(N3,"al",al_cd,"dj",dj_cd,"cs",cs_cd,"yp",yp_cd,0)</f>
        <v>8000</v>
      </c>
      <c r="O25" s="12" cm="1">
        <f t="array" ref="O25">_xlfn.SWITCH(O3,"al",al_cd,"dj",dj_cd,"cs",cs_cd,"yp",yp_cd,0)</f>
        <v>8000</v>
      </c>
      <c r="P25" s="12" cm="1">
        <f t="array" ref="P25">_xlfn.SWITCH(P3,"al",al_cd,"dj",dj_cd,"cs",cs_cd,"yp",yp_cd,0)</f>
        <v>8000</v>
      </c>
      <c r="Q25" s="12" cm="1">
        <f t="array" ref="Q25">_xlfn.SWITCH(Q3,"al",al_cd,"dj",dj_cd,"cs",cs_cd,"yp",yp_cd,0)</f>
        <v>8000</v>
      </c>
      <c r="R25" s="12" cm="1">
        <f t="array" ref="R25">_xlfn.SWITCH(R3,"al",al_cd,"dj",dj_cd,"cs",cs_cd,"yp",yp_cd,0)</f>
        <v>8000</v>
      </c>
      <c r="S25" s="12" cm="1">
        <f t="array" ref="S25">_xlfn.SWITCH(S3,"al",al_cd,"dj",dj_cd,"cs",cs_cd,"yp",yp_cd,0)</f>
        <v>8000</v>
      </c>
      <c r="T25" s="12" cm="1">
        <f t="array" ref="T25">_xlfn.SWITCH(T3,"al",al_cd,"dj",dj_cd,"cs",cs_cd,"yp",yp_cd,0)</f>
        <v>8000</v>
      </c>
    </row>
    <row r="26" spans="3:20" ht="19.95" customHeight="1" x14ac:dyDescent="0.25">
      <c r="C26" s="87"/>
      <c r="D26" s="12" cm="1">
        <f t="array" ref="D26">_xlfn.SWITCH(D4,"al",al_cd,"dj",dj_cd,"cs",cs_cd,"yp",yp_cd,0)</f>
        <v>0</v>
      </c>
      <c r="E26" s="12" cm="1">
        <f t="array" ref="E26">_xlfn.SWITCH(E4,"al",al_cd,"dj",dj_cd,"cs",cs_cd,"yp",yp_cd,0)</f>
        <v>0</v>
      </c>
      <c r="F26" s="12" cm="1">
        <f t="array" ref="F26">_xlfn.SWITCH(F4,"al",al_cd,"dj",dj_cd,"cs",cs_cd,"yp",yp_cd,0)</f>
        <v>0</v>
      </c>
      <c r="G26" s="12" cm="1">
        <f t="array" ref="G26">_xlfn.SWITCH(G4,"al",al_cd,"dj",dj_cd,"cs",cs_cd,"yp",yp_cd,0)</f>
        <v>0</v>
      </c>
      <c r="H26" s="12" cm="1">
        <f t="array" ref="H26">_xlfn.SWITCH(H4,"al",al_cd,"dj",dj_cd,"cs",cs_cd,"yp",yp_cd,0)</f>
        <v>0</v>
      </c>
      <c r="I26" s="12" cm="1">
        <f t="array" ref="I26">_xlfn.SWITCH(I4,"al",al_cd,"dj",dj_cd,"cs",cs_cd,"yp",yp_cd,0)</f>
        <v>0</v>
      </c>
      <c r="J26" s="12" cm="1">
        <f t="array" ref="J26">_xlfn.SWITCH(J4,"al",al_cd,"dj",dj_cd,"cs",cs_cd,"yp",yp_cd,0)</f>
        <v>0</v>
      </c>
      <c r="K26" s="12" cm="1">
        <f t="array" ref="K26">_xlfn.SWITCH(K4,"al",al_cd,"dj",dj_cd,"cs",cs_cd,"yp",yp_cd,0)</f>
        <v>0</v>
      </c>
      <c r="L26" s="12" cm="1">
        <f t="array" ref="L26">_xlfn.SWITCH(L4,"al",al_cd,"dj",dj_cd,"cs",cs_cd,"yp",yp_cd,0)</f>
        <v>0</v>
      </c>
      <c r="M26" s="12" cm="1">
        <f t="array" ref="M26">_xlfn.SWITCH(M4,"al",al_cd,"dj",dj_cd,"cs",cs_cd,"yp",yp_cd,0)</f>
        <v>9000</v>
      </c>
      <c r="N26" s="12" cm="1">
        <f t="array" ref="N26">_xlfn.SWITCH(N4,"al",al_cd,"dj",dj_cd,"cs",cs_cd,"yp",yp_cd,0)</f>
        <v>0</v>
      </c>
      <c r="O26" s="12" cm="1">
        <f t="array" ref="O26">_xlfn.SWITCH(O4,"al",al_cd,"dj",dj_cd,"cs",cs_cd,"yp",yp_cd,0)</f>
        <v>9000</v>
      </c>
      <c r="P26" s="12" cm="1">
        <f t="array" ref="P26">_xlfn.SWITCH(P4,"al",al_cd,"dj",dj_cd,"cs",cs_cd,"yp",yp_cd,0)</f>
        <v>9000</v>
      </c>
      <c r="Q26" s="12" cm="1">
        <f t="array" ref="Q26">_xlfn.SWITCH(Q4,"al",al_cd,"dj",dj_cd,"cs",cs_cd,"yp",yp_cd,0)</f>
        <v>9000</v>
      </c>
      <c r="R26" s="12" cm="1">
        <f t="array" ref="R26">_xlfn.SWITCH(R4,"al",al_cd,"dj",dj_cd,"cs",cs_cd,"yp",yp_cd,0)</f>
        <v>0</v>
      </c>
      <c r="S26" s="12" cm="1">
        <f t="array" ref="S26">_xlfn.SWITCH(S4,"al",al_cd,"dj",dj_cd,"cs",cs_cd,"yp",yp_cd,0)</f>
        <v>9000</v>
      </c>
      <c r="T26" s="12" cm="1">
        <f t="array" ref="T26">_xlfn.SWITCH(T4,"al",al_cd,"dj",dj_cd,"cs",cs_cd,"yp",yp_cd,0)</f>
        <v>0</v>
      </c>
    </row>
    <row r="27" spans="3:20" ht="19.95" customHeight="1" x14ac:dyDescent="0.25">
      <c r="C27" s="87"/>
      <c r="D27" s="12" cm="1">
        <f t="array" ref="D27">_xlfn.SWITCH(D5,"al",al_cd,"dj",dj_cd,"cs",cs_cd,"yp",yp_cd,0)</f>
        <v>9000</v>
      </c>
      <c r="E27" s="12" cm="1">
        <f t="array" ref="E27">_xlfn.SWITCH(E5,"al",al_cd,"dj",dj_cd,"cs",cs_cd,"yp",yp_cd,0)</f>
        <v>9000</v>
      </c>
      <c r="F27" s="12" cm="1">
        <f t="array" ref="F27">_xlfn.SWITCH(F5,"al",al_cd,"dj",dj_cd,"cs",cs_cd,"yp",yp_cd,0)</f>
        <v>9000</v>
      </c>
      <c r="G27" s="12" cm="1">
        <f t="array" ref="G27">_xlfn.SWITCH(G5,"al",al_cd,"dj",dj_cd,"cs",cs_cd,"yp",yp_cd,0)</f>
        <v>0</v>
      </c>
      <c r="H27" s="12" cm="1">
        <f t="array" ref="H27">_xlfn.SWITCH(H5,"al",al_cd,"dj",dj_cd,"cs",cs_cd,"yp",yp_cd,0)</f>
        <v>9000</v>
      </c>
      <c r="I27" s="12" cm="1">
        <f t="array" ref="I27">_xlfn.SWITCH(I5,"al",al_cd,"dj",dj_cd,"cs",cs_cd,"yp",yp_cd,0)</f>
        <v>9000</v>
      </c>
      <c r="J27" s="12" cm="1">
        <f t="array" ref="J27">_xlfn.SWITCH(J5,"al",al_cd,"dj",dj_cd,"cs",cs_cd,"yp",yp_cd,0)</f>
        <v>0</v>
      </c>
      <c r="K27" s="12" cm="1">
        <f t="array" ref="K27">_xlfn.SWITCH(K5,"al",al_cd,"dj",dj_cd,"cs",cs_cd,"yp",yp_cd,0)</f>
        <v>9000</v>
      </c>
      <c r="L27" s="12" cm="1">
        <f t="array" ref="L27">_xlfn.SWITCH(L5,"al",al_cd,"dj",dj_cd,"cs",cs_cd,"yp",yp_cd,0)</f>
        <v>9000</v>
      </c>
      <c r="M27" s="12" cm="1">
        <f t="array" ref="M27">_xlfn.SWITCH(M5,"al",al_cd,"dj",dj_cd,"cs",cs_cd,"yp",yp_cd,0)</f>
        <v>0</v>
      </c>
      <c r="N27" s="12" cm="1">
        <f t="array" ref="N27">_xlfn.SWITCH(N5,"al",al_cd,"dj",dj_cd,"cs",cs_cd,"yp",yp_cd,0)</f>
        <v>0</v>
      </c>
      <c r="O27" s="12" cm="1">
        <f t="array" ref="O27">_xlfn.SWITCH(O5,"al",al_cd,"dj",dj_cd,"cs",cs_cd,"yp",yp_cd,0)</f>
        <v>0</v>
      </c>
      <c r="P27" s="12" cm="1">
        <f t="array" ref="P27">_xlfn.SWITCH(P5,"al",al_cd,"dj",dj_cd,"cs",cs_cd,"yp",yp_cd,0)</f>
        <v>5000</v>
      </c>
      <c r="Q27" s="12" cm="1">
        <f t="array" ref="Q27">_xlfn.SWITCH(Q5,"al",al_cd,"dj",dj_cd,"cs",cs_cd,"yp",yp_cd,0)</f>
        <v>5000</v>
      </c>
      <c r="R27" s="12" cm="1">
        <f t="array" ref="R27">_xlfn.SWITCH(R5,"al",al_cd,"dj",dj_cd,"cs",cs_cd,"yp",yp_cd,0)</f>
        <v>9000</v>
      </c>
      <c r="S27" s="12" cm="1">
        <f t="array" ref="S27">_xlfn.SWITCH(S5,"al",al_cd,"dj",dj_cd,"cs",cs_cd,"yp",yp_cd,0)</f>
        <v>0</v>
      </c>
      <c r="T27" s="12" cm="1">
        <f t="array" ref="T27">_xlfn.SWITCH(T5,"al",al_cd,"dj",dj_cd,"cs",cs_cd,"yp",yp_cd,0)</f>
        <v>0</v>
      </c>
    </row>
    <row r="28" spans="3:20" ht="19.95" customHeight="1" x14ac:dyDescent="0.25">
      <c r="C28" s="87"/>
      <c r="D28" s="12" cm="1">
        <f t="array" ref="D28">_xlfn.SWITCH(D6,"al",al_cd,"dj",dj_cd,"cs",cs_cd,"yp",yp_cd,0)</f>
        <v>0</v>
      </c>
      <c r="E28" s="12" cm="1">
        <f t="array" ref="E28">_xlfn.SWITCH(E6,"al",al_cd,"dj",dj_cd,"cs",cs_cd,"yp",yp_cd,0)</f>
        <v>0</v>
      </c>
      <c r="F28" s="12" cm="1">
        <f t="array" ref="F28">_xlfn.SWITCH(F6,"al",al_cd,"dj",dj_cd,"cs",cs_cd,"yp",yp_cd,0)</f>
        <v>0</v>
      </c>
      <c r="G28" s="12" cm="1">
        <f t="array" ref="G28">_xlfn.SWITCH(G6,"al",al_cd,"dj",dj_cd,"cs",cs_cd,"yp",yp_cd,0)</f>
        <v>0</v>
      </c>
      <c r="H28" s="12" cm="1">
        <f t="array" ref="H28">_xlfn.SWITCH(H6,"al",al_cd,"dj",dj_cd,"cs",cs_cd,"yp",yp_cd,0)</f>
        <v>0</v>
      </c>
      <c r="I28" s="12" cm="1">
        <f t="array" ref="I28">_xlfn.SWITCH(I6,"al",al_cd,"dj",dj_cd,"cs",cs_cd,"yp",yp_cd,0)</f>
        <v>0</v>
      </c>
      <c r="J28" s="12" cm="1">
        <f t="array" ref="J28">_xlfn.SWITCH(J6,"al",al_cd,"dj",dj_cd,"cs",cs_cd,"yp",yp_cd,0)</f>
        <v>0</v>
      </c>
      <c r="K28" s="12" cm="1">
        <f t="array" ref="K28">_xlfn.SWITCH(K6,"al",al_cd,"dj",dj_cd,"cs",cs_cd,"yp",yp_cd,0)</f>
        <v>0</v>
      </c>
      <c r="L28" s="12" cm="1">
        <f t="array" ref="L28">_xlfn.SWITCH(L6,"al",al_cd,"dj",dj_cd,"cs",cs_cd,"yp",yp_cd,0)</f>
        <v>5000</v>
      </c>
      <c r="M28" s="12" cm="1">
        <f t="array" ref="M28">_xlfn.SWITCH(M6,"al",al_cd,"dj",dj_cd,"cs",cs_cd,"yp",yp_cd,0)</f>
        <v>0</v>
      </c>
      <c r="N28" s="12" cm="1">
        <f t="array" ref="N28">_xlfn.SWITCH(N6,"al",al_cd,"dj",dj_cd,"cs",cs_cd,"yp",yp_cd,0)</f>
        <v>0</v>
      </c>
      <c r="O28" s="12" cm="1">
        <f t="array" ref="O28">_xlfn.SWITCH(O6,"al",al_cd,"dj",dj_cd,"cs",cs_cd,"yp",yp_cd,0)</f>
        <v>0</v>
      </c>
      <c r="P28" s="12" cm="1">
        <f t="array" ref="P28">_xlfn.SWITCH(P6,"al",al_cd,"dj",dj_cd,"cs",cs_cd,"yp",yp_cd,0)</f>
        <v>0</v>
      </c>
      <c r="Q28" s="12" cm="1">
        <f t="array" ref="Q28">_xlfn.SWITCH(Q6,"al",al_cd,"dj",dj_cd,"cs",cs_cd,"yp",yp_cd,0)</f>
        <v>0</v>
      </c>
      <c r="R28" s="12" cm="1">
        <f t="array" ref="R28">_xlfn.SWITCH(R6,"al",al_cd,"dj",dj_cd,"cs",cs_cd,"yp",yp_cd,0)</f>
        <v>0</v>
      </c>
      <c r="S28" s="12" cm="1">
        <f t="array" ref="S28">_xlfn.SWITCH(S6,"al",al_cd,"dj",dj_cd,"cs",cs_cd,"yp",yp_cd,0)</f>
        <v>0</v>
      </c>
      <c r="T28" s="12" cm="1">
        <f t="array" ref="T28">_xlfn.SWITCH(T6,"al",al_cd,"dj",dj_cd,"cs",cs_cd,"yp",yp_cd,0)</f>
        <v>0</v>
      </c>
    </row>
    <row r="29" spans="3:20" ht="19.95" customHeight="1" x14ac:dyDescent="0.25">
      <c r="C29" s="87"/>
      <c r="D29" s="12" cm="1">
        <f t="array" ref="D29">_xlfn.SWITCH(D7,"al",al_cd,"dj",dj_cd,"cs",cs_cd,"yp",yp_cd,0)</f>
        <v>5000</v>
      </c>
      <c r="E29" s="12" cm="1">
        <f t="array" ref="E29">_xlfn.SWITCH(E7,"al",al_cd,"dj",dj_cd,"cs",cs_cd,"yp",yp_cd,0)</f>
        <v>0</v>
      </c>
      <c r="F29" s="12" cm="1">
        <f t="array" ref="F29">_xlfn.SWITCH(F7,"al",al_cd,"dj",dj_cd,"cs",cs_cd,"yp",yp_cd,0)</f>
        <v>5000</v>
      </c>
      <c r="G29" s="12" cm="1">
        <f t="array" ref="G29">_xlfn.SWITCH(G7,"al",al_cd,"dj",dj_cd,"cs",cs_cd,"yp",yp_cd,0)</f>
        <v>0</v>
      </c>
      <c r="H29" s="12" cm="1">
        <f t="array" ref="H29">_xlfn.SWITCH(H7,"al",al_cd,"dj",dj_cd,"cs",cs_cd,"yp",yp_cd,0)</f>
        <v>5000</v>
      </c>
      <c r="I29" s="12" cm="1">
        <f t="array" ref="I29">_xlfn.SWITCH(I7,"al",al_cd,"dj",dj_cd,"cs",cs_cd,"yp",yp_cd,0)</f>
        <v>0</v>
      </c>
      <c r="J29" s="12" cm="1">
        <f t="array" ref="J29">_xlfn.SWITCH(J7,"al",al_cd,"dj",dj_cd,"cs",cs_cd,"yp",yp_cd,0)</f>
        <v>0</v>
      </c>
      <c r="K29" s="12" cm="1">
        <f t="array" ref="K29">_xlfn.SWITCH(K7,"al",al_cd,"dj",dj_cd,"cs",cs_cd,"yp",yp_cd,0)</f>
        <v>0</v>
      </c>
      <c r="L29" s="12" cm="1">
        <f t="array" ref="L29">_xlfn.SWITCH(L7,"al",al_cd,"dj",dj_cd,"cs",cs_cd,"yp",yp_cd,0)</f>
        <v>0</v>
      </c>
      <c r="M29" s="12" cm="1">
        <f t="array" ref="M29">_xlfn.SWITCH(M7,"al",al_cd,"dj",dj_cd,"cs",cs_cd,"yp",yp_cd,0)</f>
        <v>0</v>
      </c>
      <c r="N29" s="12" cm="1">
        <f t="array" ref="N29">_xlfn.SWITCH(N7,"al",al_cd,"dj",dj_cd,"cs",cs_cd,"yp",yp_cd,0)</f>
        <v>0</v>
      </c>
      <c r="O29" s="12" cm="1">
        <f t="array" ref="O29">_xlfn.SWITCH(O7,"al",al_cd,"dj",dj_cd,"cs",cs_cd,"yp",yp_cd,0)</f>
        <v>0</v>
      </c>
      <c r="P29" s="12" cm="1">
        <f t="array" ref="P29">_xlfn.SWITCH(P7,"al",al_cd,"dj",dj_cd,"cs",cs_cd,"yp",yp_cd,0)</f>
        <v>0</v>
      </c>
      <c r="Q29" s="12" cm="1">
        <f t="array" ref="Q29">_xlfn.SWITCH(Q7,"al",al_cd,"dj",dj_cd,"cs",cs_cd,"yp",yp_cd,0)</f>
        <v>0</v>
      </c>
      <c r="R29" s="12" cm="1">
        <f t="array" ref="R29">_xlfn.SWITCH(R7,"al",al_cd,"dj",dj_cd,"cs",cs_cd,"yp",yp_cd,0)</f>
        <v>0</v>
      </c>
      <c r="S29" s="12" cm="1">
        <f t="array" ref="S29">_xlfn.SWITCH(S7,"al",al_cd,"dj",dj_cd,"cs",cs_cd,"yp",yp_cd,0)</f>
        <v>0</v>
      </c>
      <c r="T29" s="12" cm="1">
        <f t="array" ref="T29">_xlfn.SWITCH(T7,"al",al_cd,"dj",dj_cd,"cs",cs_cd,"yp",yp_cd,0)</f>
        <v>0</v>
      </c>
    </row>
    <row r="30" spans="3:20" ht="19.95" customHeight="1" x14ac:dyDescent="0.25">
      <c r="C30" s="87"/>
      <c r="D30" s="12" cm="1">
        <f t="array" ref="D30">_xlfn.SWITCH(D8,"al",al_cd,"dj",dj_cd,"cs",cs_cd,"yp",yp_cd,0)</f>
        <v>0</v>
      </c>
      <c r="E30" s="12" cm="1">
        <f t="array" ref="E30">_xlfn.SWITCH(E8,"al",al_cd,"dj",dj_cd,"cs",cs_cd,"yp",yp_cd,0)</f>
        <v>0</v>
      </c>
      <c r="F30" s="12" cm="1">
        <f t="array" ref="F30">_xlfn.SWITCH(F8,"al",al_cd,"dj",dj_cd,"cs",cs_cd,"yp",yp_cd,0)</f>
        <v>0</v>
      </c>
      <c r="G30" s="12" cm="1">
        <f t="array" ref="G30">_xlfn.SWITCH(G8,"al",al_cd,"dj",dj_cd,"cs",cs_cd,"yp",yp_cd,0)</f>
        <v>0</v>
      </c>
      <c r="H30" s="12" cm="1">
        <f t="array" ref="H30">_xlfn.SWITCH(H8,"al",al_cd,"dj",dj_cd,"cs",cs_cd,"yp",yp_cd,0)</f>
        <v>0</v>
      </c>
      <c r="I30" s="12" cm="1">
        <f t="array" ref="I30">_xlfn.SWITCH(I8,"al",al_cd,"dj",dj_cd,"cs",cs_cd,"yp",yp_cd,0)</f>
        <v>0</v>
      </c>
      <c r="J30" s="12" cm="1">
        <f t="array" ref="J30">_xlfn.SWITCH(J8,"al",al_cd,"dj",dj_cd,"cs",cs_cd,"yp",yp_cd,0)</f>
        <v>0</v>
      </c>
      <c r="K30" s="12" cm="1">
        <f t="array" ref="K30">_xlfn.SWITCH(K8,"al",al_cd,"dj",dj_cd,"cs",cs_cd,"yp",yp_cd,0)</f>
        <v>0</v>
      </c>
      <c r="L30" s="12" cm="1">
        <f t="array" ref="L30">_xlfn.SWITCH(L8,"al",al_cd,"dj",dj_cd,"cs",cs_cd,"yp",yp_cd,0)</f>
        <v>0</v>
      </c>
      <c r="M30" s="12" cm="1">
        <f t="array" ref="M30">_xlfn.SWITCH(M8,"al",al_cd,"dj",dj_cd,"cs",cs_cd,"yp",yp_cd,0)</f>
        <v>0</v>
      </c>
      <c r="N30" s="12" cm="1">
        <f t="array" ref="N30">_xlfn.SWITCH(N8,"al",al_cd,"dj",dj_cd,"cs",cs_cd,"yp",yp_cd,0)</f>
        <v>0</v>
      </c>
      <c r="O30" s="12" cm="1">
        <f t="array" ref="O30">_xlfn.SWITCH(O8,"al",al_cd,"dj",dj_cd,"cs",cs_cd,"yp",yp_cd,0)</f>
        <v>0</v>
      </c>
      <c r="P30" s="12" cm="1">
        <f t="array" ref="P30">_xlfn.SWITCH(P8,"al",al_cd,"dj",dj_cd,"cs",cs_cd,"yp",yp_cd,0)</f>
        <v>0</v>
      </c>
      <c r="Q30" s="12" cm="1">
        <f t="array" ref="Q30">_xlfn.SWITCH(Q8,"al",al_cd,"dj",dj_cd,"cs",cs_cd,"yp",yp_cd,0)</f>
        <v>0</v>
      </c>
      <c r="R30" s="12" cm="1">
        <f t="array" ref="R30">_xlfn.SWITCH(R8,"al",al_cd,"dj",dj_cd,"cs",cs_cd,"yp",yp_cd,0)</f>
        <v>0</v>
      </c>
      <c r="S30" s="12" cm="1">
        <f t="array" ref="S30">_xlfn.SWITCH(S8,"al",al_cd,"dj",dj_cd,"cs",cs_cd,"yp",yp_cd,0)</f>
        <v>0</v>
      </c>
      <c r="T30" s="12" cm="1">
        <f t="array" ref="T30">_xlfn.SWITCH(T8,"al",al_cd,"dj",dj_cd,"cs",cs_cd,"yp",yp_cd,0)</f>
        <v>0</v>
      </c>
    </row>
    <row r="31" spans="3:20" ht="19.95" customHeight="1" x14ac:dyDescent="0.25">
      <c r="C31" s="87"/>
      <c r="D31" s="12" cm="1">
        <f t="array" ref="D31">_xlfn.SWITCH(D9,"al",al_cd,"dj",dj_cd,"cs",cs_cd,"yp",yp_cd,0)</f>
        <v>0</v>
      </c>
      <c r="E31" s="12" cm="1">
        <f t="array" ref="E31">_xlfn.SWITCH(E9,"al",al_cd,"dj",dj_cd,"cs",cs_cd,"yp",yp_cd,0)</f>
        <v>0</v>
      </c>
      <c r="F31" s="12" cm="1">
        <f t="array" ref="F31">_xlfn.SWITCH(F9,"al",al_cd,"dj",dj_cd,"cs",cs_cd,"yp",yp_cd,0)</f>
        <v>0</v>
      </c>
      <c r="G31" s="12" cm="1">
        <f t="array" ref="G31">_xlfn.SWITCH(G9,"al",al_cd,"dj",dj_cd,"cs",cs_cd,"yp",yp_cd,0)</f>
        <v>0</v>
      </c>
      <c r="H31" s="12" cm="1">
        <f t="array" ref="H31">_xlfn.SWITCH(H9,"al",al_cd,"dj",dj_cd,"cs",cs_cd,"yp",yp_cd,0)</f>
        <v>0</v>
      </c>
      <c r="I31" s="12" cm="1">
        <f t="array" ref="I31">_xlfn.SWITCH(I9,"al",al_cd,"dj",dj_cd,"cs",cs_cd,"yp",yp_cd,0)</f>
        <v>0</v>
      </c>
      <c r="J31" s="12" cm="1">
        <f t="array" ref="J31">_xlfn.SWITCH(J9,"al",al_cd,"dj",dj_cd,"cs",cs_cd,"yp",yp_cd,0)</f>
        <v>0</v>
      </c>
      <c r="K31" s="12" cm="1">
        <f t="array" ref="K31">_xlfn.SWITCH(K9,"al",al_cd,"dj",dj_cd,"cs",cs_cd,"yp",yp_cd,0)</f>
        <v>0</v>
      </c>
      <c r="L31" s="12" cm="1">
        <f t="array" ref="L31">_xlfn.SWITCH(L9,"al",al_cd,"dj",dj_cd,"cs",cs_cd,"yp",yp_cd,0)</f>
        <v>0</v>
      </c>
      <c r="M31" s="12" cm="1">
        <f t="array" ref="M31">_xlfn.SWITCH(M9,"al",al_cd,"dj",dj_cd,"cs",cs_cd,"yp",yp_cd,0)</f>
        <v>0</v>
      </c>
      <c r="N31" s="12" cm="1">
        <f t="array" ref="N31">_xlfn.SWITCH(N9,"al",al_cd,"dj",dj_cd,"cs",cs_cd,"yp",yp_cd,0)</f>
        <v>0</v>
      </c>
      <c r="O31" s="12" cm="1">
        <f t="array" ref="O31">_xlfn.SWITCH(O9,"al",al_cd,"dj",dj_cd,"cs",cs_cd,"yp",yp_cd,0)</f>
        <v>0</v>
      </c>
      <c r="P31" s="12" cm="1">
        <f t="array" ref="P31">_xlfn.SWITCH(P9,"al",al_cd,"dj",dj_cd,"cs",cs_cd,"yp",yp_cd,0)</f>
        <v>0</v>
      </c>
      <c r="Q31" s="12" cm="1">
        <f t="array" ref="Q31">_xlfn.SWITCH(Q9,"al",al_cd,"dj",dj_cd,"cs",cs_cd,"yp",yp_cd,0)</f>
        <v>0</v>
      </c>
      <c r="R31" s="12" cm="1">
        <f t="array" ref="R31">_xlfn.SWITCH(R9,"al",al_cd,"dj",dj_cd,"cs",cs_cd,"yp",yp_cd,0)</f>
        <v>0</v>
      </c>
      <c r="S31" s="12" cm="1">
        <f t="array" ref="S31">_xlfn.SWITCH(S9,"al",al_cd,"dj",dj_cd,"cs",cs_cd,"yp",yp_cd,0)</f>
        <v>0</v>
      </c>
      <c r="T31" s="12" cm="1">
        <f t="array" ref="T31">_xlfn.SWITCH(T9,"al",al_cd,"dj",dj_cd,"cs",cs_cd,"yp",yp_cd,0)</f>
        <v>0</v>
      </c>
    </row>
    <row r="32" spans="3:20" ht="19.95" customHeight="1" x14ac:dyDescent="0.25">
      <c r="C32" s="12" t="s">
        <v>57</v>
      </c>
      <c r="D32" s="12">
        <f t="shared" ref="D32:T32" si="23">MAX(5000,MAX(D25:D31)*(1-mer_cd_rate)*(1-0.05*D24))-D2*1000+combo_service_extime</f>
        <v>1610</v>
      </c>
      <c r="E32" s="12">
        <f t="shared" si="23"/>
        <v>1610</v>
      </c>
      <c r="F32" s="12">
        <f t="shared" si="23"/>
        <v>2610</v>
      </c>
      <c r="G32" s="12">
        <f t="shared" si="23"/>
        <v>5670</v>
      </c>
      <c r="H32" s="12">
        <f t="shared" si="23"/>
        <v>2187</v>
      </c>
      <c r="I32" s="12">
        <f t="shared" si="23"/>
        <v>2187</v>
      </c>
      <c r="J32" s="12">
        <f t="shared" si="23"/>
        <v>5294</v>
      </c>
      <c r="K32" s="12">
        <f t="shared" si="23"/>
        <v>1764</v>
      </c>
      <c r="L32" s="12">
        <f t="shared" si="23"/>
        <v>1918</v>
      </c>
      <c r="M32" s="12">
        <f t="shared" si="23"/>
        <v>1918</v>
      </c>
      <c r="N32" s="12">
        <f t="shared" si="23"/>
        <v>4166</v>
      </c>
      <c r="O32" s="12">
        <f t="shared" si="23"/>
        <v>1495</v>
      </c>
      <c r="P32" s="12">
        <f t="shared" si="23"/>
        <v>1648.9999999999991</v>
      </c>
      <c r="Q32" s="12">
        <f t="shared" si="23"/>
        <v>1648.9999999999991</v>
      </c>
      <c r="R32" s="12">
        <f t="shared" si="23"/>
        <v>1226</v>
      </c>
      <c r="S32" s="12">
        <f t="shared" si="23"/>
        <v>1226</v>
      </c>
      <c r="T32" s="12">
        <f t="shared" si="23"/>
        <v>3150</v>
      </c>
    </row>
    <row r="33" spans="3:20" ht="19.95" customHeight="1" x14ac:dyDescent="0.25">
      <c r="C33" s="12" t="s">
        <v>60</v>
      </c>
      <c r="D33" s="12">
        <f>SUM(D10:D16)</f>
        <v>2880</v>
      </c>
      <c r="E33" s="12">
        <f t="shared" ref="E33:T33" si="24">SUM(E10:E16)</f>
        <v>2490</v>
      </c>
      <c r="F33" s="12">
        <f>SUM(F10:F16)</f>
        <v>2400</v>
      </c>
      <c r="G33" s="12">
        <f t="shared" si="24"/>
        <v>570</v>
      </c>
      <c r="H33" s="12">
        <f t="shared" si="24"/>
        <v>2400</v>
      </c>
      <c r="I33" s="12">
        <f t="shared" si="24"/>
        <v>2130</v>
      </c>
      <c r="J33" s="12">
        <f t="shared" si="24"/>
        <v>570</v>
      </c>
      <c r="K33" s="12">
        <f t="shared" si="24"/>
        <v>2130</v>
      </c>
      <c r="L33" s="12">
        <f t="shared" si="24"/>
        <v>2040</v>
      </c>
      <c r="M33" s="12">
        <f t="shared" si="24"/>
        <v>1770</v>
      </c>
      <c r="N33" s="12">
        <f t="shared" si="24"/>
        <v>570</v>
      </c>
      <c r="O33" s="12">
        <f t="shared" si="24"/>
        <v>1770</v>
      </c>
      <c r="P33" s="12">
        <f t="shared" si="24"/>
        <v>1680</v>
      </c>
      <c r="Q33" s="12">
        <f t="shared" si="24"/>
        <v>1800</v>
      </c>
      <c r="R33" s="12">
        <f t="shared" si="24"/>
        <v>1380</v>
      </c>
      <c r="S33" s="12">
        <f t="shared" si="24"/>
        <v>1410</v>
      </c>
      <c r="T33" s="12">
        <f t="shared" si="24"/>
        <v>570</v>
      </c>
    </row>
    <row r="34" spans="3:20" ht="19.95" customHeight="1" x14ac:dyDescent="0.25">
      <c r="C34" s="12" t="s">
        <v>59</v>
      </c>
      <c r="D34" s="12" t="b">
        <f t="shared" ref="D34:T34" si="25">IF(D33+combo_pause_time&gt;=D32,TRUE, FALSE)</f>
        <v>1</v>
      </c>
      <c r="E34" s="12" t="b">
        <f t="shared" si="25"/>
        <v>1</v>
      </c>
      <c r="F34" s="12" t="b">
        <f t="shared" si="25"/>
        <v>1</v>
      </c>
      <c r="G34" s="12" t="b">
        <f t="shared" si="25"/>
        <v>0</v>
      </c>
      <c r="H34" s="12" t="b">
        <f t="shared" si="25"/>
        <v>1</v>
      </c>
      <c r="I34" s="12" t="b">
        <f t="shared" si="25"/>
        <v>1</v>
      </c>
      <c r="J34" s="12" t="b">
        <f t="shared" si="25"/>
        <v>0</v>
      </c>
      <c r="K34" s="12" t="b">
        <f t="shared" si="25"/>
        <v>1</v>
      </c>
      <c r="L34" s="12" t="b">
        <f t="shared" si="25"/>
        <v>1</v>
      </c>
      <c r="M34" s="12" t="b">
        <f t="shared" si="25"/>
        <v>1</v>
      </c>
      <c r="N34" s="12" t="b">
        <f t="shared" si="25"/>
        <v>0</v>
      </c>
      <c r="O34" s="12" t="b">
        <f t="shared" si="25"/>
        <v>1</v>
      </c>
      <c r="P34" s="12" t="b">
        <f t="shared" si="25"/>
        <v>1</v>
      </c>
      <c r="Q34" s="12" t="b">
        <f t="shared" si="25"/>
        <v>1</v>
      </c>
      <c r="R34" s="12" t="b">
        <f t="shared" si="25"/>
        <v>1</v>
      </c>
      <c r="S34" s="12" t="b">
        <f t="shared" si="25"/>
        <v>1</v>
      </c>
      <c r="T34" s="12" t="b">
        <f t="shared" si="25"/>
        <v>0</v>
      </c>
    </row>
    <row r="35" spans="3:20" ht="19.95" customHeight="1" x14ac:dyDescent="0.25">
      <c r="C35" s="12" t="s">
        <v>62</v>
      </c>
      <c r="D35" s="12" t="b">
        <f>IF(D34,FALSE,SUM(D10:D16)-IF(ISTEXT(D9),D16-D23,IF(ISTEXT(D8),D15-D22,IF(ISTEXT(D7),D14-D21,IF(ISTEXT(D6),D13-D20,IF(ISTEXT(D5),D12-D19,IF(ISTEXT(D4),D11-D18,IF(ISTEXT(D3),D10-D12,0))))))))</f>
        <v>0</v>
      </c>
      <c r="E35" s="12" t="b">
        <f t="shared" ref="E35:F35" si="26">IF(E34,FALSE,SUM(E10:E16)-IF(ISTEXT(E9),E16-E23,IF(ISTEXT(E8),E15-E22,IF(ISTEXT(E7),E14-E21,IF(ISTEXT(E6),E13-E20,IF(ISTEXT(E5),E12-E19,IF(ISTEXT(E4),E11-E18,IF(ISTEXT(E3),E10-E12,0))))))))</f>
        <v>0</v>
      </c>
      <c r="F35" s="12" t="b">
        <f t="shared" si="26"/>
        <v>0</v>
      </c>
      <c r="G35" s="12">
        <f>IF(G34,FALSE,SUM(G10:G16)-IF(ISTEXT(G9),G16-G23,IF(ISTEXT(G8),G15-G22,IF(ISTEXT(G7),G14-G21,IF(ISTEXT(G6),G13-G20,IF(ISTEXT(G5),G12-G19,IF(ISTEXT(G4),G11-G18,IF(ISTEXT(G3),G10-G12,0))))))))</f>
        <v>690</v>
      </c>
      <c r="H35" s="12" t="b">
        <f t="shared" ref="H35" si="27">IF(H34,FALSE,SUM(H10:H16)-IF(ISTEXT(H9),H16-H23,IF(ISTEXT(H8),H15-H22,IF(ISTEXT(H7),H14-H21,IF(ISTEXT(H6),H13-H20,IF(ISTEXT(H5),H12-H19,IF(ISTEXT(H4),H11-H18,IF(ISTEXT(H3),H10-H12,0))))))))</f>
        <v>0</v>
      </c>
      <c r="I35" s="12" t="b">
        <f t="shared" ref="I35" si="28">IF(I34,FALSE,SUM(I10:I16)-IF(ISTEXT(I9),I16-I23,IF(ISTEXT(I8),I15-I22,IF(ISTEXT(I7),I14-I21,IF(ISTEXT(I6),I13-I20,IF(ISTEXT(I5),I12-I19,IF(ISTEXT(I4),I11-I18,IF(ISTEXT(I3),I10-I12,0))))))))</f>
        <v>0</v>
      </c>
      <c r="J35" s="12">
        <f t="shared" ref="J35" si="29">IF(J34,FALSE,SUM(J10:J16)-IF(ISTEXT(J9),J16-J23,IF(ISTEXT(J8),J15-J22,IF(ISTEXT(J7),J14-J21,IF(ISTEXT(J6),J13-J20,IF(ISTEXT(J5),J12-J19,IF(ISTEXT(J4),J11-J18,IF(ISTEXT(J3),J10-J12,0))))))))</f>
        <v>690</v>
      </c>
      <c r="K35" s="12" t="b">
        <f t="shared" ref="K35" si="30">IF(K34,FALSE,SUM(K10:K16)-IF(ISTEXT(K9),K16-K23,IF(ISTEXT(K8),K15-K22,IF(ISTEXT(K7),K14-K21,IF(ISTEXT(K6),K13-K20,IF(ISTEXT(K5),K12-K19,IF(ISTEXT(K4),K11-K18,IF(ISTEXT(K3),K10-K12,0))))))))</f>
        <v>0</v>
      </c>
      <c r="L35" s="12" t="b">
        <f t="shared" ref="L35" si="31">IF(L34,FALSE,SUM(L10:L16)-IF(ISTEXT(L9),L16-L23,IF(ISTEXT(L8),L15-L22,IF(ISTEXT(L7),L14-L21,IF(ISTEXT(L6),L13-L20,IF(ISTEXT(L5),L12-L19,IF(ISTEXT(L4),L11-L18,IF(ISTEXT(L3),L10-L12,0))))))))</f>
        <v>0</v>
      </c>
      <c r="M35" s="12" t="b">
        <f t="shared" ref="M35" si="32">IF(M34,FALSE,SUM(M10:M16)-IF(ISTEXT(M9),M16-M23,IF(ISTEXT(M8),M15-M22,IF(ISTEXT(M7),M14-M21,IF(ISTEXT(M6),M13-M20,IF(ISTEXT(M5),M12-M19,IF(ISTEXT(M4),M11-M18,IF(ISTEXT(M3),M10-M12,0))))))))</f>
        <v>0</v>
      </c>
      <c r="N35" s="12">
        <f t="shared" ref="N35" si="33">IF(N34,FALSE,SUM(N10:N16)-IF(ISTEXT(N9),N16-N23,IF(ISTEXT(N8),N15-N22,IF(ISTEXT(N7),N14-N21,IF(ISTEXT(N6),N13-N20,IF(ISTEXT(N5),N12-N19,IF(ISTEXT(N4),N11-N18,IF(ISTEXT(N3),N10-N12,0))))))))</f>
        <v>690</v>
      </c>
      <c r="O35" s="12" t="b">
        <f t="shared" ref="O35" si="34">IF(O34,FALSE,SUM(O10:O16)-IF(ISTEXT(O9),O16-O23,IF(ISTEXT(O8),O15-O22,IF(ISTEXT(O7),O14-O21,IF(ISTEXT(O6),O13-O20,IF(ISTEXT(O5),O12-O19,IF(ISTEXT(O4),O11-O18,IF(ISTEXT(O3),O10-O12,0))))))))</f>
        <v>0</v>
      </c>
      <c r="P35" s="12" t="b">
        <f t="shared" ref="P35" si="35">IF(P34,FALSE,SUM(P10:P16)-IF(ISTEXT(P9),P16-P23,IF(ISTEXT(P8),P15-P22,IF(ISTEXT(P7),P14-P21,IF(ISTEXT(P6),P13-P20,IF(ISTEXT(P5),P12-P19,IF(ISTEXT(P4),P11-P18,IF(ISTEXT(P3),P10-P12,0))))))))</f>
        <v>0</v>
      </c>
      <c r="Q35" s="12" t="b">
        <f t="shared" ref="Q35" si="36">IF(Q34,FALSE,SUM(Q10:Q16)-IF(ISTEXT(Q9),Q16-Q23,IF(ISTEXT(Q8),Q15-Q22,IF(ISTEXT(Q7),Q14-Q21,IF(ISTEXT(Q6),Q13-Q20,IF(ISTEXT(Q5),Q12-Q19,IF(ISTEXT(Q4),Q11-Q18,IF(ISTEXT(Q3),Q10-Q12,0))))))))</f>
        <v>0</v>
      </c>
      <c r="R35" s="12" t="b">
        <f t="shared" ref="R35" si="37">IF(R34,FALSE,SUM(R10:R16)-IF(ISTEXT(R9),R16-R23,IF(ISTEXT(R8),R15-R22,IF(ISTEXT(R7),R14-R21,IF(ISTEXT(R6),R13-R20,IF(ISTEXT(R5),R12-R19,IF(ISTEXT(R4),R11-R18,IF(ISTEXT(R3),R10-R12,0))))))))</f>
        <v>0</v>
      </c>
      <c r="S35" s="12" t="b">
        <f t="shared" ref="S35" si="38">IF(S34,FALSE,SUM(S10:S16)-IF(ISTEXT(S9),S16-S23,IF(ISTEXT(S8),S15-S22,IF(ISTEXT(S7),S14-S21,IF(ISTEXT(S6),S13-S20,IF(ISTEXT(S5),S12-S19,IF(ISTEXT(S4),S11-S18,IF(ISTEXT(S3),S10-S12,0))))))))</f>
        <v>0</v>
      </c>
      <c r="T35" s="12">
        <f t="shared" ref="T35" si="39">IF(T34,FALSE,SUM(T10:T16)-IF(ISTEXT(T9),T16-T23,IF(ISTEXT(T8),T15-T22,IF(ISTEXT(T7),T14-T21,IF(ISTEXT(T6),T13-T20,IF(ISTEXT(T5),T12-T19,IF(ISTEXT(T4),T11-T18,IF(ISTEXT(T3),T10-T12,0))))))))</f>
        <v>690</v>
      </c>
    </row>
    <row r="36" spans="3:20" ht="19.95" customHeight="1" x14ac:dyDescent="0.25">
      <c r="C36" s="12" t="s">
        <v>105</v>
      </c>
      <c r="D36" s="12" t="b">
        <f t="shared" ref="D36:T36" si="40">IF(D35,MAX(5000,MAX(D25:D31)*(1-mer_cd_rate)*(1-0.05*D24))-(D2-1)*1000-D35,FALSE)</f>
        <v>0</v>
      </c>
      <c r="E36" s="12" t="b">
        <f t="shared" si="40"/>
        <v>0</v>
      </c>
      <c r="F36" s="12" t="b">
        <f t="shared" si="40"/>
        <v>0</v>
      </c>
      <c r="G36" s="12">
        <f t="shared" si="40"/>
        <v>5830</v>
      </c>
      <c r="H36" s="12" t="b">
        <f t="shared" si="40"/>
        <v>0</v>
      </c>
      <c r="I36" s="12" t="b">
        <f t="shared" si="40"/>
        <v>0</v>
      </c>
      <c r="J36" s="12">
        <f t="shared" si="40"/>
        <v>5454</v>
      </c>
      <c r="K36" s="12" t="b">
        <f t="shared" si="40"/>
        <v>0</v>
      </c>
      <c r="L36" s="12" t="b">
        <f t="shared" si="40"/>
        <v>0</v>
      </c>
      <c r="M36" s="12" t="b">
        <f t="shared" si="40"/>
        <v>0</v>
      </c>
      <c r="N36" s="12">
        <f t="shared" si="40"/>
        <v>4326</v>
      </c>
      <c r="O36" s="12" t="b">
        <f t="shared" si="40"/>
        <v>0</v>
      </c>
      <c r="P36" s="12" t="b">
        <f t="shared" si="40"/>
        <v>0</v>
      </c>
      <c r="Q36" s="12" t="b">
        <f t="shared" si="40"/>
        <v>0</v>
      </c>
      <c r="R36" s="12" t="b">
        <f t="shared" si="40"/>
        <v>0</v>
      </c>
      <c r="S36" s="12" t="b">
        <f t="shared" si="40"/>
        <v>0</v>
      </c>
      <c r="T36" s="12">
        <f t="shared" si="40"/>
        <v>3310</v>
      </c>
    </row>
    <row r="37" spans="3:20" ht="19.95" customHeight="1" x14ac:dyDescent="0.25">
      <c r="C37" s="12" t="s">
        <v>63</v>
      </c>
      <c r="D37" s="12" t="b">
        <f t="shared" ref="D37:T37" si="41">IF(D34,FALSE,_xlfn.CEILING.MATH((D36-180)/yst_delay))</f>
        <v>0</v>
      </c>
      <c r="E37" s="12" t="b">
        <f t="shared" si="41"/>
        <v>0</v>
      </c>
      <c r="F37" s="12" t="b">
        <f t="shared" si="41"/>
        <v>0</v>
      </c>
      <c r="G37" s="12">
        <f t="shared" si="41"/>
        <v>48</v>
      </c>
      <c r="H37" s="12" t="b">
        <f t="shared" si="41"/>
        <v>0</v>
      </c>
      <c r="I37" s="12" t="b">
        <f t="shared" si="41"/>
        <v>0</v>
      </c>
      <c r="J37" s="12">
        <f t="shared" si="41"/>
        <v>44</v>
      </c>
      <c r="K37" s="12" t="b">
        <f t="shared" si="41"/>
        <v>0</v>
      </c>
      <c r="L37" s="12" t="b">
        <f t="shared" si="41"/>
        <v>0</v>
      </c>
      <c r="M37" s="12" t="b">
        <f t="shared" si="41"/>
        <v>0</v>
      </c>
      <c r="N37" s="12">
        <f t="shared" si="41"/>
        <v>35</v>
      </c>
      <c r="O37" s="12" t="b">
        <f t="shared" si="41"/>
        <v>0</v>
      </c>
      <c r="P37" s="12" t="b">
        <f t="shared" si="41"/>
        <v>0</v>
      </c>
      <c r="Q37" s="12" t="b">
        <f t="shared" si="41"/>
        <v>0</v>
      </c>
      <c r="R37" s="12" t="b">
        <f t="shared" si="41"/>
        <v>0</v>
      </c>
      <c r="S37" s="12" t="b">
        <f t="shared" si="41"/>
        <v>0</v>
      </c>
      <c r="T37" s="12">
        <f t="shared" si="41"/>
        <v>27</v>
      </c>
    </row>
    <row r="38" spans="3:20" ht="19.95" customHeight="1" x14ac:dyDescent="0.25">
      <c r="C38" s="12" t="s">
        <v>61</v>
      </c>
      <c r="D38" s="12" t="b">
        <f t="shared" ref="D38:T38" si="42">IF(D34,FALSE,D35+D37*yst_delay+180)</f>
        <v>0</v>
      </c>
      <c r="E38" s="12" t="b">
        <f t="shared" si="42"/>
        <v>0</v>
      </c>
      <c r="F38" s="12" t="b">
        <f t="shared" si="42"/>
        <v>0</v>
      </c>
      <c r="G38" s="12">
        <f t="shared" si="42"/>
        <v>6630</v>
      </c>
      <c r="H38" s="12" t="b">
        <f t="shared" si="42"/>
        <v>0</v>
      </c>
      <c r="I38" s="12" t="b">
        <f t="shared" si="42"/>
        <v>0</v>
      </c>
      <c r="J38" s="12">
        <f t="shared" si="42"/>
        <v>6150</v>
      </c>
      <c r="K38" s="12" t="b">
        <f t="shared" si="42"/>
        <v>0</v>
      </c>
      <c r="L38" s="12" t="b">
        <f t="shared" si="42"/>
        <v>0</v>
      </c>
      <c r="M38" s="12" t="b">
        <f t="shared" si="42"/>
        <v>0</v>
      </c>
      <c r="N38" s="12">
        <f t="shared" si="42"/>
        <v>5070</v>
      </c>
      <c r="O38" s="12" t="b">
        <f t="shared" si="42"/>
        <v>0</v>
      </c>
      <c r="P38" s="12" t="b">
        <f t="shared" si="42"/>
        <v>0</v>
      </c>
      <c r="Q38" s="12" t="b">
        <f t="shared" si="42"/>
        <v>0</v>
      </c>
      <c r="R38" s="12" t="b">
        <f t="shared" si="42"/>
        <v>0</v>
      </c>
      <c r="S38" s="12" t="b">
        <f t="shared" si="42"/>
        <v>0</v>
      </c>
      <c r="T38" s="12">
        <f t="shared" si="42"/>
        <v>4110</v>
      </c>
    </row>
    <row r="39" spans="3:20" ht="19.95" customHeight="1" x14ac:dyDescent="0.25">
      <c r="C39" s="12" t="s">
        <v>65</v>
      </c>
      <c r="D39" s="12">
        <f t="shared" ref="D39:T39" si="43">(D2+D37)*fa_rate</f>
        <v>5.32</v>
      </c>
      <c r="E39" s="12">
        <f t="shared" si="43"/>
        <v>5.32</v>
      </c>
      <c r="F39" s="12">
        <f t="shared" si="43"/>
        <v>4.5600000000000005</v>
      </c>
      <c r="G39" s="12">
        <f t="shared" si="43"/>
        <v>38</v>
      </c>
      <c r="H39" s="12">
        <f t="shared" si="43"/>
        <v>4.5600000000000005</v>
      </c>
      <c r="I39" s="12">
        <f t="shared" si="43"/>
        <v>4.5600000000000005</v>
      </c>
      <c r="J39" s="12">
        <f t="shared" si="43"/>
        <v>34.96</v>
      </c>
      <c r="K39" s="12">
        <f t="shared" si="43"/>
        <v>4.5600000000000005</v>
      </c>
      <c r="L39" s="12">
        <f t="shared" si="43"/>
        <v>3.8</v>
      </c>
      <c r="M39" s="12">
        <f t="shared" si="43"/>
        <v>3.8</v>
      </c>
      <c r="N39" s="12">
        <f t="shared" si="43"/>
        <v>28.12</v>
      </c>
      <c r="O39" s="12">
        <f t="shared" si="43"/>
        <v>3.8</v>
      </c>
      <c r="P39" s="12">
        <f t="shared" si="43"/>
        <v>3.04</v>
      </c>
      <c r="Q39" s="12">
        <f t="shared" si="43"/>
        <v>3.04</v>
      </c>
      <c r="R39" s="12">
        <f t="shared" si="43"/>
        <v>3.04</v>
      </c>
      <c r="S39" s="12">
        <f t="shared" si="43"/>
        <v>3.04</v>
      </c>
      <c r="T39" s="12">
        <f t="shared" si="43"/>
        <v>22.04</v>
      </c>
    </row>
    <row r="40" spans="3:20" ht="19.95" customHeight="1" x14ac:dyDescent="0.25">
      <c r="C40" s="12" t="s">
        <v>68</v>
      </c>
      <c r="D40" s="12">
        <f>(D2*2+D37)/12</f>
        <v>1.1666666666666667</v>
      </c>
      <c r="E40" s="12">
        <f t="shared" ref="E40:T40" si="44">(E2*2+E37)/12</f>
        <v>1.1666666666666667</v>
      </c>
      <c r="F40" s="12">
        <f t="shared" si="44"/>
        <v>1</v>
      </c>
      <c r="G40" s="12">
        <f>(G2*2+G37)/12</f>
        <v>4.333333333333333</v>
      </c>
      <c r="H40" s="12">
        <f t="shared" si="44"/>
        <v>1</v>
      </c>
      <c r="I40" s="12">
        <f t="shared" si="44"/>
        <v>1</v>
      </c>
      <c r="J40" s="12">
        <f t="shared" si="44"/>
        <v>4</v>
      </c>
      <c r="K40" s="12">
        <f t="shared" si="44"/>
        <v>1</v>
      </c>
      <c r="L40" s="12">
        <f t="shared" si="44"/>
        <v>0.83333333333333337</v>
      </c>
      <c r="M40" s="12">
        <f t="shared" si="44"/>
        <v>0.83333333333333337</v>
      </c>
      <c r="N40" s="12">
        <f t="shared" si="44"/>
        <v>3.25</v>
      </c>
      <c r="O40" s="12">
        <f t="shared" si="44"/>
        <v>0.83333333333333337</v>
      </c>
      <c r="P40" s="12">
        <f t="shared" si="44"/>
        <v>0.66666666666666663</v>
      </c>
      <c r="Q40" s="12">
        <f t="shared" si="44"/>
        <v>0.66666666666666663</v>
      </c>
      <c r="R40" s="12">
        <f t="shared" si="44"/>
        <v>0.66666666666666663</v>
      </c>
      <c r="S40" s="12">
        <f t="shared" si="44"/>
        <v>0.66666666666666663</v>
      </c>
      <c r="T40" s="12">
        <f t="shared" si="44"/>
        <v>2.5833333333333335</v>
      </c>
    </row>
    <row r="41" spans="3:20" ht="19.95" customHeight="1" x14ac:dyDescent="0.25">
      <c r="C41" s="87" t="s">
        <v>69</v>
      </c>
      <c r="D41" s="12" cm="1">
        <f t="array" ref="D41">_xlfn.SWITCH(D3,"al",al_pctg,"ss",ss_pctg,"cs",cs_pctg,"dj",dj_pctg,"fy",fy_pctg,"kf",kf_pctg,"cf",cf2_pctg,"ft",ft_pctg,"yp",yp_pctg,"sd",sd_pctg,0)</f>
        <v>11330.000000000002</v>
      </c>
      <c r="E41" s="12" cm="1">
        <f t="array" ref="E41">_xlfn.SWITCH(E3,"al",al_pctg,"ss",ss_pctg,"cs",cs_pctg,"dj",dj_pctg,"fy",fy_pctg,"kf",kf_pctg,"cf",cf2_pctg,"ft",ft_pctg,"yp",yp_pctg,"sd",sd_pctg,0)</f>
        <v>11330.000000000002</v>
      </c>
      <c r="F41" s="12" cm="1">
        <f t="array" ref="F41">_xlfn.SWITCH(F3,"al",al_pctg,"ss",ss_pctg,"cs",cs_pctg,"dj",dj_pctg,"fy",fy_pctg,"kf",kf_pctg,"cf",cf2_pctg,"ft",ft_pctg,"yp",yp_pctg,"sd",sd_pctg,0)</f>
        <v>11330.000000000002</v>
      </c>
      <c r="G41" s="12" cm="1">
        <f t="array" ref="G41">_xlfn.SWITCH(G3,"al",al_pctg,"ss",ss_pctg,"cs",cs_pctg,"dj",dj_pctg,"fy",fy_pctg,"kf",kf_pctg,"cf",cf2_pctg,"ft",ft_pctg,"yp",yp_pctg,"sd",sd_pctg,0)</f>
        <v>11330.000000000002</v>
      </c>
      <c r="H41" s="12" cm="1">
        <f t="array" ref="H41">_xlfn.SWITCH(H3,"al",al_pctg,"ss",ss_pctg,"cs",cs_pctg,"dj",dj_pctg,"fy",fy_pctg,"kf",kf_pctg,"cf",cf2_pctg,"ft",ft_pctg,"yp",yp_pctg,"sd",sd_pctg,0)</f>
        <v>11330.000000000002</v>
      </c>
      <c r="I41" s="12" cm="1">
        <f t="array" ref="I41">_xlfn.SWITCH(I3,"al",al_pctg,"ss",ss_pctg,"cs",cs_pctg,"dj",dj_pctg,"fy",fy_pctg,"kf",kf_pctg,"cf",cf2_pctg,"ft",ft_pctg,"yp",yp_pctg,"sd",sd_pctg,0)</f>
        <v>11330.000000000002</v>
      </c>
      <c r="J41" s="12" cm="1">
        <f t="array" ref="J41">_xlfn.SWITCH(J3,"al",al_pctg,"ss",ss_pctg,"cs",cs_pctg,"dj",dj_pctg,"fy",fy_pctg,"kf",kf_pctg,"cf",cf2_pctg,"ft",ft_pctg,"yp",yp_pctg,"sd",sd_pctg,0)</f>
        <v>11330.000000000002</v>
      </c>
      <c r="K41" s="12" cm="1">
        <f t="array" ref="K41">_xlfn.SWITCH(K3,"al",al_pctg,"ss",ss_pctg,"cs",cs_pctg,"dj",dj_pctg,"fy",fy_pctg,"kf",kf_pctg,"cf",cf2_pctg,"ft",ft_pctg,"yp",yp_pctg,"sd",sd_pctg,0)</f>
        <v>11330.000000000002</v>
      </c>
      <c r="L41" s="12" cm="1">
        <f t="array" ref="L41">_xlfn.SWITCH(L3,"al",al_pctg,"ss",ss_pctg,"cs",cs_pctg,"dj",dj_pctg,"fy",fy_pctg,"kf",kf_pctg,"cf",cf2_pctg,"ft",ft_pctg,"yp",yp_pctg,"sd",sd_pctg,0)</f>
        <v>11330.000000000002</v>
      </c>
      <c r="M41" s="12" cm="1">
        <f t="array" ref="M41">_xlfn.SWITCH(M3,"al",al_pctg,"ss",ss_pctg,"cs",cs_pctg,"dj",dj_pctg,"fy",fy_pctg,"kf",kf_pctg,"cf",cf2_pctg,"ft",ft_pctg,"yp",yp_pctg,"sd",sd_pctg,0)</f>
        <v>11330.000000000002</v>
      </c>
      <c r="N41" s="12" cm="1">
        <f t="array" ref="N41">_xlfn.SWITCH(N3,"al",al_pctg,"ss",ss_pctg,"cs",cs_pctg,"dj",dj_pctg,"fy",fy_pctg,"kf",kf_pctg,"cf",cf2_pctg,"ft",ft_pctg,"yp",yp_pctg,"sd",sd_pctg,0)</f>
        <v>11330.000000000002</v>
      </c>
      <c r="O41" s="12" cm="1">
        <f t="array" ref="O41">_xlfn.SWITCH(O3,"al",al_pctg,"ss",ss_pctg,"cs",cs_pctg,"dj",dj_pctg,"fy",fy_pctg,"kf",kf_pctg,"cf",cf2_pctg,"ft",ft_pctg,"yp",yp_pctg,"sd",sd_pctg,0)</f>
        <v>11330.000000000002</v>
      </c>
      <c r="P41" s="12" cm="1">
        <f t="array" ref="P41">_xlfn.SWITCH(P3,"al",al_pctg,"ss",ss_pctg,"cs",cs_pctg,"dj",dj_pctg,"fy",fy_pctg,"kf",kf_pctg,"cf",cf2_pctg,"ft",ft_pctg,"yp",yp_pctg,"sd",sd_pctg,0)</f>
        <v>11330.000000000002</v>
      </c>
      <c r="Q41" s="12" cm="1">
        <f t="array" ref="Q41">_xlfn.SWITCH(Q3,"al",al_pctg,"ss",ss_pctg,"cs",cs_pctg,"dj",dj_pctg,"fy",fy_pctg,"kf",kf_pctg,"cf",cf2_pctg,"ft",ft_pctg,"yp",yp_pctg,"sd",sd_pctg,0)</f>
        <v>11330.000000000002</v>
      </c>
      <c r="R41" s="12" cm="1">
        <f t="array" ref="R41">_xlfn.SWITCH(R3,"al",al_pctg,"ss",ss_pctg,"cs",cs_pctg,"dj",dj_pctg,"fy",fy_pctg,"kf",kf_pctg,"cf",cf2_pctg,"ft",ft_pctg,"yp",yp_pctg,"sd",sd_pctg,0)</f>
        <v>11330.000000000002</v>
      </c>
      <c r="S41" s="12" cm="1">
        <f t="array" ref="S41">_xlfn.SWITCH(S3,"al",al_pctg,"ss",ss_pctg,"cs",cs_pctg,"dj",dj_pctg,"fy",fy_pctg,"kf",kf_pctg,"cf",cf2_pctg,"ft",ft_pctg,"yp",yp_pctg,"sd",sd_pctg,0)</f>
        <v>11330.000000000002</v>
      </c>
      <c r="T41" s="12" cm="1">
        <f t="array" ref="T41">_xlfn.SWITCH(T3,"al",al_pctg,"ss",ss_pctg,"cs",cs_pctg,"dj",dj_pctg,"fy",fy_pctg,"kf",kf_pctg,"cf",cf2_pctg,"ft",ft_pctg,"yp",yp_pctg,"sd",sd_pctg,0)</f>
        <v>11330.000000000002</v>
      </c>
    </row>
    <row r="42" spans="3:20" ht="19.95" customHeight="1" x14ac:dyDescent="0.25">
      <c r="C42" s="87"/>
      <c r="D42" s="12" cm="1">
        <f t="array" ref="D42">_xlfn.SWITCH(D4,"al",al_pctg,"ss",ss_pctg,"cs",cs_pctg,"dj",dj_pctg,"fy",fy_pctg,"kf",kf_pctg,"cf",cf2_pctg,"ft",ft_pctg,"yp",yp_pctg,"sd",sd_pctg,0)</f>
        <v>4012.8</v>
      </c>
      <c r="E42" s="12" cm="1">
        <f t="array" ref="E42">_xlfn.SWITCH(E4,"al",al_pctg,"ss",ss_pctg,"cs",cs_pctg,"dj",dj_pctg,"fy",fy_pctg,"kf",kf_pctg,"cf",cf2_pctg,"ft",ft_pctg,"yp",yp_pctg,"sd",sd_pctg,0)</f>
        <v>4012.8</v>
      </c>
      <c r="F42" s="12" cm="1">
        <f t="array" ref="F42">_xlfn.SWITCH(F4,"al",al_pctg,"ss",ss_pctg,"cs",cs_pctg,"dj",dj_pctg,"fy",fy_pctg,"kf",kf_pctg,"cf",cf2_pctg,"ft",ft_pctg,"yp",yp_pctg,"sd",sd_pctg,0)</f>
        <v>4012.8</v>
      </c>
      <c r="G42" s="12" cm="1">
        <f t="array" ref="G42">_xlfn.SWITCH(G4,"al",al_pctg,"ss",ss_pctg,"cs",cs_pctg,"dj",dj_pctg,"fy",fy_pctg,"kf",kf_pctg,"cf",cf2_pctg,"ft",ft_pctg,"yp",yp_pctg,"sd",sd_pctg,0)</f>
        <v>4012.8</v>
      </c>
      <c r="H42" s="12" cm="1">
        <f t="array" ref="H42">_xlfn.SWITCH(H4,"al",al_pctg,"ss",ss_pctg,"cs",cs_pctg,"dj",dj_pctg,"fy",fy_pctg,"kf",kf_pctg,"cf",cf2_pctg,"ft",ft_pctg,"yp",yp_pctg,"sd",sd_pctg,0)</f>
        <v>4012.8</v>
      </c>
      <c r="I42" s="12" cm="1">
        <f t="array" ref="I42">_xlfn.SWITCH(I4,"al",al_pctg,"ss",ss_pctg,"cs",cs_pctg,"dj",dj_pctg,"fy",fy_pctg,"kf",kf_pctg,"cf",cf2_pctg,"ft",ft_pctg,"yp",yp_pctg,"sd",sd_pctg,0)</f>
        <v>4012.8</v>
      </c>
      <c r="J42" s="12" cm="1">
        <f t="array" ref="J42">_xlfn.SWITCH(J4,"al",al_pctg,"ss",ss_pctg,"cs",cs_pctg,"dj",dj_pctg,"fy",fy_pctg,"kf",kf_pctg,"cf",cf2_pctg,"ft",ft_pctg,"yp",yp_pctg,"sd",sd_pctg,0)</f>
        <v>4012.8</v>
      </c>
      <c r="K42" s="12" cm="1">
        <f t="array" ref="K42">_xlfn.SWITCH(K4,"al",al_pctg,"ss",ss_pctg,"cs",cs_pctg,"dj",dj_pctg,"fy",fy_pctg,"kf",kf_pctg,"cf",cf2_pctg,"ft",ft_pctg,"yp",yp_pctg,"sd",sd_pctg,0)</f>
        <v>4012.8</v>
      </c>
      <c r="L42" s="12" cm="1">
        <f t="array" ref="L42">_xlfn.SWITCH(L4,"al",al_pctg,"ss",ss_pctg,"cs",cs_pctg,"dj",dj_pctg,"fy",fy_pctg,"kf",kf_pctg,"cf",cf2_pctg,"ft",ft_pctg,"yp",yp_pctg,"sd",sd_pctg,0)</f>
        <v>4012.8</v>
      </c>
      <c r="M42" s="12" cm="1">
        <f t="array" ref="M42">_xlfn.SWITCH(M4,"al",al_pctg,"ss",ss_pctg,"cs",cs_pctg,"dj",dj_pctg,"fy",fy_pctg,"kf",kf_pctg,"cf",cf2_pctg,"ft",ft_pctg,"yp",yp_pctg,"sd",sd_pctg,0)</f>
        <v>7509.5999999999995</v>
      </c>
      <c r="N42" s="12" cm="1">
        <f t="array" ref="N42">_xlfn.SWITCH(N4,"al",al_pctg,"ss",ss_pctg,"cs",cs_pctg,"dj",dj_pctg,"fy",fy_pctg,"kf",kf_pctg,"cf",cf2_pctg,"ft",ft_pctg,"yp",yp_pctg,"sd",sd_pctg,0)</f>
        <v>4012.8</v>
      </c>
      <c r="O42" s="12" cm="1">
        <f t="array" ref="O42">_xlfn.SWITCH(O4,"al",al_pctg,"ss",ss_pctg,"cs",cs_pctg,"dj",dj_pctg,"fy",fy_pctg,"kf",kf_pctg,"cf",cf2_pctg,"ft",ft_pctg,"yp",yp_pctg,"sd",sd_pctg,0)</f>
        <v>7509.5999999999995</v>
      </c>
      <c r="P42" s="12" cm="1">
        <f t="array" ref="P42">_xlfn.SWITCH(P4,"al",al_pctg,"ss",ss_pctg,"cs",cs_pctg,"dj",dj_pctg,"fy",fy_pctg,"kf",kf_pctg,"cf",cf2_pctg,"ft",ft_pctg,"yp",yp_pctg,"sd",sd_pctg,0)</f>
        <v>7509.5999999999995</v>
      </c>
      <c r="Q42" s="12" cm="1">
        <f t="array" ref="Q42">_xlfn.SWITCH(Q4,"al",al_pctg,"ss",ss_pctg,"cs",cs_pctg,"dj",dj_pctg,"fy",fy_pctg,"kf",kf_pctg,"cf",cf2_pctg,"ft",ft_pctg,"yp",yp_pctg,"sd",sd_pctg,0)</f>
        <v>7509.5999999999995</v>
      </c>
      <c r="R42" s="12" cm="1">
        <f t="array" ref="R42">_xlfn.SWITCH(R4,"al",al_pctg,"ss",ss_pctg,"cs",cs_pctg,"dj",dj_pctg,"fy",fy_pctg,"kf",kf_pctg,"cf",cf2_pctg,"ft",ft_pctg,"yp",yp_pctg,"sd",sd_pctg,0)</f>
        <v>4012.8</v>
      </c>
      <c r="S42" s="12" cm="1">
        <f t="array" ref="S42">_xlfn.SWITCH(S4,"al",al_pctg,"ss",ss_pctg,"cs",cs_pctg,"dj",dj_pctg,"fy",fy_pctg,"kf",kf_pctg,"cf",cf2_pctg,"ft",ft_pctg,"yp",yp_pctg,"sd",sd_pctg,0)</f>
        <v>7509.5999999999995</v>
      </c>
      <c r="T42" s="12" cm="1">
        <f t="array" ref="T42">_xlfn.SWITCH(T4,"al",al_pctg,"ss",ss_pctg,"cs",cs_pctg,"dj",dj_pctg,"fy",fy_pctg,"kf",kf_pctg,"cf",cf2_pctg,"ft",ft_pctg,"yp",yp_pctg,"sd",sd_pctg,0)</f>
        <v>4012.8</v>
      </c>
    </row>
    <row r="43" spans="3:20" ht="19.95" customHeight="1" x14ac:dyDescent="0.25">
      <c r="C43" s="87"/>
      <c r="D43" s="12" cm="1">
        <f t="array" ref="D43">_xlfn.SWITCH(D5,"al",al_pctg,"ss",ss_pctg,"cs",cs_pctg,"dj",dj_pctg,"fy",fy_pctg,"kf",kf_pctg,"cf",cf2_pctg,"ft",ft_pctg,"yp",yp_pctg,"sd",sd_pctg,0)</f>
        <v>7509.5999999999995</v>
      </c>
      <c r="E43" s="12" cm="1">
        <f t="array" ref="E43">_xlfn.SWITCH(E5,"al",al_pctg,"ss",ss_pctg,"cs",cs_pctg,"dj",dj_pctg,"fy",fy_pctg,"kf",kf_pctg,"cf",cf2_pctg,"ft",ft_pctg,"yp",yp_pctg,"sd",sd_pctg,0)</f>
        <v>7509.5999999999995</v>
      </c>
      <c r="F43" s="12" cm="1">
        <f t="array" ref="F43">_xlfn.SWITCH(F5,"al",al_pctg,"ss",ss_pctg,"cs",cs_pctg,"dj",dj_pctg,"fy",fy_pctg,"kf",kf_pctg,"cf",cf2_pctg,"ft",ft_pctg,"yp",yp_pctg,"sd",sd_pctg,0)</f>
        <v>7509.5999999999995</v>
      </c>
      <c r="G43" s="12" cm="1">
        <f t="array" ref="G43">_xlfn.SWITCH(G5,"al",al_pctg,"ss",ss_pctg,"cs",cs_pctg,"dj",dj_pctg,"fy",fy_pctg,"kf",kf_pctg,"cf",cf2_pctg,"ft",ft_pctg,"yp",yp_pctg,"sd",sd_pctg,0)</f>
        <v>0</v>
      </c>
      <c r="H43" s="12" cm="1">
        <f t="array" ref="H43">_xlfn.SWITCH(H5,"al",al_pctg,"ss",ss_pctg,"cs",cs_pctg,"dj",dj_pctg,"fy",fy_pctg,"kf",kf_pctg,"cf",cf2_pctg,"ft",ft_pctg,"yp",yp_pctg,"sd",sd_pctg,0)</f>
        <v>7509.5999999999995</v>
      </c>
      <c r="I43" s="12" cm="1">
        <f t="array" ref="I43">_xlfn.SWITCH(I5,"al",al_pctg,"ss",ss_pctg,"cs",cs_pctg,"dj",dj_pctg,"fy",fy_pctg,"kf",kf_pctg,"cf",cf2_pctg,"ft",ft_pctg,"yp",yp_pctg,"sd",sd_pctg,0)</f>
        <v>7509.5999999999995</v>
      </c>
      <c r="J43" s="12" cm="1">
        <f t="array" ref="J43">_xlfn.SWITCH(J5,"al",al_pctg,"ss",ss_pctg,"cs",cs_pctg,"dj",dj_pctg,"fy",fy_pctg,"kf",kf_pctg,"cf",cf2_pctg,"ft",ft_pctg,"yp",yp_pctg,"sd",sd_pctg,0)</f>
        <v>0</v>
      </c>
      <c r="K43" s="12" cm="1">
        <f t="array" ref="K43">_xlfn.SWITCH(K5,"al",al_pctg,"ss",ss_pctg,"cs",cs_pctg,"dj",dj_pctg,"fy",fy_pctg,"kf",kf_pctg,"cf",cf2_pctg,"ft",ft_pctg,"yp",yp_pctg,"sd",sd_pctg,0)</f>
        <v>7509.5999999999995</v>
      </c>
      <c r="L43" s="12" cm="1">
        <f t="array" ref="L43">_xlfn.SWITCH(L5,"al",al_pctg,"ss",ss_pctg,"cs",cs_pctg,"dj",dj_pctg,"fy",fy_pctg,"kf",kf_pctg,"cf",cf2_pctg,"ft",ft_pctg,"yp",yp_pctg,"sd",sd_pctg,0)</f>
        <v>7509.5999999999995</v>
      </c>
      <c r="M43" s="12" cm="1">
        <f t="array" ref="M43">_xlfn.SWITCH(M5,"al",al_pctg,"ss",ss_pctg,"cs",cs_pctg,"dj",dj_pctg,"fy",fy_pctg,"kf",kf_pctg,"cf",cf2_pctg,"ft",ft_pctg,"yp",yp_pctg,"sd",sd_pctg,0)</f>
        <v>2406.8000000000002</v>
      </c>
      <c r="N43" s="12" cm="1">
        <f t="array" ref="N43">_xlfn.SWITCH(N5,"al",al_pctg,"ss",ss_pctg,"cs",cs_pctg,"dj",dj_pctg,"fy",fy_pctg,"kf",kf_pctg,"cf",cf2_pctg,"ft",ft_pctg,"yp",yp_pctg,"sd",sd_pctg,0)</f>
        <v>0</v>
      </c>
      <c r="O43" s="12" cm="1">
        <f t="array" ref="O43">_xlfn.SWITCH(O5,"al",al_pctg,"ss",ss_pctg,"cs",cs_pctg,"dj",dj_pctg,"fy",fy_pctg,"kf",kf_pctg,"cf",cf2_pctg,"ft",ft_pctg,"yp",yp_pctg,"sd",sd_pctg,0)</f>
        <v>2406.8000000000002</v>
      </c>
      <c r="P43" s="12" cm="1">
        <f t="array" ref="P43">_xlfn.SWITCH(P5,"al",al_pctg,"ss",ss_pctg,"cs",cs_pctg,"dj",dj_pctg,"fy",fy_pctg,"kf",kf_pctg,"cf",cf2_pctg,"ft",ft_pctg,"yp",yp_pctg,"sd",sd_pctg,0)</f>
        <v>5632</v>
      </c>
      <c r="Q43" s="12" cm="1">
        <f t="array" ref="Q43">_xlfn.SWITCH(Q5,"al",al_pctg,"ss",ss_pctg,"cs",cs_pctg,"dj",dj_pctg,"fy",fy_pctg,"kf",kf_pctg,"cf",cf2_pctg,"ft",ft_pctg,"yp",yp_pctg,"sd",sd_pctg,0)</f>
        <v>5632</v>
      </c>
      <c r="R43" s="12" cm="1">
        <f t="array" ref="R43">_xlfn.SWITCH(R5,"al",al_pctg,"ss",ss_pctg,"cs",cs_pctg,"dj",dj_pctg,"fy",fy_pctg,"kf",kf_pctg,"cf",cf2_pctg,"ft",ft_pctg,"yp",yp_pctg,"sd",sd_pctg,0)</f>
        <v>7509.5999999999995</v>
      </c>
      <c r="S43" s="12" cm="1">
        <f t="array" ref="S43">_xlfn.SWITCH(S5,"al",al_pctg,"ss",ss_pctg,"cs",cs_pctg,"dj",dj_pctg,"fy",fy_pctg,"kf",kf_pctg,"cf",cf2_pctg,"ft",ft_pctg,"yp",yp_pctg,"sd",sd_pctg,0)</f>
        <v>2406.8000000000002</v>
      </c>
      <c r="T43" s="12" cm="1">
        <f t="array" ref="T43">_xlfn.SWITCH(T5,"al",al_pctg,"ss",ss_pctg,"cs",cs_pctg,"dj",dj_pctg,"fy",fy_pctg,"kf",kf_pctg,"cf",cf2_pctg,"ft",ft_pctg,"yp",yp_pctg,"sd",sd_pctg,0)</f>
        <v>0</v>
      </c>
    </row>
    <row r="44" spans="3:20" ht="19.95" customHeight="1" x14ac:dyDescent="0.25">
      <c r="C44" s="87"/>
      <c r="D44" s="12" cm="1">
        <f t="array" ref="D44">_xlfn.SWITCH(D6,"al",al_pctg,"ss",ss_pctg,"cs",cs_pctg,"dj",dj_pctg,"fy",fy_pctg,"kf",kf_pctg,"cf",cf2_pctg,"ft",ft_pctg,"yp",yp_pctg,"sd",sd_pctg,0)</f>
        <v>4012.8</v>
      </c>
      <c r="E44" s="12" cm="1">
        <f t="array" ref="E44">_xlfn.SWITCH(E6,"al",al_pctg,"ss",ss_pctg,"cs",cs_pctg,"dj",dj_pctg,"fy",fy_pctg,"kf",kf_pctg,"cf",cf2_pctg,"ft",ft_pctg,"yp",yp_pctg,"sd",sd_pctg,0)</f>
        <v>4012.8</v>
      </c>
      <c r="F44" s="12" cm="1">
        <f t="array" ref="F44">_xlfn.SWITCH(F6,"al",al_pctg,"ss",ss_pctg,"cs",cs_pctg,"dj",dj_pctg,"fy",fy_pctg,"kf",kf_pctg,"cf",cf2_pctg,"ft",ft_pctg,"yp",yp_pctg,"sd",sd_pctg,0)</f>
        <v>4012.8</v>
      </c>
      <c r="G44" s="12" cm="1">
        <f t="array" ref="G44">_xlfn.SWITCH(G6,"al",al_pctg,"ss",ss_pctg,"cs",cs_pctg,"dj",dj_pctg,"fy",fy_pctg,"kf",kf_pctg,"cf",cf2_pctg,"ft",ft_pctg,"yp",yp_pctg,"sd",sd_pctg,0)</f>
        <v>0</v>
      </c>
      <c r="H44" s="12" cm="1">
        <f t="array" ref="H44">_xlfn.SWITCH(H6,"al",al_pctg,"ss",ss_pctg,"cs",cs_pctg,"dj",dj_pctg,"fy",fy_pctg,"kf",kf_pctg,"cf",cf2_pctg,"ft",ft_pctg,"yp",yp_pctg,"sd",sd_pctg,0)</f>
        <v>4012.8</v>
      </c>
      <c r="I44" s="12" cm="1">
        <f t="array" ref="I44">_xlfn.SWITCH(I6,"al",al_pctg,"ss",ss_pctg,"cs",cs_pctg,"dj",dj_pctg,"fy",fy_pctg,"kf",kf_pctg,"cf",cf2_pctg,"ft",ft_pctg,"yp",yp_pctg,"sd",sd_pctg,0)</f>
        <v>2406.8000000000002</v>
      </c>
      <c r="J44" s="12" cm="1">
        <f t="array" ref="J44">_xlfn.SWITCH(J6,"al",al_pctg,"ss",ss_pctg,"cs",cs_pctg,"dj",dj_pctg,"fy",fy_pctg,"kf",kf_pctg,"cf",cf2_pctg,"ft",ft_pctg,"yp",yp_pctg,"sd",sd_pctg,0)</f>
        <v>0</v>
      </c>
      <c r="K44" s="12" cm="1">
        <f t="array" ref="K44">_xlfn.SWITCH(K6,"al",al_pctg,"ss",ss_pctg,"cs",cs_pctg,"dj",dj_pctg,"fy",fy_pctg,"kf",kf_pctg,"cf",cf2_pctg,"ft",ft_pctg,"yp",yp_pctg,"sd",sd_pctg,0)</f>
        <v>2406.8000000000002</v>
      </c>
      <c r="L44" s="12" cm="1">
        <f t="array" ref="L44">_xlfn.SWITCH(L6,"al",al_pctg,"ss",ss_pctg,"cs",cs_pctg,"dj",dj_pctg,"fy",fy_pctg,"kf",kf_pctg,"cf",cf2_pctg,"ft",ft_pctg,"yp",yp_pctg,"sd",sd_pctg,0)</f>
        <v>5632</v>
      </c>
      <c r="M44" s="12" cm="1">
        <f t="array" ref="M44">_xlfn.SWITCH(M6,"al",al_pctg,"ss",ss_pctg,"cs",cs_pctg,"dj",dj_pctg,"fy",fy_pctg,"kf",kf_pctg,"cf",cf2_pctg,"ft",ft_pctg,"yp",yp_pctg,"sd",sd_pctg,0)</f>
        <v>3986.4000000000005</v>
      </c>
      <c r="N44" s="12" cm="1">
        <f t="array" ref="N44">_xlfn.SWITCH(N6,"al",al_pctg,"ss",ss_pctg,"cs",cs_pctg,"dj",dj_pctg,"fy",fy_pctg,"kf",kf_pctg,"cf",cf2_pctg,"ft",ft_pctg,"yp",yp_pctg,"sd",sd_pctg,0)</f>
        <v>0</v>
      </c>
      <c r="O44" s="12" cm="1">
        <f t="array" ref="O44">_xlfn.SWITCH(O6,"al",al_pctg,"ss",ss_pctg,"cs",cs_pctg,"dj",dj_pctg,"fy",fy_pctg,"kf",kf_pctg,"cf",cf2_pctg,"ft",ft_pctg,"yp",yp_pctg,"sd",sd_pctg,0)</f>
        <v>3986.4000000000005</v>
      </c>
      <c r="P44" s="12" cm="1">
        <f t="array" ref="P44">_xlfn.SWITCH(P6,"al",al_pctg,"ss",ss_pctg,"cs",cs_pctg,"dj",dj_pctg,"fy",fy_pctg,"kf",kf_pctg,"cf",cf2_pctg,"ft",ft_pctg,"yp",yp_pctg,"sd",sd_pctg,0)</f>
        <v>4136</v>
      </c>
      <c r="Q44" s="12" cm="1">
        <f t="array" ref="Q44">_xlfn.SWITCH(Q6,"al",al_pctg,"ss",ss_pctg,"cs",cs_pctg,"dj",dj_pctg,"fy",fy_pctg,"kf",kf_pctg,"cf",cf2_pctg,"ft",ft_pctg,"yp",yp_pctg,"sd",sd_pctg,0)</f>
        <v>4576</v>
      </c>
      <c r="R44" s="12" cm="1">
        <f t="array" ref="R44">_xlfn.SWITCH(R6,"al",al_pctg,"ss",ss_pctg,"cs",cs_pctg,"dj",dj_pctg,"fy",fy_pctg,"kf",kf_pctg,"cf",cf2_pctg,"ft",ft_pctg,"yp",yp_pctg,"sd",sd_pctg,0)</f>
        <v>4012.8</v>
      </c>
      <c r="S44" s="12" cm="1">
        <f t="array" ref="S44">_xlfn.SWITCH(S6,"al",al_pctg,"ss",ss_pctg,"cs",cs_pctg,"dj",dj_pctg,"fy",fy_pctg,"kf",kf_pctg,"cf",cf2_pctg,"ft",ft_pctg,"yp",yp_pctg,"sd",sd_pctg,0)</f>
        <v>3986.4000000000005</v>
      </c>
      <c r="T44" s="12" cm="1">
        <f t="array" ref="T44">_xlfn.SWITCH(T6,"al",al_pctg,"ss",ss_pctg,"cs",cs_pctg,"dj",dj_pctg,"fy",fy_pctg,"kf",kf_pctg,"cf",cf2_pctg,"ft",ft_pctg,"yp",yp_pctg,"sd",sd_pctg,0)</f>
        <v>0</v>
      </c>
    </row>
    <row r="45" spans="3:20" ht="19.95" customHeight="1" x14ac:dyDescent="0.25">
      <c r="C45" s="87"/>
      <c r="D45" s="12" cm="1">
        <f t="array" ref="D45">_xlfn.SWITCH(D7,"al",al_pctg,"ss",ss_pctg,"cs",cs_pctg,"dj",dj_pctg,"fy",fy_pctg,"kf",kf_pctg,"cf",cf2_pctg,"ft",ft_pctg,"yp",yp_pctg,"sd",sd_pctg,0)</f>
        <v>5632</v>
      </c>
      <c r="E45" s="12" cm="1">
        <f t="array" ref="E45">_xlfn.SWITCH(E7,"al",al_pctg,"ss",ss_pctg,"cs",cs_pctg,"dj",dj_pctg,"fy",fy_pctg,"kf",kf_pctg,"cf",cf2_pctg,"ft",ft_pctg,"yp",yp_pctg,"sd",sd_pctg,0)</f>
        <v>2406.8000000000002</v>
      </c>
      <c r="F45" s="12" cm="1">
        <f t="array" ref="F45">_xlfn.SWITCH(F7,"al",al_pctg,"ss",ss_pctg,"cs",cs_pctg,"dj",dj_pctg,"fy",fy_pctg,"kf",kf_pctg,"cf",cf2_pctg,"ft",ft_pctg,"yp",yp_pctg,"sd",sd_pctg,0)</f>
        <v>5632</v>
      </c>
      <c r="G45" s="12" cm="1">
        <f t="array" ref="G45">_xlfn.SWITCH(G7,"al",al_pctg,"ss",ss_pctg,"cs",cs_pctg,"dj",dj_pctg,"fy",fy_pctg,"kf",kf_pctg,"cf",cf2_pctg,"ft",ft_pctg,"yp",yp_pctg,"sd",sd_pctg,0)</f>
        <v>0</v>
      </c>
      <c r="H45" s="12" cm="1">
        <f t="array" ref="H45">_xlfn.SWITCH(H7,"al",al_pctg,"ss",ss_pctg,"cs",cs_pctg,"dj",dj_pctg,"fy",fy_pctg,"kf",kf_pctg,"cf",cf2_pctg,"ft",ft_pctg,"yp",yp_pctg,"sd",sd_pctg,0)</f>
        <v>5632</v>
      </c>
      <c r="I45" s="12" cm="1">
        <f t="array" ref="I45">_xlfn.SWITCH(I7,"al",al_pctg,"ss",ss_pctg,"cs",cs_pctg,"dj",dj_pctg,"fy",fy_pctg,"kf",kf_pctg,"cf",cf2_pctg,"ft",ft_pctg,"yp",yp_pctg,"sd",sd_pctg,0)</f>
        <v>3986.4000000000005</v>
      </c>
      <c r="J45" s="12" cm="1">
        <f t="array" ref="J45">_xlfn.SWITCH(J7,"al",al_pctg,"ss",ss_pctg,"cs",cs_pctg,"dj",dj_pctg,"fy",fy_pctg,"kf",kf_pctg,"cf",cf2_pctg,"ft",ft_pctg,"yp",yp_pctg,"sd",sd_pctg,0)</f>
        <v>0</v>
      </c>
      <c r="K45" s="12" cm="1">
        <f t="array" ref="K45">_xlfn.SWITCH(K7,"al",al_pctg,"ss",ss_pctg,"cs",cs_pctg,"dj",dj_pctg,"fy",fy_pctg,"kf",kf_pctg,"cf",cf2_pctg,"ft",ft_pctg,"yp",yp_pctg,"sd",sd_pctg,0)</f>
        <v>3986.4000000000005</v>
      </c>
      <c r="L45" s="12" cm="1">
        <f t="array" ref="L45">_xlfn.SWITCH(L7,"al",al_pctg,"ss",ss_pctg,"cs",cs_pctg,"dj",dj_pctg,"fy",fy_pctg,"kf",kf_pctg,"cf",cf2_pctg,"ft",ft_pctg,"yp",yp_pctg,"sd",sd_pctg,0)</f>
        <v>4136</v>
      </c>
      <c r="M45" s="12" cm="1">
        <f t="array" ref="M45">_xlfn.SWITCH(M7,"al",al_pctg,"ss",ss_pctg,"cs",cs_pctg,"dj",dj_pctg,"fy",fy_pctg,"kf",kf_pctg,"cf",cf2_pctg,"ft",ft_pctg,"yp",yp_pctg,"sd",sd_pctg,0)</f>
        <v>4136</v>
      </c>
      <c r="N45" s="12" cm="1">
        <f t="array" ref="N45">_xlfn.SWITCH(N7,"al",al_pctg,"ss",ss_pctg,"cs",cs_pctg,"dj",dj_pctg,"fy",fy_pctg,"kf",kf_pctg,"cf",cf2_pctg,"ft",ft_pctg,"yp",yp_pctg,"sd",sd_pctg,0)</f>
        <v>0</v>
      </c>
      <c r="O45" s="12" cm="1">
        <f t="array" ref="O45">_xlfn.SWITCH(O7,"al",al_pctg,"ss",ss_pctg,"cs",cs_pctg,"dj",dj_pctg,"fy",fy_pctg,"kf",kf_pctg,"cf",cf2_pctg,"ft",ft_pctg,"yp",yp_pctg,"sd",sd_pctg,0)</f>
        <v>4136</v>
      </c>
      <c r="P45" s="12" cm="1">
        <f t="array" ref="P45">_xlfn.SWITCH(P7,"al",al_pctg,"ss",ss_pctg,"cs",cs_pctg,"dj",dj_pctg,"fy",fy_pctg,"kf",kf_pctg,"cf",cf2_pctg,"ft",ft_pctg,"yp",yp_pctg,"sd",sd_pctg,0)</f>
        <v>0</v>
      </c>
      <c r="Q45" s="12" cm="1">
        <f t="array" ref="Q45">_xlfn.SWITCH(Q7,"al",al_pctg,"ss",ss_pctg,"cs",cs_pctg,"dj",dj_pctg,"fy",fy_pctg,"kf",kf_pctg,"cf",cf2_pctg,"ft",ft_pctg,"yp",yp_pctg,"sd",sd_pctg,0)</f>
        <v>0</v>
      </c>
      <c r="R45" s="12" cm="1">
        <f t="array" ref="R45">_xlfn.SWITCH(R7,"al",al_pctg,"ss",ss_pctg,"cs",cs_pctg,"dj",dj_pctg,"fy",fy_pctg,"kf",kf_pctg,"cf",cf2_pctg,"ft",ft_pctg,"yp",yp_pctg,"sd",sd_pctg,0)</f>
        <v>0</v>
      </c>
      <c r="S45" s="12" cm="1">
        <f t="array" ref="S45">_xlfn.SWITCH(S7,"al",al_pctg,"ss",ss_pctg,"cs",cs_pctg,"dj",dj_pctg,"fy",fy_pctg,"kf",kf_pctg,"cf",cf2_pctg,"ft",ft_pctg,"yp",yp_pctg,"sd",sd_pctg,0)</f>
        <v>0</v>
      </c>
      <c r="T45" s="12" cm="1">
        <f t="array" ref="T45">_xlfn.SWITCH(T7,"al",al_pctg,"ss",ss_pctg,"cs",cs_pctg,"dj",dj_pctg,"fy",fy_pctg,"kf",kf_pctg,"cf",cf2_pctg,"ft",ft_pctg,"yp",yp_pctg,"sd",sd_pctg,0)</f>
        <v>0</v>
      </c>
    </row>
    <row r="46" spans="3:20" ht="19.95" customHeight="1" x14ac:dyDescent="0.25">
      <c r="C46" s="87"/>
      <c r="D46" s="12" cm="1">
        <f t="array" ref="D46">_xlfn.SWITCH(D8,"al",al_pctg,"ss",ss_pctg,"cs",cs_pctg,"dj",dj_pctg,"fy",fy_pctg,"kf",kf_pctg,"cf",cf2_pctg,"ft",ft_pctg,"yp",yp_pctg,"sd",sd_pctg,0)</f>
        <v>4136</v>
      </c>
      <c r="E46" s="12" cm="1">
        <f t="array" ref="E46">_xlfn.SWITCH(E8,"al",al_pctg,"ss",ss_pctg,"cs",cs_pctg,"dj",dj_pctg,"fy",fy_pctg,"kf",kf_pctg,"cf",cf2_pctg,"ft",ft_pctg,"yp",yp_pctg,"sd",sd_pctg,0)</f>
        <v>3986.4000000000005</v>
      </c>
      <c r="F46" s="12" cm="1">
        <f t="array" ref="F46">_xlfn.SWITCH(F8,"al",al_pctg,"ss",ss_pctg,"cs",cs_pctg,"dj",dj_pctg,"fy",fy_pctg,"kf",kf_pctg,"cf",cf2_pctg,"ft",ft_pctg,"yp",yp_pctg,"sd",sd_pctg,0)</f>
        <v>4136</v>
      </c>
      <c r="G46" s="12" cm="1">
        <f t="array" ref="G46">_xlfn.SWITCH(G8,"al",al_pctg,"ss",ss_pctg,"cs",cs_pctg,"dj",dj_pctg,"fy",fy_pctg,"kf",kf_pctg,"cf",cf2_pctg,"ft",ft_pctg,"yp",yp_pctg,"sd",sd_pctg,0)</f>
        <v>0</v>
      </c>
      <c r="H46" s="12" cm="1">
        <f t="array" ref="H46">_xlfn.SWITCH(H8,"al",al_pctg,"ss",ss_pctg,"cs",cs_pctg,"dj",dj_pctg,"fy",fy_pctg,"kf",kf_pctg,"cf",cf2_pctg,"ft",ft_pctg,"yp",yp_pctg,"sd",sd_pctg,0)</f>
        <v>4136</v>
      </c>
      <c r="I46" s="12" cm="1">
        <f t="array" ref="I46">_xlfn.SWITCH(I8,"al",al_pctg,"ss",ss_pctg,"cs",cs_pctg,"dj",dj_pctg,"fy",fy_pctg,"kf",kf_pctg,"cf",cf2_pctg,"ft",ft_pctg,"yp",yp_pctg,"sd",sd_pctg,0)</f>
        <v>4136</v>
      </c>
      <c r="J46" s="12" cm="1">
        <f t="array" ref="J46">_xlfn.SWITCH(J8,"al",al_pctg,"ss",ss_pctg,"cs",cs_pctg,"dj",dj_pctg,"fy",fy_pctg,"kf",kf_pctg,"cf",cf2_pctg,"ft",ft_pctg,"yp",yp_pctg,"sd",sd_pctg,0)</f>
        <v>0</v>
      </c>
      <c r="K46" s="12" cm="1">
        <f t="array" ref="K46">_xlfn.SWITCH(K8,"al",al_pctg,"ss",ss_pctg,"cs",cs_pctg,"dj",dj_pctg,"fy",fy_pctg,"kf",kf_pctg,"cf",cf2_pctg,"ft",ft_pctg,"yp",yp_pctg,"sd",sd_pctg,0)</f>
        <v>4136</v>
      </c>
      <c r="L46" s="12" cm="1">
        <f t="array" ref="L46">_xlfn.SWITCH(L8,"al",al_pctg,"ss",ss_pctg,"cs",cs_pctg,"dj",dj_pctg,"fy",fy_pctg,"kf",kf_pctg,"cf",cf2_pctg,"ft",ft_pctg,"yp",yp_pctg,"sd",sd_pctg,0)</f>
        <v>0</v>
      </c>
      <c r="M46" s="12" cm="1">
        <f t="array" ref="M46">_xlfn.SWITCH(M8,"al",al_pctg,"ss",ss_pctg,"cs",cs_pctg,"dj",dj_pctg,"fy",fy_pctg,"kf",kf_pctg,"cf",cf2_pctg,"ft",ft_pctg,"yp",yp_pctg,"sd",sd_pctg,0)</f>
        <v>0</v>
      </c>
      <c r="N46" s="12" cm="1">
        <f t="array" ref="N46">_xlfn.SWITCH(N8,"al",al_pctg,"ss",ss_pctg,"cs",cs_pctg,"dj",dj_pctg,"fy",fy_pctg,"kf",kf_pctg,"cf",cf2_pctg,"ft",ft_pctg,"yp",yp_pctg,"sd",sd_pctg,0)</f>
        <v>0</v>
      </c>
      <c r="O46" s="12" cm="1">
        <f t="array" ref="O46">_xlfn.SWITCH(O8,"al",al_pctg,"ss",ss_pctg,"cs",cs_pctg,"dj",dj_pctg,"fy",fy_pctg,"kf",kf_pctg,"cf",cf2_pctg,"ft",ft_pctg,"yp",yp_pctg,"sd",sd_pctg,0)</f>
        <v>0</v>
      </c>
      <c r="P46" s="12" cm="1">
        <f t="array" ref="P46">_xlfn.SWITCH(P8,"al",al_pctg,"ss",ss_pctg,"cs",cs_pctg,"dj",dj_pctg,"fy",fy_pctg,"kf",kf_pctg,"cf",cf2_pctg,"ft",ft_pctg,"yp",yp_pctg,"sd",sd_pctg,0)</f>
        <v>0</v>
      </c>
      <c r="Q46" s="12" cm="1">
        <f t="array" ref="Q46">_xlfn.SWITCH(Q8,"al",al_pctg,"ss",ss_pctg,"cs",cs_pctg,"dj",dj_pctg,"fy",fy_pctg,"kf",kf_pctg,"cf",cf2_pctg,"ft",ft_pctg,"yp",yp_pctg,"sd",sd_pctg,0)</f>
        <v>0</v>
      </c>
      <c r="R46" s="12" cm="1">
        <f t="array" ref="R46">_xlfn.SWITCH(R8,"al",al_pctg,"ss",ss_pctg,"cs",cs_pctg,"dj",dj_pctg,"fy",fy_pctg,"kf",kf_pctg,"cf",cf2_pctg,"ft",ft_pctg,"yp",yp_pctg,"sd",sd_pctg,0)</f>
        <v>0</v>
      </c>
      <c r="S46" s="12" cm="1">
        <f t="array" ref="S46">_xlfn.SWITCH(S8,"al",al_pctg,"ss",ss_pctg,"cs",cs_pctg,"dj",dj_pctg,"fy",fy_pctg,"kf",kf_pctg,"cf",cf2_pctg,"ft",ft_pctg,"yp",yp_pctg,"sd",sd_pctg,0)</f>
        <v>0</v>
      </c>
      <c r="T46" s="12" cm="1">
        <f t="array" ref="T46">_xlfn.SWITCH(T8,"al",al_pctg,"ss",ss_pctg,"cs",cs_pctg,"dj",dj_pctg,"fy",fy_pctg,"kf",kf_pctg,"cf",cf2_pctg,"ft",ft_pctg,"yp",yp_pctg,"sd",sd_pctg,0)</f>
        <v>0</v>
      </c>
    </row>
    <row r="47" spans="3:20" ht="19.95" customHeight="1" x14ac:dyDescent="0.25">
      <c r="C47" s="87"/>
      <c r="D47" s="12" cm="1">
        <f t="array" ref="D47">_xlfn.SWITCH(D9,"al",al_pctg,"ss",ss_pctg,"cs",cs_pctg,"dj",dj_pctg,"fy",fy_pctg,"kf",kf_pctg,"cf",cf2_pctg,"ft",ft_pctg,"yp",yp_pctg,"sd",sd_pctg,0)</f>
        <v>4576</v>
      </c>
      <c r="E47" s="12" cm="1">
        <f t="array" ref="E47">_xlfn.SWITCH(E9,"al",al_pctg,"ss",ss_pctg,"cs",cs_pctg,"dj",dj_pctg,"fy",fy_pctg,"kf",kf_pctg,"cf",cf2_pctg,"ft",ft_pctg,"yp",yp_pctg,"sd",sd_pctg,0)</f>
        <v>4136</v>
      </c>
      <c r="F47" s="12" cm="1">
        <f t="array" ref="F47">_xlfn.SWITCH(F9,"al",al_pctg,"ss",ss_pctg,"cs",cs_pctg,"dj",dj_pctg,"fy",fy_pctg,"kf",kf_pctg,"cf",cf2_pctg,"ft",ft_pctg,"yp",yp_pctg,"sd",sd_pctg,0)</f>
        <v>0</v>
      </c>
      <c r="G47" s="12" cm="1">
        <f t="array" ref="G47">_xlfn.SWITCH(G9,"al",al_pctg,"ss",ss_pctg,"cs",cs_pctg,"dj",dj_pctg,"fy",fy_pctg,"kf",kf_pctg,"cf",cf2_pctg,"ft",ft_pctg,"yp",yp_pctg,"sd",sd_pctg,0)</f>
        <v>0</v>
      </c>
      <c r="H47" s="12" cm="1">
        <f t="array" ref="H47">_xlfn.SWITCH(H9,"al",al_pctg,"ss",ss_pctg,"cs",cs_pctg,"dj",dj_pctg,"fy",fy_pctg,"kf",kf_pctg,"cf",cf2_pctg,"ft",ft_pctg,"yp",yp_pctg,"sd",sd_pctg,0)</f>
        <v>0</v>
      </c>
      <c r="I47" s="12" cm="1">
        <f t="array" ref="I47">_xlfn.SWITCH(I9,"al",al_pctg,"ss",ss_pctg,"cs",cs_pctg,"dj",dj_pctg,"fy",fy_pctg,"kf",kf_pctg,"cf",cf2_pctg,"ft",ft_pctg,"yp",yp_pctg,"sd",sd_pctg,0)</f>
        <v>0</v>
      </c>
      <c r="J47" s="12" cm="1">
        <f t="array" ref="J47">_xlfn.SWITCH(J9,"al",al_pctg,"ss",ss_pctg,"cs",cs_pctg,"dj",dj_pctg,"fy",fy_pctg,"kf",kf_pctg,"cf",cf2_pctg,"ft",ft_pctg,"yp",yp_pctg,"sd",sd_pctg,0)</f>
        <v>0</v>
      </c>
      <c r="K47" s="12" cm="1">
        <f t="array" ref="K47">_xlfn.SWITCH(K9,"al",al_pctg,"ss",ss_pctg,"cs",cs_pctg,"dj",dj_pctg,"fy",fy_pctg,"kf",kf_pctg,"cf",cf2_pctg,"ft",ft_pctg,"yp",yp_pctg,"sd",sd_pctg,0)</f>
        <v>0</v>
      </c>
      <c r="L47" s="12" cm="1">
        <f t="array" ref="L47">_xlfn.SWITCH(L9,"al",al_pctg,"ss",ss_pctg,"cs",cs_pctg,"dj",dj_pctg,"fy",fy_pctg,"kf",kf_pctg,"cf",cf2_pctg,"ft",ft_pctg,"yp",yp_pctg,"sd",sd_pctg,0)</f>
        <v>0</v>
      </c>
      <c r="M47" s="12" cm="1">
        <f t="array" ref="M47">_xlfn.SWITCH(M9,"al",al_pctg,"ss",ss_pctg,"cs",cs_pctg,"dj",dj_pctg,"fy",fy_pctg,"kf",kf_pctg,"cf",cf2_pctg,"ft",ft_pctg,"yp",yp_pctg,"sd",sd_pctg,0)</f>
        <v>0</v>
      </c>
      <c r="N47" s="12" cm="1">
        <f t="array" ref="N47">_xlfn.SWITCH(N9,"al",al_pctg,"ss",ss_pctg,"cs",cs_pctg,"dj",dj_pctg,"fy",fy_pctg,"kf",kf_pctg,"cf",cf2_pctg,"ft",ft_pctg,"yp",yp_pctg,"sd",sd_pctg,0)</f>
        <v>0</v>
      </c>
      <c r="O47" s="12" cm="1">
        <f t="array" ref="O47">_xlfn.SWITCH(O9,"al",al_pctg,"ss",ss_pctg,"cs",cs_pctg,"dj",dj_pctg,"fy",fy_pctg,"kf",kf_pctg,"cf",cf2_pctg,"ft",ft_pctg,"yp",yp_pctg,"sd",sd_pctg,0)</f>
        <v>0</v>
      </c>
      <c r="P47" s="12" cm="1">
        <f t="array" ref="P47">_xlfn.SWITCH(P9,"al",al_pctg,"ss",ss_pctg,"cs",cs_pctg,"dj",dj_pctg,"fy",fy_pctg,"kf",kf_pctg,"cf",cf2_pctg,"ft",ft_pctg,"yp",yp_pctg,"sd",sd_pctg,0)</f>
        <v>0</v>
      </c>
      <c r="Q47" s="12" cm="1">
        <f t="array" ref="Q47">_xlfn.SWITCH(Q9,"al",al_pctg,"ss",ss_pctg,"cs",cs_pctg,"dj",dj_pctg,"fy",fy_pctg,"kf",kf_pctg,"cf",cf2_pctg,"ft",ft_pctg,"yp",yp_pctg,"sd",sd_pctg,0)</f>
        <v>0</v>
      </c>
      <c r="R47" s="12" cm="1">
        <f t="array" ref="R47">_xlfn.SWITCH(R9,"al",al_pctg,"ss",ss_pctg,"cs",cs_pctg,"dj",dj_pctg,"fy",fy_pctg,"kf",kf_pctg,"cf",cf2_pctg,"ft",ft_pctg,"yp",yp_pctg,"sd",sd_pctg,0)</f>
        <v>0</v>
      </c>
      <c r="S47" s="12" cm="1">
        <f t="array" ref="S47">_xlfn.SWITCH(S9,"al",al_pctg,"ss",ss_pctg,"cs",cs_pctg,"dj",dj_pctg,"fy",fy_pctg,"kf",kf_pctg,"cf",cf2_pctg,"ft",ft_pctg,"yp",yp_pctg,"sd",sd_pctg,0)</f>
        <v>0</v>
      </c>
      <c r="T47" s="12" cm="1">
        <f t="array" ref="T47">_xlfn.SWITCH(T9,"al",al_pctg,"ss",ss_pctg,"cs",cs_pctg,"dj",dj_pctg,"fy",fy_pctg,"kf",kf_pctg,"cf",cf2_pctg,"ft",ft_pctg,"yp",yp_pctg,"sd",sd_pctg,0)</f>
        <v>0</v>
      </c>
    </row>
    <row r="48" spans="3:20" ht="19.95" customHeight="1" x14ac:dyDescent="0.25">
      <c r="C48" s="12" t="s">
        <v>70</v>
      </c>
      <c r="D48" s="12">
        <f>_xlfn.CEILING.MATH(IF(D34,MAX(D32:D33),D38)/30)*30</f>
        <v>2880</v>
      </c>
      <c r="E48" s="12">
        <f t="shared" ref="E48:T48" si="45">_xlfn.CEILING.MATH(IF(E34,MAX(E32:E33),E38)/30)*30</f>
        <v>2490</v>
      </c>
      <c r="F48" s="12">
        <f t="shared" si="45"/>
        <v>2610</v>
      </c>
      <c r="G48" s="12">
        <f t="shared" si="45"/>
        <v>6630</v>
      </c>
      <c r="H48" s="12">
        <f t="shared" si="45"/>
        <v>2400</v>
      </c>
      <c r="I48" s="12">
        <f t="shared" si="45"/>
        <v>2190</v>
      </c>
      <c r="J48" s="12">
        <f t="shared" si="45"/>
        <v>6150</v>
      </c>
      <c r="K48" s="12">
        <f t="shared" si="45"/>
        <v>2130</v>
      </c>
      <c r="L48" s="12">
        <f t="shared" si="45"/>
        <v>2040</v>
      </c>
      <c r="M48" s="12">
        <f t="shared" si="45"/>
        <v>1920</v>
      </c>
      <c r="N48" s="12">
        <f t="shared" si="45"/>
        <v>5070</v>
      </c>
      <c r="O48" s="12">
        <f t="shared" si="45"/>
        <v>1770</v>
      </c>
      <c r="P48" s="12">
        <f t="shared" si="45"/>
        <v>1680</v>
      </c>
      <c r="Q48" s="12">
        <f t="shared" si="45"/>
        <v>1800</v>
      </c>
      <c r="R48" s="12">
        <f t="shared" si="45"/>
        <v>1380</v>
      </c>
      <c r="S48" s="12">
        <f t="shared" si="45"/>
        <v>1410</v>
      </c>
      <c r="T48" s="12">
        <f t="shared" si="45"/>
        <v>4110</v>
      </c>
    </row>
    <row r="49" spans="3:20" ht="19.95" customHeight="1" x14ac:dyDescent="0.25">
      <c r="C49" s="12" t="s">
        <v>72</v>
      </c>
      <c r="D49" s="12">
        <f>IF(D34,D48-D33,0)</f>
        <v>0</v>
      </c>
      <c r="E49" s="12">
        <f t="shared" ref="E49:G49" si="46">IF(E34,E48-E33,0)</f>
        <v>0</v>
      </c>
      <c r="F49" s="12">
        <f t="shared" si="46"/>
        <v>210</v>
      </c>
      <c r="G49" s="12">
        <f t="shared" si="46"/>
        <v>0</v>
      </c>
      <c r="H49" s="12">
        <f t="shared" ref="H49" si="47">IF(H34,H48-H33,0)</f>
        <v>0</v>
      </c>
      <c r="I49" s="12">
        <f t="shared" ref="I49:J49" si="48">IF(I34,I48-I33,0)</f>
        <v>60</v>
      </c>
      <c r="J49" s="12">
        <f t="shared" si="48"/>
        <v>0</v>
      </c>
      <c r="K49" s="12">
        <f t="shared" ref="K49" si="49">IF(K34,K48-K33,0)</f>
        <v>0</v>
      </c>
      <c r="L49" s="12">
        <f t="shared" ref="L49:M49" si="50">IF(L34,L48-L33,0)</f>
        <v>0</v>
      </c>
      <c r="M49" s="12">
        <f t="shared" si="50"/>
        <v>150</v>
      </c>
      <c r="N49" s="12">
        <f t="shared" ref="N49" si="51">IF(N34,N48-N33,0)</f>
        <v>0</v>
      </c>
      <c r="O49" s="12">
        <f t="shared" ref="O49" si="52">IF(O34,O48-O33,0)</f>
        <v>0</v>
      </c>
      <c r="P49" s="12">
        <f>IF(P34,P48-P33,0)</f>
        <v>0</v>
      </c>
      <c r="Q49" s="12">
        <f t="shared" ref="Q49" si="53">IF(Q34,Q48-Q33,0)</f>
        <v>0</v>
      </c>
      <c r="R49" s="12">
        <f t="shared" ref="R49" si="54">IF(R34,R48-R33,0)</f>
        <v>0</v>
      </c>
      <c r="S49" s="12">
        <f t="shared" ref="S49" si="55">IF(S34,S48-S33,0)</f>
        <v>0</v>
      </c>
      <c r="T49" s="12">
        <f t="shared" ref="T49" si="56">IF(T34,T48-T33,0)</f>
        <v>0</v>
      </c>
    </row>
    <row r="50" spans="3:20" ht="19.95" customHeight="1" x14ac:dyDescent="0.25">
      <c r="C50" s="12" t="s">
        <v>73</v>
      </c>
      <c r="D50" s="12">
        <f>(SUM(D41:D47)+D37*IF(hex_yst_available,hex_yst_pctg,yst_pctg)*(1+yst_final_dmg)+D39*fa_pctg+D40*0.8*sbrand_pctg+D40*0.2*lbrand_pctg)/D48*10</f>
        <v>161.13090740740742</v>
      </c>
      <c r="E50" s="12">
        <f t="shared" ref="E50:T50" si="57">(SUM(E41:E47)+E37*IF(hex_yst_available,hex_yst_pctg,yst_pctg)*(1+yst_final_dmg)+E39*fa_pctg+E40*0.8*sbrand_pctg+E40*0.2*lbrand_pctg)/E48*10</f>
        <v>171.04779651941101</v>
      </c>
      <c r="F50" s="12">
        <f t="shared" si="57"/>
        <v>157.42277394636011</v>
      </c>
      <c r="G50" s="12">
        <f t="shared" si="57"/>
        <v>201.62895123177475</v>
      </c>
      <c r="H50" s="12">
        <f t="shared" si="57"/>
        <v>171.19726666666662</v>
      </c>
      <c r="I50" s="12">
        <f t="shared" si="57"/>
        <v>172.76595433789953</v>
      </c>
      <c r="J50" s="12">
        <f t="shared" si="57"/>
        <v>201.53217560975617</v>
      </c>
      <c r="K50" s="12">
        <f t="shared" si="57"/>
        <v>177.63260093896713</v>
      </c>
      <c r="L50" s="12">
        <f t="shared" si="57"/>
        <v>178.098954248366</v>
      </c>
      <c r="M50" s="12">
        <f t="shared" si="57"/>
        <v>172.29472222222225</v>
      </c>
      <c r="N50" s="12">
        <f t="shared" si="57"/>
        <v>201.24743195266274</v>
      </c>
      <c r="O50" s="12">
        <f t="shared" si="57"/>
        <v>186.89596986817327</v>
      </c>
      <c r="P50" s="12">
        <f t="shared" si="57"/>
        <v>187.95850793650797</v>
      </c>
      <c r="Q50" s="12">
        <f t="shared" si="57"/>
        <v>177.87238518518521</v>
      </c>
      <c r="R50" s="12">
        <f t="shared" si="57"/>
        <v>216.19296618357487</v>
      </c>
      <c r="S50" s="12">
        <f t="shared" si="57"/>
        <v>200.01581087470453</v>
      </c>
      <c r="T50" s="12">
        <f t="shared" si="57"/>
        <v>200.86869748580705</v>
      </c>
    </row>
    <row r="51" spans="3:20" ht="19.95" customHeight="1" x14ac:dyDescent="0.25">
      <c r="C51" s="12" t="s">
        <v>74</v>
      </c>
      <c r="D51" s="12">
        <f>D2*v1_skill_amt_ratio</f>
        <v>19.914999999999999</v>
      </c>
      <c r="E51" s="12">
        <f t="shared" ref="E51:T51" si="58">E2*v1_skill_amt_ratio</f>
        <v>19.914999999999999</v>
      </c>
      <c r="F51" s="12">
        <f t="shared" si="58"/>
        <v>17.07</v>
      </c>
      <c r="G51" s="12">
        <f t="shared" si="58"/>
        <v>5.6899999999999995</v>
      </c>
      <c r="H51" s="12">
        <f t="shared" si="58"/>
        <v>17.07</v>
      </c>
      <c r="I51" s="12">
        <f t="shared" si="58"/>
        <v>17.07</v>
      </c>
      <c r="J51" s="12">
        <f t="shared" si="58"/>
        <v>5.6899999999999995</v>
      </c>
      <c r="K51" s="12">
        <f t="shared" si="58"/>
        <v>17.07</v>
      </c>
      <c r="L51" s="12">
        <f t="shared" si="58"/>
        <v>14.224999999999998</v>
      </c>
      <c r="M51" s="12">
        <f t="shared" si="58"/>
        <v>14.224999999999998</v>
      </c>
      <c r="N51" s="12">
        <f t="shared" si="58"/>
        <v>5.6899999999999995</v>
      </c>
      <c r="O51" s="12">
        <f t="shared" si="58"/>
        <v>14.224999999999998</v>
      </c>
      <c r="P51" s="12">
        <f t="shared" si="58"/>
        <v>11.379999999999999</v>
      </c>
      <c r="Q51" s="12">
        <f t="shared" si="58"/>
        <v>11.379999999999999</v>
      </c>
      <c r="R51" s="12">
        <f t="shared" si="58"/>
        <v>11.379999999999999</v>
      </c>
      <c r="S51" s="12">
        <f t="shared" si="58"/>
        <v>11.379999999999999</v>
      </c>
      <c r="T51" s="12">
        <f t="shared" si="58"/>
        <v>5.6899999999999995</v>
      </c>
    </row>
    <row r="52" spans="3:20" ht="19.95" customHeight="1" x14ac:dyDescent="0.25">
      <c r="C52" s="12" t="s">
        <v>75</v>
      </c>
      <c r="D52" s="12">
        <f t="shared" ref="D52:T52" si="59">D37*v1_yst_amt_ratio</f>
        <v>0</v>
      </c>
      <c r="E52" s="12">
        <f t="shared" si="59"/>
        <v>0</v>
      </c>
      <c r="F52" s="12">
        <f t="shared" si="59"/>
        <v>0</v>
      </c>
      <c r="G52" s="12">
        <f t="shared" si="59"/>
        <v>79.05</v>
      </c>
      <c r="H52" s="12">
        <f t="shared" si="59"/>
        <v>0</v>
      </c>
      <c r="I52" s="12">
        <f t="shared" si="59"/>
        <v>0</v>
      </c>
      <c r="J52" s="12">
        <f t="shared" si="59"/>
        <v>72.462499999999991</v>
      </c>
      <c r="K52" s="12">
        <f t="shared" si="59"/>
        <v>0</v>
      </c>
      <c r="L52" s="12">
        <f t="shared" si="59"/>
        <v>0</v>
      </c>
      <c r="M52" s="12">
        <f t="shared" si="59"/>
        <v>0</v>
      </c>
      <c r="N52" s="12">
        <f t="shared" si="59"/>
        <v>57.640624999999993</v>
      </c>
      <c r="O52" s="12">
        <f t="shared" si="59"/>
        <v>0</v>
      </c>
      <c r="P52" s="12">
        <f t="shared" si="59"/>
        <v>0</v>
      </c>
      <c r="Q52" s="12">
        <f t="shared" si="59"/>
        <v>0</v>
      </c>
      <c r="R52" s="12">
        <f t="shared" si="59"/>
        <v>0</v>
      </c>
      <c r="S52" s="12">
        <f t="shared" si="59"/>
        <v>0</v>
      </c>
      <c r="T52" s="12">
        <f t="shared" si="59"/>
        <v>44.465624999999996</v>
      </c>
    </row>
    <row r="53" spans="3:20" ht="19.95" customHeight="1" x14ac:dyDescent="0.25">
      <c r="C53" s="12" t="s">
        <v>76</v>
      </c>
      <c r="D53" s="12">
        <f t="shared" ref="D53:T53" si="60">(D51+D52)*fa_rate</f>
        <v>15.135399999999999</v>
      </c>
      <c r="E53" s="12">
        <f t="shared" si="60"/>
        <v>15.135399999999999</v>
      </c>
      <c r="F53" s="12">
        <f t="shared" si="60"/>
        <v>12.9732</v>
      </c>
      <c r="G53" s="12">
        <f t="shared" si="60"/>
        <v>64.4024</v>
      </c>
      <c r="H53" s="12">
        <f t="shared" si="60"/>
        <v>12.9732</v>
      </c>
      <c r="I53" s="12">
        <f t="shared" si="60"/>
        <v>12.9732</v>
      </c>
      <c r="J53" s="12">
        <f t="shared" si="60"/>
        <v>59.39589999999999</v>
      </c>
      <c r="K53" s="12">
        <f t="shared" si="60"/>
        <v>12.9732</v>
      </c>
      <c r="L53" s="12">
        <f t="shared" si="60"/>
        <v>10.810999999999998</v>
      </c>
      <c r="M53" s="12">
        <f t="shared" si="60"/>
        <v>10.810999999999998</v>
      </c>
      <c r="N53" s="12">
        <f t="shared" si="60"/>
        <v>48.131274999999995</v>
      </c>
      <c r="O53" s="12">
        <f t="shared" si="60"/>
        <v>10.810999999999998</v>
      </c>
      <c r="P53" s="12">
        <f t="shared" si="60"/>
        <v>8.6487999999999996</v>
      </c>
      <c r="Q53" s="12">
        <f t="shared" si="60"/>
        <v>8.6487999999999996</v>
      </c>
      <c r="R53" s="12">
        <f t="shared" si="60"/>
        <v>8.6487999999999996</v>
      </c>
      <c r="S53" s="12">
        <f t="shared" si="60"/>
        <v>8.6487999999999996</v>
      </c>
      <c r="T53" s="12">
        <f t="shared" si="60"/>
        <v>38.118274999999997</v>
      </c>
    </row>
    <row r="54" spans="3:20" ht="19.95" customHeight="1" x14ac:dyDescent="0.25">
      <c r="C54" s="12" t="s">
        <v>83</v>
      </c>
      <c r="D54" s="12">
        <f t="shared" ref="D54:T54" si="61">(D48+IF(D34,D2,D2-1)*1000)/v1tree_cd</f>
        <v>0.98799999999999999</v>
      </c>
      <c r="E54" s="12">
        <f t="shared" si="61"/>
        <v>0.94899999999999995</v>
      </c>
      <c r="F54" s="12">
        <f t="shared" si="61"/>
        <v>0.86099999999999999</v>
      </c>
      <c r="G54" s="12">
        <f t="shared" si="61"/>
        <v>0.76300000000000001</v>
      </c>
      <c r="H54" s="12">
        <f t="shared" si="61"/>
        <v>0.84</v>
      </c>
      <c r="I54" s="12">
        <f t="shared" si="61"/>
        <v>0.81899999999999995</v>
      </c>
      <c r="J54" s="12">
        <f t="shared" si="61"/>
        <v>0.71499999999999997</v>
      </c>
      <c r="K54" s="12">
        <f t="shared" si="61"/>
        <v>0.81299999999999994</v>
      </c>
      <c r="L54" s="12">
        <f t="shared" si="61"/>
        <v>0.70399999999999996</v>
      </c>
      <c r="M54" s="12">
        <f t="shared" si="61"/>
        <v>0.69199999999999995</v>
      </c>
      <c r="N54" s="12">
        <f t="shared" si="61"/>
        <v>0.60699999999999998</v>
      </c>
      <c r="O54" s="12">
        <f t="shared" si="61"/>
        <v>0.67700000000000005</v>
      </c>
      <c r="P54" s="12">
        <f t="shared" si="61"/>
        <v>0.56799999999999995</v>
      </c>
      <c r="Q54" s="12">
        <f t="shared" si="61"/>
        <v>0.57999999999999996</v>
      </c>
      <c r="R54" s="12">
        <f t="shared" si="61"/>
        <v>0.53800000000000003</v>
      </c>
      <c r="S54" s="12">
        <f t="shared" si="61"/>
        <v>0.54100000000000004</v>
      </c>
      <c r="T54" s="12">
        <f t="shared" si="61"/>
        <v>0.51100000000000001</v>
      </c>
    </row>
    <row r="55" spans="3:20" ht="19.95" customHeight="1" x14ac:dyDescent="0.25">
      <c r="C55" s="12" t="s">
        <v>77</v>
      </c>
      <c r="D55" s="12">
        <f>(2*D51+D52)/12</f>
        <v>3.3191666666666664</v>
      </c>
      <c r="E55" s="12">
        <f t="shared" ref="E55:T55" si="62">(2*E51+E52)/12</f>
        <v>3.3191666666666664</v>
      </c>
      <c r="F55" s="12">
        <f t="shared" si="62"/>
        <v>2.8450000000000002</v>
      </c>
      <c r="G55" s="12">
        <f t="shared" si="62"/>
        <v>7.5358333333333327</v>
      </c>
      <c r="H55" s="12">
        <f t="shared" si="62"/>
        <v>2.8450000000000002</v>
      </c>
      <c r="I55" s="12">
        <f t="shared" si="62"/>
        <v>2.8450000000000002</v>
      </c>
      <c r="J55" s="12">
        <f t="shared" si="62"/>
        <v>6.9868749999999986</v>
      </c>
      <c r="K55" s="12">
        <f t="shared" si="62"/>
        <v>2.8450000000000002</v>
      </c>
      <c r="L55" s="12">
        <f t="shared" si="62"/>
        <v>2.3708333333333331</v>
      </c>
      <c r="M55" s="12">
        <f t="shared" si="62"/>
        <v>2.3708333333333331</v>
      </c>
      <c r="N55" s="12">
        <f t="shared" si="62"/>
        <v>5.7517187499999993</v>
      </c>
      <c r="O55" s="12">
        <f t="shared" si="62"/>
        <v>2.3708333333333331</v>
      </c>
      <c r="P55" s="12">
        <f t="shared" si="62"/>
        <v>1.8966666666666665</v>
      </c>
      <c r="Q55" s="12">
        <f t="shared" si="62"/>
        <v>1.8966666666666665</v>
      </c>
      <c r="R55" s="12">
        <f t="shared" si="62"/>
        <v>1.8966666666666665</v>
      </c>
      <c r="S55" s="12">
        <f t="shared" si="62"/>
        <v>1.8966666666666665</v>
      </c>
      <c r="T55" s="12">
        <f t="shared" si="62"/>
        <v>4.6538020833333329</v>
      </c>
    </row>
    <row r="56" spans="3:20" ht="19.95" customHeight="1" x14ac:dyDescent="0.25">
      <c r="C56" s="12" t="s">
        <v>78</v>
      </c>
      <c r="D56" s="12">
        <f t="shared" ref="D56:T56" si="63">(SUM(D41:D47)*v1_skill_pctg_ratio+D37*IF(hex_yst_available,hex_yst_pctg,yst_pctg)*v1_yst_pctg_ratio*(1+yst_final_dmg)+D53*fa_pctg+D54*v1tree_pctg+D55*0.8*sbrand_pctg+D55*0.2*lbrand_pctg)/D48*10</f>
        <v>386.00978532407402</v>
      </c>
      <c r="E56" s="12">
        <f t="shared" si="63"/>
        <v>412.34925483266403</v>
      </c>
      <c r="F56" s="12">
        <f t="shared" si="63"/>
        <v>376.30288567049809</v>
      </c>
      <c r="G56" s="12">
        <f t="shared" si="63"/>
        <v>322.48786467973855</v>
      </c>
      <c r="H56" s="12">
        <f t="shared" si="63"/>
        <v>408.51748816666662</v>
      </c>
      <c r="I56" s="12">
        <f t="shared" si="63"/>
        <v>415.07870283105035</v>
      </c>
      <c r="J56" s="12">
        <f t="shared" si="63"/>
        <v>323.92179827317074</v>
      </c>
      <c r="K56" s="12">
        <f t="shared" si="63"/>
        <v>426.54187755868548</v>
      </c>
      <c r="L56" s="12">
        <f t="shared" si="63"/>
        <v>422.6600618954248</v>
      </c>
      <c r="M56" s="12">
        <f t="shared" si="63"/>
        <v>412.25997597222215</v>
      </c>
      <c r="N56" s="12">
        <f t="shared" si="63"/>
        <v>328.14087211538464</v>
      </c>
      <c r="O56" s="12">
        <f t="shared" si="63"/>
        <v>446.50777054613934</v>
      </c>
      <c r="P56" s="12">
        <f t="shared" si="63"/>
        <v>442.86373865079361</v>
      </c>
      <c r="Q56" s="12">
        <f t="shared" si="63"/>
        <v>419.12253385185181</v>
      </c>
      <c r="R56" s="12">
        <f t="shared" si="63"/>
        <v>510.30070096618363</v>
      </c>
      <c r="S56" s="12">
        <f t="shared" si="63"/>
        <v>474.79576151300239</v>
      </c>
      <c r="T56" s="12">
        <f t="shared" si="63"/>
        <v>333.75261672303333</v>
      </c>
    </row>
    <row r="57" spans="3:20" ht="19.95" customHeight="1" x14ac:dyDescent="0.25">
      <c r="C57" s="12" t="s">
        <v>84</v>
      </c>
      <c r="D57" s="12">
        <f>13.2/18</f>
        <v>0.73333333333333328</v>
      </c>
      <c r="E57" s="12">
        <f>15.2/18</f>
        <v>0.84444444444444444</v>
      </c>
      <c r="F57" s="12">
        <f>12.5/18</f>
        <v>0.69444444444444442</v>
      </c>
      <c r="G57" s="12">
        <f>13.6/18</f>
        <v>0.75555555555555554</v>
      </c>
      <c r="H57" s="12">
        <f>13.6/18</f>
        <v>0.75555555555555554</v>
      </c>
      <c r="I57" s="12">
        <f>14.8/18</f>
        <v>0.8222222222222223</v>
      </c>
      <c r="J57" s="12">
        <f>13.7/18</f>
        <v>0.76111111111111107</v>
      </c>
      <c r="K57" s="12">
        <f>15.2/18</f>
        <v>0.84444444444444444</v>
      </c>
      <c r="L57" s="12">
        <f>13.3/18</f>
        <v>0.73888888888888893</v>
      </c>
      <c r="M57" s="12">
        <f>14.2/18</f>
        <v>0.78888888888888886</v>
      </c>
      <c r="N57" s="12">
        <f>13.8/18</f>
        <v>0.76666666666666672</v>
      </c>
      <c r="O57" s="12">
        <f>15.3/18</f>
        <v>0.85000000000000009</v>
      </c>
      <c r="P57" s="12">
        <f>12.7/18</f>
        <v>0.70555555555555549</v>
      </c>
      <c r="Q57" s="12">
        <f>12.1/18</f>
        <v>0.67222222222222217</v>
      </c>
      <c r="R57" s="12">
        <f>15.6/18</f>
        <v>0.8666666666666667</v>
      </c>
      <c r="S57" s="12">
        <f>15.3/18</f>
        <v>0.85000000000000009</v>
      </c>
      <c r="T57" s="12">
        <f>13.9/18</f>
        <v>0.77222222222222225</v>
      </c>
    </row>
    <row r="58" spans="3:20" ht="19.95" customHeight="1" x14ac:dyDescent="0.25">
      <c r="C58" s="12" t="s">
        <v>85</v>
      </c>
      <c r="D58" s="12" cm="1">
        <f t="array" ref="D58">D56+(D57*h1exdeer_pctg+(1-D57)*h1deer_pctg)/h1deer_cd</f>
        <v>398.46383937812806</v>
      </c>
      <c r="E58" s="12" cm="1">
        <f t="array" ref="E58">E56+(E57*h1exdeer_pctg+(1-E57)*h1deer_pctg)/h1deer_cd</f>
        <v>425.37988546329467</v>
      </c>
      <c r="F58" s="12" cm="1">
        <f t="array" ref="F58">F56+(F57*h1exdeer_pctg+(1-F57)*h1deer_pctg)/h1deer_cd</f>
        <v>388.55513792275036</v>
      </c>
      <c r="G58" s="12" cm="1">
        <f t="array" ref="G58">G56+(G57*h1exdeer_pctg+(1-G57)*h1deer_pctg)/h1deer_cd</f>
        <v>335.05723404910793</v>
      </c>
      <c r="H58" s="12" cm="1">
        <f t="array" ref="H58">H56+(H57*h1exdeer_pctg+(1-H57)*h1deer_pctg)/h1deer_cd</f>
        <v>421.08685753603601</v>
      </c>
      <c r="I58" s="12" cm="1">
        <f t="array" ref="I58">I56+(I57*h1exdeer_pctg+(1-I57)*h1deer_pctg)/h1deer_cd</f>
        <v>427.99401814636565</v>
      </c>
      <c r="J58" s="12" cm="1">
        <f t="array" ref="J58">J56+(J57*h1exdeer_pctg+(1-J57)*h1deer_pctg)/h1deer_cd</f>
        <v>336.51999647136893</v>
      </c>
      <c r="K58" s="12" cm="1">
        <f t="array" ref="K58">K56+(K57*h1exdeer_pctg+(1-K57)*h1deer_pctg)/h1deer_cd</f>
        <v>439.57250818931612</v>
      </c>
      <c r="L58" s="12" cm="1">
        <f t="array" ref="L58">L56+(L57*h1exdeer_pctg+(1-L57)*h1deer_pctg)/h1deer_cd</f>
        <v>435.14294477830771</v>
      </c>
      <c r="M58" s="12" cm="1">
        <f t="array" ref="M58">M56+(M57*h1exdeer_pctg+(1-M57)*h1deer_pctg)/h1deer_cd</f>
        <v>425.00231831456449</v>
      </c>
      <c r="N58" s="12" cm="1">
        <f t="array" ref="N58">N56+(N57*h1exdeer_pctg+(1-N57)*h1deer_pctg)/h1deer_cd</f>
        <v>340.76789914241169</v>
      </c>
      <c r="O58" s="12" cm="1">
        <f t="array" ref="O58">O56+(O57*h1exdeer_pctg+(1-O57)*h1deer_pctg)/h1deer_cd</f>
        <v>459.56723000559879</v>
      </c>
      <c r="P58" s="12" cm="1">
        <f t="array" ref="P58">P56+(P57*h1exdeer_pctg+(1-P57)*h1deer_pctg)/h1deer_cd</f>
        <v>455.1736485607035</v>
      </c>
      <c r="Q58" s="12" cm="1">
        <f t="array" ref="Q58">Q56+(Q57*h1exdeer_pctg+(1-Q57)*h1deer_pctg)/h1deer_cd</f>
        <v>431.25947078878875</v>
      </c>
      <c r="R58" s="12" cm="1">
        <f t="array" ref="R58">R56+(R57*h1exdeer_pctg+(1-R57)*h1deer_pctg)/h1deer_cd</f>
        <v>523.44664691212961</v>
      </c>
      <c r="S58" s="12" cm="1">
        <f t="array" ref="S58">S56+(S57*h1exdeer_pctg+(1-S57)*h1deer_pctg)/h1deer_cd</f>
        <v>487.85522097246184</v>
      </c>
      <c r="T58" s="12" cm="1">
        <f t="array" ref="T58">T56+(T57*h1exdeer_pctg+(1-T57)*h1deer_pctg)/h1deer_cd</f>
        <v>346.40847257888919</v>
      </c>
    </row>
  </sheetData>
  <sheetProtection algorithmName="SHA-512" hashValue="Nnspomi3JQgIpbnZe9aQisV2IILBiyY2OfXdahYr06lZ73sV6XI9LUous6nFXQ5xaKQxiQZ1n4Chbb9Ct4WGvw==" saltValue="muXlwX0GBfmZAvwVzQl95A==" spinCount="100000" sheet="1" objects="1" scenarios="1"/>
  <mergeCells count="5">
    <mergeCell ref="C3:C9"/>
    <mergeCell ref="C10:C16"/>
    <mergeCell ref="C17:C23"/>
    <mergeCell ref="C25:C31"/>
    <mergeCell ref="C41:C4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3DF4-4B1A-49FA-9E01-5D5A123BBD1D}">
  <dimension ref="A2:R27"/>
  <sheetViews>
    <sheetView workbookViewId="0"/>
  </sheetViews>
  <sheetFormatPr defaultColWidth="20.77734375" defaultRowHeight="19.95" customHeight="1" x14ac:dyDescent="0.25"/>
  <cols>
    <col min="1" max="16384" width="20.77734375" style="12"/>
  </cols>
  <sheetData>
    <row r="2" spans="1:18" ht="19.95" customHeight="1" x14ac:dyDescent="0.25">
      <c r="A2" s="12" t="s">
        <v>72</v>
      </c>
      <c r="B2" s="12">
        <f>MiddleVariable!D49</f>
        <v>0</v>
      </c>
      <c r="C2" s="12">
        <f>MiddleVariable!E49</f>
        <v>0</v>
      </c>
      <c r="D2" s="12">
        <f>MiddleVariable!F49</f>
        <v>210</v>
      </c>
      <c r="E2" s="12">
        <f>MiddleVariable!G49</f>
        <v>0</v>
      </c>
      <c r="F2" s="12">
        <f>MiddleVariable!H49</f>
        <v>0</v>
      </c>
      <c r="G2" s="12">
        <f>MiddleVariable!I49</f>
        <v>60</v>
      </c>
      <c r="H2" s="12">
        <f>MiddleVariable!J49</f>
        <v>0</v>
      </c>
      <c r="I2" s="12">
        <f>MiddleVariable!K49</f>
        <v>0</v>
      </c>
      <c r="J2" s="12">
        <f>MiddleVariable!L49</f>
        <v>0</v>
      </c>
      <c r="K2" s="12">
        <f>MiddleVariable!M49</f>
        <v>150</v>
      </c>
      <c r="L2" s="12">
        <f>MiddleVariable!N49</f>
        <v>0</v>
      </c>
      <c r="M2" s="12">
        <f>MiddleVariable!O49</f>
        <v>0</v>
      </c>
      <c r="N2" s="12">
        <f>MiddleVariable!P49</f>
        <v>0</v>
      </c>
      <c r="O2" s="12">
        <f>MiddleVariable!Q49</f>
        <v>0</v>
      </c>
      <c r="P2" s="12">
        <f>MiddleVariable!R49</f>
        <v>0</v>
      </c>
      <c r="Q2" s="12">
        <f>MiddleVariable!S49</f>
        <v>0</v>
      </c>
      <c r="R2" s="12">
        <f>MiddleVariable!T49</f>
        <v>0</v>
      </c>
    </row>
    <row r="3" spans="1:18" ht="19.95" customHeight="1" x14ac:dyDescent="0.25">
      <c r="A3" s="12" t="s">
        <v>63</v>
      </c>
      <c r="B3" s="12" t="b">
        <f>MiddleVariable!D37</f>
        <v>0</v>
      </c>
      <c r="C3" s="12" t="b">
        <f>MiddleVariable!E37</f>
        <v>0</v>
      </c>
      <c r="D3" s="12" t="b">
        <f>MiddleVariable!F37</f>
        <v>0</v>
      </c>
      <c r="E3" s="12">
        <f>MiddleVariable!G37</f>
        <v>48</v>
      </c>
      <c r="F3" s="12" t="b">
        <f>MiddleVariable!H37</f>
        <v>0</v>
      </c>
      <c r="G3" s="12" t="b">
        <f>MiddleVariable!I37</f>
        <v>0</v>
      </c>
      <c r="H3" s="12">
        <f>MiddleVariable!J37</f>
        <v>44</v>
      </c>
      <c r="I3" s="12" t="b">
        <f>MiddleVariable!K37</f>
        <v>0</v>
      </c>
      <c r="J3" s="12" t="b">
        <f>MiddleVariable!L37</f>
        <v>0</v>
      </c>
      <c r="K3" s="12" t="b">
        <f>MiddleVariable!M37</f>
        <v>0</v>
      </c>
      <c r="L3" s="12">
        <f>MiddleVariable!N37</f>
        <v>35</v>
      </c>
      <c r="M3" s="12" t="b">
        <f>MiddleVariable!O37</f>
        <v>0</v>
      </c>
      <c r="N3" s="12" t="b">
        <f>MiddleVariable!P37</f>
        <v>0</v>
      </c>
      <c r="O3" s="12" t="b">
        <f>MiddleVariable!Q37</f>
        <v>0</v>
      </c>
      <c r="P3" s="12" t="b">
        <f>MiddleVariable!R37</f>
        <v>0</v>
      </c>
      <c r="Q3" s="12" t="b">
        <f>MiddleVariable!S37</f>
        <v>0</v>
      </c>
      <c r="R3" s="12">
        <f>MiddleVariable!T37</f>
        <v>27</v>
      </c>
    </row>
    <row r="4" spans="1:18" ht="19.95" customHeight="1" x14ac:dyDescent="0.25">
      <c r="A4" s="12" t="s">
        <v>70</v>
      </c>
      <c r="B4" s="12">
        <f>MiddleVariable!D48</f>
        <v>2880</v>
      </c>
      <c r="C4" s="12">
        <f>MiddleVariable!E48</f>
        <v>2490</v>
      </c>
      <c r="D4" s="12">
        <f>MiddleVariable!F48</f>
        <v>2610</v>
      </c>
      <c r="E4" s="12">
        <f>MiddleVariable!G48</f>
        <v>6630</v>
      </c>
      <c r="F4" s="12">
        <f>MiddleVariable!H48</f>
        <v>2400</v>
      </c>
      <c r="G4" s="12">
        <f>MiddleVariable!I48</f>
        <v>2190</v>
      </c>
      <c r="H4" s="12">
        <f>MiddleVariable!J48</f>
        <v>6150</v>
      </c>
      <c r="I4" s="12">
        <f>MiddleVariable!K48</f>
        <v>2130</v>
      </c>
      <c r="J4" s="12">
        <f>MiddleVariable!L48</f>
        <v>2040</v>
      </c>
      <c r="K4" s="12">
        <f>MiddleVariable!M48</f>
        <v>1920</v>
      </c>
      <c r="L4" s="12">
        <f>MiddleVariable!N48</f>
        <v>5070</v>
      </c>
      <c r="M4" s="12">
        <f>MiddleVariable!O48</f>
        <v>1770</v>
      </c>
      <c r="N4" s="12">
        <f>MiddleVariable!P48</f>
        <v>1680</v>
      </c>
      <c r="O4" s="12">
        <f>MiddleVariable!Q48</f>
        <v>1800</v>
      </c>
      <c r="P4" s="12">
        <f>MiddleVariable!R48</f>
        <v>1380</v>
      </c>
      <c r="Q4" s="12">
        <f>MiddleVariable!S48</f>
        <v>1410</v>
      </c>
      <c r="R4" s="12">
        <f>MiddleVariable!T48</f>
        <v>4110</v>
      </c>
    </row>
    <row r="5" spans="1:18" ht="19.95" customHeight="1" x14ac:dyDescent="0.25">
      <c r="A5" s="12" t="s">
        <v>73</v>
      </c>
      <c r="B5" s="12">
        <f>MiddleVariable!D50</f>
        <v>161.13090740740742</v>
      </c>
      <c r="C5" s="12">
        <f>MiddleVariable!E50</f>
        <v>171.04779651941101</v>
      </c>
      <c r="D5" s="12">
        <f>MiddleVariable!F50</f>
        <v>157.42277394636011</v>
      </c>
      <c r="E5" s="12">
        <f>MiddleVariable!G50</f>
        <v>201.62895123177475</v>
      </c>
      <c r="F5" s="12">
        <f>MiddleVariable!H50</f>
        <v>171.19726666666662</v>
      </c>
      <c r="G5" s="12">
        <f>MiddleVariable!I50</f>
        <v>172.76595433789953</v>
      </c>
      <c r="H5" s="12">
        <f>MiddleVariable!J50</f>
        <v>201.53217560975617</v>
      </c>
      <c r="I5" s="12">
        <f>MiddleVariable!K50</f>
        <v>177.63260093896713</v>
      </c>
      <c r="J5" s="12">
        <f>MiddleVariable!L50</f>
        <v>178.098954248366</v>
      </c>
      <c r="K5" s="12">
        <f>MiddleVariable!M50</f>
        <v>172.29472222222225</v>
      </c>
      <c r="L5" s="12">
        <f>MiddleVariable!N50</f>
        <v>201.24743195266274</v>
      </c>
      <c r="M5" s="12">
        <f>MiddleVariable!O50</f>
        <v>186.89596986817327</v>
      </c>
      <c r="N5" s="12">
        <f>MiddleVariable!P50</f>
        <v>187.95850793650797</v>
      </c>
      <c r="O5" s="12">
        <f>MiddleVariable!Q50</f>
        <v>177.87238518518521</v>
      </c>
      <c r="P5" s="12">
        <f>MiddleVariable!R50</f>
        <v>216.19296618357487</v>
      </c>
      <c r="Q5" s="12">
        <f>MiddleVariable!S50</f>
        <v>200.01581087470453</v>
      </c>
      <c r="R5" s="12">
        <f>MiddleVariable!T50</f>
        <v>200.86869748580705</v>
      </c>
    </row>
    <row r="6" spans="1:18" ht="19.95" customHeight="1" x14ac:dyDescent="0.25">
      <c r="A6" s="12" t="s">
        <v>78</v>
      </c>
      <c r="B6" s="12">
        <f>MiddleVariable!D56</f>
        <v>386.00978532407402</v>
      </c>
      <c r="C6" s="12">
        <f>MiddleVariable!E56</f>
        <v>412.34925483266403</v>
      </c>
      <c r="D6" s="12">
        <f>MiddleVariable!F56</f>
        <v>376.30288567049809</v>
      </c>
      <c r="E6" s="12">
        <f>MiddleVariable!G56</f>
        <v>322.48786467973855</v>
      </c>
      <c r="F6" s="12">
        <f>MiddleVariable!H56</f>
        <v>408.51748816666662</v>
      </c>
      <c r="G6" s="12">
        <f>MiddleVariable!I56</f>
        <v>415.07870283105035</v>
      </c>
      <c r="H6" s="12">
        <f>MiddleVariable!J56</f>
        <v>323.92179827317074</v>
      </c>
      <c r="I6" s="12">
        <f>MiddleVariable!K56</f>
        <v>426.54187755868548</v>
      </c>
      <c r="J6" s="12">
        <f>MiddleVariable!L56</f>
        <v>422.6600618954248</v>
      </c>
      <c r="K6" s="12">
        <f>MiddleVariable!M56</f>
        <v>412.25997597222215</v>
      </c>
      <c r="L6" s="12">
        <f>MiddleVariable!N56</f>
        <v>328.14087211538464</v>
      </c>
      <c r="M6" s="12">
        <f>MiddleVariable!O56</f>
        <v>446.50777054613934</v>
      </c>
      <c r="N6" s="12">
        <f>MiddleVariable!P56</f>
        <v>442.86373865079361</v>
      </c>
      <c r="O6" s="12">
        <f>MiddleVariable!Q56</f>
        <v>419.12253385185181</v>
      </c>
      <c r="P6" s="12">
        <f>MiddleVariable!R56</f>
        <v>510.30070096618363</v>
      </c>
      <c r="Q6" s="12">
        <f>MiddleVariable!S56</f>
        <v>474.79576151300239</v>
      </c>
      <c r="R6" s="12">
        <f>MiddleVariable!T56</f>
        <v>333.75261672303333</v>
      </c>
    </row>
    <row r="7" spans="1:18" ht="19.95" customHeight="1" x14ac:dyDescent="0.25">
      <c r="A7" s="12" t="s">
        <v>85</v>
      </c>
      <c r="B7" s="12">
        <f>MiddleVariable!D58</f>
        <v>398.46383937812806</v>
      </c>
      <c r="C7" s="12">
        <f>MiddleVariable!E58</f>
        <v>425.37988546329467</v>
      </c>
      <c r="D7" s="12">
        <f>MiddleVariable!F58</f>
        <v>388.55513792275036</v>
      </c>
      <c r="E7" s="12">
        <f>MiddleVariable!G58</f>
        <v>335.05723404910793</v>
      </c>
      <c r="F7" s="12">
        <f>MiddleVariable!H58</f>
        <v>421.08685753603601</v>
      </c>
      <c r="G7" s="12">
        <f>MiddleVariable!I58</f>
        <v>427.99401814636565</v>
      </c>
      <c r="H7" s="12">
        <f>MiddleVariable!J58</f>
        <v>336.51999647136893</v>
      </c>
      <c r="I7" s="12">
        <f>MiddleVariable!K58</f>
        <v>439.57250818931612</v>
      </c>
      <c r="J7" s="12">
        <f>MiddleVariable!L58</f>
        <v>435.14294477830771</v>
      </c>
      <c r="K7" s="12">
        <f>MiddleVariable!M58</f>
        <v>425.00231831456449</v>
      </c>
      <c r="L7" s="12">
        <f>MiddleVariable!N58</f>
        <v>340.76789914241169</v>
      </c>
      <c r="M7" s="12">
        <f>MiddleVariable!O58</f>
        <v>459.56723000559879</v>
      </c>
      <c r="N7" s="12">
        <f>MiddleVariable!P58</f>
        <v>455.1736485607035</v>
      </c>
      <c r="O7" s="12">
        <f>MiddleVariable!Q58</f>
        <v>431.25947078878875</v>
      </c>
      <c r="P7" s="12">
        <f>MiddleVariable!R58</f>
        <v>523.44664691212961</v>
      </c>
      <c r="Q7" s="12">
        <f>MiddleVariable!S58</f>
        <v>487.85522097246184</v>
      </c>
      <c r="R7" s="12">
        <f>MiddleVariable!T58</f>
        <v>346.40847257888919</v>
      </c>
    </row>
    <row r="9" spans="1:18" ht="19.95" customHeight="1" x14ac:dyDescent="0.25"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</row>
    <row r="10" spans="1:18" ht="19.95" customHeight="1" x14ac:dyDescent="0.25">
      <c r="B10" s="12" t="s">
        <v>72</v>
      </c>
      <c r="C10" s="12" t="s">
        <v>63</v>
      </c>
      <c r="D10" s="12" t="s">
        <v>70</v>
      </c>
      <c r="E10" s="12" t="s">
        <v>73</v>
      </c>
      <c r="F10" s="12" t="s">
        <v>78</v>
      </c>
      <c r="G10" s="12" t="s">
        <v>85</v>
      </c>
    </row>
    <row r="11" spans="1:18" ht="19.95" customHeight="1" x14ac:dyDescent="0.25">
      <c r="A11" s="12">
        <v>2</v>
      </c>
      <c r="B11" s="12" cm="1">
        <f t="array" aca="1" ref="B11" ca="1">INDIRECT(ADDRESS(B9,A11))</f>
        <v>0</v>
      </c>
      <c r="C11" s="12" t="b" cm="1">
        <f t="array" aca="1" ref="C11" ca="1">INDIRECT(ADDRESS(C$9,A11))</f>
        <v>0</v>
      </c>
      <c r="D11" s="12" cm="1">
        <f t="array" aca="1" ref="D11" ca="1">INDIRECT(ADDRESS(D$9,A11))</f>
        <v>2880</v>
      </c>
      <c r="E11" s="12" cm="1">
        <f t="array" aca="1" ref="E11" ca="1">INDIRECT(ADDRESS(E$9,A11))</f>
        <v>161.13090740740742</v>
      </c>
      <c r="F11" s="12" cm="1">
        <f t="array" aca="1" ref="F11" ca="1">INDIRECT(ADDRESS(F$9,A11))</f>
        <v>386.00978532407402</v>
      </c>
      <c r="G11" s="12" cm="1">
        <f t="array" aca="1" ref="G11" ca="1">INDIRECT(ADDRESS(G$9,A11))</f>
        <v>398.46383937812806</v>
      </c>
    </row>
    <row r="12" spans="1:18" ht="19.95" customHeight="1" x14ac:dyDescent="0.25">
      <c r="A12" s="12">
        <v>3</v>
      </c>
      <c r="B12" s="12" cm="1">
        <f t="array" aca="1" ref="B12" ca="1">INDIRECT(ADDRESS(B$9,A12))</f>
        <v>0</v>
      </c>
      <c r="C12" s="12" t="b" cm="1">
        <f t="array" aca="1" ref="C12" ca="1">INDIRECT(ADDRESS(C$9,A12))</f>
        <v>0</v>
      </c>
      <c r="D12" s="12" cm="1">
        <f t="array" aca="1" ref="D12" ca="1">INDIRECT(ADDRESS(D$9,A12))</f>
        <v>2490</v>
      </c>
      <c r="E12" s="12" cm="1">
        <f t="array" aca="1" ref="E12" ca="1">INDIRECT(ADDRESS(E$9,A12))</f>
        <v>171.04779651941101</v>
      </c>
      <c r="F12" s="12" cm="1">
        <f t="array" aca="1" ref="F12" ca="1">INDIRECT(ADDRESS(F$9,A12))</f>
        <v>412.34925483266403</v>
      </c>
      <c r="G12" s="12" cm="1">
        <f t="array" aca="1" ref="G12" ca="1">INDIRECT(ADDRESS(G$9,A12))</f>
        <v>425.37988546329467</v>
      </c>
    </row>
    <row r="13" spans="1:18" ht="19.95" customHeight="1" x14ac:dyDescent="0.25">
      <c r="A13" s="12">
        <v>4</v>
      </c>
      <c r="B13" s="12" cm="1">
        <f t="array" aca="1" ref="B13" ca="1">INDIRECT(ADDRESS(B$9,A13))</f>
        <v>210</v>
      </c>
      <c r="C13" s="12" t="b" cm="1">
        <f t="array" aca="1" ref="C13" ca="1">INDIRECT(ADDRESS(C$9,A13))</f>
        <v>0</v>
      </c>
      <c r="D13" s="12" cm="1">
        <f t="array" aca="1" ref="D13" ca="1">INDIRECT(ADDRESS(D$9,A13))</f>
        <v>2610</v>
      </c>
      <c r="E13" s="12" cm="1">
        <f t="array" aca="1" ref="E13" ca="1">INDIRECT(ADDRESS(E$9,A13))</f>
        <v>157.42277394636011</v>
      </c>
      <c r="F13" s="12" cm="1">
        <f t="array" aca="1" ref="F13" ca="1">INDIRECT(ADDRESS(F$9,A13))</f>
        <v>376.30288567049809</v>
      </c>
      <c r="G13" s="12" cm="1">
        <f t="array" aca="1" ref="G13" ca="1">INDIRECT(ADDRESS(G$9,A13))</f>
        <v>388.55513792275036</v>
      </c>
    </row>
    <row r="14" spans="1:18" ht="19.95" customHeight="1" x14ac:dyDescent="0.25">
      <c r="A14" s="12">
        <v>5</v>
      </c>
      <c r="B14" s="12" cm="1">
        <f t="array" aca="1" ref="B14" ca="1">INDIRECT(ADDRESS(B$9,A14))</f>
        <v>0</v>
      </c>
      <c r="C14" s="12" cm="1">
        <f t="array" aca="1" ref="C14" ca="1">INDIRECT(ADDRESS(C$9,A14))</f>
        <v>48</v>
      </c>
      <c r="D14" s="12" cm="1">
        <f t="array" aca="1" ref="D14" ca="1">INDIRECT(ADDRESS(D$9,A14))</f>
        <v>6630</v>
      </c>
      <c r="E14" s="12" cm="1">
        <f t="array" aca="1" ref="E14" ca="1">INDIRECT(ADDRESS(E$9,A14))</f>
        <v>201.62895123177475</v>
      </c>
      <c r="F14" s="12" cm="1">
        <f t="array" aca="1" ref="F14" ca="1">INDIRECT(ADDRESS(F$9,A14))</f>
        <v>322.48786467973855</v>
      </c>
      <c r="G14" s="12" cm="1">
        <f t="array" aca="1" ref="G14" ca="1">INDIRECT(ADDRESS(G$9,A14))</f>
        <v>335.05723404910793</v>
      </c>
    </row>
    <row r="15" spans="1:18" ht="19.95" customHeight="1" x14ac:dyDescent="0.25">
      <c r="A15" s="12">
        <v>6</v>
      </c>
      <c r="B15" s="12" cm="1">
        <f t="array" aca="1" ref="B15" ca="1">INDIRECT(ADDRESS(B$9,A15))</f>
        <v>0</v>
      </c>
      <c r="C15" s="12" t="b" cm="1">
        <f t="array" aca="1" ref="C15" ca="1">INDIRECT(ADDRESS(C$9,A15))</f>
        <v>0</v>
      </c>
      <c r="D15" s="12" cm="1">
        <f t="array" aca="1" ref="D15" ca="1">INDIRECT(ADDRESS(D$9,A15))</f>
        <v>2400</v>
      </c>
      <c r="E15" s="12" cm="1">
        <f t="array" aca="1" ref="E15" ca="1">INDIRECT(ADDRESS(E$9,A15))</f>
        <v>171.19726666666662</v>
      </c>
      <c r="F15" s="12" cm="1">
        <f t="array" aca="1" ref="F15" ca="1">INDIRECT(ADDRESS(F$9,A15))</f>
        <v>408.51748816666662</v>
      </c>
      <c r="G15" s="12" cm="1">
        <f t="array" aca="1" ref="G15" ca="1">INDIRECT(ADDRESS(G$9,A15))</f>
        <v>421.08685753603601</v>
      </c>
    </row>
    <row r="16" spans="1:18" ht="19.95" customHeight="1" x14ac:dyDescent="0.25">
      <c r="A16" s="12">
        <v>7</v>
      </c>
      <c r="B16" s="12" cm="1">
        <f t="array" aca="1" ref="B16" ca="1">INDIRECT(ADDRESS(B$9,A16))</f>
        <v>60</v>
      </c>
      <c r="C16" s="12" t="b" cm="1">
        <f t="array" aca="1" ref="C16" ca="1">INDIRECT(ADDRESS(C$9,A16))</f>
        <v>0</v>
      </c>
      <c r="D16" s="12" cm="1">
        <f t="array" aca="1" ref="D16" ca="1">INDIRECT(ADDRESS(D$9,A16))</f>
        <v>2190</v>
      </c>
      <c r="E16" s="12" cm="1">
        <f t="array" aca="1" ref="E16" ca="1">INDIRECT(ADDRESS(E$9,A16))</f>
        <v>172.76595433789953</v>
      </c>
      <c r="F16" s="12" cm="1">
        <f t="array" aca="1" ref="F16" ca="1">INDIRECT(ADDRESS(F$9,A16))</f>
        <v>415.07870283105035</v>
      </c>
      <c r="G16" s="12" cm="1">
        <f t="array" aca="1" ref="G16" ca="1">INDIRECT(ADDRESS(G$9,A16))</f>
        <v>427.99401814636565</v>
      </c>
    </row>
    <row r="17" spans="1:7" ht="19.95" customHeight="1" x14ac:dyDescent="0.25">
      <c r="A17" s="12">
        <v>8</v>
      </c>
      <c r="B17" s="12" cm="1">
        <f t="array" aca="1" ref="B17" ca="1">INDIRECT(ADDRESS(B$9,A17))</f>
        <v>0</v>
      </c>
      <c r="C17" s="12" cm="1">
        <f t="array" aca="1" ref="C17" ca="1">INDIRECT(ADDRESS(C$9,A17))</f>
        <v>44</v>
      </c>
      <c r="D17" s="12" cm="1">
        <f t="array" aca="1" ref="D17" ca="1">INDIRECT(ADDRESS(D$9,A17))</f>
        <v>6150</v>
      </c>
      <c r="E17" s="12" cm="1">
        <f t="array" aca="1" ref="E17" ca="1">INDIRECT(ADDRESS(E$9,A17))</f>
        <v>201.53217560975617</v>
      </c>
      <c r="F17" s="12" cm="1">
        <f t="array" aca="1" ref="F17" ca="1">INDIRECT(ADDRESS(F$9,A17))</f>
        <v>323.92179827317074</v>
      </c>
      <c r="G17" s="12" cm="1">
        <f t="array" aca="1" ref="G17" ca="1">INDIRECT(ADDRESS(G$9,A17))</f>
        <v>336.51999647136893</v>
      </c>
    </row>
    <row r="18" spans="1:7" ht="19.95" customHeight="1" x14ac:dyDescent="0.25">
      <c r="A18" s="12">
        <v>9</v>
      </c>
      <c r="B18" s="12" cm="1">
        <f t="array" aca="1" ref="B18" ca="1">INDIRECT(ADDRESS(B$9,A18))</f>
        <v>0</v>
      </c>
      <c r="C18" s="12" t="b" cm="1">
        <f t="array" aca="1" ref="C18" ca="1">INDIRECT(ADDRESS(C$9,A18))</f>
        <v>0</v>
      </c>
      <c r="D18" s="12" cm="1">
        <f t="array" aca="1" ref="D18" ca="1">INDIRECT(ADDRESS(D$9,A18))</f>
        <v>2130</v>
      </c>
      <c r="E18" s="12" cm="1">
        <f t="array" aca="1" ref="E18" ca="1">INDIRECT(ADDRESS(E$9,A18))</f>
        <v>177.63260093896713</v>
      </c>
      <c r="F18" s="12" cm="1">
        <f t="array" aca="1" ref="F18" ca="1">INDIRECT(ADDRESS(F$9,A18))</f>
        <v>426.54187755868548</v>
      </c>
      <c r="G18" s="12" cm="1">
        <f t="array" aca="1" ref="G18" ca="1">INDIRECT(ADDRESS(G$9,A18))</f>
        <v>439.57250818931612</v>
      </c>
    </row>
    <row r="19" spans="1:7" ht="19.95" customHeight="1" x14ac:dyDescent="0.25">
      <c r="A19" s="12">
        <v>10</v>
      </c>
      <c r="B19" s="12" cm="1">
        <f t="array" aca="1" ref="B19" ca="1">INDIRECT(ADDRESS(B$9,A19))</f>
        <v>0</v>
      </c>
      <c r="C19" s="12" t="b" cm="1">
        <f t="array" aca="1" ref="C19" ca="1">INDIRECT(ADDRESS(C$9,A19))</f>
        <v>0</v>
      </c>
      <c r="D19" s="12" cm="1">
        <f t="array" aca="1" ref="D19" ca="1">INDIRECT(ADDRESS(D$9,A19))</f>
        <v>2040</v>
      </c>
      <c r="E19" s="12" cm="1">
        <f t="array" aca="1" ref="E19" ca="1">INDIRECT(ADDRESS(E$9,A19))</f>
        <v>178.098954248366</v>
      </c>
      <c r="F19" s="12" cm="1">
        <f t="array" aca="1" ref="F19" ca="1">INDIRECT(ADDRESS(F$9,A19))</f>
        <v>422.6600618954248</v>
      </c>
      <c r="G19" s="12" cm="1">
        <f t="array" aca="1" ref="G19" ca="1">INDIRECT(ADDRESS(G$9,A19))</f>
        <v>435.14294477830771</v>
      </c>
    </row>
    <row r="20" spans="1:7" ht="19.95" customHeight="1" x14ac:dyDescent="0.25">
      <c r="A20" s="12">
        <v>11</v>
      </c>
      <c r="B20" s="12" cm="1">
        <f t="array" aca="1" ref="B20" ca="1">INDIRECT(ADDRESS(B$9,A20))</f>
        <v>150</v>
      </c>
      <c r="C20" s="12" t="b" cm="1">
        <f t="array" aca="1" ref="C20" ca="1">INDIRECT(ADDRESS(C$9,A20))</f>
        <v>0</v>
      </c>
      <c r="D20" s="12" cm="1">
        <f t="array" aca="1" ref="D20" ca="1">INDIRECT(ADDRESS(D$9,A20))</f>
        <v>1920</v>
      </c>
      <c r="E20" s="12" cm="1">
        <f t="array" aca="1" ref="E20" ca="1">INDIRECT(ADDRESS(E$9,A20))</f>
        <v>172.29472222222225</v>
      </c>
      <c r="F20" s="12" cm="1">
        <f t="array" aca="1" ref="F20" ca="1">INDIRECT(ADDRESS(F$9,A20))</f>
        <v>412.25997597222215</v>
      </c>
      <c r="G20" s="12" cm="1">
        <f t="array" aca="1" ref="G20" ca="1">INDIRECT(ADDRESS(G$9,A20))</f>
        <v>425.00231831456449</v>
      </c>
    </row>
    <row r="21" spans="1:7" ht="19.95" customHeight="1" x14ac:dyDescent="0.25">
      <c r="A21" s="12">
        <v>12</v>
      </c>
      <c r="B21" s="12" cm="1">
        <f t="array" aca="1" ref="B21" ca="1">INDIRECT(ADDRESS(B$9,A21))</f>
        <v>0</v>
      </c>
      <c r="C21" s="12" cm="1">
        <f t="array" aca="1" ref="C21" ca="1">INDIRECT(ADDRESS(C$9,A21))</f>
        <v>35</v>
      </c>
      <c r="D21" s="12" cm="1">
        <f t="array" aca="1" ref="D21" ca="1">INDIRECT(ADDRESS(D$9,A21))</f>
        <v>5070</v>
      </c>
      <c r="E21" s="12" cm="1">
        <f t="array" aca="1" ref="E21" ca="1">INDIRECT(ADDRESS(E$9,A21))</f>
        <v>201.24743195266274</v>
      </c>
      <c r="F21" s="12" cm="1">
        <f t="array" aca="1" ref="F21" ca="1">INDIRECT(ADDRESS(F$9,A21))</f>
        <v>328.14087211538464</v>
      </c>
      <c r="G21" s="12" cm="1">
        <f t="array" aca="1" ref="G21" ca="1">INDIRECT(ADDRESS(G$9,A21))</f>
        <v>340.76789914241169</v>
      </c>
    </row>
    <row r="22" spans="1:7" ht="19.95" customHeight="1" x14ac:dyDescent="0.25">
      <c r="A22" s="12">
        <v>13</v>
      </c>
      <c r="B22" s="12" cm="1">
        <f t="array" aca="1" ref="B22" ca="1">INDIRECT(ADDRESS(B$9,A22))</f>
        <v>0</v>
      </c>
      <c r="C22" s="12" t="b" cm="1">
        <f t="array" aca="1" ref="C22" ca="1">INDIRECT(ADDRESS(C$9,A22))</f>
        <v>0</v>
      </c>
      <c r="D22" s="12" cm="1">
        <f t="array" aca="1" ref="D22" ca="1">INDIRECT(ADDRESS(D$9,A22))</f>
        <v>1770</v>
      </c>
      <c r="E22" s="12" cm="1">
        <f t="array" aca="1" ref="E22" ca="1">INDIRECT(ADDRESS(E$9,A22))</f>
        <v>186.89596986817327</v>
      </c>
      <c r="F22" s="12" cm="1">
        <f t="array" aca="1" ref="F22" ca="1">INDIRECT(ADDRESS(F$9,A22))</f>
        <v>446.50777054613934</v>
      </c>
      <c r="G22" s="12" cm="1">
        <f t="array" aca="1" ref="G22" ca="1">INDIRECT(ADDRESS(G$9,A22))</f>
        <v>459.56723000559879</v>
      </c>
    </row>
    <row r="23" spans="1:7" ht="19.95" customHeight="1" x14ac:dyDescent="0.25">
      <c r="A23" s="12">
        <v>14</v>
      </c>
      <c r="B23" s="12" cm="1">
        <f t="array" aca="1" ref="B23" ca="1">INDIRECT(ADDRESS(B$9,A23))</f>
        <v>0</v>
      </c>
      <c r="C23" s="12" t="b" cm="1">
        <f t="array" aca="1" ref="C23" ca="1">INDIRECT(ADDRESS(C$9,A23))</f>
        <v>0</v>
      </c>
      <c r="D23" s="12" cm="1">
        <f t="array" aca="1" ref="D23" ca="1">INDIRECT(ADDRESS(D$9,A23))</f>
        <v>1680</v>
      </c>
      <c r="E23" s="12" cm="1">
        <f t="array" aca="1" ref="E23" ca="1">INDIRECT(ADDRESS(E$9,A23))</f>
        <v>187.95850793650797</v>
      </c>
      <c r="F23" s="12" cm="1">
        <f t="array" aca="1" ref="F23" ca="1">INDIRECT(ADDRESS(F$9,A23))</f>
        <v>442.86373865079361</v>
      </c>
      <c r="G23" s="12" cm="1">
        <f t="array" aca="1" ref="G23" ca="1">INDIRECT(ADDRESS(G$9,A23))</f>
        <v>455.1736485607035</v>
      </c>
    </row>
    <row r="24" spans="1:7" ht="19.95" customHeight="1" x14ac:dyDescent="0.25">
      <c r="A24" s="12">
        <v>15</v>
      </c>
      <c r="B24" s="12" cm="1">
        <f t="array" aca="1" ref="B24" ca="1">INDIRECT(ADDRESS(B$9,A24))</f>
        <v>0</v>
      </c>
      <c r="C24" s="12" t="b" cm="1">
        <f t="array" aca="1" ref="C24" ca="1">INDIRECT(ADDRESS(C$9,A24))</f>
        <v>0</v>
      </c>
      <c r="D24" s="12" cm="1">
        <f t="array" aca="1" ref="D24" ca="1">INDIRECT(ADDRESS(D$9,A24))</f>
        <v>1800</v>
      </c>
      <c r="E24" s="12" cm="1">
        <f t="array" aca="1" ref="E24" ca="1">INDIRECT(ADDRESS(E$9,A24))</f>
        <v>177.87238518518521</v>
      </c>
      <c r="F24" s="12" cm="1">
        <f t="array" aca="1" ref="F24" ca="1">INDIRECT(ADDRESS(F$9,A24))</f>
        <v>419.12253385185181</v>
      </c>
      <c r="G24" s="12" cm="1">
        <f t="array" aca="1" ref="G24" ca="1">INDIRECT(ADDRESS(G$9,A24))</f>
        <v>431.25947078878875</v>
      </c>
    </row>
    <row r="25" spans="1:7" ht="19.95" customHeight="1" x14ac:dyDescent="0.25">
      <c r="A25" s="12">
        <v>16</v>
      </c>
      <c r="B25" s="12" cm="1">
        <f t="array" aca="1" ref="B25" ca="1">INDIRECT(ADDRESS(B$9,A25))</f>
        <v>0</v>
      </c>
      <c r="C25" s="12" t="b" cm="1">
        <f t="array" aca="1" ref="C25" ca="1">INDIRECT(ADDRESS(C$9,A25))</f>
        <v>0</v>
      </c>
      <c r="D25" s="12" cm="1">
        <f t="array" aca="1" ref="D25" ca="1">INDIRECT(ADDRESS(D$9,A25))</f>
        <v>1380</v>
      </c>
      <c r="E25" s="12" cm="1">
        <f t="array" aca="1" ref="E25" ca="1">INDIRECT(ADDRESS(E$9,A25))</f>
        <v>216.19296618357487</v>
      </c>
      <c r="F25" s="12" cm="1">
        <f t="array" aca="1" ref="F25" ca="1">INDIRECT(ADDRESS(F$9,A25))</f>
        <v>510.30070096618363</v>
      </c>
      <c r="G25" s="12" cm="1">
        <f t="array" aca="1" ref="G25" ca="1">INDIRECT(ADDRESS(G$9,A25))</f>
        <v>523.44664691212961</v>
      </c>
    </row>
    <row r="26" spans="1:7" ht="19.95" customHeight="1" x14ac:dyDescent="0.25">
      <c r="A26" s="12">
        <v>17</v>
      </c>
      <c r="B26" s="12" cm="1">
        <f t="array" aca="1" ref="B26" ca="1">INDIRECT(ADDRESS(B$9,A26))</f>
        <v>0</v>
      </c>
      <c r="C26" s="12" t="b" cm="1">
        <f t="array" aca="1" ref="C26" ca="1">INDIRECT(ADDRESS(C$9,A26))</f>
        <v>0</v>
      </c>
      <c r="D26" s="12" cm="1">
        <f t="array" aca="1" ref="D26" ca="1">INDIRECT(ADDRESS(D$9,A26))</f>
        <v>1410</v>
      </c>
      <c r="E26" s="12" cm="1">
        <f t="array" aca="1" ref="E26" ca="1">INDIRECT(ADDRESS(E$9,A26))</f>
        <v>200.01581087470453</v>
      </c>
      <c r="F26" s="12" cm="1">
        <f t="array" aca="1" ref="F26" ca="1">INDIRECT(ADDRESS(F$9,A26))</f>
        <v>474.79576151300239</v>
      </c>
      <c r="G26" s="12" cm="1">
        <f t="array" aca="1" ref="G26" ca="1">INDIRECT(ADDRESS(G$9,A26))</f>
        <v>487.85522097246184</v>
      </c>
    </row>
    <row r="27" spans="1:7" ht="19.95" customHeight="1" x14ac:dyDescent="0.25">
      <c r="A27" s="12">
        <v>18</v>
      </c>
      <c r="B27" s="12" cm="1">
        <f t="array" aca="1" ref="B27" ca="1">INDIRECT(ADDRESS(B$9,A27))</f>
        <v>0</v>
      </c>
      <c r="C27" s="12" cm="1">
        <f t="array" aca="1" ref="C27" ca="1">INDIRECT(ADDRESS(C$9,A27))</f>
        <v>27</v>
      </c>
      <c r="D27" s="12" cm="1">
        <f t="array" aca="1" ref="D27" ca="1">INDIRECT(ADDRESS(D$9,A27))</f>
        <v>4110</v>
      </c>
      <c r="E27" s="12" cm="1">
        <f t="array" aca="1" ref="E27" ca="1">INDIRECT(ADDRESS(E$9,A27))</f>
        <v>200.86869748580705</v>
      </c>
      <c r="F27" s="12" cm="1">
        <f t="array" aca="1" ref="F27" ca="1">INDIRECT(ADDRESS(F$9,A27))</f>
        <v>333.75261672303333</v>
      </c>
      <c r="G27" s="12" cm="1">
        <f t="array" aca="1" ref="G27" ca="1">INDIRECT(ADDRESS(G$9,A27))</f>
        <v>346.40847257888919</v>
      </c>
    </row>
  </sheetData>
  <sheetProtection algorithmName="SHA-512" hashValue="7lYHyvSPOaK8iTd7Qnx/vYw24VJLYoMvimEwrkdw+8ZDaLjk4OsJffnTEEsjjoNuu3TJwWE17CLYXD+vTMF65Q==" saltValue="YqvG36eOBWtBQty/p2XzGQ==" spinCount="100000" sheet="1" objects="1" scenarios="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4625-2C97-4D91-8565-75B650E0AFB0}">
  <dimension ref="B1:N25"/>
  <sheetViews>
    <sheetView tabSelected="1" zoomScale="70" zoomScaleNormal="70" workbookViewId="0">
      <selection activeCell="B2" sqref="B2:N2"/>
    </sheetView>
  </sheetViews>
  <sheetFormatPr defaultColWidth="20.77734375" defaultRowHeight="40.049999999999997" customHeight="1" x14ac:dyDescent="0.25"/>
  <cols>
    <col min="1" max="1" width="5.77734375" style="14" customWidth="1"/>
    <col min="2" max="4" width="10.77734375" style="14" customWidth="1"/>
    <col min="5" max="5" width="32.77734375" style="15" customWidth="1"/>
    <col min="6" max="6" width="15.77734375" style="15" customWidth="1"/>
    <col min="7" max="13" width="15.77734375" style="14" customWidth="1"/>
    <col min="14" max="16384" width="20.77734375" style="14"/>
  </cols>
  <sheetData>
    <row r="1" spans="2:14" ht="40.049999999999997" customHeight="1" thickBot="1" x14ac:dyDescent="0.3"/>
    <row r="2" spans="2:14" ht="60" customHeight="1" thickBot="1" x14ac:dyDescent="0.3">
      <c r="B2" s="88" t="s">
        <v>103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90"/>
    </row>
    <row r="3" spans="2:14" ht="60" customHeight="1" thickBot="1" x14ac:dyDescent="0.3">
      <c r="B3" s="70" t="s">
        <v>44</v>
      </c>
      <c r="C3" s="71" t="s">
        <v>43</v>
      </c>
      <c r="D3" s="74" t="s">
        <v>101</v>
      </c>
      <c r="E3" s="71" t="s">
        <v>45</v>
      </c>
      <c r="F3" s="74" t="s">
        <v>100</v>
      </c>
      <c r="G3" s="71" t="s">
        <v>48</v>
      </c>
      <c r="H3" s="71" t="s">
        <v>49</v>
      </c>
      <c r="I3" s="74" t="s">
        <v>97</v>
      </c>
      <c r="J3" s="74" t="s">
        <v>98</v>
      </c>
      <c r="K3" s="74" t="s">
        <v>97</v>
      </c>
      <c r="L3" s="74" t="s">
        <v>99</v>
      </c>
      <c r="M3" s="73" t="s">
        <v>97</v>
      </c>
      <c r="N3" s="72" t="s">
        <v>96</v>
      </c>
    </row>
    <row r="4" spans="2:14" ht="40.049999999999997" customHeight="1" x14ac:dyDescent="0.25">
      <c r="B4" s="47">
        <v>0</v>
      </c>
      <c r="C4" s="48">
        <v>0</v>
      </c>
      <c r="D4" s="48">
        <f ca="1">DataPreparation!B11</f>
        <v>0</v>
      </c>
      <c r="E4" s="44" t="s">
        <v>36</v>
      </c>
      <c r="F4" s="48" t="b">
        <f ca="1">DataPreparation!C11</f>
        <v>0</v>
      </c>
      <c r="G4" s="48">
        <f ca="1">DataPreparation!D11</f>
        <v>2880</v>
      </c>
      <c r="H4" s="53">
        <f ca="1">DataPreparation!E11</f>
        <v>161.13090740740742</v>
      </c>
      <c r="I4" s="67">
        <f t="shared" ref="I4:I5" ca="1" si="0">H4/H5*I5</f>
        <v>0.79914569025449933</v>
      </c>
      <c r="J4" s="53">
        <f ca="1">DataPreparation!F11</f>
        <v>386.00978532407402</v>
      </c>
      <c r="K4" s="56">
        <v>1</v>
      </c>
      <c r="L4" s="53">
        <f ca="1">DataPreparation!G11</f>
        <v>398.46383937812806</v>
      </c>
      <c r="M4" s="68">
        <v>1</v>
      </c>
      <c r="N4" s="75"/>
    </row>
    <row r="5" spans="2:14" ht="40.049999999999997" customHeight="1" x14ac:dyDescent="0.25">
      <c r="B5" s="49">
        <v>1</v>
      </c>
      <c r="C5" s="50">
        <v>0</v>
      </c>
      <c r="D5" s="48">
        <f ca="1">DataPreparation!B12</f>
        <v>0</v>
      </c>
      <c r="E5" s="45" t="s">
        <v>34</v>
      </c>
      <c r="F5" s="48" t="b">
        <f ca="1">DataPreparation!C12</f>
        <v>0</v>
      </c>
      <c r="G5" s="48">
        <f ca="1">DataPreparation!D12</f>
        <v>2490</v>
      </c>
      <c r="H5" s="53">
        <f ca="1">DataPreparation!E12</f>
        <v>171.04779651941101</v>
      </c>
      <c r="I5" s="54">
        <f t="shared" ca="1" si="0"/>
        <v>0.84832954530815186</v>
      </c>
      <c r="J5" s="53">
        <f ca="1">DataPreparation!F12</f>
        <v>412.34925483266403</v>
      </c>
      <c r="K5" s="54">
        <f ca="1">J5/J4*K4</f>
        <v>1.0682352378359443</v>
      </c>
      <c r="L5" s="53">
        <f ca="1">DataPreparation!G12</f>
        <v>425.37988546329467</v>
      </c>
      <c r="M5" s="69">
        <f ca="1">L5/L4*M4</f>
        <v>1.0675495325427116</v>
      </c>
      <c r="N5" s="76"/>
    </row>
    <row r="6" spans="2:14" ht="40.049999999999997" customHeight="1" x14ac:dyDescent="0.25">
      <c r="B6" s="49">
        <v>2</v>
      </c>
      <c r="C6" s="50">
        <v>0</v>
      </c>
      <c r="D6" s="48">
        <f ca="1">DataPreparation!B13</f>
        <v>210</v>
      </c>
      <c r="E6" s="45" t="s">
        <v>35</v>
      </c>
      <c r="F6" s="48" t="b">
        <f ca="1">DataPreparation!C13</f>
        <v>0</v>
      </c>
      <c r="G6" s="48">
        <f ca="1">DataPreparation!D13</f>
        <v>2610</v>
      </c>
      <c r="H6" s="53">
        <f ca="1">DataPreparation!E13</f>
        <v>157.42277394636011</v>
      </c>
      <c r="I6" s="54">
        <f ca="1">H6/H7*I7</f>
        <v>0.7807548121668344</v>
      </c>
      <c r="J6" s="53">
        <f ca="1">DataPreparation!F13</f>
        <v>376.30288567049809</v>
      </c>
      <c r="K6" s="54">
        <f t="shared" ref="K6:K20" ca="1" si="1">J6/J5*K5</f>
        <v>0.97485322905628791</v>
      </c>
      <c r="L6" s="53">
        <f ca="1">DataPreparation!G13</f>
        <v>388.55513792275036</v>
      </c>
      <c r="M6" s="69">
        <f t="shared" ref="M6:M20" ca="1" si="2">L6/L5*M5</f>
        <v>0.97513274612109868</v>
      </c>
      <c r="N6" s="76"/>
    </row>
    <row r="7" spans="2:14" ht="40.049999999999997" customHeight="1" x14ac:dyDescent="0.25">
      <c r="B7" s="49">
        <v>3</v>
      </c>
      <c r="C7" s="50">
        <v>0</v>
      </c>
      <c r="D7" s="48">
        <f ca="1">DataPreparation!B14</f>
        <v>0</v>
      </c>
      <c r="E7" s="45" t="s">
        <v>37</v>
      </c>
      <c r="F7" s="48">
        <f ca="1">DataPreparation!C14</f>
        <v>48</v>
      </c>
      <c r="G7" s="48">
        <f ca="1">DataPreparation!D14</f>
        <v>6630</v>
      </c>
      <c r="H7" s="53">
        <f ca="1">DataPreparation!E14</f>
        <v>201.62895123177475</v>
      </c>
      <c r="I7" s="55">
        <v>1</v>
      </c>
      <c r="J7" s="53">
        <f ca="1">DataPreparation!F14</f>
        <v>322.48786467973855</v>
      </c>
      <c r="K7" s="54">
        <f t="shared" ca="1" si="1"/>
        <v>0.83543961044664783</v>
      </c>
      <c r="L7" s="53">
        <f ca="1">DataPreparation!G14</f>
        <v>335.05723404910793</v>
      </c>
      <c r="M7" s="69">
        <f t="shared" ca="1" si="2"/>
        <v>0.84087237269013648</v>
      </c>
      <c r="N7" s="76"/>
    </row>
    <row r="8" spans="2:14" ht="40.049999999999997" customHeight="1" x14ac:dyDescent="0.25">
      <c r="B8" s="49">
        <v>4</v>
      </c>
      <c r="C8" s="50">
        <v>-1</v>
      </c>
      <c r="D8" s="48">
        <f ca="1">DataPreparation!B15</f>
        <v>0</v>
      </c>
      <c r="E8" s="45" t="s">
        <v>35</v>
      </c>
      <c r="F8" s="48" t="b">
        <f ca="1">DataPreparation!C15</f>
        <v>0</v>
      </c>
      <c r="G8" s="48">
        <f ca="1">DataPreparation!D15</f>
        <v>2400</v>
      </c>
      <c r="H8" s="53">
        <f ca="1">DataPreparation!E15</f>
        <v>171.19726666666662</v>
      </c>
      <c r="I8" s="54">
        <f ca="1">H8/H7*I7</f>
        <v>0.84907085823143247</v>
      </c>
      <c r="J8" s="53">
        <f ca="1">DataPreparation!F15</f>
        <v>408.51748816666662</v>
      </c>
      <c r="K8" s="54">
        <f t="shared" ca="1" si="1"/>
        <v>1.0583086328334819</v>
      </c>
      <c r="L8" s="53">
        <f ca="1">DataPreparation!G15</f>
        <v>421.08685753603601</v>
      </c>
      <c r="M8" s="69">
        <f t="shared" ca="1" si="2"/>
        <v>1.056775586445222</v>
      </c>
      <c r="N8" s="76"/>
    </row>
    <row r="9" spans="2:14" ht="40.049999999999997" customHeight="1" x14ac:dyDescent="0.25">
      <c r="B9" s="49">
        <v>5</v>
      </c>
      <c r="C9" s="50">
        <v>-1</v>
      </c>
      <c r="D9" s="48">
        <f ca="1">DataPreparation!B16</f>
        <v>60</v>
      </c>
      <c r="E9" s="45" t="s">
        <v>38</v>
      </c>
      <c r="F9" s="48" t="b">
        <f ca="1">DataPreparation!C16</f>
        <v>0</v>
      </c>
      <c r="G9" s="48">
        <f ca="1">DataPreparation!D16</f>
        <v>2190</v>
      </c>
      <c r="H9" s="53">
        <f ca="1">DataPreparation!E16</f>
        <v>172.76595433789953</v>
      </c>
      <c r="I9" s="54">
        <f t="shared" ref="I9:I20" ca="1" si="3">H9/H8*I8</f>
        <v>0.85685092980175803</v>
      </c>
      <c r="J9" s="53">
        <f ca="1">DataPreparation!F16</f>
        <v>415.07870283105035</v>
      </c>
      <c r="K9" s="54">
        <f t="shared" ca="1" si="1"/>
        <v>1.075306167387885</v>
      </c>
      <c r="L9" s="53">
        <f ca="1">DataPreparation!G16</f>
        <v>427.99401814636565</v>
      </c>
      <c r="M9" s="69">
        <f t="shared" ca="1" si="2"/>
        <v>1.0741100593075763</v>
      </c>
      <c r="N9" s="76"/>
    </row>
    <row r="10" spans="2:14" ht="40.049999999999997" customHeight="1" x14ac:dyDescent="0.25">
      <c r="B10" s="49">
        <v>6</v>
      </c>
      <c r="C10" s="50">
        <v>-1</v>
      </c>
      <c r="D10" s="48">
        <f ca="1">DataPreparation!B17</f>
        <v>0</v>
      </c>
      <c r="E10" s="45" t="s">
        <v>37</v>
      </c>
      <c r="F10" s="48">
        <f ca="1">DataPreparation!C17</f>
        <v>44</v>
      </c>
      <c r="G10" s="48">
        <f ca="1">DataPreparation!D17</f>
        <v>6150</v>
      </c>
      <c r="H10" s="53">
        <f ca="1">DataPreparation!E17</f>
        <v>201.53217560975617</v>
      </c>
      <c r="I10" s="54">
        <f t="shared" ca="1" si="3"/>
        <v>0.99952003111940335</v>
      </c>
      <c r="J10" s="53">
        <f ca="1">DataPreparation!F17</f>
        <v>323.92179827317074</v>
      </c>
      <c r="K10" s="54">
        <f t="shared" ca="1" si="1"/>
        <v>0.83915437014432825</v>
      </c>
      <c r="L10" s="53">
        <f ca="1">DataPreparation!G17</f>
        <v>336.51999647136893</v>
      </c>
      <c r="M10" s="69">
        <f t="shared" ca="1" si="2"/>
        <v>0.84454337687597147</v>
      </c>
      <c r="N10" s="76"/>
    </row>
    <row r="11" spans="2:14" ht="40.049999999999997" customHeight="1" x14ac:dyDescent="0.25">
      <c r="B11" s="49">
        <v>7</v>
      </c>
      <c r="C11" s="50">
        <v>-2</v>
      </c>
      <c r="D11" s="48">
        <f ca="1">DataPreparation!B18</f>
        <v>0</v>
      </c>
      <c r="E11" s="45" t="s">
        <v>38</v>
      </c>
      <c r="F11" s="48" t="b">
        <f ca="1">DataPreparation!C18</f>
        <v>0</v>
      </c>
      <c r="G11" s="48">
        <f ca="1">DataPreparation!D18</f>
        <v>2130</v>
      </c>
      <c r="H11" s="53">
        <f ca="1">DataPreparation!E18</f>
        <v>177.63260093896713</v>
      </c>
      <c r="I11" s="54">
        <f t="shared" ca="1" si="3"/>
        <v>0.88098757571166675</v>
      </c>
      <c r="J11" s="53">
        <f ca="1">DataPreparation!F18</f>
        <v>426.54187755868548</v>
      </c>
      <c r="K11" s="54">
        <f t="shared" ca="1" si="1"/>
        <v>1.1050027584160405</v>
      </c>
      <c r="L11" s="53">
        <f ca="1">DataPreparation!G18</f>
        <v>439.57250818931612</v>
      </c>
      <c r="M11" s="69">
        <f t="shared" ca="1" si="2"/>
        <v>1.103167878107447</v>
      </c>
      <c r="N11" s="76"/>
    </row>
    <row r="12" spans="2:14" ht="40.049999999999997" customHeight="1" x14ac:dyDescent="0.25">
      <c r="B12" s="49">
        <v>8</v>
      </c>
      <c r="C12" s="50">
        <v>-4</v>
      </c>
      <c r="D12" s="48">
        <f ca="1">DataPreparation!B19</f>
        <v>0</v>
      </c>
      <c r="E12" s="45" t="s">
        <v>39</v>
      </c>
      <c r="F12" s="48" t="b">
        <f ca="1">DataPreparation!C19</f>
        <v>0</v>
      </c>
      <c r="G12" s="48">
        <f ca="1">DataPreparation!D19</f>
        <v>2040</v>
      </c>
      <c r="H12" s="53">
        <f ca="1">DataPreparation!E19</f>
        <v>178.098954248366</v>
      </c>
      <c r="I12" s="54">
        <f t="shared" ca="1" si="3"/>
        <v>0.8833005040215639</v>
      </c>
      <c r="J12" s="53">
        <f ca="1">DataPreparation!F19</f>
        <v>422.6600618954248</v>
      </c>
      <c r="K12" s="54">
        <f t="shared" ca="1" si="1"/>
        <v>1.0949464960857949</v>
      </c>
      <c r="L12" s="53">
        <f ca="1">DataPreparation!G19</f>
        <v>435.14294477830771</v>
      </c>
      <c r="M12" s="69">
        <f t="shared" ca="1" si="2"/>
        <v>1.092051277369168</v>
      </c>
      <c r="N12" s="76"/>
    </row>
    <row r="13" spans="2:14" ht="40.049999999999997" customHeight="1" x14ac:dyDescent="0.25">
      <c r="B13" s="49">
        <v>9</v>
      </c>
      <c r="C13" s="50">
        <v>-4</v>
      </c>
      <c r="D13" s="48">
        <f ca="1">DataPreparation!B20</f>
        <v>150</v>
      </c>
      <c r="E13" s="45" t="s">
        <v>40</v>
      </c>
      <c r="F13" s="48" t="b">
        <f ca="1">DataPreparation!C20</f>
        <v>0</v>
      </c>
      <c r="G13" s="48">
        <f ca="1">DataPreparation!D20</f>
        <v>1920</v>
      </c>
      <c r="H13" s="53">
        <f ca="1">DataPreparation!E20</f>
        <v>172.29472222222225</v>
      </c>
      <c r="I13" s="54">
        <f t="shared" ca="1" si="3"/>
        <v>0.85451380453875148</v>
      </c>
      <c r="J13" s="53">
        <f ca="1">DataPreparation!F20</f>
        <v>412.25997597222215</v>
      </c>
      <c r="K13" s="54">
        <f t="shared" ca="1" si="1"/>
        <v>1.0680039513146273</v>
      </c>
      <c r="L13" s="53">
        <f ca="1">DataPreparation!G20</f>
        <v>425.00231831456449</v>
      </c>
      <c r="M13" s="69">
        <f t="shared" ca="1" si="2"/>
        <v>1.0666019756720067</v>
      </c>
      <c r="N13" s="76"/>
    </row>
    <row r="14" spans="2:14" ht="40.049999999999997" customHeight="1" x14ac:dyDescent="0.25">
      <c r="B14" s="49">
        <v>10</v>
      </c>
      <c r="C14" s="50">
        <v>-4</v>
      </c>
      <c r="D14" s="48">
        <f ca="1">DataPreparation!B21</f>
        <v>0</v>
      </c>
      <c r="E14" s="45" t="s">
        <v>37</v>
      </c>
      <c r="F14" s="48">
        <f ca="1">DataPreparation!C21</f>
        <v>35</v>
      </c>
      <c r="G14" s="48">
        <f ca="1">DataPreparation!D21</f>
        <v>5070</v>
      </c>
      <c r="H14" s="53">
        <f ca="1">DataPreparation!E21</f>
        <v>201.24743195266274</v>
      </c>
      <c r="I14" s="54">
        <f t="shared" ca="1" si="3"/>
        <v>0.99810781498995405</v>
      </c>
      <c r="J14" s="53">
        <f ca="1">DataPreparation!F21</f>
        <v>328.14087211538464</v>
      </c>
      <c r="K14" s="54">
        <f t="shared" ca="1" si="1"/>
        <v>0.85008433617788814</v>
      </c>
      <c r="L14" s="53">
        <f ca="1">DataPreparation!G21</f>
        <v>340.76789914241169</v>
      </c>
      <c r="M14" s="69">
        <f t="shared" ca="1" si="2"/>
        <v>0.85520407491490102</v>
      </c>
      <c r="N14" s="76"/>
    </row>
    <row r="15" spans="2:14" ht="40.049999999999997" customHeight="1" x14ac:dyDescent="0.25">
      <c r="B15" s="49">
        <v>11</v>
      </c>
      <c r="C15" s="50">
        <v>-5</v>
      </c>
      <c r="D15" s="48">
        <f ca="1">DataPreparation!B22</f>
        <v>0</v>
      </c>
      <c r="E15" s="45" t="s">
        <v>40</v>
      </c>
      <c r="F15" s="48" t="b">
        <f ca="1">DataPreparation!C22</f>
        <v>0</v>
      </c>
      <c r="G15" s="48">
        <f ca="1">DataPreparation!D22</f>
        <v>1770</v>
      </c>
      <c r="H15" s="53">
        <f ca="1">DataPreparation!E22</f>
        <v>186.89596986817327</v>
      </c>
      <c r="I15" s="54">
        <f t="shared" ca="1" si="3"/>
        <v>0.92693022865220487</v>
      </c>
      <c r="J15" s="53">
        <f ca="1">DataPreparation!F22</f>
        <v>446.50777054613934</v>
      </c>
      <c r="K15" s="54">
        <f t="shared" ca="1" si="1"/>
        <v>1.156726558554142</v>
      </c>
      <c r="L15" s="53">
        <f ca="1">DataPreparation!G22</f>
        <v>459.56723000559879</v>
      </c>
      <c r="M15" s="69">
        <f t="shared" ca="1" si="2"/>
        <v>1.153347392131826</v>
      </c>
      <c r="N15" s="76"/>
    </row>
    <row r="16" spans="2:14" ht="40.049999999999997" customHeight="1" x14ac:dyDescent="0.25">
      <c r="B16" s="49">
        <v>12</v>
      </c>
      <c r="C16" s="50">
        <v>-7</v>
      </c>
      <c r="D16" s="48">
        <f ca="1">DataPreparation!B23</f>
        <v>0</v>
      </c>
      <c r="E16" s="45" t="s">
        <v>46</v>
      </c>
      <c r="F16" s="48" t="b">
        <f ca="1">DataPreparation!C23</f>
        <v>0</v>
      </c>
      <c r="G16" s="48">
        <f ca="1">DataPreparation!D23</f>
        <v>1680</v>
      </c>
      <c r="H16" s="53">
        <f ca="1">DataPreparation!E23</f>
        <v>187.95850793650797</v>
      </c>
      <c r="I16" s="54">
        <f t="shared" ca="1" si="3"/>
        <v>0.93219999800746634</v>
      </c>
      <c r="J16" s="53">
        <f ca="1">DataPreparation!F23</f>
        <v>442.86373865079361</v>
      </c>
      <c r="K16" s="54">
        <f t="shared" ca="1" si="1"/>
        <v>1.1472863007319565</v>
      </c>
      <c r="L16" s="53">
        <f ca="1">DataPreparation!G23</f>
        <v>455.1736485607035</v>
      </c>
      <c r="M16" s="69">
        <f t="shared" ca="1" si="2"/>
        <v>1.1423210931036576</v>
      </c>
      <c r="N16" s="76"/>
    </row>
    <row r="17" spans="2:14" ht="40.049999999999997" customHeight="1" x14ac:dyDescent="0.25">
      <c r="B17" s="49">
        <v>14</v>
      </c>
      <c r="C17" s="50">
        <v>-7</v>
      </c>
      <c r="D17" s="48">
        <f ca="1">DataPreparation!B24</f>
        <v>0</v>
      </c>
      <c r="E17" s="45" t="s">
        <v>41</v>
      </c>
      <c r="F17" s="48" t="b">
        <f ca="1">DataPreparation!C24</f>
        <v>0</v>
      </c>
      <c r="G17" s="48">
        <f ca="1">DataPreparation!D24</f>
        <v>1800</v>
      </c>
      <c r="H17" s="53">
        <f ca="1">DataPreparation!E24*(1+v2_final_dmg)</f>
        <v>205.62047727407409</v>
      </c>
      <c r="I17" s="54">
        <f t="shared" ca="1" si="3"/>
        <v>1.0197963934143119</v>
      </c>
      <c r="J17" s="53">
        <f ca="1">DataPreparation!F24*(1+v2_final_dmg)</f>
        <v>484.50564913274064</v>
      </c>
      <c r="K17" s="54">
        <f t="shared" ca="1" si="1"/>
        <v>1.2551641630690127</v>
      </c>
      <c r="L17" s="53">
        <f ca="1">DataPreparation!G24*(1+v2_final_dmg)</f>
        <v>498.53594823183977</v>
      </c>
      <c r="M17" s="69">
        <f t="shared" ca="1" si="2"/>
        <v>1.251144768895194</v>
      </c>
      <c r="N17" s="76" t="s">
        <v>102</v>
      </c>
    </row>
    <row r="18" spans="2:14" ht="40.049999999999997" customHeight="1" x14ac:dyDescent="0.25">
      <c r="B18" s="49">
        <v>15</v>
      </c>
      <c r="C18" s="50">
        <v>-8</v>
      </c>
      <c r="D18" s="48">
        <f ca="1">DataPreparation!B25</f>
        <v>0</v>
      </c>
      <c r="E18" s="45" t="s">
        <v>42</v>
      </c>
      <c r="F18" s="48" t="b">
        <f ca="1">DataPreparation!C25</f>
        <v>0</v>
      </c>
      <c r="G18" s="48">
        <f ca="1">DataPreparation!D25</f>
        <v>1380</v>
      </c>
      <c r="H18" s="53">
        <f ca="1">DataPreparation!E25</f>
        <v>216.19296618357487</v>
      </c>
      <c r="I18" s="54">
        <f t="shared" ca="1" si="3"/>
        <v>1.0722317646490092</v>
      </c>
      <c r="J18" s="53">
        <f ca="1">DataPreparation!F25</f>
        <v>510.30070096618363</v>
      </c>
      <c r="K18" s="54">
        <f t="shared" ca="1" si="1"/>
        <v>1.3219890281738875</v>
      </c>
      <c r="L18" s="53">
        <f ca="1">DataPreparation!G25</f>
        <v>523.44664691212961</v>
      </c>
      <c r="M18" s="69">
        <f t="shared" ca="1" si="2"/>
        <v>1.3136616053518402</v>
      </c>
      <c r="N18" s="77"/>
    </row>
    <row r="19" spans="2:14" ht="40.049999999999997" customHeight="1" x14ac:dyDescent="0.25">
      <c r="B19" s="49">
        <v>17</v>
      </c>
      <c r="C19" s="50">
        <v>-8</v>
      </c>
      <c r="D19" s="48">
        <f ca="1">DataPreparation!B26</f>
        <v>0</v>
      </c>
      <c r="E19" s="45" t="s">
        <v>47</v>
      </c>
      <c r="F19" s="48" t="b">
        <f ca="1">DataPreparation!C26</f>
        <v>0</v>
      </c>
      <c r="G19" s="48">
        <f ca="1">DataPreparation!D26</f>
        <v>1410</v>
      </c>
      <c r="H19" s="53">
        <f ca="1">DataPreparation!E26</f>
        <v>200.01581087470453</v>
      </c>
      <c r="I19" s="54">
        <f t="shared" ca="1" si="3"/>
        <v>0.99199946065673916</v>
      </c>
      <c r="J19" s="53">
        <f ca="1">DataPreparation!F26</f>
        <v>474.79576151300239</v>
      </c>
      <c r="K19" s="54">
        <f t="shared" ca="1" si="1"/>
        <v>1.2300096514765504</v>
      </c>
      <c r="L19" s="53">
        <f ca="1">DataPreparation!G26</f>
        <v>487.85522097246184</v>
      </c>
      <c r="M19" s="69">
        <f t="shared" ca="1" si="2"/>
        <v>1.2243400097078934</v>
      </c>
      <c r="N19" s="77"/>
    </row>
    <row r="20" spans="2:14" ht="40.049999999999997" customHeight="1" thickBot="1" x14ac:dyDescent="0.3">
      <c r="B20" s="51">
        <v>18</v>
      </c>
      <c r="C20" s="52">
        <v>-8</v>
      </c>
      <c r="D20" s="79">
        <f ca="1">DataPreparation!B27</f>
        <v>0</v>
      </c>
      <c r="E20" s="46" t="s">
        <v>37</v>
      </c>
      <c r="F20" s="79">
        <f ca="1">DataPreparation!C27</f>
        <v>27</v>
      </c>
      <c r="G20" s="79">
        <f ca="1">DataPreparation!D27</f>
        <v>4110</v>
      </c>
      <c r="H20" s="80">
        <f ca="1">DataPreparation!E27</f>
        <v>200.86869748580705</v>
      </c>
      <c r="I20" s="81">
        <f t="shared" ca="1" si="3"/>
        <v>0.99622944154932502</v>
      </c>
      <c r="J20" s="80">
        <f ca="1">DataPreparation!F27</f>
        <v>333.75261672303333</v>
      </c>
      <c r="K20" s="81">
        <f t="shared" ca="1" si="1"/>
        <v>0.8646221661008715</v>
      </c>
      <c r="L20" s="80">
        <f ca="1">DataPreparation!G27</f>
        <v>346.40847257888919</v>
      </c>
      <c r="M20" s="82">
        <f t="shared" ca="1" si="2"/>
        <v>0.86935987245296753</v>
      </c>
      <c r="N20" s="78"/>
    </row>
    <row r="21" spans="2:14" ht="40.049999999999997" customHeight="1" x14ac:dyDescent="0.25">
      <c r="B21" s="91" t="s">
        <v>104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3"/>
    </row>
    <row r="22" spans="2:14" ht="40.049999999999997" customHeight="1" x14ac:dyDescent="0.25">
      <c r="B22" s="94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6"/>
    </row>
    <row r="23" spans="2:14" ht="40.049999999999997" customHeight="1" x14ac:dyDescent="0.25">
      <c r="B23" s="94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6"/>
    </row>
    <row r="24" spans="2:14" ht="40.049999999999997" customHeight="1" x14ac:dyDescent="0.25">
      <c r="B24" s="94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6"/>
    </row>
    <row r="25" spans="2:14" ht="40.049999999999997" customHeight="1" thickBot="1" x14ac:dyDescent="0.3">
      <c r="B25" s="97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9"/>
    </row>
  </sheetData>
  <sheetProtection algorithmName="SHA-512" hashValue="2YgfqyrT0y1aCpP250DR74+K9m0uOnrfqztkLJLJ+cW8h3b2Ci7Dg515v2BEbm96bVwZvdjDIDZZEJg5asuQtg==" saltValue="rz56pC1AWchlY/aOJyIkYA==" spinCount="100000" sheet="1" objects="1" scenarios="1"/>
  <mergeCells count="2">
    <mergeCell ref="B2:N2"/>
    <mergeCell ref="B21:N25"/>
  </mergeCells>
  <phoneticPr fontId="1" type="noConversion"/>
  <conditionalFormatting sqref="D4:D20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67</vt:i4>
      </vt:variant>
    </vt:vector>
  </HeadingPairs>
  <TitlesOfParts>
    <vt:vector size="71" baseType="lpstr">
      <vt:lpstr>BasicParameters</vt:lpstr>
      <vt:lpstr>MiddleVariable</vt:lpstr>
      <vt:lpstr>DataPreparation</vt:lpstr>
      <vt:lpstr>ComboSheet</vt:lpstr>
      <vt:lpstr>al_cd</vt:lpstr>
      <vt:lpstr>al_cdelay</vt:lpstr>
      <vt:lpstr>al_delay</vt:lpstr>
      <vt:lpstr>al_pctg</vt:lpstr>
      <vt:lpstr>cf1_cdelay</vt:lpstr>
      <vt:lpstr>cf1_delay</vt:lpstr>
      <vt:lpstr>cf1_pctg</vt:lpstr>
      <vt:lpstr>cf2_cdelay</vt:lpstr>
      <vt:lpstr>cf2_delay</vt:lpstr>
      <vt:lpstr>cf2_pctg</vt:lpstr>
      <vt:lpstr>combo_pause_time</vt:lpstr>
      <vt:lpstr>combo_service_extime</vt:lpstr>
      <vt:lpstr>cs_cd</vt:lpstr>
      <vt:lpstr>cs_cdelay</vt:lpstr>
      <vt:lpstr>cs_delay</vt:lpstr>
      <vt:lpstr>cs_pctg</vt:lpstr>
      <vt:lpstr>dj_cd</vt:lpstr>
      <vt:lpstr>dj_cdelay</vt:lpstr>
      <vt:lpstr>dj_delay</vt:lpstr>
      <vt:lpstr>dj_pctg</vt:lpstr>
      <vt:lpstr>fa_pctg</vt:lpstr>
      <vt:lpstr>fa_rate</vt:lpstr>
      <vt:lpstr>ft_cdelay</vt:lpstr>
      <vt:lpstr>ft_delay</vt:lpstr>
      <vt:lpstr>ft_pctg</vt:lpstr>
      <vt:lpstr>fy_cdelay</vt:lpstr>
      <vt:lpstr>fy_delay</vt:lpstr>
      <vt:lpstr>fy_pctg</vt:lpstr>
      <vt:lpstr>h1_pctg</vt:lpstr>
      <vt:lpstr>h1deer_cd</vt:lpstr>
      <vt:lpstr>h1deer_pctg</vt:lpstr>
      <vt:lpstr>h1exdeer_pctg</vt:lpstr>
      <vt:lpstr>hex_yst_available</vt:lpstr>
      <vt:lpstr>hex_yst_delay</vt:lpstr>
      <vt:lpstr>hex_yst_pctg</vt:lpstr>
      <vt:lpstr>kf_cdelay</vt:lpstr>
      <vt:lpstr>kf_delay</vt:lpstr>
      <vt:lpstr>kf_pctg</vt:lpstr>
      <vt:lpstr>l_s_brand_ratio</vt:lpstr>
      <vt:lpstr>lbrand_pctg</vt:lpstr>
      <vt:lpstr>mer_cd_rate</vt:lpstr>
      <vt:lpstr>sbrand_pctg</vt:lpstr>
      <vt:lpstr>sd_cdelay</vt:lpstr>
      <vt:lpstr>sd_delay</vt:lpstr>
      <vt:lpstr>sd_pctg</vt:lpstr>
      <vt:lpstr>ss_cdelay</vt:lpstr>
      <vt:lpstr>ss_delay</vt:lpstr>
      <vt:lpstr>ss_pctg</vt:lpstr>
      <vt:lpstr>v1_shadow_rate</vt:lpstr>
      <vt:lpstr>v1_skill_amt_ratio</vt:lpstr>
      <vt:lpstr>v1_skill_pctg_ratio</vt:lpstr>
      <vt:lpstr>v1_yst_amt_ratio</vt:lpstr>
      <vt:lpstr>v1_yst_pctg_ratio</vt:lpstr>
      <vt:lpstr>v1shadow_final_dmg</vt:lpstr>
      <vt:lpstr>v1tree_cd</vt:lpstr>
      <vt:lpstr>v1tree_pctg</vt:lpstr>
      <vt:lpstr>v2_final_dmg</vt:lpstr>
      <vt:lpstr>v2_pctg</vt:lpstr>
      <vt:lpstr>v3_pctg</vt:lpstr>
      <vt:lpstr>v4_pctg</vt:lpstr>
      <vt:lpstr>yp_cd</vt:lpstr>
      <vt:lpstr>yp_cdelay</vt:lpstr>
      <vt:lpstr>yp_delay</vt:lpstr>
      <vt:lpstr>yp_pctg</vt:lpstr>
      <vt:lpstr>yst_delay</vt:lpstr>
      <vt:lpstr>yst_final_dmg</vt:lpstr>
      <vt:lpstr>yst_pctg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Tang</dc:creator>
  <cp:lastModifiedBy>zh Tang</cp:lastModifiedBy>
  <dcterms:created xsi:type="dcterms:W3CDTF">2015-06-05T18:19:34Z</dcterms:created>
  <dcterms:modified xsi:type="dcterms:W3CDTF">2024-03-06T11:00:18Z</dcterms:modified>
</cp:coreProperties>
</file>