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intek - R105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L18" i="1"/>
  <c r="L17" i="1"/>
  <c r="L8" i="1"/>
  <c r="L9" i="1"/>
  <c r="L10" i="1"/>
  <c r="L11" i="1"/>
  <c r="L12" i="1"/>
  <c r="L13" i="1"/>
  <c r="L14" i="1"/>
  <c r="L15" i="1"/>
  <c r="L16" i="1"/>
  <c r="L7" i="1"/>
  <c r="K8" i="1"/>
  <c r="K9" i="1"/>
  <c r="K10" i="1"/>
  <c r="K11" i="1"/>
  <c r="K12" i="1"/>
  <c r="K13" i="1"/>
  <c r="K14" i="1"/>
  <c r="K15" i="1"/>
  <c r="K16" i="1"/>
  <c r="K7" i="1"/>
  <c r="H7" i="1"/>
  <c r="J8" i="1"/>
  <c r="J9" i="1"/>
  <c r="J10" i="1"/>
  <c r="J11" i="1"/>
  <c r="J12" i="1"/>
  <c r="J13" i="1"/>
  <c r="J14" i="1"/>
  <c r="J15" i="1"/>
  <c r="J16" i="1"/>
  <c r="J7" i="1"/>
  <c r="I7" i="1"/>
  <c r="I8" i="1"/>
  <c r="I9" i="1"/>
  <c r="I10" i="1"/>
  <c r="I11" i="1"/>
  <c r="I12" i="1"/>
  <c r="I13" i="1"/>
  <c r="I14" i="1"/>
  <c r="I15" i="1"/>
  <c r="I16" i="1"/>
  <c r="H8" i="1"/>
  <c r="H9" i="1"/>
  <c r="H10" i="1"/>
  <c r="H11" i="1"/>
  <c r="H12" i="1"/>
  <c r="H13" i="1"/>
  <c r="H14" i="1"/>
  <c r="H15" i="1"/>
  <c r="H16" i="1"/>
  <c r="G8" i="1"/>
  <c r="G9" i="1"/>
  <c r="G10" i="1"/>
  <c r="G11" i="1"/>
  <c r="G12" i="1"/>
  <c r="G13" i="1"/>
  <c r="G14" i="1"/>
  <c r="G15" i="1"/>
  <c r="G16" i="1"/>
  <c r="G7" i="1"/>
  <c r="F7" i="1"/>
  <c r="F8" i="1"/>
  <c r="F9" i="1"/>
  <c r="F10" i="1"/>
  <c r="F11" i="1"/>
  <c r="F12" i="1"/>
  <c r="F13" i="1"/>
  <c r="F14" i="1"/>
  <c r="F15" i="1"/>
  <c r="F16" i="1"/>
  <c r="B8" i="1"/>
  <c r="B9" i="1" s="1"/>
  <c r="B10" i="1" s="1"/>
  <c r="B11" i="1" s="1"/>
  <c r="B12" i="1" s="1"/>
  <c r="B13" i="1" s="1"/>
  <c r="B14" i="1" s="1"/>
  <c r="B15" i="1" s="1"/>
  <c r="B16" i="1" s="1"/>
</calcChain>
</file>

<file path=xl/sharedStrings.xml><?xml version="1.0" encoding="utf-8"?>
<sst xmlns="http://schemas.openxmlformats.org/spreadsheetml/2006/main" count="88" uniqueCount="80">
  <si>
    <t>No.</t>
  </si>
  <si>
    <t>KODE TIKET</t>
  </si>
  <si>
    <t>NAMA PENUMPANG</t>
  </si>
  <si>
    <t xml:space="preserve"> TGL. PEMBELIAN</t>
  </si>
  <si>
    <t>TUJUAN</t>
  </si>
  <si>
    <t>HARGA</t>
  </si>
  <si>
    <t>KELAS</t>
  </si>
  <si>
    <t>MENU</t>
  </si>
  <si>
    <t>HARGA MENU</t>
  </si>
  <si>
    <t>DISKON</t>
  </si>
  <si>
    <t>HARGA JUAL</t>
  </si>
  <si>
    <t>BBBY-P1-035</t>
  </si>
  <si>
    <t>DDDZ-P3-036</t>
  </si>
  <si>
    <t>AAAY-P2-038</t>
  </si>
  <si>
    <t>AAAZ-P3-037</t>
  </si>
  <si>
    <t>BBBX-P1-039</t>
  </si>
  <si>
    <t>BBBX-P2-040</t>
  </si>
  <si>
    <t>DDDY-P3-042</t>
  </si>
  <si>
    <t>DDDY-P3-041</t>
  </si>
  <si>
    <t>CCCX-P1-043</t>
  </si>
  <si>
    <t>CCCX-P3-044</t>
  </si>
  <si>
    <t>BUDI SUSANTO</t>
  </si>
  <si>
    <t>RIANDI</t>
  </si>
  <si>
    <t>ALI PRAYETNO</t>
  </si>
  <si>
    <t>SOLIKIN</t>
  </si>
  <si>
    <t>IRFAN MAULANA</t>
  </si>
  <si>
    <t>FITRIANI</t>
  </si>
  <si>
    <t>BOWO WICAKSONO</t>
  </si>
  <si>
    <t>WULANDARI</t>
  </si>
  <si>
    <t>SUKAMTO</t>
  </si>
  <si>
    <t>FAFAESKA</t>
  </si>
  <si>
    <t xml:space="preserve">TGL. KEBERANGKATAN </t>
  </si>
  <si>
    <t>DAFTAR PEMBELIAN TIKET PESAWAT</t>
  </si>
  <si>
    <t>Tabel Menu Makanan</t>
  </si>
  <si>
    <t>KODE</t>
  </si>
  <si>
    <t>P1</t>
  </si>
  <si>
    <t>P2</t>
  </si>
  <si>
    <t>Paket B</t>
  </si>
  <si>
    <t>P3</t>
  </si>
  <si>
    <t>Paket C</t>
  </si>
  <si>
    <t>Tabel Tujuan</t>
  </si>
  <si>
    <t>AAA</t>
  </si>
  <si>
    <t>BBB</t>
  </si>
  <si>
    <t>CCC</t>
  </si>
  <si>
    <t>DDD</t>
  </si>
  <si>
    <t>Jakarta - Medan</t>
  </si>
  <si>
    <t>Semarang - Palembang</t>
  </si>
  <si>
    <t>Jakarta - Denpasar</t>
  </si>
  <si>
    <t>Solo - Pontianak</t>
  </si>
  <si>
    <t>Tabel Kelas</t>
  </si>
  <si>
    <t>X</t>
  </si>
  <si>
    <t>Y</t>
  </si>
  <si>
    <t>Z</t>
  </si>
  <si>
    <t>VIP</t>
  </si>
  <si>
    <t>Bisnis</t>
  </si>
  <si>
    <t>Ekonomi</t>
  </si>
  <si>
    <t>Keterangan Rumus</t>
  </si>
  <si>
    <t>Tanggal Keberangkatan</t>
  </si>
  <si>
    <t>Diambil dari kolom Tujuan pada Tabel Tujuan berdasarkan 3 karakter pertama pada Kode Tiket</t>
  </si>
  <si>
    <t>Harga</t>
  </si>
  <si>
    <t>Diambil dari kolom Harga pada Tabel Tujuan bentasarkan 3 karakter pertama pada Kode Tiket</t>
  </si>
  <si>
    <t>Kelas</t>
  </si>
  <si>
    <t>Diambil dan kolom Kelas pada Tabel Kelas berdasarkan karakter keempat pada Kode Tiket</t>
  </si>
  <si>
    <t>Menu</t>
  </si>
  <si>
    <t>Diskon</t>
  </si>
  <si>
    <t>Harga Jual</t>
  </si>
  <si>
    <t>Diambil dari Harga + Harga Menu - Diskon</t>
  </si>
  <si>
    <t>Total Pembelian</t>
  </si>
  <si>
    <t>Total keseluruhan dari Harga Jual</t>
  </si>
  <si>
    <t>tujuan</t>
  </si>
  <si>
    <t>Harga menu</t>
  </si>
  <si>
    <t>Jumlah Pembelian Kelas VIP</t>
  </si>
  <si>
    <t>Tanggal hari inI</t>
  </si>
  <si>
    <t>Diambil dari kolom Menu pada Tabel Menu Makanan berdasarkan karakter keenam dan ketujuh pada Kode Tiket</t>
  </si>
  <si>
    <t>Diambil dari kolom Harga pada Tabel Menu Makanan berdasarkan karakter keenam dan ketujuh pada Kode Tiket</t>
  </si>
  <si>
    <t>Diambil dari kolom Diskon pada Tabel Kelas berdasarkan karakter keempat pada Kode Tiket</t>
  </si>
  <si>
    <t>Jumlah pembelian tiket kelas VIP</t>
  </si>
  <si>
    <t>Paket A</t>
  </si>
  <si>
    <t>TOTAL PEMBELIAN</t>
  </si>
  <si>
    <t>JUMLAH KELAS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</si>
</sst>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5" formatCode="&quot;Rp&quot;#,##0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15" fontId="0" fillId="0" borderId="1" xfId="0" applyNumberForma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Continuous" vertical="center"/>
    </xf>
    <xf numFmtId="0" fontId="1" fillId="5" borderId="0" xfId="0" applyFont="1" applyFill="1" applyAlignment="1">
      <alignment horizontal="centerContinuous" vertical="center"/>
    </xf>
    <xf numFmtId="0" fontId="1" fillId="0" borderId="0" xfId="0" applyFont="1" applyAlignment="1">
      <alignment horizontal="centerContinuous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/>
    <xf numFmtId="0" fontId="0" fillId="4" borderId="1" xfId="0" applyFill="1" applyBorder="1"/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3" fontId="0" fillId="0" borderId="1" xfId="0" applyNumberFormat="1" applyBorder="1"/>
    <xf numFmtId="165" fontId="0" fillId="0" borderId="1" xfId="0" applyNumberFormat="1" applyBorder="1"/>
    <xf numFmtId="0" fontId="1" fillId="3" borderId="1" xfId="0" applyFont="1" applyFill="1" applyBorder="1" applyAlignment="1">
      <alignment vertical="center"/>
    </xf>
    <xf numFmtId="0" fontId="0" fillId="0" borderId="1" xfId="0" applyBorder="1" applyAlignment="1"/>
    <xf numFmtId="41" fontId="0" fillId="0" borderId="1" xfId="0" applyNumberFormat="1" applyBorder="1" applyAlignment="1"/>
    <xf numFmtId="0" fontId="0" fillId="2" borderId="1" xfId="0" applyFill="1" applyBorder="1" applyAlignment="1"/>
    <xf numFmtId="9" fontId="0" fillId="0" borderId="1" xfId="0" applyNumberFormat="1" applyBorder="1" applyAlignment="1">
      <alignment horizontal="center"/>
    </xf>
    <xf numFmtId="0" fontId="0" fillId="5" borderId="1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2" xfId="0" applyFill="1" applyBorder="1" applyAlignment="1">
      <alignment horizontal="left"/>
    </xf>
    <xf numFmtId="0" fontId="0" fillId="5" borderId="3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/>
    <xf numFmtId="0" fontId="0" fillId="6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4" borderId="1" xfId="0" applyNumberFormat="1" applyFill="1" applyBorder="1"/>
    <xf numFmtId="14" fontId="0" fillId="0" borderId="1" xfId="0" applyNumberFormat="1" applyBorder="1"/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abSelected="1" zoomScale="80" zoomScaleNormal="80" workbookViewId="0">
      <selection activeCell="S21" sqref="S21"/>
    </sheetView>
  </sheetViews>
  <sheetFormatPr defaultRowHeight="15" x14ac:dyDescent="0.25"/>
  <cols>
    <col min="2" max="2" width="8.140625" style="5" customWidth="1"/>
    <col min="3" max="3" width="21.5703125" style="6" customWidth="1"/>
    <col min="4" max="4" width="19.140625" bestFit="1" customWidth="1"/>
    <col min="5" max="5" width="13.42578125" customWidth="1"/>
    <col min="6" max="6" width="23" customWidth="1"/>
    <col min="7" max="7" width="20.5703125" style="5" customWidth="1"/>
    <col min="8" max="8" width="19.42578125" customWidth="1"/>
    <col min="9" max="9" width="21.5703125" style="5" customWidth="1"/>
    <col min="10" max="10" width="13.28515625" bestFit="1" customWidth="1"/>
    <col min="11" max="11" width="17.7109375" customWidth="1"/>
    <col min="12" max="12" width="18.42578125" customWidth="1"/>
  </cols>
  <sheetData>
    <row r="2" spans="1:12" ht="25.5" customHeight="1" x14ac:dyDescent="0.25">
      <c r="A2" s="14" t="s">
        <v>32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2"/>
      <c r="B3" s="12"/>
      <c r="C3" s="1"/>
      <c r="D3" s="12"/>
      <c r="E3" s="12"/>
      <c r="F3" s="44"/>
      <c r="G3" s="2"/>
      <c r="H3" s="12"/>
      <c r="I3" s="2"/>
      <c r="J3" s="12"/>
      <c r="K3" s="12"/>
      <c r="L3" s="12"/>
    </row>
    <row r="4" spans="1:12" x14ac:dyDescent="0.25">
      <c r="B4" s="8" t="s">
        <v>31</v>
      </c>
      <c r="D4" s="43">
        <f ca="1">TODAY()</f>
        <v>45218</v>
      </c>
    </row>
    <row r="5" spans="1:12" x14ac:dyDescent="0.25">
      <c r="E5" s="6"/>
    </row>
    <row r="6" spans="1:12" s="9" customFormat="1" ht="46.5" customHeight="1" x14ac:dyDescent="0.25">
      <c r="B6" s="10" t="s">
        <v>0</v>
      </c>
      <c r="C6" s="24" t="s">
        <v>1</v>
      </c>
      <c r="D6" s="10" t="s">
        <v>2</v>
      </c>
      <c r="E6" s="11" t="s">
        <v>3</v>
      </c>
      <c r="F6" s="10" t="s">
        <v>4</v>
      </c>
      <c r="G6" s="10" t="s">
        <v>5</v>
      </c>
      <c r="H6" s="10" t="s">
        <v>6</v>
      </c>
      <c r="I6" s="10" t="s">
        <v>7</v>
      </c>
      <c r="J6" s="10" t="s">
        <v>8</v>
      </c>
      <c r="K6" s="10" t="s">
        <v>9</v>
      </c>
      <c r="L6" s="10" t="s">
        <v>10</v>
      </c>
    </row>
    <row r="7" spans="1:12" x14ac:dyDescent="0.25">
      <c r="B7" s="4">
        <v>1</v>
      </c>
      <c r="C7" s="4" t="s">
        <v>11</v>
      </c>
      <c r="D7" s="3" t="s">
        <v>21</v>
      </c>
      <c r="E7" s="7">
        <v>45219</v>
      </c>
      <c r="F7" s="3" t="str">
        <f>VLOOKUP(LEFT(C7,3),$B$27:$D$30,2,0)</f>
        <v>Semarang - Palembang</v>
      </c>
      <c r="G7" s="40">
        <f>VLOOKUP(LEFT(C7,3),$B$27:$D$30,3,0)</f>
        <v>700000</v>
      </c>
      <c r="H7" s="4" t="str">
        <f>VLOOKUP(MID(C7,4,1),$G$28:$I$30,2,0)</f>
        <v>Bisnis</v>
      </c>
      <c r="I7" s="4" t="str">
        <f>HLOOKUP(MID(C7,6,2),$B$21:$E$23,2,0)</f>
        <v>Paket A</v>
      </c>
      <c r="J7" s="40">
        <f>HLOOKUP(MID(C7,6,2),$B$21:$E$23,3,0)</f>
        <v>25000</v>
      </c>
      <c r="K7" s="23">
        <f>VLOOKUP(MID(C7,4,1),$G$28:$I$30,3,0)*G7</f>
        <v>105000</v>
      </c>
      <c r="L7" s="23">
        <f>G7+J7-K7</f>
        <v>620000</v>
      </c>
    </row>
    <row r="8" spans="1:12" x14ac:dyDescent="0.25">
      <c r="B8" s="4">
        <f>B7+1</f>
        <v>2</v>
      </c>
      <c r="C8" s="4" t="s">
        <v>12</v>
      </c>
      <c r="D8" s="3" t="s">
        <v>22</v>
      </c>
      <c r="E8" s="7">
        <v>45220</v>
      </c>
      <c r="F8" s="3" t="str">
        <f t="shared" ref="F8:F16" si="0">VLOOKUP(LEFT(C8,3),$B$27:$D$30,2,0)</f>
        <v>Solo - Pontianak</v>
      </c>
      <c r="G8" s="40">
        <f t="shared" ref="G8:G16" si="1">VLOOKUP(LEFT(C8,3),$B$27:$D$30,3,0)</f>
        <v>630000</v>
      </c>
      <c r="H8" s="4" t="str">
        <f t="shared" ref="H8:H16" si="2">VLOOKUP(MID(C8,4,1),$G$28:$I$30,2,0)</f>
        <v>Ekonomi</v>
      </c>
      <c r="I8" s="4" t="str">
        <f t="shared" ref="I8:I16" si="3">HLOOKUP(MID(C8,6,2),$B$21:$E$23,2,0)</f>
        <v>Paket C</v>
      </c>
      <c r="J8" s="40">
        <f t="shared" ref="J8:J16" si="4">HLOOKUP(MID(C8,6,2),$B$21:$E$23,3,0)</f>
        <v>50000</v>
      </c>
      <c r="K8" s="23">
        <f t="shared" ref="K8:K16" si="5">VLOOKUP(MID(C8,4,1),$G$28:$I$30,3,0)*G8</f>
        <v>63000</v>
      </c>
      <c r="L8" s="23">
        <f t="shared" ref="L8:L16" si="6">G8+J8-K8</f>
        <v>617000</v>
      </c>
    </row>
    <row r="9" spans="1:12" x14ac:dyDescent="0.25">
      <c r="B9" s="4">
        <f t="shared" ref="B9:B16" si="7">B8+1</f>
        <v>3</v>
      </c>
      <c r="C9" s="4" t="s">
        <v>14</v>
      </c>
      <c r="D9" s="3" t="s">
        <v>23</v>
      </c>
      <c r="E9" s="7">
        <v>45221</v>
      </c>
      <c r="F9" s="3" t="str">
        <f t="shared" si="0"/>
        <v>Jakarta - Medan</v>
      </c>
      <c r="G9" s="40">
        <f t="shared" si="1"/>
        <v>750000</v>
      </c>
      <c r="H9" s="4" t="str">
        <f t="shared" si="2"/>
        <v>Ekonomi</v>
      </c>
      <c r="I9" s="4" t="str">
        <f t="shared" si="3"/>
        <v>Paket C</v>
      </c>
      <c r="J9" s="40">
        <f t="shared" si="4"/>
        <v>50000</v>
      </c>
      <c r="K9" s="23">
        <f t="shared" si="5"/>
        <v>75000</v>
      </c>
      <c r="L9" s="23">
        <f t="shared" si="6"/>
        <v>725000</v>
      </c>
    </row>
    <row r="10" spans="1:12" x14ac:dyDescent="0.25">
      <c r="B10" s="4">
        <f t="shared" si="7"/>
        <v>4</v>
      </c>
      <c r="C10" s="4" t="s">
        <v>13</v>
      </c>
      <c r="D10" s="3" t="s">
        <v>24</v>
      </c>
      <c r="E10" s="7">
        <v>45222</v>
      </c>
      <c r="F10" s="3" t="str">
        <f t="shared" si="0"/>
        <v>Jakarta - Medan</v>
      </c>
      <c r="G10" s="40">
        <f t="shared" si="1"/>
        <v>750000</v>
      </c>
      <c r="H10" s="4" t="str">
        <f t="shared" si="2"/>
        <v>Bisnis</v>
      </c>
      <c r="I10" s="4" t="str">
        <f t="shared" si="3"/>
        <v>Paket B</v>
      </c>
      <c r="J10" s="40">
        <f t="shared" si="4"/>
        <v>37000</v>
      </c>
      <c r="K10" s="23">
        <f t="shared" si="5"/>
        <v>112500</v>
      </c>
      <c r="L10" s="23">
        <f t="shared" si="6"/>
        <v>674500</v>
      </c>
    </row>
    <row r="11" spans="1:12" x14ac:dyDescent="0.25">
      <c r="B11" s="4">
        <f t="shared" si="7"/>
        <v>5</v>
      </c>
      <c r="C11" s="4" t="s">
        <v>15</v>
      </c>
      <c r="D11" s="3" t="s">
        <v>25</v>
      </c>
      <c r="E11" s="7">
        <v>45223</v>
      </c>
      <c r="F11" s="3" t="str">
        <f t="shared" si="0"/>
        <v>Semarang - Palembang</v>
      </c>
      <c r="G11" s="40">
        <f t="shared" si="1"/>
        <v>700000</v>
      </c>
      <c r="H11" s="4" t="str">
        <f t="shared" si="2"/>
        <v>VIP</v>
      </c>
      <c r="I11" s="4" t="str">
        <f t="shared" si="3"/>
        <v>Paket A</v>
      </c>
      <c r="J11" s="40">
        <f t="shared" si="4"/>
        <v>25000</v>
      </c>
      <c r="K11" s="23">
        <f t="shared" si="5"/>
        <v>140000</v>
      </c>
      <c r="L11" s="23">
        <f t="shared" si="6"/>
        <v>585000</v>
      </c>
    </row>
    <row r="12" spans="1:12" x14ac:dyDescent="0.25">
      <c r="B12" s="4">
        <f t="shared" si="7"/>
        <v>6</v>
      </c>
      <c r="C12" s="4" t="s">
        <v>16</v>
      </c>
      <c r="D12" s="3" t="s">
        <v>26</v>
      </c>
      <c r="E12" s="7">
        <v>45224</v>
      </c>
      <c r="F12" s="3" t="str">
        <f t="shared" si="0"/>
        <v>Semarang - Palembang</v>
      </c>
      <c r="G12" s="40">
        <f t="shared" si="1"/>
        <v>700000</v>
      </c>
      <c r="H12" s="4" t="str">
        <f t="shared" si="2"/>
        <v>VIP</v>
      </c>
      <c r="I12" s="4" t="str">
        <f t="shared" si="3"/>
        <v>Paket B</v>
      </c>
      <c r="J12" s="40">
        <f t="shared" si="4"/>
        <v>37000</v>
      </c>
      <c r="K12" s="23">
        <f t="shared" si="5"/>
        <v>140000</v>
      </c>
      <c r="L12" s="23">
        <f t="shared" si="6"/>
        <v>597000</v>
      </c>
    </row>
    <row r="13" spans="1:12" x14ac:dyDescent="0.25">
      <c r="B13" s="4">
        <f t="shared" si="7"/>
        <v>7</v>
      </c>
      <c r="C13" s="4" t="s">
        <v>18</v>
      </c>
      <c r="D13" s="3" t="s">
        <v>27</v>
      </c>
      <c r="E13" s="7">
        <v>45225</v>
      </c>
      <c r="F13" s="3" t="str">
        <f t="shared" si="0"/>
        <v>Solo - Pontianak</v>
      </c>
      <c r="G13" s="40">
        <f t="shared" si="1"/>
        <v>630000</v>
      </c>
      <c r="H13" s="4" t="str">
        <f t="shared" si="2"/>
        <v>Bisnis</v>
      </c>
      <c r="I13" s="4" t="str">
        <f t="shared" si="3"/>
        <v>Paket C</v>
      </c>
      <c r="J13" s="40">
        <f t="shared" si="4"/>
        <v>50000</v>
      </c>
      <c r="K13" s="23">
        <f t="shared" si="5"/>
        <v>94500</v>
      </c>
      <c r="L13" s="23">
        <f t="shared" si="6"/>
        <v>585500</v>
      </c>
    </row>
    <row r="14" spans="1:12" x14ac:dyDescent="0.25">
      <c r="B14" s="4">
        <f t="shared" si="7"/>
        <v>8</v>
      </c>
      <c r="C14" s="4" t="s">
        <v>17</v>
      </c>
      <c r="D14" s="3" t="s">
        <v>28</v>
      </c>
      <c r="E14" s="7">
        <v>45226</v>
      </c>
      <c r="F14" s="3" t="str">
        <f t="shared" si="0"/>
        <v>Solo - Pontianak</v>
      </c>
      <c r="G14" s="40">
        <f t="shared" si="1"/>
        <v>630000</v>
      </c>
      <c r="H14" s="4" t="str">
        <f t="shared" si="2"/>
        <v>Bisnis</v>
      </c>
      <c r="I14" s="4" t="str">
        <f t="shared" si="3"/>
        <v>Paket C</v>
      </c>
      <c r="J14" s="40">
        <f t="shared" si="4"/>
        <v>50000</v>
      </c>
      <c r="K14" s="23">
        <f t="shared" si="5"/>
        <v>94500</v>
      </c>
      <c r="L14" s="23">
        <f t="shared" si="6"/>
        <v>585500</v>
      </c>
    </row>
    <row r="15" spans="1:12" x14ac:dyDescent="0.25">
      <c r="B15" s="4">
        <f t="shared" si="7"/>
        <v>9</v>
      </c>
      <c r="C15" s="4" t="s">
        <v>19</v>
      </c>
      <c r="D15" s="3" t="s">
        <v>29</v>
      </c>
      <c r="E15" s="7">
        <v>45227</v>
      </c>
      <c r="F15" s="3" t="str">
        <f t="shared" si="0"/>
        <v>Jakarta - Denpasar</v>
      </c>
      <c r="G15" s="40">
        <f t="shared" si="1"/>
        <v>650000</v>
      </c>
      <c r="H15" s="4" t="str">
        <f t="shared" si="2"/>
        <v>VIP</v>
      </c>
      <c r="I15" s="4" t="str">
        <f t="shared" si="3"/>
        <v>Paket A</v>
      </c>
      <c r="J15" s="40">
        <f t="shared" si="4"/>
        <v>25000</v>
      </c>
      <c r="K15" s="23">
        <f t="shared" si="5"/>
        <v>130000</v>
      </c>
      <c r="L15" s="23">
        <f t="shared" si="6"/>
        <v>545000</v>
      </c>
    </row>
    <row r="16" spans="1:12" x14ac:dyDescent="0.25">
      <c r="B16" s="4">
        <f t="shared" si="7"/>
        <v>10</v>
      </c>
      <c r="C16" s="4" t="s">
        <v>20</v>
      </c>
      <c r="D16" s="3" t="s">
        <v>30</v>
      </c>
      <c r="E16" s="7">
        <v>45228</v>
      </c>
      <c r="F16" s="3" t="str">
        <f t="shared" si="0"/>
        <v>Jakarta - Denpasar</v>
      </c>
      <c r="G16" s="40">
        <f t="shared" si="1"/>
        <v>650000</v>
      </c>
      <c r="H16" s="4" t="str">
        <f t="shared" si="2"/>
        <v>VIP</v>
      </c>
      <c r="I16" s="4" t="str">
        <f t="shared" si="3"/>
        <v>Paket C</v>
      </c>
      <c r="J16" s="40">
        <f t="shared" si="4"/>
        <v>50000</v>
      </c>
      <c r="K16" s="23">
        <f t="shared" si="5"/>
        <v>130000</v>
      </c>
      <c r="L16" s="23">
        <f t="shared" si="6"/>
        <v>570000</v>
      </c>
    </row>
    <row r="17" spans="2:12" x14ac:dyDescent="0.25">
      <c r="I17" s="15" t="s">
        <v>78</v>
      </c>
      <c r="J17" s="16"/>
      <c r="K17" s="17"/>
      <c r="L17" s="42">
        <f>SUM(L7:L16)</f>
        <v>6104500</v>
      </c>
    </row>
    <row r="18" spans="2:12" x14ac:dyDescent="0.25">
      <c r="I18" s="15" t="s">
        <v>79</v>
      </c>
      <c r="J18" s="16"/>
      <c r="K18" s="17"/>
      <c r="L18" s="19">
        <f>COUNTIF(H7:H16,H11)</f>
        <v>4</v>
      </c>
    </row>
    <row r="20" spans="2:12" x14ac:dyDescent="0.25">
      <c r="B20" s="20" t="s">
        <v>33</v>
      </c>
    </row>
    <row r="21" spans="2:12" x14ac:dyDescent="0.25">
      <c r="B21" s="21" t="s">
        <v>34</v>
      </c>
      <c r="C21" s="25" t="s">
        <v>35</v>
      </c>
      <c r="D21" s="3" t="s">
        <v>36</v>
      </c>
      <c r="E21" s="3" t="s">
        <v>38</v>
      </c>
    </row>
    <row r="22" spans="2:12" x14ac:dyDescent="0.25">
      <c r="B22" s="21" t="s">
        <v>7</v>
      </c>
      <c r="C22" s="25" t="s">
        <v>77</v>
      </c>
      <c r="D22" s="3" t="s">
        <v>37</v>
      </c>
      <c r="E22" s="3" t="s">
        <v>39</v>
      </c>
    </row>
    <row r="23" spans="2:12" x14ac:dyDescent="0.25">
      <c r="B23" s="21" t="s">
        <v>5</v>
      </c>
      <c r="C23" s="26">
        <v>25000</v>
      </c>
      <c r="D23" s="22">
        <v>37000</v>
      </c>
      <c r="E23" s="23">
        <v>50000</v>
      </c>
    </row>
    <row r="25" spans="2:12" x14ac:dyDescent="0.25">
      <c r="B25" s="20" t="s">
        <v>40</v>
      </c>
    </row>
    <row r="26" spans="2:12" s="5" customFormat="1" x14ac:dyDescent="0.25">
      <c r="B26" s="21" t="s">
        <v>34</v>
      </c>
      <c r="C26" s="27" t="s">
        <v>4</v>
      </c>
      <c r="D26" s="21" t="s">
        <v>5</v>
      </c>
      <c r="G26" s="41" t="s">
        <v>49</v>
      </c>
    </row>
    <row r="27" spans="2:12" x14ac:dyDescent="0.25">
      <c r="B27" s="4" t="s">
        <v>41</v>
      </c>
      <c r="C27" s="25" t="s">
        <v>45</v>
      </c>
      <c r="D27" s="22">
        <v>750000</v>
      </c>
      <c r="G27" s="21" t="s">
        <v>34</v>
      </c>
      <c r="H27" s="18" t="s">
        <v>6</v>
      </c>
      <c r="I27" s="21" t="s">
        <v>9</v>
      </c>
    </row>
    <row r="28" spans="2:12" x14ac:dyDescent="0.25">
      <c r="B28" s="4" t="s">
        <v>42</v>
      </c>
      <c r="C28" s="25" t="s">
        <v>46</v>
      </c>
      <c r="D28" s="22">
        <v>700000</v>
      </c>
      <c r="G28" s="4" t="s">
        <v>50</v>
      </c>
      <c r="H28" s="3" t="s">
        <v>53</v>
      </c>
      <c r="I28" s="28">
        <v>0.2</v>
      </c>
    </row>
    <row r="29" spans="2:12" x14ac:dyDescent="0.25">
      <c r="B29" s="4" t="s">
        <v>43</v>
      </c>
      <c r="C29" s="25" t="s">
        <v>47</v>
      </c>
      <c r="D29" s="22">
        <v>650000</v>
      </c>
      <c r="G29" s="4" t="s">
        <v>51</v>
      </c>
      <c r="H29" s="3" t="s">
        <v>54</v>
      </c>
      <c r="I29" s="28">
        <v>0.15</v>
      </c>
    </row>
    <row r="30" spans="2:12" x14ac:dyDescent="0.25">
      <c r="B30" s="4" t="s">
        <v>44</v>
      </c>
      <c r="C30" s="25" t="s">
        <v>48</v>
      </c>
      <c r="D30" s="22">
        <v>630000</v>
      </c>
      <c r="G30" s="4" t="s">
        <v>52</v>
      </c>
      <c r="H30" s="3" t="s">
        <v>55</v>
      </c>
      <c r="I30" s="28">
        <v>0.1</v>
      </c>
    </row>
    <row r="33" spans="2:11" x14ac:dyDescent="0.25">
      <c r="B33" s="20" t="s">
        <v>56</v>
      </c>
    </row>
    <row r="34" spans="2:11" x14ac:dyDescent="0.25">
      <c r="B34" s="29" t="s">
        <v>57</v>
      </c>
      <c r="C34" s="29"/>
      <c r="D34" s="30" t="s">
        <v>72</v>
      </c>
      <c r="E34" s="31"/>
      <c r="F34" s="31"/>
      <c r="G34" s="31"/>
      <c r="H34" s="31"/>
      <c r="I34" s="31"/>
      <c r="J34" s="31"/>
      <c r="K34" s="32"/>
    </row>
    <row r="35" spans="2:11" x14ac:dyDescent="0.25">
      <c r="B35" s="29" t="s">
        <v>69</v>
      </c>
      <c r="C35" s="29"/>
      <c r="D35" s="33" t="s">
        <v>58</v>
      </c>
      <c r="E35" s="34"/>
      <c r="F35" s="34"/>
      <c r="G35" s="34"/>
      <c r="H35" s="34"/>
      <c r="I35" s="34"/>
      <c r="J35" s="34"/>
      <c r="K35" s="35"/>
    </row>
    <row r="36" spans="2:11" x14ac:dyDescent="0.25">
      <c r="B36" s="29" t="s">
        <v>59</v>
      </c>
      <c r="C36" s="29"/>
      <c r="D36" s="29" t="s">
        <v>60</v>
      </c>
      <c r="E36" s="29"/>
      <c r="F36" s="29"/>
      <c r="G36" s="29"/>
      <c r="H36" s="29"/>
      <c r="I36" s="29"/>
      <c r="J36" s="29"/>
      <c r="K36" s="29"/>
    </row>
    <row r="37" spans="2:11" x14ac:dyDescent="0.25">
      <c r="B37" s="29" t="s">
        <v>61</v>
      </c>
      <c r="C37" s="29"/>
      <c r="D37" s="29" t="s">
        <v>62</v>
      </c>
      <c r="E37" s="29"/>
      <c r="F37" s="29"/>
      <c r="G37" s="29"/>
      <c r="H37" s="29"/>
      <c r="I37" s="29"/>
      <c r="J37" s="29"/>
      <c r="K37" s="29"/>
    </row>
    <row r="38" spans="2:11" x14ac:dyDescent="0.25">
      <c r="B38" s="36" t="s">
        <v>63</v>
      </c>
      <c r="C38" s="36"/>
      <c r="D38" s="36" t="s">
        <v>73</v>
      </c>
      <c r="E38" s="36"/>
      <c r="F38" s="36"/>
      <c r="G38" s="36"/>
      <c r="H38" s="36"/>
      <c r="I38" s="36"/>
      <c r="J38" s="36"/>
      <c r="K38" s="36"/>
    </row>
    <row r="39" spans="2:11" x14ac:dyDescent="0.25">
      <c r="B39" s="37" t="s">
        <v>70</v>
      </c>
      <c r="C39" s="37"/>
      <c r="D39" s="36" t="s">
        <v>74</v>
      </c>
      <c r="E39" s="36"/>
      <c r="F39" s="36"/>
      <c r="G39" s="36"/>
      <c r="H39" s="36"/>
      <c r="I39" s="36"/>
      <c r="J39" s="36"/>
      <c r="K39" s="36"/>
    </row>
    <row r="40" spans="2:11" x14ac:dyDescent="0.25">
      <c r="B40" s="36" t="s">
        <v>64</v>
      </c>
      <c r="C40" s="36"/>
      <c r="D40" s="36" t="s">
        <v>75</v>
      </c>
      <c r="E40" s="36"/>
      <c r="F40" s="36"/>
      <c r="G40" s="36"/>
      <c r="H40" s="36"/>
      <c r="I40" s="36"/>
      <c r="J40" s="36"/>
      <c r="K40" s="36"/>
    </row>
    <row r="41" spans="2:11" x14ac:dyDescent="0.25">
      <c r="B41" s="38" t="s">
        <v>65</v>
      </c>
      <c r="C41" s="38"/>
      <c r="D41" s="38" t="s">
        <v>66</v>
      </c>
      <c r="E41" s="38"/>
      <c r="F41" s="38"/>
      <c r="G41" s="38"/>
      <c r="H41" s="38"/>
      <c r="I41" s="38"/>
      <c r="J41" s="38"/>
      <c r="K41" s="38"/>
    </row>
    <row r="42" spans="2:11" x14ac:dyDescent="0.25">
      <c r="B42" s="39" t="s">
        <v>67</v>
      </c>
      <c r="C42" s="39"/>
      <c r="D42" s="38" t="s">
        <v>68</v>
      </c>
      <c r="E42" s="38"/>
      <c r="F42" s="38"/>
      <c r="G42" s="38"/>
      <c r="H42" s="38"/>
      <c r="I42" s="38"/>
      <c r="J42" s="38"/>
      <c r="K42" s="38"/>
    </row>
    <row r="43" spans="2:11" x14ac:dyDescent="0.25">
      <c r="B43" s="38" t="s">
        <v>71</v>
      </c>
      <c r="C43" s="38"/>
      <c r="D43" s="38" t="s">
        <v>76</v>
      </c>
      <c r="E43" s="38"/>
      <c r="F43" s="38"/>
      <c r="G43" s="38"/>
      <c r="H43" s="38"/>
      <c r="I43" s="38"/>
      <c r="J43" s="38"/>
      <c r="K43" s="38"/>
    </row>
  </sheetData>
  <mergeCells count="20">
    <mergeCell ref="D43:K43"/>
    <mergeCell ref="D37:K37"/>
    <mergeCell ref="D36:K36"/>
    <mergeCell ref="D34:K34"/>
    <mergeCell ref="D35:K35"/>
    <mergeCell ref="B41:C41"/>
    <mergeCell ref="B40:C40"/>
    <mergeCell ref="B43:C43"/>
    <mergeCell ref="D38:K38"/>
    <mergeCell ref="D39:K39"/>
    <mergeCell ref="D40:K40"/>
    <mergeCell ref="D41:K41"/>
    <mergeCell ref="D42:K42"/>
    <mergeCell ref="I17:K17"/>
    <mergeCell ref="I18:K18"/>
    <mergeCell ref="B34:C34"/>
    <mergeCell ref="B35:C35"/>
    <mergeCell ref="B38:C38"/>
    <mergeCell ref="B36:C36"/>
    <mergeCell ref="B37:C3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Saintek - R105</dc:creator>
  <cp:lastModifiedBy>Saintek - R105</cp:lastModifiedBy>
  <dcterms:created xsi:type="dcterms:W3CDTF">2023-10-19T08:00:35Z</dcterms:created>
  <dcterms:modified xsi:type="dcterms:W3CDTF">2023-10-19T09:44:31Z</dcterms:modified>
</cp:coreProperties>
</file>