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tares\Projects\OdinsEye\hardware_design\"/>
    </mc:Choice>
  </mc:AlternateContent>
  <xr:revisionPtr revIDLastSave="0" documentId="13_ncr:1_{78997849-FDC9-4C1B-9335-CAD4FA72F890}" xr6:coauthVersionLast="47" xr6:coauthVersionMax="47" xr10:uidLastSave="{00000000-0000-0000-0000-000000000000}"/>
  <bookViews>
    <workbookView xWindow="0" yWindow="10800" windowWidth="38400" windowHeight="108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2" i="1" l="1"/>
  <c r="L11" i="1"/>
  <c r="P11" i="1" s="1"/>
  <c r="I11" i="1"/>
  <c r="J11" i="1" s="1"/>
  <c r="L10" i="1"/>
  <c r="P10" i="1" s="1"/>
  <c r="I10" i="1"/>
  <c r="L9" i="1"/>
  <c r="P9" i="1" s="1"/>
  <c r="I9" i="1"/>
  <c r="L8" i="1"/>
  <c r="P8" i="1" s="1"/>
  <c r="I8" i="1"/>
  <c r="J8" i="1" s="1"/>
  <c r="L7" i="1"/>
  <c r="P7" i="1" s="1"/>
  <c r="I7" i="1"/>
  <c r="J7" i="1" s="1"/>
  <c r="L6" i="1"/>
  <c r="P6" i="1" s="1"/>
  <c r="I6" i="1"/>
  <c r="J6" i="1" s="1"/>
  <c r="L5" i="1"/>
  <c r="P5" i="1" s="1"/>
  <c r="I5" i="1"/>
  <c r="I4" i="1"/>
  <c r="J4" i="1" s="1"/>
  <c r="T4" i="1" s="1"/>
  <c r="U11" i="1" l="1"/>
  <c r="T11" i="1"/>
  <c r="Q11" i="1"/>
  <c r="V11" i="1"/>
  <c r="V10" i="1"/>
  <c r="Q10" i="1"/>
  <c r="J10" i="1"/>
  <c r="V9" i="1"/>
  <c r="Q9" i="1"/>
  <c r="J9" i="1"/>
  <c r="U8" i="1"/>
  <c r="T8" i="1"/>
  <c r="Q8" i="1"/>
  <c r="V8" i="1"/>
  <c r="U7" i="1"/>
  <c r="T7" i="1"/>
  <c r="Q7" i="1"/>
  <c r="V7" i="1"/>
  <c r="U6" i="1"/>
  <c r="T6" i="1"/>
  <c r="Q6" i="1"/>
  <c r="V6" i="1"/>
  <c r="V5" i="1"/>
  <c r="Q5" i="1"/>
  <c r="J5" i="1"/>
  <c r="L4" i="1"/>
  <c r="X11" i="1" l="1"/>
  <c r="Z11" i="1" s="1"/>
  <c r="R11" i="1"/>
  <c r="S11" i="1" s="1"/>
  <c r="U10" i="1"/>
  <c r="T10" i="1"/>
  <c r="X10" i="1"/>
  <c r="Z10" i="1" s="1"/>
  <c r="R10" i="1"/>
  <c r="S10" i="1" s="1"/>
  <c r="U9" i="1"/>
  <c r="T9" i="1"/>
  <c r="X9" i="1"/>
  <c r="Z9" i="1" s="1"/>
  <c r="R9" i="1"/>
  <c r="S9" i="1" s="1"/>
  <c r="X8" i="1"/>
  <c r="Z8" i="1" s="1"/>
  <c r="R8" i="1"/>
  <c r="S8" i="1" s="1"/>
  <c r="X7" i="1"/>
  <c r="Z7" i="1" s="1"/>
  <c r="R7" i="1"/>
  <c r="S7" i="1" s="1"/>
  <c r="R6" i="1"/>
  <c r="S6" i="1" s="1"/>
  <c r="X6" i="1"/>
  <c r="Z6" i="1" s="1"/>
  <c r="U5" i="1"/>
  <c r="T5" i="1"/>
  <c r="X5" i="1"/>
  <c r="Z5" i="1" s="1"/>
  <c r="R5" i="1"/>
  <c r="S5" i="1" s="1"/>
  <c r="P4" i="1"/>
  <c r="U4" i="1"/>
  <c r="Y11" i="1" l="1"/>
  <c r="Y10" i="1"/>
  <c r="Y9" i="1"/>
  <c r="Y8" i="1"/>
  <c r="Y7" i="1"/>
  <c r="Y6" i="1"/>
  <c r="Y5" i="1"/>
  <c r="Q4" i="1"/>
  <c r="V4" i="1"/>
  <c r="AC11" i="1" l="1"/>
  <c r="AB11" i="1"/>
  <c r="AE11" i="1" s="1"/>
  <c r="AC10" i="1"/>
  <c r="AB10" i="1"/>
  <c r="AE10" i="1" s="1"/>
  <c r="AC9" i="1"/>
  <c r="AB9" i="1"/>
  <c r="AE9" i="1" s="1"/>
  <c r="AC8" i="1"/>
  <c r="AB8" i="1"/>
  <c r="AE8" i="1" s="1"/>
  <c r="AC7" i="1"/>
  <c r="AB7" i="1"/>
  <c r="AE7" i="1" s="1"/>
  <c r="AC6" i="1"/>
  <c r="AB6" i="1"/>
  <c r="AE6" i="1" s="1"/>
  <c r="AC5" i="1"/>
  <c r="AB5" i="1"/>
  <c r="AE5" i="1" s="1"/>
  <c r="R4" i="1"/>
  <c r="S4" i="1" s="1"/>
  <c r="X4" i="1"/>
  <c r="Y4" i="1" s="1"/>
  <c r="AC4" i="1" l="1"/>
  <c r="AB4" i="1"/>
  <c r="AE4" i="1" s="1"/>
  <c r="Z4" i="1"/>
  <c r="AF12" i="1" l="1"/>
</calcChain>
</file>

<file path=xl/sharedStrings.xml><?xml version="1.0" encoding="utf-8"?>
<sst xmlns="http://schemas.openxmlformats.org/spreadsheetml/2006/main" count="80" uniqueCount="66">
  <si>
    <t>manuf</t>
  </si>
  <si>
    <t>manuf_ID</t>
  </si>
  <si>
    <t>vendor</t>
  </si>
  <si>
    <t>vendor_ID</t>
  </si>
  <si>
    <t>name</t>
  </si>
  <si>
    <t>UM</t>
  </si>
  <si>
    <t>cost</t>
  </si>
  <si>
    <t>cost+ tax</t>
  </si>
  <si>
    <t>cost @</t>
  </si>
  <si>
    <t>@ need/A</t>
  </si>
  <si>
    <t>@ need/order</t>
  </si>
  <si>
    <t>stock</t>
  </si>
  <si>
    <t>current stock @ value</t>
  </si>
  <si>
    <t>need to purchase UMx</t>
  </si>
  <si>
    <t>total @ purchased</t>
  </si>
  <si>
    <t>inventory transaction</t>
  </si>
  <si>
    <t>inventory balance</t>
  </si>
  <si>
    <t>cost/A</t>
  </si>
  <si>
    <t>cost/order</t>
  </si>
  <si>
    <t>ext cost</t>
  </si>
  <si>
    <t>freight</t>
  </si>
  <si>
    <t>subtotal</t>
  </si>
  <si>
    <t>purchased total cost @</t>
  </si>
  <si>
    <t>purchased actual cost/A</t>
  </si>
  <si>
    <t>real cost/A</t>
  </si>
  <si>
    <t>new stock @ value</t>
  </si>
  <si>
    <t>assy option 1</t>
  </si>
  <si>
    <t>assy option 2</t>
  </si>
  <si>
    <t>#ASSY</t>
  </si>
  <si>
    <t>microcontroller</t>
  </si>
  <si>
    <t>AMZN</t>
  </si>
  <si>
    <t>/</t>
  </si>
  <si>
    <t>battery</t>
  </si>
  <si>
    <t>ASSY ORDER TOTAL</t>
  </si>
  <si>
    <t>Unexpected Maker</t>
  </si>
  <si>
    <t>TinyS3</t>
  </si>
  <si>
    <t>B09X259SDP</t>
  </si>
  <si>
    <t>TinyS3 (ESP32-S3 Board)</t>
  </si>
  <si>
    <t>ELECTRICAL</t>
  </si>
  <si>
    <t>gps module</t>
  </si>
  <si>
    <t>Deegoo-FPV</t>
  </si>
  <si>
    <t>B084MK8BS2</t>
  </si>
  <si>
    <t>GT-U7 Module</t>
  </si>
  <si>
    <t>Bicool</t>
  </si>
  <si>
    <t>B08VGT2T42</t>
  </si>
  <si>
    <t>DIYmall</t>
  </si>
  <si>
    <t>B08GPGMSDZ</t>
  </si>
  <si>
    <t>LCD Module, 1.28inOD, GC9A01 Driver</t>
  </si>
  <si>
    <t>LED Ring Module, 24xWS2812, 54mmID 72mmOD</t>
  </si>
  <si>
    <t>UMLIFE</t>
  </si>
  <si>
    <t>B097QNG1CN</t>
  </si>
  <si>
    <t>Magnetic Encuder Module, AS5600 sensor</t>
  </si>
  <si>
    <t>Hilitchi</t>
  </si>
  <si>
    <t>B0722LBKV7</t>
  </si>
  <si>
    <t>Tactile Pushbutton Switch Kit</t>
  </si>
  <si>
    <t>AKZYTUE</t>
  </si>
  <si>
    <t>B07TTD2WFW</t>
  </si>
  <si>
    <t>Battery, 903450 LiPo, 3.7V 1500mAh</t>
  </si>
  <si>
    <t>led ring</t>
  </si>
  <si>
    <t>lcd screen module</t>
  </si>
  <si>
    <t>magnetic encoder module</t>
  </si>
  <si>
    <t>pushbutton switch</t>
  </si>
  <si>
    <t>connector</t>
  </si>
  <si>
    <t>YP</t>
  </si>
  <si>
    <t>B013JRWCBU</t>
  </si>
  <si>
    <t>JST Connector, 2pin 1.25mmP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</si>
</sst>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14.85546875" bestFit="1" customWidth="1"/>
    <col min="2" max="2" width="15.140625" customWidth="1"/>
    <col min="3" max="3" width="22.28515625" customWidth="1"/>
    <col min="5" max="5" width="22.28515625" style="1" customWidth="1"/>
    <col min="6" max="6" width="35.85546875" bestFit="1" customWidth="1"/>
    <col min="7" max="7" width="4.42578125" bestFit="1" customWidth="1"/>
    <col min="8" max="10" width="12.7109375" customWidth="1"/>
    <col min="11" max="12" width="6.140625" customWidth="1"/>
    <col min="13" max="13" width="6.140625" style="2" customWidth="1"/>
    <col min="14" max="14" width="12.85546875" style="2" customWidth="1"/>
    <col min="15" max="15" width="2" bestFit="1" customWidth="1"/>
    <col min="16" max="19" width="6.140625" customWidth="1"/>
    <col min="20" max="32" width="12.85546875" customWidth="1"/>
  </cols>
  <sheetData>
    <row r="1" spans="1:32" x14ac:dyDescent="0.25">
      <c r="B1" s="1"/>
    </row>
    <row r="2" spans="1:32" ht="123" customHeight="1" x14ac:dyDescent="0.25">
      <c r="B2" t="s">
        <v>0</v>
      </c>
      <c r="C2" t="s">
        <v>1</v>
      </c>
      <c r="D2" t="s">
        <v>2</v>
      </c>
      <c r="E2" s="1" t="s">
        <v>3</v>
      </c>
      <c r="F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3" t="s">
        <v>10</v>
      </c>
      <c r="M2" s="5" t="s">
        <v>11</v>
      </c>
      <c r="N2" s="5" t="s">
        <v>12</v>
      </c>
      <c r="O2" s="3"/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/>
      <c r="AB2" s="3" t="s">
        <v>24</v>
      </c>
      <c r="AC2" s="3" t="s">
        <v>25</v>
      </c>
      <c r="AE2" s="3" t="s">
        <v>26</v>
      </c>
      <c r="AF2" s="3" t="s">
        <v>27</v>
      </c>
    </row>
    <row r="3" spans="1:32" x14ac:dyDescent="0.25">
      <c r="A3" t="s">
        <v>38</v>
      </c>
      <c r="F3" s="6" t="s">
        <v>28</v>
      </c>
      <c r="G3" s="7">
        <v>1</v>
      </c>
      <c r="K3" s="1"/>
    </row>
    <row r="4" spans="1:32" x14ac:dyDescent="0.25">
      <c r="A4" t="s">
        <v>29</v>
      </c>
      <c r="B4" t="s">
        <v>34</v>
      </c>
      <c r="C4" t="s">
        <v>35</v>
      </c>
      <c r="D4" t="s">
        <v>30</v>
      </c>
      <c r="E4" s="1" t="s">
        <v>36</v>
      </c>
      <c r="F4" t="s">
        <v>37</v>
      </c>
      <c r="G4" s="9">
        <v>1</v>
      </c>
      <c r="H4" s="10">
        <v>22.99</v>
      </c>
      <c r="I4" s="8">
        <f t="shared" ref="I4:I11" si="0">ROUNDUP(H4*1.0825, 4)</f>
        <v>24.886700000000001</v>
      </c>
      <c r="J4" s="8">
        <f t="shared" ref="J4:J11" si="1">I4/G4</f>
        <v>24.886700000000001</v>
      </c>
      <c r="K4" s="9">
        <v>1</v>
      </c>
      <c r="L4">
        <f t="shared" ref="L4:L11" si="2">K4*$G$3</f>
        <v>1</v>
      </c>
      <c r="M4" s="9">
        <v>0</v>
      </c>
      <c r="N4" s="9">
        <v>0</v>
      </c>
      <c r="O4" t="s">
        <v>31</v>
      </c>
      <c r="P4">
        <f t="shared" ref="P4:P11" si="3">MAX(ROUNDUP((L4-M4)/G4,0),0)</f>
        <v>1</v>
      </c>
      <c r="Q4">
        <f t="shared" ref="Q4:Q11" si="4">P4*G4</f>
        <v>1</v>
      </c>
      <c r="R4" s="1">
        <f t="shared" ref="R4:R11" si="5">Q4-L4</f>
        <v>0</v>
      </c>
      <c r="S4" s="1">
        <f t="shared" ref="S4:S11" si="6">M4+R4</f>
        <v>0</v>
      </c>
      <c r="T4" s="8">
        <f t="shared" ref="T4:T11" si="7">ROUNDUP(J4*K4,4)</f>
        <v>24.886700000000001</v>
      </c>
      <c r="U4" s="8">
        <f t="shared" ref="U4:U11" si="8">ROUNDUP(J4*L4, 4)</f>
        <v>24.886700000000001</v>
      </c>
      <c r="V4" s="8">
        <f t="shared" ref="V4:V11" si="9">I4*P4</f>
        <v>24.886700000000001</v>
      </c>
      <c r="X4" s="8">
        <f t="shared" ref="X4:X11" si="10">IF(Q4,V4+W4,0)</f>
        <v>24.886700000000001</v>
      </c>
      <c r="Y4">
        <f t="shared" ref="Y4:Y11" si="11">IF(Q4,ROUNDUP(X4/Q4,4),0)</f>
        <v>24.886700000000001</v>
      </c>
      <c r="Z4">
        <f t="shared" ref="Z4:Z11" si="12">IF(Q4,ROUNDUP(X4/Q4*K4,4),0)</f>
        <v>24.886700000000001</v>
      </c>
      <c r="AB4">
        <f t="shared" ref="AB4" si="13">IF(AND(Q4,M4),(M4*N4+(L4-M4)*Y4)/L4,IF(Q4,Y4,N4))</f>
        <v>24.886700000000001</v>
      </c>
      <c r="AC4">
        <f t="shared" ref="AC4:AC11" si="14">IF(P4,Y4,N4)</f>
        <v>24.886700000000001</v>
      </c>
      <c r="AE4">
        <f t="shared" ref="AE4:AE11" si="15">AB4</f>
        <v>24.886700000000001</v>
      </c>
    </row>
    <row r="5" spans="1:32" x14ac:dyDescent="0.25">
      <c r="A5" t="s">
        <v>39</v>
      </c>
      <c r="B5" t="s">
        <v>40</v>
      </c>
      <c r="D5" t="s">
        <v>30</v>
      </c>
      <c r="E5" s="1" t="s">
        <v>41</v>
      </c>
      <c r="F5" t="s">
        <v>42</v>
      </c>
      <c r="G5" s="9">
        <v>1</v>
      </c>
      <c r="H5" s="10">
        <v>11.99</v>
      </c>
      <c r="I5" s="8">
        <f t="shared" si="0"/>
        <v>12.979200000000001</v>
      </c>
      <c r="J5" s="8">
        <f t="shared" si="1"/>
        <v>12.979200000000001</v>
      </c>
      <c r="K5" s="9">
        <v>1</v>
      </c>
      <c r="L5">
        <f t="shared" si="2"/>
        <v>1</v>
      </c>
      <c r="M5" s="9">
        <v>0</v>
      </c>
      <c r="N5" s="9">
        <v>0</v>
      </c>
      <c r="O5" t="s">
        <v>31</v>
      </c>
      <c r="P5">
        <f t="shared" si="3"/>
        <v>1</v>
      </c>
      <c r="Q5">
        <f t="shared" si="4"/>
        <v>1</v>
      </c>
      <c r="R5" s="1">
        <f t="shared" si="5"/>
        <v>0</v>
      </c>
      <c r="S5" s="1">
        <f t="shared" si="6"/>
        <v>0</v>
      </c>
      <c r="T5" s="8">
        <f t="shared" si="7"/>
        <v>12.979200000000001</v>
      </c>
      <c r="U5" s="8">
        <f t="shared" si="8"/>
        <v>12.979200000000001</v>
      </c>
      <c r="V5" s="8">
        <f t="shared" si="9"/>
        <v>12.979200000000001</v>
      </c>
      <c r="X5" s="8">
        <f t="shared" si="10"/>
        <v>12.979200000000001</v>
      </c>
      <c r="Y5">
        <f t="shared" si="11"/>
        <v>12.979200000000001</v>
      </c>
      <c r="Z5">
        <f t="shared" si="12"/>
        <v>12.979200000000001</v>
      </c>
      <c r="AB5">
        <f t="shared" ref="AB5" si="16">IF(AND(Q5,M5),(M5*N5+(L5-M5)*Y5)/L5,IF(Q5,Y5,N5))</f>
        <v>12.979200000000001</v>
      </c>
      <c r="AC5">
        <f t="shared" si="14"/>
        <v>12.979200000000001</v>
      </c>
      <c r="AE5">
        <f t="shared" si="15"/>
        <v>12.979200000000001</v>
      </c>
    </row>
    <row r="6" spans="1:32" x14ac:dyDescent="0.25">
      <c r="A6" t="s">
        <v>59</v>
      </c>
      <c r="B6" t="s">
        <v>43</v>
      </c>
      <c r="D6" t="s">
        <v>30</v>
      </c>
      <c r="E6" s="1" t="s">
        <v>44</v>
      </c>
      <c r="F6" t="s">
        <v>47</v>
      </c>
      <c r="G6" s="9">
        <v>1</v>
      </c>
      <c r="H6" s="10">
        <v>20.69</v>
      </c>
      <c r="I6" s="8">
        <f t="shared" si="0"/>
        <v>22.396999999999998</v>
      </c>
      <c r="J6" s="8">
        <f t="shared" si="1"/>
        <v>22.396999999999998</v>
      </c>
      <c r="K6" s="9">
        <v>1</v>
      </c>
      <c r="L6">
        <f t="shared" si="2"/>
        <v>1</v>
      </c>
      <c r="M6" s="9">
        <v>0</v>
      </c>
      <c r="N6" s="9">
        <v>0</v>
      </c>
      <c r="O6" t="s">
        <v>31</v>
      </c>
      <c r="P6">
        <f t="shared" si="3"/>
        <v>1</v>
      </c>
      <c r="Q6">
        <f t="shared" si="4"/>
        <v>1</v>
      </c>
      <c r="R6" s="1">
        <f t="shared" si="5"/>
        <v>0</v>
      </c>
      <c r="S6" s="1">
        <f t="shared" si="6"/>
        <v>0</v>
      </c>
      <c r="T6" s="8">
        <f t="shared" si="7"/>
        <v>22.396999999999998</v>
      </c>
      <c r="U6" s="8">
        <f t="shared" si="8"/>
        <v>22.396999999999998</v>
      </c>
      <c r="V6" s="8">
        <f t="shared" si="9"/>
        <v>22.396999999999998</v>
      </c>
      <c r="X6" s="8">
        <f t="shared" si="10"/>
        <v>22.396999999999998</v>
      </c>
      <c r="Y6">
        <f t="shared" si="11"/>
        <v>22.396999999999998</v>
      </c>
      <c r="Z6">
        <f t="shared" si="12"/>
        <v>22.396999999999998</v>
      </c>
      <c r="AB6">
        <f t="shared" ref="AB6" si="17">IF(AND(Q6,M6),(M6*N6+(L6-M6)*Y6)/L6,IF(Q6,Y6,N6))</f>
        <v>22.396999999999998</v>
      </c>
      <c r="AC6">
        <f t="shared" si="14"/>
        <v>22.396999999999998</v>
      </c>
      <c r="AE6">
        <f t="shared" si="15"/>
        <v>22.396999999999998</v>
      </c>
    </row>
    <row r="7" spans="1:32" x14ac:dyDescent="0.25">
      <c r="A7" t="s">
        <v>58</v>
      </c>
      <c r="B7" t="s">
        <v>45</v>
      </c>
      <c r="D7" t="s">
        <v>30</v>
      </c>
      <c r="E7" s="1" t="s">
        <v>46</v>
      </c>
      <c r="F7" t="s">
        <v>48</v>
      </c>
      <c r="G7" s="9">
        <v>1</v>
      </c>
      <c r="H7" s="10">
        <v>10.49</v>
      </c>
      <c r="I7" s="8">
        <f t="shared" si="0"/>
        <v>11.355499999999999</v>
      </c>
      <c r="J7" s="8">
        <f t="shared" si="1"/>
        <v>11.355499999999999</v>
      </c>
      <c r="K7" s="9">
        <v>1</v>
      </c>
      <c r="L7">
        <f t="shared" si="2"/>
        <v>1</v>
      </c>
      <c r="M7" s="9">
        <v>0</v>
      </c>
      <c r="N7" s="9">
        <v>0</v>
      </c>
      <c r="O7" t="s">
        <v>31</v>
      </c>
      <c r="P7">
        <f t="shared" si="3"/>
        <v>1</v>
      </c>
      <c r="Q7">
        <f t="shared" si="4"/>
        <v>1</v>
      </c>
      <c r="R7" s="1">
        <f t="shared" si="5"/>
        <v>0</v>
      </c>
      <c r="S7" s="1">
        <f t="shared" si="6"/>
        <v>0</v>
      </c>
      <c r="T7" s="8">
        <f t="shared" si="7"/>
        <v>11.355499999999999</v>
      </c>
      <c r="U7" s="8">
        <f t="shared" si="8"/>
        <v>11.355499999999999</v>
      </c>
      <c r="V7" s="8">
        <f t="shared" si="9"/>
        <v>11.355499999999999</v>
      </c>
      <c r="X7" s="8">
        <f t="shared" si="10"/>
        <v>11.355499999999999</v>
      </c>
      <c r="Y7">
        <f t="shared" si="11"/>
        <v>11.355499999999999</v>
      </c>
      <c r="Z7">
        <f t="shared" si="12"/>
        <v>11.355499999999999</v>
      </c>
      <c r="AB7">
        <f t="shared" ref="AB7" si="18">IF(AND(Q7,M7),(M7*N7+(L7-M7)*Y7)/L7,IF(Q7,Y7,N7))</f>
        <v>11.355499999999999</v>
      </c>
      <c r="AC7">
        <f t="shared" si="14"/>
        <v>11.355499999999999</v>
      </c>
      <c r="AE7">
        <f t="shared" si="15"/>
        <v>11.355499999999999</v>
      </c>
    </row>
    <row r="8" spans="1:32" x14ac:dyDescent="0.25">
      <c r="A8" t="s">
        <v>60</v>
      </c>
      <c r="B8" t="s">
        <v>49</v>
      </c>
      <c r="D8" t="s">
        <v>30</v>
      </c>
      <c r="E8" s="1" t="s">
        <v>50</v>
      </c>
      <c r="F8" t="s">
        <v>51</v>
      </c>
      <c r="G8" s="9">
        <v>5</v>
      </c>
      <c r="H8" s="10">
        <v>17.989999999999998</v>
      </c>
      <c r="I8" s="8">
        <f t="shared" si="0"/>
        <v>19.4742</v>
      </c>
      <c r="J8" s="8">
        <f t="shared" si="1"/>
        <v>3.8948399999999999</v>
      </c>
      <c r="K8" s="9">
        <v>1</v>
      </c>
      <c r="L8">
        <f t="shared" si="2"/>
        <v>1</v>
      </c>
      <c r="M8" s="9">
        <v>0</v>
      </c>
      <c r="N8" s="9">
        <v>0</v>
      </c>
      <c r="O8" t="s">
        <v>31</v>
      </c>
      <c r="P8">
        <f t="shared" si="3"/>
        <v>1</v>
      </c>
      <c r="Q8">
        <f t="shared" si="4"/>
        <v>5</v>
      </c>
      <c r="R8" s="1">
        <f t="shared" si="5"/>
        <v>4</v>
      </c>
      <c r="S8" s="1">
        <f t="shared" si="6"/>
        <v>4</v>
      </c>
      <c r="T8" s="8">
        <f t="shared" si="7"/>
        <v>3.8949000000000003</v>
      </c>
      <c r="U8" s="8">
        <f t="shared" si="8"/>
        <v>3.8949000000000003</v>
      </c>
      <c r="V8" s="8">
        <f t="shared" si="9"/>
        <v>19.4742</v>
      </c>
      <c r="X8" s="8">
        <f t="shared" si="10"/>
        <v>19.4742</v>
      </c>
      <c r="Y8">
        <f t="shared" si="11"/>
        <v>3.8949000000000003</v>
      </c>
      <c r="Z8">
        <f t="shared" si="12"/>
        <v>3.8949000000000003</v>
      </c>
      <c r="AB8">
        <f t="shared" ref="AB8" si="19">IF(AND(Q8,M8),(M8*N8+(L8-M8)*Y8)/L8,IF(Q8,Y8,N8))</f>
        <v>3.8949000000000003</v>
      </c>
      <c r="AC8">
        <f t="shared" si="14"/>
        <v>3.8949000000000003</v>
      </c>
      <c r="AE8">
        <f t="shared" si="15"/>
        <v>3.8949000000000003</v>
      </c>
    </row>
    <row r="9" spans="1:32" x14ac:dyDescent="0.25">
      <c r="A9" t="s">
        <v>61</v>
      </c>
      <c r="B9" t="s">
        <v>52</v>
      </c>
      <c r="D9" t="s">
        <v>30</v>
      </c>
      <c r="E9" s="1" t="s">
        <v>53</v>
      </c>
      <c r="F9" t="s">
        <v>54</v>
      </c>
      <c r="G9" s="9">
        <v>10</v>
      </c>
      <c r="H9" s="10">
        <v>12.97</v>
      </c>
      <c r="I9" s="8">
        <f t="shared" si="0"/>
        <v>14.040099999999999</v>
      </c>
      <c r="J9" s="8">
        <f t="shared" si="1"/>
        <v>1.40401</v>
      </c>
      <c r="K9" s="9">
        <v>0</v>
      </c>
      <c r="L9">
        <f t="shared" si="2"/>
        <v>0</v>
      </c>
      <c r="M9" s="9">
        <v>0</v>
      </c>
      <c r="N9" s="9">
        <v>0</v>
      </c>
      <c r="O9" t="s">
        <v>31</v>
      </c>
      <c r="P9">
        <f t="shared" si="3"/>
        <v>0</v>
      </c>
      <c r="Q9">
        <f t="shared" si="4"/>
        <v>0</v>
      </c>
      <c r="R9" s="1">
        <f t="shared" si="5"/>
        <v>0</v>
      </c>
      <c r="S9" s="1">
        <f t="shared" si="6"/>
        <v>0</v>
      </c>
      <c r="T9" s="8">
        <f t="shared" si="7"/>
        <v>0</v>
      </c>
      <c r="U9" s="8">
        <f t="shared" si="8"/>
        <v>0</v>
      </c>
      <c r="V9" s="8">
        <f t="shared" si="9"/>
        <v>0</v>
      </c>
      <c r="X9" s="8">
        <f t="shared" si="10"/>
        <v>0</v>
      </c>
      <c r="Y9">
        <f t="shared" si="11"/>
        <v>0</v>
      </c>
      <c r="Z9">
        <f t="shared" si="12"/>
        <v>0</v>
      </c>
      <c r="AB9">
        <f t="shared" ref="AB9" si="20">IF(AND(Q9,M9),(M9*N9+(L9-M9)*Y9)/L9,IF(Q9,Y9,N9))</f>
        <v>0</v>
      </c>
      <c r="AC9">
        <f t="shared" si="14"/>
        <v>0</v>
      </c>
      <c r="AE9">
        <f t="shared" si="15"/>
        <v>0</v>
      </c>
    </row>
    <row r="10" spans="1:32" x14ac:dyDescent="0.25">
      <c r="A10" t="s">
        <v>32</v>
      </c>
      <c r="B10" t="s">
        <v>55</v>
      </c>
      <c r="D10" t="s">
        <v>30</v>
      </c>
      <c r="E10" s="1" t="s">
        <v>56</v>
      </c>
      <c r="F10" t="s">
        <v>57</v>
      </c>
      <c r="G10" s="9">
        <v>1</v>
      </c>
      <c r="H10" s="10">
        <v>9.99</v>
      </c>
      <c r="I10" s="8">
        <f t="shared" si="0"/>
        <v>10.8142</v>
      </c>
      <c r="J10" s="8">
        <f t="shared" si="1"/>
        <v>10.8142</v>
      </c>
      <c r="K10" s="9">
        <v>1</v>
      </c>
      <c r="L10">
        <f t="shared" si="2"/>
        <v>1</v>
      </c>
      <c r="M10" s="9">
        <v>0</v>
      </c>
      <c r="N10" s="9">
        <v>0</v>
      </c>
      <c r="O10" t="s">
        <v>31</v>
      </c>
      <c r="P10">
        <f t="shared" si="3"/>
        <v>1</v>
      </c>
      <c r="Q10">
        <f t="shared" si="4"/>
        <v>1</v>
      </c>
      <c r="R10" s="1">
        <f t="shared" si="5"/>
        <v>0</v>
      </c>
      <c r="S10" s="1">
        <f t="shared" si="6"/>
        <v>0</v>
      </c>
      <c r="T10" s="8">
        <f t="shared" si="7"/>
        <v>10.8142</v>
      </c>
      <c r="U10" s="8">
        <f t="shared" si="8"/>
        <v>10.8142</v>
      </c>
      <c r="V10" s="8">
        <f t="shared" si="9"/>
        <v>10.8142</v>
      </c>
      <c r="X10" s="8">
        <f t="shared" si="10"/>
        <v>10.8142</v>
      </c>
      <c r="Y10">
        <f t="shared" si="11"/>
        <v>10.8142</v>
      </c>
      <c r="Z10">
        <f t="shared" si="12"/>
        <v>10.8142</v>
      </c>
      <c r="AB10">
        <f t="shared" ref="AB10" si="21">IF(AND(Q10,M10),(M10*N10+(L10-M10)*Y10)/L10,IF(Q10,Y10,N10))</f>
        <v>10.8142</v>
      </c>
      <c r="AC10">
        <f t="shared" si="14"/>
        <v>10.8142</v>
      </c>
      <c r="AE10">
        <f t="shared" si="15"/>
        <v>10.8142</v>
      </c>
    </row>
    <row r="11" spans="1:32" x14ac:dyDescent="0.25">
      <c r="A11" t="s">
        <v>62</v>
      </c>
      <c r="B11" t="s">
        <v>63</v>
      </c>
      <c r="D11" t="s">
        <v>30</v>
      </c>
      <c r="E11" s="1" t="s">
        <v>64</v>
      </c>
      <c r="F11" t="s">
        <v>65</v>
      </c>
      <c r="G11" s="9">
        <v>30</v>
      </c>
      <c r="H11" s="10">
        <v>9.99</v>
      </c>
      <c r="I11" s="8">
        <f t="shared" si="0"/>
        <v>10.8142</v>
      </c>
      <c r="J11" s="8">
        <f t="shared" si="1"/>
        <v>0.36047333333333331</v>
      </c>
      <c r="K11" s="9">
        <v>1</v>
      </c>
      <c r="L11">
        <f t="shared" si="2"/>
        <v>1</v>
      </c>
      <c r="M11" s="9">
        <v>0</v>
      </c>
      <c r="N11" s="9">
        <v>0</v>
      </c>
      <c r="O11" t="s">
        <v>31</v>
      </c>
      <c r="P11">
        <f t="shared" si="3"/>
        <v>1</v>
      </c>
      <c r="Q11">
        <f t="shared" si="4"/>
        <v>30</v>
      </c>
      <c r="R11" s="1">
        <f t="shared" si="5"/>
        <v>29</v>
      </c>
      <c r="S11" s="1">
        <f t="shared" si="6"/>
        <v>29</v>
      </c>
      <c r="T11" s="8">
        <f t="shared" si="7"/>
        <v>0.36049999999999999</v>
      </c>
      <c r="U11" s="8">
        <f t="shared" si="8"/>
        <v>0.36049999999999999</v>
      </c>
      <c r="V11" s="8">
        <f t="shared" si="9"/>
        <v>10.8142</v>
      </c>
      <c r="X11" s="8">
        <f t="shared" si="10"/>
        <v>10.8142</v>
      </c>
      <c r="Y11">
        <f t="shared" si="11"/>
        <v>0.36049999999999999</v>
      </c>
      <c r="Z11">
        <f t="shared" si="12"/>
        <v>0.36049999999999999</v>
      </c>
      <c r="AB11">
        <f t="shared" ref="AB11" si="22">IF(AND(Q11,M11),(M11*N11+(L11-M11)*Y11)/L11,IF(Q11,Y11,N11))</f>
        <v>0.36049999999999999</v>
      </c>
      <c r="AC11">
        <f t="shared" si="14"/>
        <v>0.36049999999999999</v>
      </c>
      <c r="AE11">
        <f t="shared" si="15"/>
        <v>0.36049999999999999</v>
      </c>
    </row>
    <row r="12" spans="1:32" x14ac:dyDescent="0.25">
      <c r="H12" s="8"/>
      <c r="I12" s="8"/>
      <c r="M12"/>
      <c r="N12"/>
      <c r="S12" s="1"/>
      <c r="W12" s="8"/>
      <c r="X12" s="8"/>
      <c r="AD12" s="6" t="s">
        <v>33</v>
      </c>
      <c r="AE12">
        <f>AE5*$G$3</f>
        <v>12.979200000000001</v>
      </c>
      <c r="AF12">
        <f>AF5*$G$3</f>
        <v>0</v>
      </c>
    </row>
    <row r="13" spans="1:32" x14ac:dyDescent="0.25">
      <c r="H13" s="8"/>
      <c r="I13" s="8"/>
      <c r="M13"/>
      <c r="N13"/>
      <c r="S13" s="1"/>
      <c r="W13" s="8"/>
      <c r="X13" s="8"/>
    </row>
    <row r="14" spans="1:32" x14ac:dyDescent="0.25">
      <c r="F14" s="6"/>
      <c r="G14" s="7"/>
      <c r="K14" s="1"/>
      <c r="M14"/>
      <c r="N14"/>
      <c r="S14" s="1"/>
      <c r="X14" s="8"/>
    </row>
    <row r="15" spans="1:32" x14ac:dyDescent="0.25">
      <c r="H15" s="8"/>
      <c r="I15" s="8"/>
      <c r="J15" s="8"/>
      <c r="M15"/>
      <c r="N15"/>
      <c r="R15" s="1"/>
      <c r="S15" s="1"/>
      <c r="T15" s="8"/>
      <c r="U15" s="8"/>
      <c r="V15" s="8"/>
      <c r="X15" s="8"/>
    </row>
    <row r="16" spans="1:32" x14ac:dyDescent="0.25">
      <c r="H16" s="8"/>
      <c r="I16" s="8"/>
      <c r="J16" s="8"/>
      <c r="M16"/>
      <c r="N16"/>
      <c r="R16" s="1"/>
      <c r="S16" s="1"/>
      <c r="T16" s="8"/>
      <c r="U16" s="8"/>
      <c r="V16" s="8"/>
      <c r="X16" s="8"/>
    </row>
    <row r="17" spans="8:24" x14ac:dyDescent="0.25">
      <c r="H17" s="8"/>
      <c r="I17" s="8"/>
      <c r="J17" s="8"/>
      <c r="M17"/>
      <c r="N17"/>
      <c r="R17" s="1"/>
      <c r="S17" s="1"/>
      <c r="T17" s="8"/>
      <c r="U17" s="8"/>
      <c r="V17" s="8"/>
      <c r="W17" s="8"/>
      <c r="X17" s="8"/>
    </row>
    <row r="18" spans="8:24" x14ac:dyDescent="0.25">
      <c r="H18" s="8"/>
      <c r="I18" s="8"/>
      <c r="J18" s="8"/>
      <c r="M18"/>
      <c r="N18"/>
      <c r="R18" s="1"/>
      <c r="S18" s="1"/>
      <c r="T18" s="8"/>
      <c r="U18" s="8"/>
      <c r="V18" s="8"/>
      <c r="X18" s="8"/>
    </row>
    <row r="19" spans="8:24" x14ac:dyDescent="0.25">
      <c r="H19" s="8"/>
      <c r="I19" s="8"/>
      <c r="J19" s="8"/>
      <c r="M19"/>
      <c r="N19"/>
      <c r="R19" s="1"/>
      <c r="S19" s="1"/>
      <c r="T19" s="8"/>
      <c r="U19" s="8"/>
      <c r="V19" s="8"/>
      <c r="X19" s="8"/>
    </row>
    <row r="20" spans="8:24" x14ac:dyDescent="0.25">
      <c r="H20" s="8"/>
      <c r="I20" s="8"/>
      <c r="J20" s="8"/>
      <c r="M20" s="7"/>
      <c r="N20" s="8"/>
      <c r="O20" s="7"/>
      <c r="R20" s="1"/>
      <c r="S20" s="1"/>
      <c r="T20" s="8"/>
      <c r="U20" s="8"/>
      <c r="V20" s="8"/>
      <c r="X20" s="8"/>
    </row>
    <row r="21" spans="8:24" x14ac:dyDescent="0.25">
      <c r="H21" s="8"/>
      <c r="I21" s="8"/>
      <c r="J21" s="8"/>
      <c r="M21" s="7"/>
      <c r="N21" s="8"/>
      <c r="O21" s="7"/>
      <c r="R21" s="1"/>
      <c r="S21" s="1"/>
      <c r="T21" s="8"/>
      <c r="U21" s="8"/>
      <c r="V21" s="8"/>
      <c r="X21" s="8"/>
    </row>
    <row r="22" spans="8:24" x14ac:dyDescent="0.25">
      <c r="H22" s="8"/>
      <c r="I22" s="8"/>
      <c r="M22" s="7"/>
      <c r="N22" s="8"/>
      <c r="O22" s="7"/>
      <c r="S22" s="1"/>
      <c r="X22" s="8"/>
    </row>
    <row r="23" spans="8:24" x14ac:dyDescent="0.25">
      <c r="H23" s="8"/>
      <c r="I23" s="8"/>
      <c r="J23" s="8"/>
      <c r="M23" s="7"/>
      <c r="N23" s="8"/>
      <c r="O23" s="7"/>
      <c r="R23" s="1"/>
      <c r="S23" s="1"/>
      <c r="T23" s="8"/>
      <c r="U23" s="8"/>
      <c r="V23" s="8"/>
      <c r="X23" s="8"/>
    </row>
    <row r="24" spans="8:24" x14ac:dyDescent="0.25">
      <c r="H24" s="8"/>
      <c r="I24" s="8"/>
      <c r="J24" s="8"/>
      <c r="M24" s="7"/>
      <c r="N24" s="8"/>
      <c r="O24" s="7"/>
      <c r="R24" s="1"/>
      <c r="S24" s="1"/>
      <c r="T24" s="8"/>
      <c r="U24" s="8"/>
      <c r="V24" s="8"/>
      <c r="W24" s="8"/>
      <c r="X24" s="8"/>
    </row>
    <row r="25" spans="8:24" x14ac:dyDescent="0.25">
      <c r="H25" s="8"/>
      <c r="I25" s="8"/>
      <c r="M25" s="7"/>
      <c r="N25" s="8"/>
      <c r="O25" s="7"/>
      <c r="S25" s="1"/>
      <c r="X25" s="8"/>
    </row>
    <row r="26" spans="8:24" x14ac:dyDescent="0.25">
      <c r="H26" s="8"/>
      <c r="I26" s="8"/>
      <c r="J26" s="8"/>
      <c r="M26" s="7"/>
      <c r="N26" s="8"/>
      <c r="O26" s="7"/>
      <c r="R26" s="1"/>
      <c r="S26" s="1"/>
      <c r="T26" s="8"/>
      <c r="U26" s="8"/>
      <c r="V26" s="8"/>
      <c r="W26" s="8"/>
      <c r="X26" s="8"/>
    </row>
    <row r="27" spans="8:24" x14ac:dyDescent="0.25">
      <c r="H27" s="8"/>
      <c r="I27" s="8"/>
      <c r="J27" s="8"/>
      <c r="M27" s="7"/>
      <c r="N27" s="8"/>
      <c r="O27" s="7"/>
      <c r="R27" s="1"/>
      <c r="S27" s="1"/>
      <c r="T27" s="8"/>
      <c r="U27" s="8"/>
      <c r="V27" s="8"/>
      <c r="X27" s="8"/>
    </row>
    <row r="28" spans="8:24" x14ac:dyDescent="0.25">
      <c r="H28" s="8"/>
      <c r="I28" s="8"/>
      <c r="M28" s="7"/>
      <c r="N28" s="8"/>
      <c r="O28" s="7"/>
      <c r="S28" s="1"/>
      <c r="X28" s="8"/>
    </row>
    <row r="29" spans="8:24" x14ac:dyDescent="0.25">
      <c r="H29" s="8"/>
      <c r="I29" s="8"/>
      <c r="J29" s="8"/>
      <c r="M29" s="7"/>
      <c r="N29" s="8"/>
      <c r="O29" s="7"/>
      <c r="R29" s="1"/>
      <c r="S29" s="1"/>
      <c r="T29" s="8"/>
      <c r="U29" s="8"/>
      <c r="V29" s="8"/>
      <c r="X29" s="8"/>
    </row>
    <row r="30" spans="8:24" x14ac:dyDescent="0.25">
      <c r="H30" s="8"/>
      <c r="I30" s="8"/>
      <c r="J30" s="8"/>
      <c r="M30" s="7"/>
      <c r="N30" s="8"/>
      <c r="O30" s="7"/>
      <c r="R30" s="1"/>
      <c r="S30" s="1"/>
      <c r="T30" s="8"/>
      <c r="U30" s="8"/>
      <c r="V30" s="8"/>
      <c r="X30" s="8"/>
    </row>
    <row r="31" spans="8:24" x14ac:dyDescent="0.25">
      <c r="H31" s="8"/>
      <c r="I31" s="8"/>
      <c r="M31" s="7"/>
      <c r="N31" s="8"/>
      <c r="O31" s="7"/>
      <c r="S31" s="1"/>
      <c r="X31" s="8"/>
    </row>
    <row r="32" spans="8:24" x14ac:dyDescent="0.25">
      <c r="H32" s="8"/>
      <c r="I32" s="8"/>
      <c r="J32" s="8"/>
      <c r="M32" s="7"/>
      <c r="N32" s="8"/>
      <c r="O32" s="7"/>
      <c r="R32" s="1"/>
      <c r="S32" s="1"/>
      <c r="T32" s="8"/>
      <c r="U32" s="8"/>
      <c r="V32" s="8"/>
      <c r="X32" s="8"/>
    </row>
    <row r="33" spans="6:30" x14ac:dyDescent="0.25">
      <c r="H33" s="8"/>
      <c r="I33" s="8"/>
      <c r="J33" s="8"/>
      <c r="M33" s="7"/>
      <c r="N33" s="8"/>
      <c r="O33" s="7"/>
      <c r="R33" s="1"/>
      <c r="S33" s="1"/>
      <c r="T33" s="8"/>
      <c r="U33" s="8"/>
      <c r="V33" s="8"/>
      <c r="W33" s="8"/>
      <c r="X33" s="8"/>
    </row>
    <row r="34" spans="6:30" x14ac:dyDescent="0.25">
      <c r="H34" s="8"/>
      <c r="I34" s="8"/>
      <c r="M34" s="7"/>
      <c r="N34" s="8"/>
      <c r="O34" s="7"/>
      <c r="S34" s="1"/>
      <c r="W34" s="8"/>
      <c r="X34" s="8"/>
    </row>
    <row r="35" spans="6:30" x14ac:dyDescent="0.25">
      <c r="H35" s="8"/>
      <c r="I35" s="8"/>
      <c r="J35" s="8"/>
      <c r="M35" s="7"/>
      <c r="N35" s="8"/>
      <c r="O35" s="7"/>
      <c r="R35" s="1"/>
      <c r="S35" s="1"/>
      <c r="T35" s="8"/>
      <c r="U35" s="8"/>
      <c r="V35" s="8"/>
      <c r="W35" s="8"/>
      <c r="X35" s="8"/>
    </row>
    <row r="36" spans="6:30" x14ac:dyDescent="0.25">
      <c r="H36" s="8"/>
      <c r="I36" s="8"/>
      <c r="J36" s="8"/>
      <c r="M36" s="7"/>
      <c r="N36" s="8"/>
      <c r="O36" s="7"/>
      <c r="R36" s="1"/>
      <c r="S36" s="1"/>
      <c r="T36" s="8"/>
      <c r="U36" s="8"/>
      <c r="V36" s="8"/>
      <c r="W36" s="8"/>
      <c r="X36" s="8"/>
    </row>
    <row r="37" spans="6:30" x14ac:dyDescent="0.25">
      <c r="H37" s="8"/>
      <c r="I37" s="8"/>
      <c r="M37" s="7"/>
      <c r="N37" s="7"/>
      <c r="O37" s="7"/>
      <c r="R37" s="1"/>
      <c r="S37" s="1"/>
      <c r="W37" s="8"/>
      <c r="AD37" s="6"/>
    </row>
    <row r="38" spans="6:30" x14ac:dyDescent="0.25">
      <c r="H38" s="8"/>
      <c r="I38" s="8"/>
      <c r="M38" s="7"/>
      <c r="N38" s="7"/>
      <c r="O38" s="7"/>
      <c r="R38" s="1"/>
      <c r="S38" s="1"/>
      <c r="W38" s="8"/>
      <c r="AD38" s="6"/>
    </row>
    <row r="39" spans="6:30" x14ac:dyDescent="0.25">
      <c r="H39" s="8"/>
      <c r="I39" s="8"/>
      <c r="M39" s="7"/>
      <c r="N39" s="7"/>
      <c r="O39" s="7"/>
      <c r="R39" s="1"/>
      <c r="S39" s="1"/>
      <c r="W39" s="8"/>
    </row>
    <row r="40" spans="6:30" x14ac:dyDescent="0.25">
      <c r="H40" s="8"/>
      <c r="I40" s="8"/>
      <c r="M40" s="7"/>
      <c r="N40" s="7"/>
      <c r="O40" s="7"/>
      <c r="R40" s="1"/>
      <c r="S40" s="1"/>
      <c r="W40" s="8"/>
    </row>
    <row r="41" spans="6:30" x14ac:dyDescent="0.25">
      <c r="F41" s="6"/>
      <c r="G41" s="7"/>
      <c r="H41" s="8"/>
      <c r="I41" s="8"/>
      <c r="M41" s="7"/>
      <c r="N41" s="7"/>
      <c r="O41" s="7"/>
      <c r="R41" s="1"/>
      <c r="S41" s="1"/>
      <c r="W41" s="8"/>
    </row>
    <row r="42" spans="6:30" x14ac:dyDescent="0.25">
      <c r="H42" s="8"/>
      <c r="I42" s="8"/>
      <c r="J42" s="8"/>
      <c r="M42" s="7"/>
      <c r="N42" s="7"/>
      <c r="O42" s="7"/>
      <c r="R42" s="1"/>
      <c r="S42" s="1"/>
      <c r="T42" s="8"/>
      <c r="U42" s="8"/>
      <c r="V42" s="8"/>
      <c r="X42" s="8"/>
    </row>
    <row r="43" spans="6:30" x14ac:dyDescent="0.25">
      <c r="H43" s="8"/>
      <c r="I43" s="8"/>
      <c r="M43" s="7"/>
      <c r="N43" s="7"/>
      <c r="O43" s="7"/>
      <c r="R43" s="1"/>
      <c r="S43" s="1"/>
      <c r="W43" s="8"/>
      <c r="AD43" s="6"/>
    </row>
    <row r="44" spans="6:30" x14ac:dyDescent="0.25">
      <c r="H44" s="8"/>
      <c r="I44" s="8"/>
      <c r="M44" s="7"/>
      <c r="N44" s="7"/>
      <c r="O44" s="7"/>
      <c r="R44" s="1"/>
      <c r="S44" s="1"/>
      <c r="W44" s="8"/>
      <c r="AD44" s="6"/>
    </row>
    <row r="45" spans="6:30" x14ac:dyDescent="0.25">
      <c r="M45" s="7"/>
      <c r="N45" s="7"/>
      <c r="O45" s="7"/>
      <c r="R45" s="1"/>
      <c r="S45" s="1"/>
    </row>
    <row r="46" spans="6:30" x14ac:dyDescent="0.25">
      <c r="F46" s="6"/>
      <c r="G46" s="7"/>
      <c r="M46" s="7"/>
      <c r="N46" s="7"/>
      <c r="O46" s="7"/>
      <c r="R46" s="1"/>
      <c r="S46" s="1"/>
    </row>
    <row r="47" spans="6:30" x14ac:dyDescent="0.25">
      <c r="H47" s="8"/>
      <c r="I47" s="8"/>
      <c r="J47" s="8"/>
      <c r="M47" s="7"/>
      <c r="N47" s="7"/>
      <c r="O47" s="7"/>
      <c r="R47" s="1"/>
      <c r="S47" s="1"/>
      <c r="T47" s="8"/>
      <c r="U47" s="8"/>
      <c r="V47" s="8"/>
      <c r="X47" s="8"/>
    </row>
    <row r="48" spans="6:30" x14ac:dyDescent="0.25">
      <c r="H48" s="8"/>
      <c r="I48" s="8"/>
      <c r="J48" s="8"/>
      <c r="M48" s="7"/>
      <c r="N48" s="7"/>
      <c r="O48" s="7"/>
      <c r="R48" s="1"/>
      <c r="S48" s="1"/>
      <c r="T48" s="8"/>
      <c r="U48" s="8"/>
      <c r="V48" s="8"/>
      <c r="X48" s="8"/>
    </row>
    <row r="49" spans="8:30" x14ac:dyDescent="0.25">
      <c r="H49" s="8"/>
      <c r="I49" s="8"/>
      <c r="M49" s="7"/>
      <c r="N49" s="7"/>
      <c r="O49" s="7"/>
      <c r="R49" s="1"/>
      <c r="S49" s="1"/>
      <c r="W49" s="8"/>
      <c r="AD49" s="6"/>
    </row>
    <row r="50" spans="8:30" x14ac:dyDescent="0.25">
      <c r="H50" s="8"/>
      <c r="I50" s="8"/>
      <c r="M50" s="7"/>
      <c r="N50" s="7"/>
      <c r="O50" s="7"/>
      <c r="R50" s="1"/>
      <c r="S50" s="1"/>
      <c r="W50" s="8"/>
      <c r="AD50" s="6"/>
    </row>
    <row r="51" spans="8:30" x14ac:dyDescent="0.25">
      <c r="W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908-9C99-4EE3-A6AD-351AEE87DACF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 Kiriakov</dc:creator>
  <cp:lastModifiedBy>Antares Kiriakov</cp:lastModifiedBy>
  <dcterms:created xsi:type="dcterms:W3CDTF">2015-06-05T18:17:20Z</dcterms:created>
  <dcterms:modified xsi:type="dcterms:W3CDTF">2022-11-03T21:56:48Z</dcterms:modified>
</cp:coreProperties>
</file>