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tares\Projects\OdinsEye\hardware_design\"/>
    </mc:Choice>
  </mc:AlternateContent>
  <xr:revisionPtr revIDLastSave="0" documentId="13_ncr:1_{2308A826-1CED-4DC2-8099-711507680B22}" xr6:coauthVersionLast="47" xr6:coauthVersionMax="47" xr10:uidLastSave="{00000000-0000-0000-0000-000000000000}"/>
  <bookViews>
    <workbookView xWindow="0" yWindow="0" windowWidth="19200" windowHeight="108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1" l="1"/>
  <c r="P33" i="1" s="1"/>
  <c r="J33" i="1"/>
  <c r="U33" i="1" s="1"/>
  <c r="I33" i="1"/>
  <c r="L32" i="1"/>
  <c r="P32" i="1" s="1"/>
  <c r="I32" i="1"/>
  <c r="J32" i="1" s="1"/>
  <c r="L31" i="1"/>
  <c r="P31" i="1" s="1"/>
  <c r="I31" i="1"/>
  <c r="P30" i="1"/>
  <c r="L30" i="1"/>
  <c r="I30" i="1"/>
  <c r="P29" i="1"/>
  <c r="L29" i="1"/>
  <c r="I29" i="1"/>
  <c r="J29" i="1" s="1"/>
  <c r="P28" i="1"/>
  <c r="Q28" i="1" s="1"/>
  <c r="L28" i="1"/>
  <c r="I28" i="1"/>
  <c r="J28" i="1" s="1"/>
  <c r="L27" i="1"/>
  <c r="P27" i="1" s="1"/>
  <c r="I27" i="1"/>
  <c r="L26" i="1"/>
  <c r="P26" i="1" s="1"/>
  <c r="I26" i="1"/>
  <c r="J26" i="1" s="1"/>
  <c r="L25" i="1"/>
  <c r="P25" i="1" s="1"/>
  <c r="I25" i="1"/>
  <c r="J25" i="1" s="1"/>
  <c r="L12" i="1"/>
  <c r="P12" i="1" s="1"/>
  <c r="I12" i="1"/>
  <c r="J12" i="1" s="1"/>
  <c r="L17" i="1"/>
  <c r="P17" i="1" s="1"/>
  <c r="I17" i="1"/>
  <c r="J17" i="1" s="1"/>
  <c r="L16" i="1"/>
  <c r="P16" i="1" s="1"/>
  <c r="I16" i="1"/>
  <c r="J16" i="1" s="1"/>
  <c r="U16" i="1" s="1"/>
  <c r="N17" i="1" s="1"/>
  <c r="L14" i="1"/>
  <c r="P14" i="1" s="1"/>
  <c r="I14" i="1"/>
  <c r="J14" i="1" s="1"/>
  <c r="L18" i="1"/>
  <c r="P18" i="1" s="1"/>
  <c r="I18" i="1"/>
  <c r="J18" i="1" s="1"/>
  <c r="L19" i="1"/>
  <c r="P19" i="1" s="1"/>
  <c r="I19" i="1"/>
  <c r="J19" i="1" s="1"/>
  <c r="U19" i="1" s="1"/>
  <c r="L13" i="1"/>
  <c r="P13" i="1" s="1"/>
  <c r="I13" i="1"/>
  <c r="J13" i="1" s="1"/>
  <c r="L15" i="1"/>
  <c r="P15" i="1" s="1"/>
  <c r="I15" i="1"/>
  <c r="J15" i="1" s="1"/>
  <c r="L20" i="1"/>
  <c r="P20" i="1" s="1"/>
  <c r="Q20" i="1" s="1"/>
  <c r="I20" i="1"/>
  <c r="J20" i="1" s="1"/>
  <c r="T20" i="1" s="1"/>
  <c r="L10" i="1"/>
  <c r="P10" i="1" s="1"/>
  <c r="I10" i="1"/>
  <c r="L9" i="1"/>
  <c r="P9" i="1" s="1"/>
  <c r="I9" i="1"/>
  <c r="L8" i="1"/>
  <c r="P8" i="1" s="1"/>
  <c r="I8" i="1"/>
  <c r="J8" i="1" s="1"/>
  <c r="L7" i="1"/>
  <c r="P7" i="1" s="1"/>
  <c r="I7" i="1"/>
  <c r="J7" i="1" s="1"/>
  <c r="L6" i="1"/>
  <c r="P6" i="1" s="1"/>
  <c r="I6" i="1"/>
  <c r="J6" i="1" s="1"/>
  <c r="L5" i="1"/>
  <c r="P5" i="1" s="1"/>
  <c r="I5" i="1"/>
  <c r="I4" i="1"/>
  <c r="J4" i="1" s="1"/>
  <c r="T4" i="1" s="1"/>
  <c r="V30" i="1" l="1"/>
  <c r="J30" i="1"/>
  <c r="U30" i="1" s="1"/>
  <c r="V27" i="1"/>
  <c r="V31" i="1"/>
  <c r="Q31" i="1"/>
  <c r="Q26" i="1"/>
  <c r="U32" i="1"/>
  <c r="T32" i="1"/>
  <c r="U25" i="1"/>
  <c r="N27" i="1" s="1"/>
  <c r="AC27" i="1" s="1"/>
  <c r="T25" i="1"/>
  <c r="Q32" i="1"/>
  <c r="V32" i="1"/>
  <c r="U29" i="1"/>
  <c r="N30" i="1" s="1"/>
  <c r="AC30" i="1" s="1"/>
  <c r="T29" i="1"/>
  <c r="T26" i="1"/>
  <c r="U26" i="1"/>
  <c r="Q27" i="1"/>
  <c r="T28" i="1"/>
  <c r="U28" i="1"/>
  <c r="N29" i="1" s="1"/>
  <c r="AC29" i="1" s="1"/>
  <c r="Q25" i="1"/>
  <c r="V33" i="1"/>
  <c r="Q33" i="1"/>
  <c r="J27" i="1"/>
  <c r="J31" i="1"/>
  <c r="R28" i="1"/>
  <c r="S28" i="1" s="1"/>
  <c r="Q29" i="1"/>
  <c r="U14" i="1"/>
  <c r="N15" i="1" s="1"/>
  <c r="Q30" i="1"/>
  <c r="V28" i="1"/>
  <c r="U17" i="1"/>
  <c r="X28" i="1"/>
  <c r="V29" i="1"/>
  <c r="T33" i="1"/>
  <c r="V26" i="1"/>
  <c r="Y28" i="1"/>
  <c r="V25" i="1"/>
  <c r="Z28" i="1"/>
  <c r="U12" i="1"/>
  <c r="N14" i="1" s="1"/>
  <c r="T12" i="1"/>
  <c r="Q12" i="1"/>
  <c r="V12" i="1"/>
  <c r="V16" i="1"/>
  <c r="Q16" i="1"/>
  <c r="V17" i="1"/>
  <c r="AC17" i="1"/>
  <c r="Q17" i="1"/>
  <c r="T16" i="1"/>
  <c r="T17" i="1"/>
  <c r="U18" i="1"/>
  <c r="N19" i="1" s="1"/>
  <c r="V14" i="1"/>
  <c r="Q14" i="1"/>
  <c r="T14" i="1"/>
  <c r="V19" i="1"/>
  <c r="Q19" i="1"/>
  <c r="V18" i="1"/>
  <c r="Q18" i="1"/>
  <c r="V20" i="1"/>
  <c r="X20" i="1" s="1"/>
  <c r="T19" i="1"/>
  <c r="U20" i="1"/>
  <c r="T18" i="1"/>
  <c r="U13" i="1"/>
  <c r="T13" i="1"/>
  <c r="Q13" i="1"/>
  <c r="V13" i="1"/>
  <c r="U15" i="1"/>
  <c r="N16" i="1" s="1"/>
  <c r="T15" i="1"/>
  <c r="Q15" i="1"/>
  <c r="V15" i="1"/>
  <c r="R20" i="1"/>
  <c r="S20" i="1" s="1"/>
  <c r="V10" i="1"/>
  <c r="Q10" i="1"/>
  <c r="J10" i="1"/>
  <c r="V9" i="1"/>
  <c r="Q9" i="1"/>
  <c r="J9" i="1"/>
  <c r="U8" i="1"/>
  <c r="T8" i="1"/>
  <c r="Q8" i="1"/>
  <c r="V8" i="1"/>
  <c r="U7" i="1"/>
  <c r="T7" i="1"/>
  <c r="Q7" i="1"/>
  <c r="V7" i="1"/>
  <c r="U6" i="1"/>
  <c r="T6" i="1"/>
  <c r="Q6" i="1"/>
  <c r="V6" i="1"/>
  <c r="V5" i="1"/>
  <c r="Q5" i="1"/>
  <c r="J5" i="1"/>
  <c r="L4" i="1"/>
  <c r="T30" i="1" l="1"/>
  <c r="U27" i="1"/>
  <c r="N28" i="1" s="1"/>
  <c r="T27" i="1"/>
  <c r="X25" i="1"/>
  <c r="Z25" i="1" s="1"/>
  <c r="R25" i="1"/>
  <c r="S25" i="1" s="1"/>
  <c r="AB32" i="1"/>
  <c r="AE32" i="1" s="1"/>
  <c r="Z32" i="1"/>
  <c r="Y32" i="1"/>
  <c r="X32" i="1"/>
  <c r="R32" i="1"/>
  <c r="S32" i="1" s="1"/>
  <c r="AB29" i="1"/>
  <c r="AE29" i="1" s="1"/>
  <c r="Z29" i="1"/>
  <c r="Y29" i="1"/>
  <c r="X29" i="1"/>
  <c r="R29" i="1"/>
  <c r="S29" i="1" s="1"/>
  <c r="X26" i="1"/>
  <c r="Z26" i="1" s="1"/>
  <c r="R26" i="1"/>
  <c r="S26" i="1" s="1"/>
  <c r="X33" i="1"/>
  <c r="Z33" i="1" s="1"/>
  <c r="R33" i="1"/>
  <c r="S33" i="1" s="1"/>
  <c r="X31" i="1"/>
  <c r="Z31" i="1" s="1"/>
  <c r="R31" i="1"/>
  <c r="S31" i="1" s="1"/>
  <c r="U31" i="1"/>
  <c r="N32" i="1" s="1"/>
  <c r="AC32" i="1" s="1"/>
  <c r="T31" i="1"/>
  <c r="AB27" i="1"/>
  <c r="AE27" i="1" s="1"/>
  <c r="Z27" i="1"/>
  <c r="R27" i="1"/>
  <c r="S27" i="1" s="1"/>
  <c r="Y27" i="1"/>
  <c r="X27" i="1"/>
  <c r="AB30" i="1"/>
  <c r="AE30" i="1" s="1"/>
  <c r="Z30" i="1"/>
  <c r="Y30" i="1"/>
  <c r="R30" i="1"/>
  <c r="S30" i="1" s="1"/>
  <c r="X30" i="1"/>
  <c r="X12" i="1"/>
  <c r="Z12" i="1" s="1"/>
  <c r="R12" i="1"/>
  <c r="S12" i="1" s="1"/>
  <c r="AB17" i="1"/>
  <c r="AE17" i="1" s="1"/>
  <c r="Z17" i="1"/>
  <c r="Y17" i="1"/>
  <c r="X17" i="1"/>
  <c r="R17" i="1"/>
  <c r="S17" i="1" s="1"/>
  <c r="R16" i="1"/>
  <c r="S16" i="1" s="1"/>
  <c r="X16" i="1"/>
  <c r="Y16" i="1" s="1"/>
  <c r="X14" i="1"/>
  <c r="Z14" i="1" s="1"/>
  <c r="R14" i="1"/>
  <c r="S14" i="1" s="1"/>
  <c r="Z20" i="1"/>
  <c r="Y20" i="1"/>
  <c r="AC20" i="1" s="1"/>
  <c r="X18" i="1"/>
  <c r="Y18" i="1" s="1"/>
  <c r="R18" i="1"/>
  <c r="S18" i="1" s="1"/>
  <c r="X19" i="1"/>
  <c r="Y19" i="1" s="1"/>
  <c r="R19" i="1"/>
  <c r="S19" i="1" s="1"/>
  <c r="R13" i="1"/>
  <c r="S13" i="1" s="1"/>
  <c r="X13" i="1"/>
  <c r="Y13" i="1" s="1"/>
  <c r="X15" i="1"/>
  <c r="Y15" i="1" s="1"/>
  <c r="R15" i="1"/>
  <c r="S15" i="1" s="1"/>
  <c r="U10" i="1"/>
  <c r="T10" i="1"/>
  <c r="X10" i="1"/>
  <c r="Z10" i="1" s="1"/>
  <c r="R10" i="1"/>
  <c r="S10" i="1" s="1"/>
  <c r="U9" i="1"/>
  <c r="T9" i="1"/>
  <c r="X9" i="1"/>
  <c r="Z9" i="1" s="1"/>
  <c r="R9" i="1"/>
  <c r="S9" i="1" s="1"/>
  <c r="X8" i="1"/>
  <c r="Z8" i="1" s="1"/>
  <c r="R8" i="1"/>
  <c r="S8" i="1" s="1"/>
  <c r="X7" i="1"/>
  <c r="Z7" i="1" s="1"/>
  <c r="R7" i="1"/>
  <c r="S7" i="1" s="1"/>
  <c r="R6" i="1"/>
  <c r="S6" i="1" s="1"/>
  <c r="X6" i="1"/>
  <c r="Z6" i="1" s="1"/>
  <c r="U5" i="1"/>
  <c r="T5" i="1"/>
  <c r="X5" i="1"/>
  <c r="Z5" i="1" s="1"/>
  <c r="R5" i="1"/>
  <c r="S5" i="1" s="1"/>
  <c r="P4" i="1"/>
  <c r="U4" i="1"/>
  <c r="Y31" i="1" l="1"/>
  <c r="Y33" i="1"/>
  <c r="Y25" i="1"/>
  <c r="Y26" i="1"/>
  <c r="AC28" i="1"/>
  <c r="AB28" i="1"/>
  <c r="AE28" i="1" s="1"/>
  <c r="Y12" i="1"/>
  <c r="AC18" i="1"/>
  <c r="AB18" i="1"/>
  <c r="AE18" i="1" s="1"/>
  <c r="Z18" i="1"/>
  <c r="AC16" i="1"/>
  <c r="AB16" i="1"/>
  <c r="AE16" i="1" s="1"/>
  <c r="Z16" i="1"/>
  <c r="Y14" i="1"/>
  <c r="AB20" i="1"/>
  <c r="AE20" i="1" s="1"/>
  <c r="AC19" i="1"/>
  <c r="AB19" i="1"/>
  <c r="AE19" i="1" s="1"/>
  <c r="Z19" i="1"/>
  <c r="AC13" i="1"/>
  <c r="AB13" i="1"/>
  <c r="AE13" i="1" s="1"/>
  <c r="Z13" i="1"/>
  <c r="AC15" i="1"/>
  <c r="AB15" i="1"/>
  <c r="AE15" i="1" s="1"/>
  <c r="Z15" i="1"/>
  <c r="Y10" i="1"/>
  <c r="Y9" i="1"/>
  <c r="Y8" i="1"/>
  <c r="Y7" i="1"/>
  <c r="Y6" i="1"/>
  <c r="Y5" i="1"/>
  <c r="Q4" i="1"/>
  <c r="V4" i="1"/>
  <c r="AC26" i="1" l="1"/>
  <c r="AB26" i="1"/>
  <c r="AE26" i="1" s="1"/>
  <c r="AC25" i="1"/>
  <c r="AB25" i="1"/>
  <c r="AE25" i="1" s="1"/>
  <c r="AC33" i="1"/>
  <c r="AB33" i="1"/>
  <c r="AE33" i="1" s="1"/>
  <c r="AC31" i="1"/>
  <c r="AB31" i="1"/>
  <c r="AE31" i="1" s="1"/>
  <c r="AC12" i="1"/>
  <c r="AB12" i="1"/>
  <c r="AE12" i="1" s="1"/>
  <c r="AC14" i="1"/>
  <c r="AB14" i="1"/>
  <c r="AE14" i="1" s="1"/>
  <c r="AC10" i="1"/>
  <c r="AB10" i="1"/>
  <c r="AE10" i="1" s="1"/>
  <c r="AC9" i="1"/>
  <c r="AB9" i="1"/>
  <c r="AE9" i="1" s="1"/>
  <c r="AC8" i="1"/>
  <c r="AB8" i="1"/>
  <c r="AE8" i="1" s="1"/>
  <c r="AC7" i="1"/>
  <c r="AB7" i="1"/>
  <c r="AE7" i="1" s="1"/>
  <c r="AC6" i="1"/>
  <c r="AB6" i="1"/>
  <c r="AE6" i="1" s="1"/>
  <c r="AC5" i="1"/>
  <c r="AB5" i="1"/>
  <c r="AE5" i="1" s="1"/>
  <c r="AE11" i="1" s="1"/>
  <c r="R4" i="1"/>
  <c r="S4" i="1" s="1"/>
  <c r="X4" i="1"/>
  <c r="Y4" i="1" s="1"/>
  <c r="AC4" i="1" l="1"/>
  <c r="AB4" i="1"/>
  <c r="AE4" i="1" s="1"/>
  <c r="Z4" i="1"/>
  <c r="AF11" i="1" l="1"/>
</calcChain>
</file>

<file path=xl/sharedStrings.xml><?xml version="1.0" encoding="utf-8"?>
<sst xmlns="http://schemas.openxmlformats.org/spreadsheetml/2006/main" count="200" uniqueCount="87">
  <si>
    <t>manuf</t>
  </si>
  <si>
    <t>manuf_ID</t>
  </si>
  <si>
    <t>vendor</t>
  </si>
  <si>
    <t>vendor_ID</t>
  </si>
  <si>
    <t>name</t>
  </si>
  <si>
    <t>UM</t>
  </si>
  <si>
    <t>cost</t>
  </si>
  <si>
    <t>cost+ tax</t>
  </si>
  <si>
    <t>cost @</t>
  </si>
  <si>
    <t>@ need/A</t>
  </si>
  <si>
    <t>@ need/order</t>
  </si>
  <si>
    <t>stock</t>
  </si>
  <si>
    <t>current stock @ value</t>
  </si>
  <si>
    <t>need to purchase UMx</t>
  </si>
  <si>
    <t>total @ purchased</t>
  </si>
  <si>
    <t>inventory transaction</t>
  </si>
  <si>
    <t>inventory balance</t>
  </si>
  <si>
    <t>cost/A</t>
  </si>
  <si>
    <t>cost/order</t>
  </si>
  <si>
    <t>ext cost</t>
  </si>
  <si>
    <t>freight</t>
  </si>
  <si>
    <t>subtotal</t>
  </si>
  <si>
    <t>purchased total cost @</t>
  </si>
  <si>
    <t>purchased actual cost/A</t>
  </si>
  <si>
    <t>real cost/A</t>
  </si>
  <si>
    <t>new stock @ value</t>
  </si>
  <si>
    <t>assy option 1</t>
  </si>
  <si>
    <t>assy option 2</t>
  </si>
  <si>
    <t>#ASSY</t>
  </si>
  <si>
    <t>microcontroller</t>
  </si>
  <si>
    <t>AMZN</t>
  </si>
  <si>
    <t>/</t>
  </si>
  <si>
    <t>battery</t>
  </si>
  <si>
    <t>ASSY ORDER TOTAL</t>
  </si>
  <si>
    <t>Unexpected Maker</t>
  </si>
  <si>
    <t>TinyS3</t>
  </si>
  <si>
    <t>B09X259SDP</t>
  </si>
  <si>
    <t>TinyS3 (ESP32-S3 Board)</t>
  </si>
  <si>
    <t>ELECTRICAL</t>
  </si>
  <si>
    <t>gps module</t>
  </si>
  <si>
    <t>Deegoo-FPV</t>
  </si>
  <si>
    <t>B084MK8BS2</t>
  </si>
  <si>
    <t>GT-U7 Module</t>
  </si>
  <si>
    <t>Bicool</t>
  </si>
  <si>
    <t>B08VGT2T42</t>
  </si>
  <si>
    <t>DIYmall</t>
  </si>
  <si>
    <t>B08GPGMSDZ</t>
  </si>
  <si>
    <t>LCD Module, 1.28inOD, GC9A01 Driver</t>
  </si>
  <si>
    <t>LED Ring Module, 24xWS2812, 54mmID 72mmOD</t>
  </si>
  <si>
    <t>UMLIFE</t>
  </si>
  <si>
    <t>B097QNG1CN</t>
  </si>
  <si>
    <t>Magnetic Encuder Module, AS5600 sensor</t>
  </si>
  <si>
    <t>Hilitchi</t>
  </si>
  <si>
    <t>B0722LBKV7</t>
  </si>
  <si>
    <t>Tactile Pushbutton Switch Kit</t>
  </si>
  <si>
    <t>AKZYTUE</t>
  </si>
  <si>
    <t>B07TTD2WFW</t>
  </si>
  <si>
    <t>Battery, 903450 LiPo, 3.7V 1500mAh</t>
  </si>
  <si>
    <t>led ring</t>
  </si>
  <si>
    <t>lcd screen module</t>
  </si>
  <si>
    <t>magnetic encoder module</t>
  </si>
  <si>
    <t>pushbutton switch</t>
  </si>
  <si>
    <t>connector</t>
  </si>
  <si>
    <t>JST</t>
  </si>
  <si>
    <t>B09YXXX7T8</t>
  </si>
  <si>
    <t>JST-XH2.5-3P_M</t>
  </si>
  <si>
    <t>JST-XH2.5-3P_F</t>
  </si>
  <si>
    <t>JST-XH Connector, 3pinF 2.5mmP</t>
  </si>
  <si>
    <t>B0731NHS9R</t>
  </si>
  <si>
    <t>JST-XH2.5-5P_F</t>
  </si>
  <si>
    <t>B07YX6Y3DT</t>
  </si>
  <si>
    <t>JST-XH2.5-SIDE-5P_M</t>
  </si>
  <si>
    <t>JST-XH2.5-SIDE-3P_M</t>
  </si>
  <si>
    <t>JST-PH Connector, 8pinM 2.0mmP</t>
  </si>
  <si>
    <t>JST-PH2.0-8P_M</t>
  </si>
  <si>
    <t>JST-XH-SIDE Connector, 3pinM 2.5mmP</t>
  </si>
  <si>
    <t>JST-XH Connector, 5pinF 2.5mmP</t>
  </si>
  <si>
    <t>B0B2R8FZH4</t>
  </si>
  <si>
    <t>JST-XH Connector, 3pinM 2.5mmP</t>
  </si>
  <si>
    <t>JST-XH2.5-4P_M</t>
  </si>
  <si>
    <t>JST-XH2.5-4P_F</t>
  </si>
  <si>
    <t>JST-XH Connector, 4pinM 2.5mmP</t>
  </si>
  <si>
    <t>JST-XH Connector, 4pinF 2.5mmP</t>
  </si>
  <si>
    <t>JST-XH2.5-2P_M</t>
  </si>
  <si>
    <t>JST-XH Connector, 2pinM 2.5mmP</t>
  </si>
  <si>
    <t>JST-XH-SIDE Connector, 5pinM 2.5mmP</t>
  </si>
  <si>
    <t>B01MCZE2HM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</si>
</sst>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textRotation="90"/>
    </xf>
    <xf numFmtId="49" fontId="0" fillId="0" borderId="0" xfId="0" applyNumberFormat="1" applyAlignment="1">
      <alignment textRotation="90"/>
    </xf>
    <xf numFmtId="2" fontId="0" fillId="0" borderId="0" xfId="0" applyNumberFormat="1" applyAlignment="1">
      <alignment textRotation="90"/>
    </xf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abSelected="1" topLeftCell="A10" zoomScale="85" zoomScaleNormal="85" workbookViewId="0">
      <selection activeCell="G19" sqref="G19"/>
    </sheetView>
  </sheetViews>
  <sheetFormatPr defaultRowHeight="15" x14ac:dyDescent="0.25"/>
  <cols>
    <col min="1" max="1" width="14.85546875" bestFit="1" customWidth="1"/>
    <col min="2" max="2" width="15.140625" customWidth="1"/>
    <col min="3" max="3" width="22.28515625" customWidth="1"/>
    <col min="5" max="5" width="22.28515625" style="1" customWidth="1"/>
    <col min="6" max="6" width="35.85546875" bestFit="1" customWidth="1"/>
    <col min="7" max="7" width="4.42578125" bestFit="1" customWidth="1"/>
    <col min="8" max="10" width="12.7109375" customWidth="1"/>
    <col min="11" max="12" width="6.140625" customWidth="1"/>
    <col min="13" max="13" width="6.140625" style="2" customWidth="1"/>
    <col min="14" max="14" width="12.85546875" style="2" customWidth="1"/>
    <col min="15" max="15" width="2" bestFit="1" customWidth="1"/>
    <col min="16" max="19" width="6.140625" customWidth="1"/>
    <col min="20" max="32" width="12.85546875" customWidth="1"/>
  </cols>
  <sheetData>
    <row r="1" spans="1:32" x14ac:dyDescent="0.25">
      <c r="B1" s="1"/>
    </row>
    <row r="2" spans="1:32" ht="123" customHeight="1" x14ac:dyDescent="0.25">
      <c r="B2" t="s">
        <v>0</v>
      </c>
      <c r="C2" t="s">
        <v>1</v>
      </c>
      <c r="D2" t="s">
        <v>2</v>
      </c>
      <c r="E2" s="1" t="s">
        <v>3</v>
      </c>
      <c r="F2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9</v>
      </c>
      <c r="L2" s="3" t="s">
        <v>10</v>
      </c>
      <c r="M2" s="5" t="s">
        <v>11</v>
      </c>
      <c r="N2" s="5" t="s">
        <v>12</v>
      </c>
      <c r="O2" s="3"/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/>
      <c r="AB2" s="3" t="s">
        <v>24</v>
      </c>
      <c r="AC2" s="3" t="s">
        <v>25</v>
      </c>
      <c r="AE2" s="3" t="s">
        <v>26</v>
      </c>
      <c r="AF2" s="3" t="s">
        <v>27</v>
      </c>
    </row>
    <row r="3" spans="1:32" x14ac:dyDescent="0.25">
      <c r="A3" t="s">
        <v>38</v>
      </c>
      <c r="F3" s="6" t="s">
        <v>28</v>
      </c>
      <c r="G3" s="7">
        <v>1</v>
      </c>
      <c r="K3" s="1"/>
    </row>
    <row r="4" spans="1:32" x14ac:dyDescent="0.25">
      <c r="A4" t="s">
        <v>29</v>
      </c>
      <c r="B4" t="s">
        <v>34</v>
      </c>
      <c r="C4" t="s">
        <v>35</v>
      </c>
      <c r="D4" t="s">
        <v>30</v>
      </c>
      <c r="E4" s="1" t="s">
        <v>36</v>
      </c>
      <c r="F4" t="s">
        <v>37</v>
      </c>
      <c r="G4" s="9">
        <v>1</v>
      </c>
      <c r="H4" s="10">
        <v>22.99</v>
      </c>
      <c r="I4" s="8">
        <f t="shared" ref="I4:I10" si="0">ROUNDUP(H4*1.0825, 4)</f>
        <v>24.886700000000001</v>
      </c>
      <c r="J4" s="8">
        <f t="shared" ref="J4:J10" si="1">I4/G4</f>
        <v>24.886700000000001</v>
      </c>
      <c r="K4" s="9">
        <v>1</v>
      </c>
      <c r="L4">
        <f t="shared" ref="L4:L10" si="2">K4*$G$3</f>
        <v>1</v>
      </c>
      <c r="M4" s="9">
        <v>0</v>
      </c>
      <c r="N4" s="9">
        <v>0</v>
      </c>
      <c r="O4" t="s">
        <v>31</v>
      </c>
      <c r="P4">
        <f t="shared" ref="P4:P10" si="3">MAX(ROUNDUP((L4-M4)/G4,0),0)</f>
        <v>1</v>
      </c>
      <c r="Q4">
        <f t="shared" ref="Q4:Q10" si="4">P4*G4</f>
        <v>1</v>
      </c>
      <c r="R4" s="1">
        <f t="shared" ref="R4:R10" si="5">Q4-L4</f>
        <v>0</v>
      </c>
      <c r="S4" s="1">
        <f t="shared" ref="S4:S10" si="6">M4+R4</f>
        <v>0</v>
      </c>
      <c r="T4" s="8">
        <f t="shared" ref="T4:T10" si="7">ROUNDUP(J4*K4,4)</f>
        <v>24.886700000000001</v>
      </c>
      <c r="U4" s="8">
        <f t="shared" ref="U4:U10" si="8">ROUNDUP(J4*L4, 4)</f>
        <v>24.886700000000001</v>
      </c>
      <c r="V4" s="8">
        <f t="shared" ref="V4:V10" si="9">I4*P4</f>
        <v>24.886700000000001</v>
      </c>
      <c r="X4" s="8">
        <f t="shared" ref="X4:X10" si="10">IF(Q4,V4+W4,0)</f>
        <v>24.886700000000001</v>
      </c>
      <c r="Y4">
        <f t="shared" ref="Y4:Y10" si="11">IF(Q4,ROUNDUP(X4/Q4,4),0)</f>
        <v>24.886700000000001</v>
      </c>
      <c r="Z4">
        <f t="shared" ref="Z4:Z10" si="12">IF(Q4,ROUNDUP(X4/Q4*K4,4),0)</f>
        <v>24.886700000000001</v>
      </c>
      <c r="AB4">
        <f t="shared" ref="AB4" si="13">IF(AND(Q4,M4),(M4*N4+(L4-M4)*Y4)/L4,IF(Q4,Y4,N4))</f>
        <v>24.886700000000001</v>
      </c>
      <c r="AC4">
        <f t="shared" ref="AC4:AC10" si="14">IF(P4,Y4,N4)</f>
        <v>24.886700000000001</v>
      </c>
      <c r="AE4">
        <f t="shared" ref="AE4:AE10" si="15">AB4</f>
        <v>24.886700000000001</v>
      </c>
    </row>
    <row r="5" spans="1:32" x14ac:dyDescent="0.25">
      <c r="A5" t="s">
        <v>39</v>
      </c>
      <c r="B5" t="s">
        <v>40</v>
      </c>
      <c r="D5" t="s">
        <v>30</v>
      </c>
      <c r="E5" s="1" t="s">
        <v>41</v>
      </c>
      <c r="F5" t="s">
        <v>42</v>
      </c>
      <c r="G5" s="9">
        <v>1</v>
      </c>
      <c r="H5" s="10">
        <v>11.99</v>
      </c>
      <c r="I5" s="8">
        <f t="shared" si="0"/>
        <v>12.979200000000001</v>
      </c>
      <c r="J5" s="8">
        <f t="shared" si="1"/>
        <v>12.979200000000001</v>
      </c>
      <c r="K5" s="9">
        <v>1</v>
      </c>
      <c r="L5">
        <f t="shared" si="2"/>
        <v>1</v>
      </c>
      <c r="M5" s="9">
        <v>0</v>
      </c>
      <c r="N5" s="9">
        <v>0</v>
      </c>
      <c r="O5" t="s">
        <v>31</v>
      </c>
      <c r="P5">
        <f t="shared" si="3"/>
        <v>1</v>
      </c>
      <c r="Q5">
        <f t="shared" si="4"/>
        <v>1</v>
      </c>
      <c r="R5" s="1">
        <f t="shared" si="5"/>
        <v>0</v>
      </c>
      <c r="S5" s="1">
        <f t="shared" si="6"/>
        <v>0</v>
      </c>
      <c r="T5" s="8">
        <f t="shared" si="7"/>
        <v>12.979200000000001</v>
      </c>
      <c r="U5" s="8">
        <f t="shared" si="8"/>
        <v>12.979200000000001</v>
      </c>
      <c r="V5" s="8">
        <f t="shared" si="9"/>
        <v>12.979200000000001</v>
      </c>
      <c r="X5" s="8">
        <f t="shared" si="10"/>
        <v>12.979200000000001</v>
      </c>
      <c r="Y5">
        <f t="shared" si="11"/>
        <v>12.979200000000001</v>
      </c>
      <c r="Z5">
        <f t="shared" si="12"/>
        <v>12.979200000000001</v>
      </c>
      <c r="AB5">
        <f t="shared" ref="AB5" si="16">IF(AND(Q5,M5),(M5*N5+(L5-M5)*Y5)/L5,IF(Q5,Y5,N5))</f>
        <v>12.979200000000001</v>
      </c>
      <c r="AC5">
        <f t="shared" si="14"/>
        <v>12.979200000000001</v>
      </c>
      <c r="AE5">
        <f t="shared" si="15"/>
        <v>12.979200000000001</v>
      </c>
    </row>
    <row r="6" spans="1:32" x14ac:dyDescent="0.25">
      <c r="A6" t="s">
        <v>59</v>
      </c>
      <c r="B6" t="s">
        <v>43</v>
      </c>
      <c r="D6" t="s">
        <v>30</v>
      </c>
      <c r="E6" s="1" t="s">
        <v>44</v>
      </c>
      <c r="F6" t="s">
        <v>47</v>
      </c>
      <c r="G6" s="9">
        <v>1</v>
      </c>
      <c r="H6" s="10">
        <v>20.69</v>
      </c>
      <c r="I6" s="8">
        <f t="shared" si="0"/>
        <v>22.396999999999998</v>
      </c>
      <c r="J6" s="8">
        <f t="shared" si="1"/>
        <v>22.396999999999998</v>
      </c>
      <c r="K6" s="9">
        <v>1</v>
      </c>
      <c r="L6">
        <f t="shared" si="2"/>
        <v>1</v>
      </c>
      <c r="M6" s="9">
        <v>0</v>
      </c>
      <c r="N6" s="9">
        <v>0</v>
      </c>
      <c r="O6" t="s">
        <v>31</v>
      </c>
      <c r="P6">
        <f t="shared" si="3"/>
        <v>1</v>
      </c>
      <c r="Q6">
        <f t="shared" si="4"/>
        <v>1</v>
      </c>
      <c r="R6" s="1">
        <f t="shared" si="5"/>
        <v>0</v>
      </c>
      <c r="S6" s="1">
        <f t="shared" si="6"/>
        <v>0</v>
      </c>
      <c r="T6" s="8">
        <f t="shared" si="7"/>
        <v>22.396999999999998</v>
      </c>
      <c r="U6" s="8">
        <f t="shared" si="8"/>
        <v>22.396999999999998</v>
      </c>
      <c r="V6" s="8">
        <f t="shared" si="9"/>
        <v>22.396999999999998</v>
      </c>
      <c r="X6" s="8">
        <f t="shared" si="10"/>
        <v>22.396999999999998</v>
      </c>
      <c r="Y6">
        <f t="shared" si="11"/>
        <v>22.396999999999998</v>
      </c>
      <c r="Z6">
        <f t="shared" si="12"/>
        <v>22.396999999999998</v>
      </c>
      <c r="AB6">
        <f t="shared" ref="AB6" si="17">IF(AND(Q6,M6),(M6*N6+(L6-M6)*Y6)/L6,IF(Q6,Y6,N6))</f>
        <v>22.396999999999998</v>
      </c>
      <c r="AC6">
        <f t="shared" si="14"/>
        <v>22.396999999999998</v>
      </c>
      <c r="AE6">
        <f t="shared" si="15"/>
        <v>22.396999999999998</v>
      </c>
    </row>
    <row r="7" spans="1:32" x14ac:dyDescent="0.25">
      <c r="A7" t="s">
        <v>58</v>
      </c>
      <c r="B7" t="s">
        <v>45</v>
      </c>
      <c r="D7" t="s">
        <v>30</v>
      </c>
      <c r="E7" s="1" t="s">
        <v>46</v>
      </c>
      <c r="F7" t="s">
        <v>48</v>
      </c>
      <c r="G7" s="9">
        <v>1</v>
      </c>
      <c r="H7" s="10">
        <v>10.49</v>
      </c>
      <c r="I7" s="8">
        <f t="shared" si="0"/>
        <v>11.355499999999999</v>
      </c>
      <c r="J7" s="8">
        <f t="shared" si="1"/>
        <v>11.355499999999999</v>
      </c>
      <c r="K7" s="9">
        <v>1</v>
      </c>
      <c r="L7">
        <f t="shared" si="2"/>
        <v>1</v>
      </c>
      <c r="M7" s="9">
        <v>0</v>
      </c>
      <c r="N7" s="9">
        <v>0</v>
      </c>
      <c r="O7" t="s">
        <v>31</v>
      </c>
      <c r="P7">
        <f t="shared" si="3"/>
        <v>1</v>
      </c>
      <c r="Q7">
        <f t="shared" si="4"/>
        <v>1</v>
      </c>
      <c r="R7" s="1">
        <f t="shared" si="5"/>
        <v>0</v>
      </c>
      <c r="S7" s="1">
        <f t="shared" si="6"/>
        <v>0</v>
      </c>
      <c r="T7" s="8">
        <f t="shared" si="7"/>
        <v>11.355499999999999</v>
      </c>
      <c r="U7" s="8">
        <f t="shared" si="8"/>
        <v>11.355499999999999</v>
      </c>
      <c r="V7" s="8">
        <f t="shared" si="9"/>
        <v>11.355499999999999</v>
      </c>
      <c r="X7" s="8">
        <f t="shared" si="10"/>
        <v>11.355499999999999</v>
      </c>
      <c r="Y7">
        <f t="shared" si="11"/>
        <v>11.355499999999999</v>
      </c>
      <c r="Z7">
        <f t="shared" si="12"/>
        <v>11.355499999999999</v>
      </c>
      <c r="AB7">
        <f t="shared" ref="AB7" si="18">IF(AND(Q7,M7),(M7*N7+(L7-M7)*Y7)/L7,IF(Q7,Y7,N7))</f>
        <v>11.355499999999999</v>
      </c>
      <c r="AC7">
        <f t="shared" si="14"/>
        <v>11.355499999999999</v>
      </c>
      <c r="AE7">
        <f t="shared" si="15"/>
        <v>11.355499999999999</v>
      </c>
    </row>
    <row r="8" spans="1:32" x14ac:dyDescent="0.25">
      <c r="A8" t="s">
        <v>60</v>
      </c>
      <c r="B8" t="s">
        <v>49</v>
      </c>
      <c r="D8" t="s">
        <v>30</v>
      </c>
      <c r="E8" s="1" t="s">
        <v>50</v>
      </c>
      <c r="F8" t="s">
        <v>51</v>
      </c>
      <c r="G8" s="9">
        <v>5</v>
      </c>
      <c r="H8" s="10">
        <v>17.989999999999998</v>
      </c>
      <c r="I8" s="8">
        <f t="shared" si="0"/>
        <v>19.4742</v>
      </c>
      <c r="J8" s="8">
        <f t="shared" si="1"/>
        <v>3.8948399999999999</v>
      </c>
      <c r="K8" s="9">
        <v>1</v>
      </c>
      <c r="L8">
        <f t="shared" si="2"/>
        <v>1</v>
      </c>
      <c r="M8" s="9">
        <v>0</v>
      </c>
      <c r="N8" s="9">
        <v>0</v>
      </c>
      <c r="O8" t="s">
        <v>31</v>
      </c>
      <c r="P8">
        <f t="shared" si="3"/>
        <v>1</v>
      </c>
      <c r="Q8">
        <f t="shared" si="4"/>
        <v>5</v>
      </c>
      <c r="R8" s="1">
        <f t="shared" si="5"/>
        <v>4</v>
      </c>
      <c r="S8" s="1">
        <f t="shared" si="6"/>
        <v>4</v>
      </c>
      <c r="T8" s="8">
        <f t="shared" si="7"/>
        <v>3.8949000000000003</v>
      </c>
      <c r="U8" s="8">
        <f t="shared" si="8"/>
        <v>3.8949000000000003</v>
      </c>
      <c r="V8" s="8">
        <f t="shared" si="9"/>
        <v>19.4742</v>
      </c>
      <c r="X8" s="8">
        <f t="shared" si="10"/>
        <v>19.4742</v>
      </c>
      <c r="Y8">
        <f t="shared" si="11"/>
        <v>3.8949000000000003</v>
      </c>
      <c r="Z8">
        <f t="shared" si="12"/>
        <v>3.8949000000000003</v>
      </c>
      <c r="AB8">
        <f t="shared" ref="AB8" si="19">IF(AND(Q8,M8),(M8*N8+(L8-M8)*Y8)/L8,IF(Q8,Y8,N8))</f>
        <v>3.8949000000000003</v>
      </c>
      <c r="AC8">
        <f t="shared" si="14"/>
        <v>3.8949000000000003</v>
      </c>
      <c r="AE8">
        <f t="shared" si="15"/>
        <v>3.8949000000000003</v>
      </c>
    </row>
    <row r="9" spans="1:32" x14ac:dyDescent="0.25">
      <c r="A9" t="s">
        <v>61</v>
      </c>
      <c r="B9" t="s">
        <v>52</v>
      </c>
      <c r="D9" t="s">
        <v>30</v>
      </c>
      <c r="E9" s="1" t="s">
        <v>53</v>
      </c>
      <c r="F9" t="s">
        <v>54</v>
      </c>
      <c r="G9" s="9">
        <v>10</v>
      </c>
      <c r="H9" s="10">
        <v>12.97</v>
      </c>
      <c r="I9" s="8">
        <f t="shared" si="0"/>
        <v>14.040099999999999</v>
      </c>
      <c r="J9" s="8">
        <f t="shared" si="1"/>
        <v>1.40401</v>
      </c>
      <c r="K9" s="9">
        <v>0</v>
      </c>
      <c r="L9">
        <f t="shared" si="2"/>
        <v>0</v>
      </c>
      <c r="M9" s="9">
        <v>0</v>
      </c>
      <c r="N9" s="9">
        <v>0</v>
      </c>
      <c r="O9" t="s">
        <v>31</v>
      </c>
      <c r="P9">
        <f t="shared" si="3"/>
        <v>0</v>
      </c>
      <c r="Q9">
        <f t="shared" si="4"/>
        <v>0</v>
      </c>
      <c r="R9" s="1">
        <f t="shared" si="5"/>
        <v>0</v>
      </c>
      <c r="S9" s="1">
        <f t="shared" si="6"/>
        <v>0</v>
      </c>
      <c r="T9" s="8">
        <f t="shared" si="7"/>
        <v>0</v>
      </c>
      <c r="U9" s="8">
        <f t="shared" si="8"/>
        <v>0</v>
      </c>
      <c r="V9" s="8">
        <f t="shared" si="9"/>
        <v>0</v>
      </c>
      <c r="X9" s="8">
        <f t="shared" si="10"/>
        <v>0</v>
      </c>
      <c r="Y9">
        <f t="shared" si="11"/>
        <v>0</v>
      </c>
      <c r="Z9">
        <f t="shared" si="12"/>
        <v>0</v>
      </c>
      <c r="AB9">
        <f t="shared" ref="AB9" si="20">IF(AND(Q9,M9),(M9*N9+(L9-M9)*Y9)/L9,IF(Q9,Y9,N9))</f>
        <v>0</v>
      </c>
      <c r="AC9">
        <f t="shared" si="14"/>
        <v>0</v>
      </c>
      <c r="AE9">
        <f t="shared" si="15"/>
        <v>0</v>
      </c>
    </row>
    <row r="10" spans="1:32" x14ac:dyDescent="0.25">
      <c r="A10" t="s">
        <v>32</v>
      </c>
      <c r="B10" t="s">
        <v>55</v>
      </c>
      <c r="D10" t="s">
        <v>30</v>
      </c>
      <c r="E10" s="1" t="s">
        <v>56</v>
      </c>
      <c r="F10" t="s">
        <v>57</v>
      </c>
      <c r="G10" s="9">
        <v>1</v>
      </c>
      <c r="H10" s="10">
        <v>9.99</v>
      </c>
      <c r="I10" s="8">
        <f t="shared" si="0"/>
        <v>10.8142</v>
      </c>
      <c r="J10" s="8">
        <f t="shared" si="1"/>
        <v>10.8142</v>
      </c>
      <c r="K10" s="9">
        <v>1</v>
      </c>
      <c r="L10">
        <f t="shared" si="2"/>
        <v>1</v>
      </c>
      <c r="M10" s="9">
        <v>0</v>
      </c>
      <c r="N10" s="9">
        <v>0</v>
      </c>
      <c r="O10" t="s">
        <v>31</v>
      </c>
      <c r="P10">
        <f t="shared" si="3"/>
        <v>1</v>
      </c>
      <c r="Q10">
        <f t="shared" si="4"/>
        <v>1</v>
      </c>
      <c r="R10" s="1">
        <f t="shared" si="5"/>
        <v>0</v>
      </c>
      <c r="S10" s="1">
        <f t="shared" si="6"/>
        <v>0</v>
      </c>
      <c r="T10" s="8">
        <f t="shared" si="7"/>
        <v>10.8142</v>
      </c>
      <c r="U10" s="8">
        <f t="shared" si="8"/>
        <v>10.8142</v>
      </c>
      <c r="V10" s="8">
        <f t="shared" si="9"/>
        <v>10.8142</v>
      </c>
      <c r="X10" s="8">
        <f t="shared" si="10"/>
        <v>10.8142</v>
      </c>
      <c r="Y10">
        <f t="shared" si="11"/>
        <v>10.8142</v>
      </c>
      <c r="Z10">
        <f t="shared" si="12"/>
        <v>10.8142</v>
      </c>
      <c r="AB10">
        <f t="shared" ref="AB10" si="21">IF(AND(Q10,M10),(M10*N10+(L10-M10)*Y10)/L10,IF(Q10,Y10,N10))</f>
        <v>10.8142</v>
      </c>
      <c r="AC10">
        <f t="shared" si="14"/>
        <v>10.8142</v>
      </c>
      <c r="AE10">
        <f t="shared" si="15"/>
        <v>10.8142</v>
      </c>
    </row>
    <row r="11" spans="1:32" x14ac:dyDescent="0.25">
      <c r="H11" s="8"/>
      <c r="I11" s="8"/>
      <c r="M11"/>
      <c r="N11"/>
      <c r="S11" s="1"/>
      <c r="W11" s="8"/>
      <c r="X11" s="8"/>
      <c r="AD11" s="6" t="s">
        <v>33</v>
      </c>
      <c r="AE11">
        <f>AE5*$G$3</f>
        <v>12.979200000000001</v>
      </c>
      <c r="AF11">
        <f>AF5*$G$3</f>
        <v>0</v>
      </c>
    </row>
    <row r="12" spans="1:32" x14ac:dyDescent="0.25">
      <c r="A12" t="s">
        <v>62</v>
      </c>
      <c r="B12" t="s">
        <v>63</v>
      </c>
      <c r="C12" t="s">
        <v>83</v>
      </c>
      <c r="D12" t="s">
        <v>30</v>
      </c>
      <c r="E12" s="1" t="s">
        <v>68</v>
      </c>
      <c r="F12" t="s">
        <v>84</v>
      </c>
      <c r="G12" s="9">
        <v>30</v>
      </c>
      <c r="H12" s="10">
        <v>12.99</v>
      </c>
      <c r="I12" s="8">
        <f>ROUNDUP(H12*1.0825, 4)</f>
        <v>14.0617</v>
      </c>
      <c r="J12" s="8">
        <f>I12/G12</f>
        <v>0.46872333333333333</v>
      </c>
      <c r="K12" s="9">
        <v>1</v>
      </c>
      <c r="L12">
        <f>K12*$G$3</f>
        <v>1</v>
      </c>
      <c r="M12" s="9">
        <v>0</v>
      </c>
      <c r="N12" s="11">
        <v>0</v>
      </c>
      <c r="O12" t="s">
        <v>31</v>
      </c>
      <c r="P12">
        <f>MAX(ROUNDUP((L12-M12)/G12,0),0)</f>
        <v>1</v>
      </c>
      <c r="Q12">
        <f>P12*G12</f>
        <v>30</v>
      </c>
      <c r="R12" s="1">
        <f>Q12-L12</f>
        <v>29</v>
      </c>
      <c r="S12" s="1">
        <f>M12+R12</f>
        <v>29</v>
      </c>
      <c r="T12" s="8">
        <f>ROUNDUP(J12*K12,4)</f>
        <v>0.46879999999999999</v>
      </c>
      <c r="U12" s="8">
        <f>ROUNDUP(J12*L12, 4)</f>
        <v>0.46879999999999999</v>
      </c>
      <c r="V12" s="8">
        <f>I12*P12</f>
        <v>14.0617</v>
      </c>
      <c r="X12" s="8">
        <f>IF(Q12,V12+W12,0)</f>
        <v>14.0617</v>
      </c>
      <c r="Y12">
        <f>IF(Q12,ROUNDUP(X12/Q12,4),0)</f>
        <v>0.46879999999999999</v>
      </c>
      <c r="Z12">
        <f>IF(Q12,ROUNDUP(X12/Q12*K12,4),0)</f>
        <v>0.46879999999999999</v>
      </c>
      <c r="AB12">
        <f>IF(AND(Q12,M12),(M12*N12+(L12-M12)*Y12)/L12,IF(Q12,Y12,N12))</f>
        <v>0.46879999999999999</v>
      </c>
      <c r="AC12">
        <f>IF(P12,Y12,N12)</f>
        <v>0.46879999999999999</v>
      </c>
      <c r="AE12">
        <f>AB12</f>
        <v>0.46879999999999999</v>
      </c>
    </row>
    <row r="13" spans="1:32" x14ac:dyDescent="0.25">
      <c r="A13" t="s">
        <v>62</v>
      </c>
      <c r="B13" t="s">
        <v>63</v>
      </c>
      <c r="C13" t="s">
        <v>72</v>
      </c>
      <c r="D13" t="s">
        <v>30</v>
      </c>
      <c r="E13" s="1" t="s">
        <v>77</v>
      </c>
      <c r="F13" t="s">
        <v>75</v>
      </c>
      <c r="G13" s="9">
        <v>50</v>
      </c>
      <c r="H13" s="10">
        <v>8.99</v>
      </c>
      <c r="I13" s="8">
        <f>ROUNDUP(H13*1.0825, 4)</f>
        <v>9.7317</v>
      </c>
      <c r="J13" s="8">
        <f>I13/G13</f>
        <v>0.194634</v>
      </c>
      <c r="K13" s="9">
        <v>1</v>
      </c>
      <c r="L13">
        <f>K13*$G$3</f>
        <v>1</v>
      </c>
      <c r="M13" s="9">
        <v>0</v>
      </c>
      <c r="N13" s="11">
        <v>0</v>
      </c>
      <c r="O13" t="s">
        <v>31</v>
      </c>
      <c r="P13">
        <f>MAX(ROUNDUP((L13-M13)/G13,0),0)</f>
        <v>1</v>
      </c>
      <c r="Q13">
        <f>P13*G13</f>
        <v>50</v>
      </c>
      <c r="R13" s="1">
        <f>Q13-L13</f>
        <v>49</v>
      </c>
      <c r="S13" s="1">
        <f>M13+R13</f>
        <v>49</v>
      </c>
      <c r="T13" s="8">
        <f>ROUNDUP(J13*K13,4)</f>
        <v>0.19469999999999998</v>
      </c>
      <c r="U13" s="8">
        <f>ROUNDUP(J13*L13, 4)</f>
        <v>0.19469999999999998</v>
      </c>
      <c r="V13" s="8">
        <f>I13*P13</f>
        <v>9.7317</v>
      </c>
      <c r="X13" s="8">
        <f>IF(Q13,V13+W13,0)</f>
        <v>9.7317</v>
      </c>
      <c r="Y13">
        <f>IF(Q13,ROUNDUP(X13/Q13,4),0)</f>
        <v>0.19469999999999998</v>
      </c>
      <c r="Z13">
        <f>IF(Q13,ROUNDUP(X13/Q13*K13,4),0)</f>
        <v>0.19469999999999998</v>
      </c>
      <c r="AB13">
        <f>IF(AND(Q13,M13),(M13*N13+(L13-M13)*Y13)/L13,IF(Q13,Y13,N13))</f>
        <v>0.19469999999999998</v>
      </c>
      <c r="AC13">
        <f>IF(P13,Y13,N13)</f>
        <v>0.19469999999999998</v>
      </c>
      <c r="AE13">
        <f>AB13</f>
        <v>0.19469999999999998</v>
      </c>
    </row>
    <row r="14" spans="1:32" x14ac:dyDescent="0.25">
      <c r="A14" t="s">
        <v>62</v>
      </c>
      <c r="B14" t="s">
        <v>63</v>
      </c>
      <c r="C14" t="s">
        <v>65</v>
      </c>
      <c r="D14" t="s">
        <v>30</v>
      </c>
      <c r="E14" s="1" t="s">
        <v>68</v>
      </c>
      <c r="F14" t="s">
        <v>78</v>
      </c>
      <c r="G14" s="9">
        <v>30</v>
      </c>
      <c r="H14" s="10">
        <v>12.99</v>
      </c>
      <c r="I14" s="8">
        <f>ROUNDUP(H14*1.0825, 4)</f>
        <v>14.0617</v>
      </c>
      <c r="J14" s="8">
        <f>I14/G14</f>
        <v>0.46872333333333333</v>
      </c>
      <c r="K14" s="9">
        <v>1</v>
      </c>
      <c r="L14">
        <f>K14*$G$3</f>
        <v>1</v>
      </c>
      <c r="M14" s="9">
        <v>30</v>
      </c>
      <c r="N14" s="10">
        <f>U12</f>
        <v>0.46879999999999999</v>
      </c>
      <c r="O14" t="s">
        <v>31</v>
      </c>
      <c r="P14">
        <f>MAX(ROUNDUP((L14-M14)/G14,0),0)</f>
        <v>0</v>
      </c>
      <c r="Q14">
        <f>P14*G14</f>
        <v>0</v>
      </c>
      <c r="R14" s="1">
        <f>Q14-L14</f>
        <v>-1</v>
      </c>
      <c r="S14" s="1">
        <f>M14+R14</f>
        <v>29</v>
      </c>
      <c r="T14" s="8">
        <f>ROUNDUP(J14*K14,4)</f>
        <v>0.46879999999999999</v>
      </c>
      <c r="U14" s="8">
        <f>ROUNDUP(J14*L14, 4)</f>
        <v>0.46879999999999999</v>
      </c>
      <c r="V14" s="8">
        <f>I14*P14</f>
        <v>0</v>
      </c>
      <c r="X14" s="8">
        <f>IF(Q14,V14+W14,0)</f>
        <v>0</v>
      </c>
      <c r="Y14">
        <f>IF(Q14,ROUNDUP(X14/Q14,4),0)</f>
        <v>0</v>
      </c>
      <c r="Z14">
        <f>IF(Q14,ROUNDUP(X14/Q14*K14,4),0)</f>
        <v>0</v>
      </c>
      <c r="AB14">
        <f>IF(AND(Q14,M14),(M14*N14+(L14-M14)*Y14)/L14,IF(Q14,Y14,N14))</f>
        <v>0.46879999999999999</v>
      </c>
      <c r="AC14">
        <f>IF(P14,Y14,N14)</f>
        <v>0.46879999999999999</v>
      </c>
      <c r="AE14">
        <f>AB14</f>
        <v>0.46879999999999999</v>
      </c>
    </row>
    <row r="15" spans="1:32" x14ac:dyDescent="0.25">
      <c r="A15" t="s">
        <v>62</v>
      </c>
      <c r="B15" t="s">
        <v>63</v>
      </c>
      <c r="C15" t="s">
        <v>66</v>
      </c>
      <c r="D15" t="s">
        <v>30</v>
      </c>
      <c r="E15" s="1" t="s">
        <v>68</v>
      </c>
      <c r="F15" t="s">
        <v>67</v>
      </c>
      <c r="G15" s="9">
        <v>30</v>
      </c>
      <c r="H15" s="10">
        <v>12.99</v>
      </c>
      <c r="I15" s="8">
        <f t="shared" ref="I15" si="22">ROUNDUP(H15*1.0825, 4)</f>
        <v>14.0617</v>
      </c>
      <c r="J15" s="8">
        <f t="shared" ref="J15" si="23">I15/G15</f>
        <v>0.46872333333333333</v>
      </c>
      <c r="K15" s="9">
        <v>1</v>
      </c>
      <c r="L15">
        <f t="shared" ref="L15" si="24">K15*$G$3</f>
        <v>1</v>
      </c>
      <c r="M15" s="9">
        <v>30</v>
      </c>
      <c r="N15" s="10">
        <f>U14</f>
        <v>0.46879999999999999</v>
      </c>
      <c r="O15" t="s">
        <v>31</v>
      </c>
      <c r="P15">
        <f t="shared" ref="P15" si="25">MAX(ROUNDUP((L15-M15)/G15,0),0)</f>
        <v>0</v>
      </c>
      <c r="Q15">
        <f t="shared" ref="Q15" si="26">P15*G15</f>
        <v>0</v>
      </c>
      <c r="R15" s="1">
        <f t="shared" ref="R15" si="27">Q15-L15</f>
        <v>-1</v>
      </c>
      <c r="S15" s="1">
        <f t="shared" ref="S15" si="28">M15+R15</f>
        <v>29</v>
      </c>
      <c r="T15" s="8">
        <f t="shared" ref="T15" si="29">ROUNDUP(J15*K15,4)</f>
        <v>0.46879999999999999</v>
      </c>
      <c r="U15" s="8">
        <f t="shared" ref="U15" si="30">ROUNDUP(J15*L15, 4)</f>
        <v>0.46879999999999999</v>
      </c>
      <c r="V15" s="8">
        <f t="shared" ref="V15" si="31">I15*P15</f>
        <v>0</v>
      </c>
      <c r="X15" s="8">
        <f t="shared" ref="X15" si="32">IF(Q15,V15+W15,0)</f>
        <v>0</v>
      </c>
      <c r="Y15">
        <f t="shared" ref="Y15" si="33">IF(Q15,ROUNDUP(X15/Q15,4),0)</f>
        <v>0</v>
      </c>
      <c r="Z15">
        <f t="shared" ref="Z15" si="34">IF(Q15,ROUNDUP(X15/Q15*K15,4),0)</f>
        <v>0</v>
      </c>
      <c r="AB15">
        <f t="shared" ref="AB15" si="35">IF(AND(Q15,M15),(M15*N15+(L15-M15)*Y15)/L15,IF(Q15,Y15,N15))</f>
        <v>0.46879999999999999</v>
      </c>
      <c r="AC15">
        <f t="shared" ref="AC15" si="36">IF(P15,Y15,N15)</f>
        <v>0.46879999999999999</v>
      </c>
      <c r="AE15">
        <f t="shared" ref="AE15" si="37">AB15</f>
        <v>0.46879999999999999</v>
      </c>
    </row>
    <row r="16" spans="1:32" x14ac:dyDescent="0.25">
      <c r="A16" t="s">
        <v>62</v>
      </c>
      <c r="B16" t="s">
        <v>63</v>
      </c>
      <c r="C16" t="s">
        <v>79</v>
      </c>
      <c r="D16" t="s">
        <v>30</v>
      </c>
      <c r="E16" s="1" t="s">
        <v>68</v>
      </c>
      <c r="F16" t="s">
        <v>81</v>
      </c>
      <c r="G16" s="9">
        <v>30</v>
      </c>
      <c r="H16" s="10">
        <v>12.99</v>
      </c>
      <c r="I16" s="8">
        <f>ROUNDUP(H16*1.0825, 4)</f>
        <v>14.0617</v>
      </c>
      <c r="J16" s="8">
        <f>I16/G16</f>
        <v>0.46872333333333333</v>
      </c>
      <c r="K16" s="9">
        <v>1</v>
      </c>
      <c r="L16">
        <f>K16*$G$3</f>
        <v>1</v>
      </c>
      <c r="M16" s="9">
        <v>30</v>
      </c>
      <c r="N16" s="10">
        <f>U15</f>
        <v>0.46879999999999999</v>
      </c>
      <c r="O16" t="s">
        <v>31</v>
      </c>
      <c r="P16">
        <f>MAX(ROUNDUP((L16-M16)/G16,0),0)</f>
        <v>0</v>
      </c>
      <c r="Q16">
        <f>P16*G16</f>
        <v>0</v>
      </c>
      <c r="R16" s="1">
        <f>Q16-L16</f>
        <v>-1</v>
      </c>
      <c r="S16" s="1">
        <f>M16+R16</f>
        <v>29</v>
      </c>
      <c r="T16" s="8">
        <f>ROUNDUP(J16*K16,4)</f>
        <v>0.46879999999999999</v>
      </c>
      <c r="U16" s="8">
        <f>ROUNDUP(J16*L16, 4)</f>
        <v>0.46879999999999999</v>
      </c>
      <c r="V16" s="8">
        <f>I16*P16</f>
        <v>0</v>
      </c>
      <c r="X16" s="8">
        <f>IF(Q16,V16+W16,0)</f>
        <v>0</v>
      </c>
      <c r="Y16">
        <f>IF(Q16,ROUNDUP(X16/Q16,4),0)</f>
        <v>0</v>
      </c>
      <c r="Z16">
        <f>IF(Q16,ROUNDUP(X16/Q16*K16,4),0)</f>
        <v>0</v>
      </c>
      <c r="AB16">
        <f>IF(AND(Q16,M16),(M16*N16+(L16-M16)*Y16)/L16,IF(Q16,Y16,N16))</f>
        <v>0.46879999999999999</v>
      </c>
      <c r="AC16">
        <f>IF(P16,Y16,N16)</f>
        <v>0.46879999999999999</v>
      </c>
      <c r="AE16">
        <f>AB16</f>
        <v>0.46879999999999999</v>
      </c>
    </row>
    <row r="17" spans="1:31" x14ac:dyDescent="0.25">
      <c r="A17" t="s">
        <v>62</v>
      </c>
      <c r="B17" t="s">
        <v>63</v>
      </c>
      <c r="C17" t="s">
        <v>80</v>
      </c>
      <c r="D17" t="s">
        <v>30</v>
      </c>
      <c r="E17" s="1" t="s">
        <v>68</v>
      </c>
      <c r="F17" t="s">
        <v>82</v>
      </c>
      <c r="G17" s="9">
        <v>30</v>
      </c>
      <c r="H17" s="10">
        <v>12.99</v>
      </c>
      <c r="I17" s="8">
        <f t="shared" ref="I17" si="38">ROUNDUP(H17*1.0825, 4)</f>
        <v>14.0617</v>
      </c>
      <c r="J17" s="8">
        <f t="shared" ref="J17" si="39">I17/G17</f>
        <v>0.46872333333333333</v>
      </c>
      <c r="K17" s="9">
        <v>1</v>
      </c>
      <c r="L17">
        <f t="shared" ref="L17" si="40">K17*$G$3</f>
        <v>1</v>
      </c>
      <c r="M17" s="9">
        <v>30</v>
      </c>
      <c r="N17" s="10">
        <f>U16</f>
        <v>0.46879999999999999</v>
      </c>
      <c r="O17" t="s">
        <v>31</v>
      </c>
      <c r="P17">
        <f t="shared" ref="P17" si="41">MAX(ROUNDUP((L17-M17)/G17,0),0)</f>
        <v>0</v>
      </c>
      <c r="Q17">
        <f t="shared" ref="Q17" si="42">P17*G17</f>
        <v>0</v>
      </c>
      <c r="R17" s="1">
        <f t="shared" ref="R17" si="43">Q17-L17</f>
        <v>-1</v>
      </c>
      <c r="S17" s="1">
        <f t="shared" ref="S17" si="44">M17+R17</f>
        <v>29</v>
      </c>
      <c r="T17" s="8">
        <f t="shared" ref="T17" si="45">ROUNDUP(J17*K17,4)</f>
        <v>0.46879999999999999</v>
      </c>
      <c r="U17" s="8">
        <f t="shared" ref="U17" si="46">ROUNDUP(J17*L17, 4)</f>
        <v>0.46879999999999999</v>
      </c>
      <c r="V17" s="8">
        <f t="shared" ref="V17" si="47">I17*P17</f>
        <v>0</v>
      </c>
      <c r="X17" s="8">
        <f t="shared" ref="X17" si="48">IF(Q17,V17+W17,0)</f>
        <v>0</v>
      </c>
      <c r="Y17">
        <f t="shared" ref="Y17" si="49">IF(Q17,ROUNDUP(X17/Q17,4),0)</f>
        <v>0</v>
      </c>
      <c r="Z17">
        <f t="shared" ref="Z17" si="50">IF(Q17,ROUNDUP(X17/Q17*K17,4),0)</f>
        <v>0</v>
      </c>
      <c r="AB17">
        <f t="shared" ref="AB17" si="51">IF(AND(Q17,M17),(M17*N17+(L17-M17)*Y17)/L17,IF(Q17,Y17,N17))</f>
        <v>0.46879999999999999</v>
      </c>
      <c r="AC17">
        <f t="shared" ref="AC17" si="52">IF(P17,Y17,N17)</f>
        <v>0.46879999999999999</v>
      </c>
      <c r="AE17">
        <f t="shared" ref="AE17" si="53">AB17</f>
        <v>0.46879999999999999</v>
      </c>
    </row>
    <row r="18" spans="1:31" x14ac:dyDescent="0.25">
      <c r="A18" t="s">
        <v>62</v>
      </c>
      <c r="B18" t="s">
        <v>63</v>
      </c>
      <c r="C18" t="s">
        <v>71</v>
      </c>
      <c r="D18" t="s">
        <v>30</v>
      </c>
      <c r="E18" s="1" t="s">
        <v>70</v>
      </c>
      <c r="F18" t="s">
        <v>85</v>
      </c>
      <c r="G18" s="9">
        <v>15</v>
      </c>
      <c r="H18" s="10">
        <v>17.989999999999998</v>
      </c>
      <c r="I18" s="8">
        <f t="shared" ref="I18" si="54">ROUNDUP(H18*1.0825, 4)</f>
        <v>19.4742</v>
      </c>
      <c r="J18" s="8">
        <f t="shared" ref="J18" si="55">I18/G18</f>
        <v>1.2982799999999999</v>
      </c>
      <c r="K18" s="9">
        <v>1</v>
      </c>
      <c r="L18">
        <f t="shared" ref="L18" si="56">K18*$G$3</f>
        <v>1</v>
      </c>
      <c r="M18" s="9">
        <v>0</v>
      </c>
      <c r="N18" s="11">
        <v>0</v>
      </c>
      <c r="O18" t="s">
        <v>31</v>
      </c>
      <c r="P18">
        <f t="shared" ref="P18" si="57">MAX(ROUNDUP((L18-M18)/G18,0),0)</f>
        <v>1</v>
      </c>
      <c r="Q18">
        <f t="shared" ref="Q18" si="58">P18*G18</f>
        <v>15</v>
      </c>
      <c r="R18" s="1">
        <f t="shared" ref="R18" si="59">Q18-L18</f>
        <v>14</v>
      </c>
      <c r="S18" s="1">
        <f t="shared" ref="S18" si="60">M18+R18</f>
        <v>14</v>
      </c>
      <c r="T18" s="8">
        <f t="shared" ref="T18" si="61">ROUNDUP(J18*K18,4)</f>
        <v>1.2983</v>
      </c>
      <c r="U18" s="8">
        <f t="shared" ref="U18" si="62">ROUNDUP(J18*L18, 4)</f>
        <v>1.2983</v>
      </c>
      <c r="V18" s="8">
        <f t="shared" ref="V18" si="63">I18*P18</f>
        <v>19.4742</v>
      </c>
      <c r="X18" s="8">
        <f t="shared" ref="X18" si="64">IF(Q18,V18+W18,0)</f>
        <v>19.4742</v>
      </c>
      <c r="Y18">
        <f t="shared" ref="Y18" si="65">IF(Q18,ROUNDUP(X18/Q18,4),0)</f>
        <v>1.2983</v>
      </c>
      <c r="Z18">
        <f t="shared" ref="Z18" si="66">IF(Q18,ROUNDUP(X18/Q18*K18,4),0)</f>
        <v>1.2983</v>
      </c>
      <c r="AB18">
        <f t="shared" ref="AB18" si="67">IF(AND(Q18,M18),(M18*N18+(L18-M18)*Y18)/L18,IF(Q18,Y18,N18))</f>
        <v>1.2983</v>
      </c>
      <c r="AC18">
        <f t="shared" ref="AC18" si="68">IF(P18,Y18,N18)</f>
        <v>1.2983</v>
      </c>
      <c r="AE18">
        <f t="shared" ref="AE18" si="69">AB18</f>
        <v>1.2983</v>
      </c>
    </row>
    <row r="19" spans="1:31" x14ac:dyDescent="0.25">
      <c r="A19" t="s">
        <v>62</v>
      </c>
      <c r="B19" t="s">
        <v>63</v>
      </c>
      <c r="C19" t="s">
        <v>69</v>
      </c>
      <c r="D19" t="s">
        <v>30</v>
      </c>
      <c r="E19" s="1" t="s">
        <v>70</v>
      </c>
      <c r="F19" t="s">
        <v>76</v>
      </c>
      <c r="G19" s="9">
        <v>15</v>
      </c>
      <c r="H19" s="10">
        <v>17.989999999999998</v>
      </c>
      <c r="I19" s="8">
        <f t="shared" ref="I19" si="70">ROUNDUP(H19*1.0825, 4)</f>
        <v>19.4742</v>
      </c>
      <c r="J19" s="8">
        <f t="shared" ref="J19" si="71">I19/G19</f>
        <v>1.2982799999999999</v>
      </c>
      <c r="K19" s="9">
        <v>1</v>
      </c>
      <c r="L19">
        <f t="shared" ref="L19" si="72">K19*$G$3</f>
        <v>1</v>
      </c>
      <c r="M19" s="9">
        <v>15</v>
      </c>
      <c r="N19" s="10">
        <f>U18</f>
        <v>1.2983</v>
      </c>
      <c r="O19" t="s">
        <v>31</v>
      </c>
      <c r="P19">
        <f t="shared" ref="P19" si="73">MAX(ROUNDUP((L19-M19)/G19,0),0)</f>
        <v>0</v>
      </c>
      <c r="Q19">
        <f t="shared" ref="Q19" si="74">P19*G19</f>
        <v>0</v>
      </c>
      <c r="R19" s="1">
        <f t="shared" ref="R19" si="75">Q19-L19</f>
        <v>-1</v>
      </c>
      <c r="S19" s="1">
        <f t="shared" ref="S19" si="76">M19+R19</f>
        <v>14</v>
      </c>
      <c r="T19" s="8">
        <f t="shared" ref="T19" si="77">ROUNDUP(J19*K19,4)</f>
        <v>1.2983</v>
      </c>
      <c r="U19" s="8">
        <f t="shared" ref="U19" si="78">ROUNDUP(J19*L19, 4)</f>
        <v>1.2983</v>
      </c>
      <c r="V19" s="8">
        <f t="shared" ref="V19" si="79">I19*P19</f>
        <v>0</v>
      </c>
      <c r="X19" s="8">
        <f t="shared" ref="X19" si="80">IF(Q19,V19+W19,0)</f>
        <v>0</v>
      </c>
      <c r="Y19">
        <f t="shared" ref="Y19" si="81">IF(Q19,ROUNDUP(X19/Q19,4),0)</f>
        <v>0</v>
      </c>
      <c r="Z19">
        <f t="shared" ref="Z19" si="82">IF(Q19,ROUNDUP(X19/Q19*K19,4),0)</f>
        <v>0</v>
      </c>
      <c r="AB19">
        <f t="shared" ref="AB19" si="83">IF(AND(Q19,M19),(M19*N19+(L19-M19)*Y19)/L19,IF(Q19,Y19,N19))</f>
        <v>1.2983</v>
      </c>
      <c r="AC19">
        <f t="shared" ref="AC19" si="84">IF(P19,Y19,N19)</f>
        <v>1.2983</v>
      </c>
      <c r="AE19">
        <f t="shared" ref="AE19" si="85">AB19</f>
        <v>1.2983</v>
      </c>
    </row>
    <row r="20" spans="1:31" x14ac:dyDescent="0.25">
      <c r="A20" t="s">
        <v>62</v>
      </c>
      <c r="B20" t="s">
        <v>63</v>
      </c>
      <c r="C20" t="s">
        <v>74</v>
      </c>
      <c r="D20" t="s">
        <v>30</v>
      </c>
      <c r="E20" s="1" t="s">
        <v>64</v>
      </c>
      <c r="F20" t="s">
        <v>73</v>
      </c>
      <c r="G20" s="9">
        <v>50</v>
      </c>
      <c r="H20" s="10">
        <v>12.99</v>
      </c>
      <c r="I20" s="8">
        <f>ROUNDUP(H20*1.0825, 4)</f>
        <v>14.0617</v>
      </c>
      <c r="J20" s="8">
        <f>I20/G20</f>
        <v>0.28123399999999998</v>
      </c>
      <c r="K20" s="9">
        <v>1</v>
      </c>
      <c r="L20">
        <f>K20*$G$3</f>
        <v>1</v>
      </c>
      <c r="M20" s="9">
        <v>0</v>
      </c>
      <c r="N20" s="9">
        <v>0</v>
      </c>
      <c r="O20" t="s">
        <v>31</v>
      </c>
      <c r="P20">
        <f t="shared" ref="P20" si="86">MAX(ROUNDUP((L20-M20)/G20,0),0)</f>
        <v>1</v>
      </c>
      <c r="Q20">
        <f t="shared" ref="Q20" si="87">P20*G20</f>
        <v>50</v>
      </c>
      <c r="R20" s="1">
        <f t="shared" ref="R20" si="88">Q20-L20</f>
        <v>49</v>
      </c>
      <c r="S20" s="1">
        <f t="shared" ref="S20" si="89">M20+R20</f>
        <v>49</v>
      </c>
      <c r="T20" s="8">
        <f t="shared" ref="T20" si="90">ROUNDUP(J20*K20,4)</f>
        <v>0.28129999999999999</v>
      </c>
      <c r="U20" s="8">
        <f t="shared" ref="U20" si="91">ROUNDUP(J20*L20, 4)</f>
        <v>0.28129999999999999</v>
      </c>
      <c r="V20" s="8">
        <f t="shared" ref="V20" si="92">I20*P20</f>
        <v>14.0617</v>
      </c>
      <c r="X20" s="8">
        <f t="shared" ref="X20" si="93">IF(Q20,V20+W20,0)</f>
        <v>14.0617</v>
      </c>
      <c r="Y20">
        <f t="shared" ref="Y20" si="94">IF(Q20,ROUNDUP(X20/Q20,4),0)</f>
        <v>0.28129999999999999</v>
      </c>
      <c r="Z20">
        <f t="shared" ref="Z20" si="95">IF(Q20,ROUNDUP(X20/Q20*K20,4),0)</f>
        <v>0.28129999999999999</v>
      </c>
      <c r="AB20">
        <f t="shared" ref="AB20" si="96">IF(AND(Q20,M20),(M20*N20+(L20-M20)*Y20)/L20,IF(Q20,Y20,N20))</f>
        <v>0.28129999999999999</v>
      </c>
      <c r="AC20">
        <f t="shared" ref="AC20" si="97">IF(P20,Y20,N20)</f>
        <v>0.28129999999999999</v>
      </c>
      <c r="AE20">
        <f t="shared" ref="AE20" si="98">AB20</f>
        <v>0.28129999999999999</v>
      </c>
    </row>
    <row r="21" spans="1:31" x14ac:dyDescent="0.25">
      <c r="H21" s="8"/>
      <c r="I21" s="8"/>
      <c r="J21" s="8"/>
      <c r="M21"/>
      <c r="N21"/>
      <c r="R21" s="1"/>
      <c r="S21" s="1"/>
      <c r="T21" s="8"/>
      <c r="U21" s="8"/>
      <c r="V21" s="8"/>
      <c r="W21" s="8"/>
      <c r="X21" s="8"/>
    </row>
    <row r="22" spans="1:31" x14ac:dyDescent="0.25">
      <c r="H22" s="8"/>
      <c r="I22" s="8"/>
      <c r="J22" s="8"/>
      <c r="M22"/>
      <c r="N22"/>
      <c r="R22" s="1"/>
      <c r="S22" s="1"/>
      <c r="T22" s="8"/>
      <c r="U22" s="8"/>
      <c r="V22" s="8"/>
      <c r="X22" s="8"/>
    </row>
    <row r="23" spans="1:31" x14ac:dyDescent="0.25">
      <c r="H23" s="8"/>
      <c r="I23" s="8"/>
      <c r="J23" s="8"/>
      <c r="M23"/>
      <c r="N23"/>
      <c r="R23" s="1"/>
      <c r="S23" s="1"/>
      <c r="T23" s="8"/>
      <c r="U23" s="8"/>
      <c r="V23" s="8"/>
      <c r="X23" s="8"/>
    </row>
    <row r="24" spans="1:31" x14ac:dyDescent="0.25">
      <c r="H24" s="8"/>
      <c r="I24" s="8"/>
      <c r="J24" s="8"/>
      <c r="M24" s="7"/>
      <c r="N24" s="8"/>
      <c r="O24" s="7"/>
      <c r="R24" s="1"/>
      <c r="S24" s="1"/>
      <c r="T24" s="8"/>
      <c r="U24" s="8"/>
      <c r="V24" s="8"/>
      <c r="X24" s="8"/>
    </row>
    <row r="25" spans="1:31" x14ac:dyDescent="0.25">
      <c r="A25" t="s">
        <v>62</v>
      </c>
      <c r="B25" t="s">
        <v>63</v>
      </c>
      <c r="C25" t="s">
        <v>83</v>
      </c>
      <c r="D25" t="s">
        <v>30</v>
      </c>
      <c r="E25" s="1" t="s">
        <v>86</v>
      </c>
      <c r="F25" t="s">
        <v>84</v>
      </c>
      <c r="G25" s="9">
        <v>20</v>
      </c>
      <c r="H25" s="10">
        <v>9.99</v>
      </c>
      <c r="I25" s="8">
        <f>ROUNDUP(H25*1.0825, 4)</f>
        <v>10.8142</v>
      </c>
      <c r="J25" s="8">
        <f>I25/G25</f>
        <v>0.54071000000000002</v>
      </c>
      <c r="K25" s="9">
        <v>1</v>
      </c>
      <c r="L25">
        <f>K25*$G$3</f>
        <v>1</v>
      </c>
      <c r="M25" s="9">
        <v>0</v>
      </c>
      <c r="N25" s="11">
        <v>0</v>
      </c>
      <c r="O25" t="s">
        <v>31</v>
      </c>
      <c r="P25">
        <f>MAX(ROUNDUP((L25-M25)/G25,0),0)</f>
        <v>1</v>
      </c>
      <c r="Q25">
        <f>P25*G25</f>
        <v>20</v>
      </c>
      <c r="R25" s="1">
        <f>Q25-L25</f>
        <v>19</v>
      </c>
      <c r="S25" s="1">
        <f>M25+R25</f>
        <v>19</v>
      </c>
      <c r="T25" s="8">
        <f>ROUNDUP(J25*K25,4)</f>
        <v>0.54079999999999995</v>
      </c>
      <c r="U25" s="8">
        <f>ROUNDUP(J25*L25, 4)</f>
        <v>0.54079999999999995</v>
      </c>
      <c r="V25" s="8">
        <f>I25*P25</f>
        <v>10.8142</v>
      </c>
      <c r="X25" s="8">
        <f>IF(Q25,V25+W25,0)</f>
        <v>10.8142</v>
      </c>
      <c r="Y25">
        <f>IF(Q25,ROUNDUP(X25/Q25,4),0)</f>
        <v>0.54079999999999995</v>
      </c>
      <c r="Z25">
        <f>IF(Q25,ROUNDUP(X25/Q25*K25,4),0)</f>
        <v>0.54079999999999995</v>
      </c>
      <c r="AB25">
        <f>IF(AND(Q25,M25),(M25*N25+(L25-M25)*Y25)/L25,IF(Q25,Y25,N25))</f>
        <v>0.54079999999999995</v>
      </c>
      <c r="AC25">
        <f>IF(P25,Y25,N25)</f>
        <v>0.54079999999999995</v>
      </c>
      <c r="AE25">
        <f>AB25</f>
        <v>0.54079999999999995</v>
      </c>
    </row>
    <row r="26" spans="1:31" x14ac:dyDescent="0.25">
      <c r="A26" t="s">
        <v>62</v>
      </c>
      <c r="B26" t="s">
        <v>63</v>
      </c>
      <c r="C26" t="s">
        <v>72</v>
      </c>
      <c r="D26" t="s">
        <v>30</v>
      </c>
      <c r="E26" s="1" t="s">
        <v>77</v>
      </c>
      <c r="F26" t="s">
        <v>75</v>
      </c>
      <c r="G26" s="9">
        <v>50</v>
      </c>
      <c r="H26" s="10">
        <v>8.99</v>
      </c>
      <c r="I26" s="8">
        <f>ROUNDUP(H26*1.0825, 4)</f>
        <v>9.7317</v>
      </c>
      <c r="J26" s="8">
        <f>I26/G26</f>
        <v>0.194634</v>
      </c>
      <c r="K26" s="9">
        <v>1</v>
      </c>
      <c r="L26">
        <f>K26*$G$3</f>
        <v>1</v>
      </c>
      <c r="M26" s="9">
        <v>0</v>
      </c>
      <c r="N26" s="11">
        <v>0</v>
      </c>
      <c r="O26" t="s">
        <v>31</v>
      </c>
      <c r="P26">
        <f>MAX(ROUNDUP((L26-M26)/G26,0),0)</f>
        <v>1</v>
      </c>
      <c r="Q26">
        <f>P26*G26</f>
        <v>50</v>
      </c>
      <c r="R26" s="1">
        <f>Q26-L26</f>
        <v>49</v>
      </c>
      <c r="S26" s="1">
        <f>M26+R26</f>
        <v>49</v>
      </c>
      <c r="T26" s="8">
        <f>ROUNDUP(J26*K26,4)</f>
        <v>0.19469999999999998</v>
      </c>
      <c r="U26" s="8">
        <f>ROUNDUP(J26*L26, 4)</f>
        <v>0.19469999999999998</v>
      </c>
      <c r="V26" s="8">
        <f>I26*P26</f>
        <v>9.7317</v>
      </c>
      <c r="X26" s="8">
        <f>IF(Q26,V26+W26,0)</f>
        <v>9.7317</v>
      </c>
      <c r="Y26">
        <f>IF(Q26,ROUNDUP(X26/Q26,4),0)</f>
        <v>0.19469999999999998</v>
      </c>
      <c r="Z26">
        <f>IF(Q26,ROUNDUP(X26/Q26*K26,4),0)</f>
        <v>0.19469999999999998</v>
      </c>
      <c r="AB26">
        <f>IF(AND(Q26,M26),(M26*N26+(L26-M26)*Y26)/L26,IF(Q26,Y26,N26))</f>
        <v>0.19469999999999998</v>
      </c>
      <c r="AC26">
        <f>IF(P26,Y26,N26)</f>
        <v>0.19469999999999998</v>
      </c>
      <c r="AE26">
        <f>AB26</f>
        <v>0.19469999999999998</v>
      </c>
    </row>
    <row r="27" spans="1:31" x14ac:dyDescent="0.25">
      <c r="A27" t="s">
        <v>62</v>
      </c>
      <c r="B27" t="s">
        <v>63</v>
      </c>
      <c r="C27" t="s">
        <v>65</v>
      </c>
      <c r="D27" t="s">
        <v>30</v>
      </c>
      <c r="E27" s="1" t="s">
        <v>86</v>
      </c>
      <c r="F27" t="s">
        <v>78</v>
      </c>
      <c r="G27" s="9">
        <v>20</v>
      </c>
      <c r="H27" s="10">
        <v>9.99</v>
      </c>
      <c r="I27" s="8">
        <f>ROUNDUP(H27*1.0825, 4)</f>
        <v>10.8142</v>
      </c>
      <c r="J27" s="8">
        <f>I27/G27</f>
        <v>0.54071000000000002</v>
      </c>
      <c r="K27" s="9">
        <v>1</v>
      </c>
      <c r="L27">
        <f>K27*$G$3</f>
        <v>1</v>
      </c>
      <c r="M27" s="9">
        <v>20</v>
      </c>
      <c r="N27" s="10">
        <f>U25</f>
        <v>0.54079999999999995</v>
      </c>
      <c r="O27" t="s">
        <v>31</v>
      </c>
      <c r="P27">
        <f>MAX(ROUNDUP((L27-M27)/G27,0),0)</f>
        <v>0</v>
      </c>
      <c r="Q27">
        <f>P27*G27</f>
        <v>0</v>
      </c>
      <c r="R27" s="1">
        <f>Q27-L27</f>
        <v>-1</v>
      </c>
      <c r="S27" s="1">
        <f>M27+R27</f>
        <v>19</v>
      </c>
      <c r="T27" s="8">
        <f>ROUNDUP(J27*K27,4)</f>
        <v>0.54079999999999995</v>
      </c>
      <c r="U27" s="8">
        <f>ROUNDUP(J27*L27, 4)</f>
        <v>0.54079999999999995</v>
      </c>
      <c r="V27" s="8">
        <f>I27*P27</f>
        <v>0</v>
      </c>
      <c r="X27" s="8">
        <f>IF(Q27,V27+W27,0)</f>
        <v>0</v>
      </c>
      <c r="Y27">
        <f>IF(Q27,ROUNDUP(X27/Q27,4),0)</f>
        <v>0</v>
      </c>
      <c r="Z27">
        <f>IF(Q27,ROUNDUP(X27/Q27*K27,4),0)</f>
        <v>0</v>
      </c>
      <c r="AB27">
        <f>IF(AND(Q27,M27),(M27*N27+(L27-M27)*Y27)/L27,IF(Q27,Y27,N27))</f>
        <v>0.54079999999999995</v>
      </c>
      <c r="AC27">
        <f>IF(P27,Y27,N27)</f>
        <v>0.54079999999999995</v>
      </c>
      <c r="AE27">
        <f>AB27</f>
        <v>0.54079999999999995</v>
      </c>
    </row>
    <row r="28" spans="1:31" x14ac:dyDescent="0.25">
      <c r="A28" t="s">
        <v>62</v>
      </c>
      <c r="B28" t="s">
        <v>63</v>
      </c>
      <c r="C28" t="s">
        <v>66</v>
      </c>
      <c r="D28" t="s">
        <v>30</v>
      </c>
      <c r="E28" s="1" t="s">
        <v>86</v>
      </c>
      <c r="F28" t="s">
        <v>67</v>
      </c>
      <c r="G28" s="9">
        <v>20</v>
      </c>
      <c r="H28" s="10">
        <v>9.99</v>
      </c>
      <c r="I28" s="8">
        <f t="shared" ref="I28" si="99">ROUNDUP(H28*1.0825, 4)</f>
        <v>10.8142</v>
      </c>
      <c r="J28" s="8">
        <f t="shared" ref="J28" si="100">I28/G28</f>
        <v>0.54071000000000002</v>
      </c>
      <c r="K28" s="9">
        <v>1</v>
      </c>
      <c r="L28">
        <f t="shared" ref="L28" si="101">K28*$G$3</f>
        <v>1</v>
      </c>
      <c r="M28" s="9">
        <v>20</v>
      </c>
      <c r="N28" s="10">
        <f>U27</f>
        <v>0.54079999999999995</v>
      </c>
      <c r="O28" t="s">
        <v>31</v>
      </c>
      <c r="P28">
        <f t="shared" ref="P28" si="102">MAX(ROUNDUP((L28-M28)/G28,0),0)</f>
        <v>0</v>
      </c>
      <c r="Q28">
        <f t="shared" ref="Q28" si="103">P28*G28</f>
        <v>0</v>
      </c>
      <c r="R28" s="1">
        <f t="shared" ref="R28" si="104">Q28-L28</f>
        <v>-1</v>
      </c>
      <c r="S28" s="1">
        <f t="shared" ref="S28" si="105">M28+R28</f>
        <v>19</v>
      </c>
      <c r="T28" s="8">
        <f t="shared" ref="T28" si="106">ROUNDUP(J28*K28,4)</f>
        <v>0.54079999999999995</v>
      </c>
      <c r="U28" s="8">
        <f t="shared" ref="U28" si="107">ROUNDUP(J28*L28, 4)</f>
        <v>0.54079999999999995</v>
      </c>
      <c r="V28" s="8">
        <f t="shared" ref="V28" si="108">I28*P28</f>
        <v>0</v>
      </c>
      <c r="X28" s="8">
        <f t="shared" ref="X28" si="109">IF(Q28,V28+W28,0)</f>
        <v>0</v>
      </c>
      <c r="Y28">
        <f t="shared" ref="Y28" si="110">IF(Q28,ROUNDUP(X28/Q28,4),0)</f>
        <v>0</v>
      </c>
      <c r="Z28">
        <f t="shared" ref="Z28" si="111">IF(Q28,ROUNDUP(X28/Q28*K28,4),0)</f>
        <v>0</v>
      </c>
      <c r="AB28">
        <f t="shared" ref="AB28" si="112">IF(AND(Q28,M28),(M28*N28+(L28-M28)*Y28)/L28,IF(Q28,Y28,N28))</f>
        <v>0.54079999999999995</v>
      </c>
      <c r="AC28">
        <f t="shared" ref="AC28" si="113">IF(P28,Y28,N28)</f>
        <v>0.54079999999999995</v>
      </c>
      <c r="AE28">
        <f t="shared" ref="AE28" si="114">AB28</f>
        <v>0.54079999999999995</v>
      </c>
    </row>
    <row r="29" spans="1:31" x14ac:dyDescent="0.25">
      <c r="A29" t="s">
        <v>62</v>
      </c>
      <c r="B29" t="s">
        <v>63</v>
      </c>
      <c r="C29" t="s">
        <v>79</v>
      </c>
      <c r="D29" t="s">
        <v>30</v>
      </c>
      <c r="E29" s="1" t="s">
        <v>86</v>
      </c>
      <c r="F29" t="s">
        <v>81</v>
      </c>
      <c r="G29" s="9">
        <v>20</v>
      </c>
      <c r="H29" s="10">
        <v>9.99</v>
      </c>
      <c r="I29" s="8">
        <f>ROUNDUP(H29*1.0825, 4)</f>
        <v>10.8142</v>
      </c>
      <c r="J29" s="8">
        <f>I29/G29</f>
        <v>0.54071000000000002</v>
      </c>
      <c r="K29" s="9">
        <v>1</v>
      </c>
      <c r="L29">
        <f>K29*$G$3</f>
        <v>1</v>
      </c>
      <c r="M29" s="9">
        <v>20</v>
      </c>
      <c r="N29" s="10">
        <f>U28</f>
        <v>0.54079999999999995</v>
      </c>
      <c r="O29" t="s">
        <v>31</v>
      </c>
      <c r="P29">
        <f>MAX(ROUNDUP((L29-M29)/G29,0),0)</f>
        <v>0</v>
      </c>
      <c r="Q29">
        <f>P29*G29</f>
        <v>0</v>
      </c>
      <c r="R29" s="1">
        <f>Q29-L29</f>
        <v>-1</v>
      </c>
      <c r="S29" s="1">
        <f>M29+R29</f>
        <v>19</v>
      </c>
      <c r="T29" s="8">
        <f>ROUNDUP(J29*K29,4)</f>
        <v>0.54079999999999995</v>
      </c>
      <c r="U29" s="8">
        <f>ROUNDUP(J29*L29, 4)</f>
        <v>0.54079999999999995</v>
      </c>
      <c r="V29" s="8">
        <f>I29*P29</f>
        <v>0</v>
      </c>
      <c r="X29" s="8">
        <f>IF(Q29,V29+W29,0)</f>
        <v>0</v>
      </c>
      <c r="Y29">
        <f>IF(Q29,ROUNDUP(X29/Q29,4),0)</f>
        <v>0</v>
      </c>
      <c r="Z29">
        <f>IF(Q29,ROUNDUP(X29/Q29*K29,4),0)</f>
        <v>0</v>
      </c>
      <c r="AB29">
        <f>IF(AND(Q29,M29),(M29*N29+(L29-M29)*Y29)/L29,IF(Q29,Y29,N29))</f>
        <v>0.54079999999999995</v>
      </c>
      <c r="AC29">
        <f>IF(P29,Y29,N29)</f>
        <v>0.54079999999999995</v>
      </c>
      <c r="AE29">
        <f>AB29</f>
        <v>0.54079999999999995</v>
      </c>
    </row>
    <row r="30" spans="1:31" x14ac:dyDescent="0.25">
      <c r="A30" t="s">
        <v>62</v>
      </c>
      <c r="B30" t="s">
        <v>63</v>
      </c>
      <c r="C30" t="s">
        <v>80</v>
      </c>
      <c r="D30" t="s">
        <v>30</v>
      </c>
      <c r="E30" s="1" t="s">
        <v>86</v>
      </c>
      <c r="F30" t="s">
        <v>82</v>
      </c>
      <c r="G30" s="9">
        <v>20</v>
      </c>
      <c r="H30" s="10">
        <v>9.99</v>
      </c>
      <c r="I30" s="8">
        <f t="shared" ref="I30:I32" si="115">ROUNDUP(H30*1.0825, 4)</f>
        <v>10.8142</v>
      </c>
      <c r="J30" s="8">
        <f t="shared" ref="J30:J32" si="116">I30/G30</f>
        <v>0.54071000000000002</v>
      </c>
      <c r="K30" s="9">
        <v>1</v>
      </c>
      <c r="L30">
        <f t="shared" ref="L30:L32" si="117">K30*$G$3</f>
        <v>1</v>
      </c>
      <c r="M30" s="9">
        <v>20</v>
      </c>
      <c r="N30" s="10">
        <f>U29</f>
        <v>0.54079999999999995</v>
      </c>
      <c r="O30" t="s">
        <v>31</v>
      </c>
      <c r="P30">
        <f t="shared" ref="P30:P33" si="118">MAX(ROUNDUP((L30-M30)/G30,0),0)</f>
        <v>0</v>
      </c>
      <c r="Q30">
        <f t="shared" ref="Q30:Q33" si="119">P30*G30</f>
        <v>0</v>
      </c>
      <c r="R30" s="1">
        <f t="shared" ref="R30:R33" si="120">Q30-L30</f>
        <v>-1</v>
      </c>
      <c r="S30" s="1">
        <f t="shared" ref="S30:S33" si="121">M30+R30</f>
        <v>19</v>
      </c>
      <c r="T30" s="8">
        <f t="shared" ref="T30:T33" si="122">ROUNDUP(J30*K30,4)</f>
        <v>0.54079999999999995</v>
      </c>
      <c r="U30" s="8">
        <f t="shared" ref="U30:U33" si="123">ROUNDUP(J30*L30, 4)</f>
        <v>0.54079999999999995</v>
      </c>
      <c r="V30" s="8">
        <f t="shared" ref="V30:V33" si="124">I30*P30</f>
        <v>0</v>
      </c>
      <c r="X30" s="8">
        <f t="shared" ref="X30:X33" si="125">IF(Q30,V30+W30,0)</f>
        <v>0</v>
      </c>
      <c r="Y30">
        <f t="shared" ref="Y30:Y33" si="126">IF(Q30,ROUNDUP(X30/Q30,4),0)</f>
        <v>0</v>
      </c>
      <c r="Z30">
        <f t="shared" ref="Z30:Z33" si="127">IF(Q30,ROUNDUP(X30/Q30*K30,4),0)</f>
        <v>0</v>
      </c>
      <c r="AB30">
        <f t="shared" ref="AB30:AB33" si="128">IF(AND(Q30,M30),(M30*N30+(L30-M30)*Y30)/L30,IF(Q30,Y30,N30))</f>
        <v>0.54079999999999995</v>
      </c>
      <c r="AC30">
        <f t="shared" ref="AC30:AC33" si="129">IF(P30,Y30,N30)</f>
        <v>0.54079999999999995</v>
      </c>
      <c r="AE30">
        <f t="shared" ref="AE30:AE33" si="130">AB30</f>
        <v>0.54079999999999995</v>
      </c>
    </row>
    <row r="31" spans="1:31" x14ac:dyDescent="0.25">
      <c r="A31" t="s">
        <v>62</v>
      </c>
      <c r="B31" t="s">
        <v>63</v>
      </c>
      <c r="C31" t="s">
        <v>71</v>
      </c>
      <c r="D31" t="s">
        <v>30</v>
      </c>
      <c r="E31" s="1" t="s">
        <v>70</v>
      </c>
      <c r="F31" t="s">
        <v>85</v>
      </c>
      <c r="G31" s="9">
        <v>15</v>
      </c>
      <c r="H31" s="10">
        <v>17.989999999999998</v>
      </c>
      <c r="I31" s="8">
        <f t="shared" si="115"/>
        <v>19.4742</v>
      </c>
      <c r="J31" s="8">
        <f t="shared" si="116"/>
        <v>1.2982799999999999</v>
      </c>
      <c r="K31" s="9">
        <v>1</v>
      </c>
      <c r="L31">
        <f t="shared" si="117"/>
        <v>1</v>
      </c>
      <c r="M31" s="9">
        <v>0</v>
      </c>
      <c r="N31" s="11">
        <v>0</v>
      </c>
      <c r="O31" t="s">
        <v>31</v>
      </c>
      <c r="P31">
        <f t="shared" si="118"/>
        <v>1</v>
      </c>
      <c r="Q31">
        <f t="shared" si="119"/>
        <v>15</v>
      </c>
      <c r="R31" s="1">
        <f t="shared" si="120"/>
        <v>14</v>
      </c>
      <c r="S31" s="1">
        <f t="shared" si="121"/>
        <v>14</v>
      </c>
      <c r="T31" s="8">
        <f t="shared" si="122"/>
        <v>1.2983</v>
      </c>
      <c r="U31" s="8">
        <f t="shared" si="123"/>
        <v>1.2983</v>
      </c>
      <c r="V31" s="8">
        <f t="shared" si="124"/>
        <v>19.4742</v>
      </c>
      <c r="X31" s="8">
        <f t="shared" si="125"/>
        <v>19.4742</v>
      </c>
      <c r="Y31">
        <f t="shared" si="126"/>
        <v>1.2983</v>
      </c>
      <c r="Z31">
        <f t="shared" si="127"/>
        <v>1.2983</v>
      </c>
      <c r="AB31">
        <f t="shared" si="128"/>
        <v>1.2983</v>
      </c>
      <c r="AC31">
        <f t="shared" si="129"/>
        <v>1.2983</v>
      </c>
      <c r="AE31">
        <f t="shared" si="130"/>
        <v>1.2983</v>
      </c>
    </row>
    <row r="32" spans="1:31" x14ac:dyDescent="0.25">
      <c r="A32" t="s">
        <v>62</v>
      </c>
      <c r="B32" t="s">
        <v>63</v>
      </c>
      <c r="C32" t="s">
        <v>69</v>
      </c>
      <c r="D32" t="s">
        <v>30</v>
      </c>
      <c r="E32" s="1" t="s">
        <v>86</v>
      </c>
      <c r="F32" t="s">
        <v>76</v>
      </c>
      <c r="G32" s="9">
        <v>10</v>
      </c>
      <c r="H32" s="10">
        <v>9.99</v>
      </c>
      <c r="I32" s="8">
        <f t="shared" si="115"/>
        <v>10.8142</v>
      </c>
      <c r="J32" s="8">
        <f t="shared" si="116"/>
        <v>1.08142</v>
      </c>
      <c r="K32" s="9">
        <v>1</v>
      </c>
      <c r="L32">
        <f t="shared" si="117"/>
        <v>1</v>
      </c>
      <c r="M32" s="9">
        <v>10</v>
      </c>
      <c r="N32" s="10">
        <f>U31</f>
        <v>1.2983</v>
      </c>
      <c r="O32" t="s">
        <v>31</v>
      </c>
      <c r="P32">
        <f t="shared" si="118"/>
        <v>0</v>
      </c>
      <c r="Q32">
        <f t="shared" si="119"/>
        <v>0</v>
      </c>
      <c r="R32" s="1">
        <f t="shared" si="120"/>
        <v>-1</v>
      </c>
      <c r="S32" s="1">
        <f t="shared" si="121"/>
        <v>9</v>
      </c>
      <c r="T32" s="8">
        <f t="shared" si="122"/>
        <v>1.0814999999999999</v>
      </c>
      <c r="U32" s="8">
        <f t="shared" si="123"/>
        <v>1.0814999999999999</v>
      </c>
      <c r="V32" s="8">
        <f t="shared" si="124"/>
        <v>0</v>
      </c>
      <c r="X32" s="8">
        <f t="shared" si="125"/>
        <v>0</v>
      </c>
      <c r="Y32">
        <f t="shared" si="126"/>
        <v>0</v>
      </c>
      <c r="Z32">
        <f t="shared" si="127"/>
        <v>0</v>
      </c>
      <c r="AB32">
        <f t="shared" si="128"/>
        <v>1.2983</v>
      </c>
      <c r="AC32">
        <f t="shared" si="129"/>
        <v>1.2983</v>
      </c>
      <c r="AE32">
        <f t="shared" si="130"/>
        <v>1.2983</v>
      </c>
    </row>
    <row r="33" spans="1:31" x14ac:dyDescent="0.25">
      <c r="A33" t="s">
        <v>62</v>
      </c>
      <c r="B33" t="s">
        <v>63</v>
      </c>
      <c r="C33" t="s">
        <v>74</v>
      </c>
      <c r="D33" t="s">
        <v>30</v>
      </c>
      <c r="E33" s="1" t="s">
        <v>64</v>
      </c>
      <c r="F33" t="s">
        <v>73</v>
      </c>
      <c r="G33" s="9">
        <v>50</v>
      </c>
      <c r="H33" s="10">
        <v>12.99</v>
      </c>
      <c r="I33" s="8">
        <f>ROUNDUP(H33*1.0825, 4)</f>
        <v>14.0617</v>
      </c>
      <c r="J33" s="8">
        <f>I33/G33</f>
        <v>0.28123399999999998</v>
      </c>
      <c r="K33" s="9">
        <v>1</v>
      </c>
      <c r="L33">
        <f>K33*$G$3</f>
        <v>1</v>
      </c>
      <c r="M33" s="9">
        <v>0</v>
      </c>
      <c r="N33" s="9">
        <v>0</v>
      </c>
      <c r="O33" t="s">
        <v>31</v>
      </c>
      <c r="P33">
        <f t="shared" si="118"/>
        <v>1</v>
      </c>
      <c r="Q33">
        <f t="shared" si="119"/>
        <v>50</v>
      </c>
      <c r="R33" s="1">
        <f t="shared" si="120"/>
        <v>49</v>
      </c>
      <c r="S33" s="1">
        <f t="shared" si="121"/>
        <v>49</v>
      </c>
      <c r="T33" s="8">
        <f t="shared" si="122"/>
        <v>0.28129999999999999</v>
      </c>
      <c r="U33" s="8">
        <f t="shared" si="123"/>
        <v>0.28129999999999999</v>
      </c>
      <c r="V33" s="8">
        <f t="shared" si="124"/>
        <v>14.0617</v>
      </c>
      <c r="X33" s="8">
        <f t="shared" si="125"/>
        <v>14.0617</v>
      </c>
      <c r="Y33">
        <f t="shared" si="126"/>
        <v>0.28129999999999999</v>
      </c>
      <c r="Z33">
        <f t="shared" si="127"/>
        <v>0.28129999999999999</v>
      </c>
      <c r="AB33">
        <f t="shared" si="128"/>
        <v>0.28129999999999999</v>
      </c>
      <c r="AC33">
        <f t="shared" si="129"/>
        <v>0.28129999999999999</v>
      </c>
      <c r="AE33">
        <f t="shared" si="130"/>
        <v>0.28129999999999999</v>
      </c>
    </row>
    <row r="34" spans="1:31" x14ac:dyDescent="0.25">
      <c r="H34" s="8"/>
      <c r="I34" s="8"/>
      <c r="J34" s="8"/>
      <c r="M34" s="7"/>
      <c r="N34" s="8"/>
      <c r="O34" s="7"/>
      <c r="R34" s="1"/>
      <c r="S34" s="1"/>
      <c r="T34" s="8"/>
      <c r="U34" s="8"/>
      <c r="V34" s="8"/>
      <c r="X34" s="8"/>
    </row>
    <row r="35" spans="1:31" x14ac:dyDescent="0.25">
      <c r="H35" s="8"/>
      <c r="I35" s="8"/>
      <c r="M35" s="7"/>
      <c r="N35" s="8"/>
      <c r="O35" s="7"/>
      <c r="S35" s="1"/>
      <c r="X35" s="8"/>
    </row>
    <row r="36" spans="1:31" x14ac:dyDescent="0.25">
      <c r="H36" s="8"/>
      <c r="I36" s="8"/>
      <c r="J36" s="8"/>
      <c r="M36" s="7"/>
      <c r="N36" s="8"/>
      <c r="O36" s="7"/>
      <c r="R36" s="1"/>
      <c r="S36" s="1"/>
      <c r="T36" s="8"/>
      <c r="U36" s="8"/>
      <c r="V36" s="8"/>
      <c r="X36" s="8"/>
    </row>
    <row r="37" spans="1:31" x14ac:dyDescent="0.25">
      <c r="H37" s="8"/>
      <c r="I37" s="8"/>
      <c r="J37" s="8"/>
      <c r="M37" s="7"/>
      <c r="N37" s="8"/>
      <c r="O37" s="7"/>
      <c r="R37" s="1"/>
      <c r="S37" s="1"/>
      <c r="T37" s="8"/>
      <c r="U37" s="8"/>
      <c r="V37" s="8"/>
      <c r="W37" s="8"/>
      <c r="X37" s="8"/>
    </row>
    <row r="38" spans="1:31" x14ac:dyDescent="0.25">
      <c r="H38" s="8"/>
      <c r="I38" s="8"/>
      <c r="M38" s="7"/>
      <c r="N38" s="8"/>
      <c r="O38" s="7"/>
      <c r="S38" s="1"/>
      <c r="X38" s="8"/>
    </row>
    <row r="39" spans="1:31" x14ac:dyDescent="0.25">
      <c r="H39" s="8"/>
      <c r="I39" s="8"/>
      <c r="J39" s="8"/>
      <c r="M39" s="7"/>
      <c r="N39" s="8"/>
      <c r="O39" s="7"/>
      <c r="R39" s="1"/>
      <c r="S39" s="1"/>
      <c r="T39" s="8"/>
      <c r="U39" s="8"/>
      <c r="V39" s="8"/>
      <c r="W39" s="8"/>
      <c r="X39" s="8"/>
    </row>
    <row r="40" spans="1:31" x14ac:dyDescent="0.25">
      <c r="H40" s="8"/>
      <c r="I40" s="8"/>
      <c r="J40" s="8"/>
      <c r="M40" s="7"/>
      <c r="N40" s="8"/>
      <c r="O40" s="7"/>
      <c r="R40" s="1"/>
      <c r="S40" s="1"/>
      <c r="T40" s="8"/>
      <c r="U40" s="8"/>
      <c r="V40" s="8"/>
      <c r="X40" s="8"/>
    </row>
    <row r="41" spans="1:31" x14ac:dyDescent="0.25">
      <c r="H41" s="8"/>
      <c r="I41" s="8"/>
      <c r="M41" s="7"/>
      <c r="N41" s="8"/>
      <c r="O41" s="7"/>
      <c r="S41" s="1"/>
      <c r="X41" s="8"/>
    </row>
    <row r="42" spans="1:31" x14ac:dyDescent="0.25">
      <c r="H42" s="8"/>
      <c r="I42" s="8"/>
      <c r="J42" s="8"/>
      <c r="M42" s="7"/>
      <c r="N42" s="8"/>
      <c r="O42" s="7"/>
      <c r="R42" s="1"/>
      <c r="S42" s="1"/>
      <c r="T42" s="8"/>
      <c r="U42" s="8"/>
      <c r="V42" s="8"/>
      <c r="X42" s="8"/>
    </row>
    <row r="43" spans="1:31" x14ac:dyDescent="0.25">
      <c r="H43" s="8"/>
      <c r="I43" s="8"/>
      <c r="J43" s="8"/>
      <c r="M43" s="7"/>
      <c r="N43" s="8"/>
      <c r="O43" s="7"/>
      <c r="R43" s="1"/>
      <c r="S43" s="1"/>
      <c r="T43" s="8"/>
      <c r="U43" s="8"/>
      <c r="V43" s="8"/>
      <c r="X43" s="8"/>
    </row>
    <row r="44" spans="1:31" x14ac:dyDescent="0.25">
      <c r="H44" s="8"/>
      <c r="I44" s="8"/>
      <c r="M44" s="7"/>
      <c r="N44" s="8"/>
      <c r="O44" s="7"/>
      <c r="S44" s="1"/>
      <c r="X44" s="8"/>
    </row>
    <row r="45" spans="1:31" x14ac:dyDescent="0.25">
      <c r="H45" s="8"/>
      <c r="I45" s="8"/>
      <c r="J45" s="8"/>
      <c r="M45" s="7"/>
      <c r="N45" s="8"/>
      <c r="O45" s="7"/>
      <c r="R45" s="1"/>
      <c r="S45" s="1"/>
      <c r="T45" s="8"/>
      <c r="U45" s="8"/>
      <c r="V45" s="8"/>
      <c r="X45" s="8"/>
    </row>
    <row r="46" spans="1:31" x14ac:dyDescent="0.25">
      <c r="H46" s="8"/>
      <c r="I46" s="8"/>
      <c r="J46" s="8"/>
      <c r="M46" s="7"/>
      <c r="N46" s="8"/>
      <c r="O46" s="7"/>
      <c r="R46" s="1"/>
      <c r="S46" s="1"/>
      <c r="T46" s="8"/>
      <c r="U46" s="8"/>
      <c r="V46" s="8"/>
      <c r="W46" s="8"/>
      <c r="X46" s="8"/>
    </row>
    <row r="47" spans="1:31" x14ac:dyDescent="0.25">
      <c r="H47" s="8"/>
      <c r="I47" s="8"/>
      <c r="M47" s="7"/>
      <c r="N47" s="8"/>
      <c r="O47" s="7"/>
      <c r="S47" s="1"/>
      <c r="W47" s="8"/>
      <c r="X47" s="8"/>
    </row>
    <row r="48" spans="1:31" x14ac:dyDescent="0.25">
      <c r="H48" s="8"/>
      <c r="I48" s="8"/>
      <c r="J48" s="8"/>
      <c r="M48" s="7"/>
      <c r="N48" s="8"/>
      <c r="O48" s="7"/>
      <c r="R48" s="1"/>
      <c r="S48" s="1"/>
      <c r="T48" s="8"/>
      <c r="U48" s="8"/>
      <c r="V48" s="8"/>
      <c r="W48" s="8"/>
      <c r="X48" s="8"/>
    </row>
    <row r="49" spans="6:30" x14ac:dyDescent="0.25">
      <c r="H49" s="8"/>
      <c r="I49" s="8"/>
      <c r="J49" s="8"/>
      <c r="M49" s="7"/>
      <c r="N49" s="8"/>
      <c r="O49" s="7"/>
      <c r="R49" s="1"/>
      <c r="S49" s="1"/>
      <c r="T49" s="8"/>
      <c r="U49" s="8"/>
      <c r="V49" s="8"/>
      <c r="W49" s="8"/>
      <c r="X49" s="8"/>
    </row>
    <row r="50" spans="6:30" x14ac:dyDescent="0.25">
      <c r="H50" s="8"/>
      <c r="I50" s="8"/>
      <c r="M50" s="7"/>
      <c r="N50" s="7"/>
      <c r="O50" s="7"/>
      <c r="R50" s="1"/>
      <c r="S50" s="1"/>
      <c r="W50" s="8"/>
      <c r="AD50" s="6"/>
    </row>
    <row r="51" spans="6:30" x14ac:dyDescent="0.25">
      <c r="H51" s="8"/>
      <c r="I51" s="8"/>
      <c r="M51" s="7"/>
      <c r="N51" s="7"/>
      <c r="O51" s="7"/>
      <c r="R51" s="1"/>
      <c r="S51" s="1"/>
      <c r="W51" s="8"/>
      <c r="AD51" s="6"/>
    </row>
    <row r="52" spans="6:30" x14ac:dyDescent="0.25">
      <c r="H52" s="8"/>
      <c r="I52" s="8"/>
      <c r="M52" s="7"/>
      <c r="N52" s="7"/>
      <c r="O52" s="7"/>
      <c r="R52" s="1"/>
      <c r="S52" s="1"/>
      <c r="W52" s="8"/>
    </row>
    <row r="53" spans="6:30" x14ac:dyDescent="0.25">
      <c r="H53" s="8"/>
      <c r="I53" s="8"/>
      <c r="M53" s="7"/>
      <c r="N53" s="7"/>
      <c r="O53" s="7"/>
      <c r="R53" s="1"/>
      <c r="S53" s="1"/>
      <c r="W53" s="8"/>
    </row>
    <row r="54" spans="6:30" x14ac:dyDescent="0.25">
      <c r="F54" s="6"/>
      <c r="G54" s="7"/>
      <c r="H54" s="8"/>
      <c r="I54" s="8"/>
      <c r="M54" s="7"/>
      <c r="N54" s="7"/>
      <c r="O54" s="7"/>
      <c r="R54" s="1"/>
      <c r="S54" s="1"/>
      <c r="W54" s="8"/>
    </row>
    <row r="55" spans="6:30" x14ac:dyDescent="0.25">
      <c r="H55" s="8"/>
      <c r="I55" s="8"/>
      <c r="J55" s="8"/>
      <c r="M55" s="7"/>
      <c r="N55" s="7"/>
      <c r="O55" s="7"/>
      <c r="R55" s="1"/>
      <c r="S55" s="1"/>
      <c r="T55" s="8"/>
      <c r="U55" s="8"/>
      <c r="V55" s="8"/>
      <c r="X55" s="8"/>
    </row>
    <row r="56" spans="6:30" x14ac:dyDescent="0.25">
      <c r="H56" s="8"/>
      <c r="I56" s="8"/>
      <c r="M56" s="7"/>
      <c r="N56" s="7"/>
      <c r="O56" s="7"/>
      <c r="R56" s="1"/>
      <c r="S56" s="1"/>
      <c r="W56" s="8"/>
      <c r="AD56" s="6"/>
    </row>
    <row r="57" spans="6:30" x14ac:dyDescent="0.25">
      <c r="H57" s="8"/>
      <c r="I57" s="8"/>
      <c r="M57" s="7"/>
      <c r="N57" s="7"/>
      <c r="O57" s="7"/>
      <c r="R57" s="1"/>
      <c r="S57" s="1"/>
      <c r="W57" s="8"/>
      <c r="AD57" s="6"/>
    </row>
    <row r="58" spans="6:30" x14ac:dyDescent="0.25">
      <c r="M58" s="7"/>
      <c r="N58" s="7"/>
      <c r="O58" s="7"/>
      <c r="R58" s="1"/>
      <c r="S58" s="1"/>
    </row>
    <row r="59" spans="6:30" x14ac:dyDescent="0.25">
      <c r="F59" s="6"/>
      <c r="G59" s="7"/>
      <c r="M59" s="7"/>
      <c r="N59" s="7"/>
      <c r="O59" s="7"/>
      <c r="R59" s="1"/>
      <c r="S59" s="1"/>
    </row>
    <row r="60" spans="6:30" x14ac:dyDescent="0.25">
      <c r="H60" s="8"/>
      <c r="I60" s="8"/>
      <c r="J60" s="8"/>
      <c r="M60" s="7"/>
      <c r="N60" s="7"/>
      <c r="O60" s="7"/>
      <c r="R60" s="1"/>
      <c r="S60" s="1"/>
      <c r="T60" s="8"/>
      <c r="U60" s="8"/>
      <c r="V60" s="8"/>
      <c r="X60" s="8"/>
    </row>
    <row r="61" spans="6:30" x14ac:dyDescent="0.25">
      <c r="H61" s="8"/>
      <c r="I61" s="8"/>
      <c r="J61" s="8"/>
      <c r="M61" s="7"/>
      <c r="N61" s="7"/>
      <c r="O61" s="7"/>
      <c r="R61" s="1"/>
      <c r="S61" s="1"/>
      <c r="T61" s="8"/>
      <c r="U61" s="8"/>
      <c r="V61" s="8"/>
      <c r="X61" s="8"/>
    </row>
    <row r="62" spans="6:30" x14ac:dyDescent="0.25">
      <c r="H62" s="8"/>
      <c r="I62" s="8"/>
      <c r="M62" s="7"/>
      <c r="N62" s="7"/>
      <c r="O62" s="7"/>
      <c r="R62" s="1"/>
      <c r="S62" s="1"/>
      <c r="W62" s="8"/>
      <c r="AD62" s="6"/>
    </row>
    <row r="63" spans="6:30" x14ac:dyDescent="0.25">
      <c r="H63" s="8"/>
      <c r="I63" s="8"/>
      <c r="M63" s="7"/>
      <c r="N63" s="7"/>
      <c r="O63" s="7"/>
      <c r="R63" s="1"/>
      <c r="S63" s="1"/>
      <c r="W63" s="8"/>
      <c r="AD63" s="6"/>
    </row>
    <row r="64" spans="6:30" x14ac:dyDescent="0.25">
      <c r="W6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4908-9C99-4EE3-A6AD-351AEE87DACF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Antares Kiriakov</dc:creator>
  <cp:lastModifiedBy>Antares Kiriakov</cp:lastModifiedBy>
  <dcterms:created xsi:type="dcterms:W3CDTF">2015-06-05T18:17:20Z</dcterms:created>
  <dcterms:modified xsi:type="dcterms:W3CDTF">2022-11-16T18:28:35Z</dcterms:modified>
</cp:coreProperties>
</file>