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Juan Velasco\Documents\Doctorado\Modelo\microbialSim_Model\Graficas Articulo EPS\"/>
    </mc:Choice>
  </mc:AlternateContent>
  <xr:revisionPtr revIDLastSave="0" documentId="13_ncr:1_{81C8CB8D-4CF9-4850-B044-CD1098B8572B}" xr6:coauthVersionLast="47" xr6:coauthVersionMax="47" xr10:uidLastSave="{00000000-0000-0000-0000-000000000000}"/>
  <bookViews>
    <workbookView xWindow="-120" yWindow="-120" windowWidth="29040" windowHeight="15840" xr2:uid="{369E6E42-B64E-46F3-AC1B-637455DE6738}"/>
  </bookViews>
  <sheets>
    <sheet name="SM1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7" i="1" l="1"/>
  <c r="G118" i="1" s="1"/>
  <c r="H118" i="1" s="1"/>
  <c r="H4" i="1"/>
  <c r="H120" i="1"/>
  <c r="G119" i="1"/>
  <c r="H119" i="1" s="1"/>
  <c r="H116" i="1"/>
  <c r="H115" i="1"/>
  <c r="H113" i="1"/>
  <c r="G113" i="1"/>
  <c r="F112" i="1"/>
  <c r="G114" i="1" s="1"/>
  <c r="H114" i="1" s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G83" i="1"/>
  <c r="H83" i="1" s="1"/>
  <c r="F82" i="1"/>
  <c r="G84" i="1" s="1"/>
  <c r="H84" i="1" s="1"/>
  <c r="H81" i="1"/>
  <c r="F79" i="1"/>
  <c r="F77" i="1"/>
  <c r="G77" i="1" s="1"/>
  <c r="H77" i="1" s="1"/>
  <c r="F75" i="1"/>
  <c r="G76" i="1" s="1"/>
  <c r="H76" i="1" s="1"/>
  <c r="H74" i="1"/>
  <c r="G74" i="1"/>
  <c r="F72" i="1"/>
  <c r="G73" i="1" s="1"/>
  <c r="H73" i="1" s="1"/>
  <c r="H71" i="1"/>
  <c r="H70" i="1"/>
  <c r="G67" i="1"/>
  <c r="H67" i="1" s="1"/>
  <c r="F66" i="1"/>
  <c r="G69" i="1" s="1"/>
  <c r="H69" i="1" s="1"/>
  <c r="H65" i="1"/>
  <c r="H64" i="1"/>
  <c r="G61" i="1"/>
  <c r="H61" i="1" s="1"/>
  <c r="F60" i="1"/>
  <c r="G63" i="1" s="1"/>
  <c r="H63" i="1" s="1"/>
  <c r="H59" i="1"/>
  <c r="H58" i="1"/>
  <c r="G58" i="1"/>
  <c r="F56" i="1"/>
  <c r="G57" i="1" s="1"/>
  <c r="H57" i="1" s="1"/>
  <c r="F53" i="1"/>
  <c r="G55" i="1" s="1"/>
  <c r="H55" i="1" s="1"/>
  <c r="F51" i="1"/>
  <c r="F50" i="1" s="1"/>
  <c r="F47" i="1"/>
  <c r="G49" i="1" s="1"/>
  <c r="H49" i="1" s="1"/>
  <c r="F46" i="1"/>
  <c r="G46" i="1" s="1"/>
  <c r="H46" i="1" s="1"/>
  <c r="H45" i="1"/>
  <c r="G45" i="1"/>
  <c r="F44" i="1"/>
  <c r="G43" i="1"/>
  <c r="H43" i="1" s="1"/>
  <c r="F42" i="1"/>
  <c r="F41" i="1"/>
  <c r="G42" i="1" s="1"/>
  <c r="H42" i="1" s="1"/>
  <c r="F39" i="1"/>
  <c r="G39" i="1" s="1"/>
  <c r="H39" i="1" s="1"/>
  <c r="F38" i="1"/>
  <c r="H37" i="1"/>
  <c r="G37" i="1"/>
  <c r="G36" i="1"/>
  <c r="H36" i="1" s="1"/>
  <c r="F36" i="1"/>
  <c r="F35" i="1"/>
  <c r="F33" i="1"/>
  <c r="G33" i="1" s="1"/>
  <c r="H33" i="1" s="1"/>
  <c r="F32" i="1"/>
  <c r="G34" i="1" s="1"/>
  <c r="H34" i="1" s="1"/>
  <c r="H31" i="1"/>
  <c r="G31" i="1"/>
  <c r="G30" i="1"/>
  <c r="H30" i="1" s="1"/>
  <c r="F29" i="1"/>
  <c r="F28" i="1"/>
  <c r="G28" i="1" s="1"/>
  <c r="H28" i="1" s="1"/>
  <c r="F26" i="1"/>
  <c r="G27" i="1" s="1"/>
  <c r="H27" i="1" s="1"/>
  <c r="H24" i="1"/>
  <c r="G24" i="1"/>
  <c r="H23" i="1"/>
  <c r="G23" i="1"/>
  <c r="F20" i="1"/>
  <c r="G20" i="1" s="1"/>
  <c r="H20" i="1" s="1"/>
  <c r="G19" i="1"/>
  <c r="H19" i="1" s="1"/>
  <c r="F17" i="1"/>
  <c r="G17" i="1" s="1"/>
  <c r="H17" i="1" s="1"/>
  <c r="H16" i="1"/>
  <c r="G16" i="1"/>
  <c r="H15" i="1"/>
  <c r="G15" i="1"/>
  <c r="H13" i="1"/>
  <c r="H12" i="1"/>
  <c r="H11" i="1"/>
  <c r="H10" i="1"/>
  <c r="H9" i="1"/>
  <c r="F8" i="1"/>
  <c r="G8" i="1" s="1"/>
  <c r="H8" i="1" s="1"/>
  <c r="G7" i="1"/>
  <c r="H7" i="1" s="1"/>
  <c r="F6" i="1"/>
  <c r="G5" i="1"/>
  <c r="H5" i="1" s="1"/>
  <c r="F5" i="1"/>
  <c r="F3" i="1"/>
  <c r="G4" i="1" s="1"/>
  <c r="G52" i="1" l="1"/>
  <c r="H52" i="1" s="1"/>
  <c r="G51" i="1"/>
  <c r="H51" i="1" s="1"/>
  <c r="G68" i="1"/>
  <c r="H68" i="1" s="1"/>
  <c r="G54" i="1"/>
  <c r="H54" i="1" s="1"/>
  <c r="G48" i="1"/>
  <c r="H48" i="1" s="1"/>
  <c r="G62" i="1"/>
  <c r="H62" i="1" s="1"/>
  <c r="F78" i="1"/>
  <c r="G80" i="1" s="1"/>
  <c r="H80" i="1" s="1"/>
  <c r="G79" i="1" l="1"/>
  <c r="H79" i="1" s="1"/>
</calcChain>
</file>

<file path=xl/sharedStrings.xml><?xml version="1.0" encoding="utf-8"?>
<sst xmlns="http://schemas.openxmlformats.org/spreadsheetml/2006/main" count="369" uniqueCount="179">
  <si>
    <t>Component</t>
  </si>
  <si>
    <t>Concentration (mM)</t>
  </si>
  <si>
    <t>CaCl2</t>
  </si>
  <si>
    <t>CuSO4</t>
  </si>
  <si>
    <t>Pyrixodal</t>
  </si>
  <si>
    <t>Thymidine</t>
  </si>
  <si>
    <t>Xanthine</t>
  </si>
  <si>
    <t>Folic Acid</t>
  </si>
  <si>
    <t>Orotic Acid</t>
  </si>
  <si>
    <t>AlK(SO4)2</t>
  </si>
  <si>
    <t>Co(NO3)2</t>
  </si>
  <si>
    <t>EDTA</t>
  </si>
  <si>
    <t>FeSO4</t>
  </si>
  <si>
    <t>H3BO3</t>
  </si>
  <si>
    <t>MgSO4</t>
  </si>
  <si>
    <t>MnSO4</t>
  </si>
  <si>
    <t>Na2MoO4</t>
  </si>
  <si>
    <t>Na2SeO3</t>
  </si>
  <si>
    <t>Na2WO4</t>
  </si>
  <si>
    <t>NaCl</t>
  </si>
  <si>
    <t>NiCl2</t>
  </si>
  <si>
    <t>Potassium Hydroxide</t>
  </si>
  <si>
    <t>Sodium Sulfate</t>
  </si>
  <si>
    <t>ZnSO4</t>
  </si>
  <si>
    <t>Ca-D-pantothenate</t>
  </si>
  <si>
    <t>Cobalamin (B12)</t>
  </si>
  <si>
    <t>Pyridoxine HCl</t>
  </si>
  <si>
    <t>Riboflavin</t>
  </si>
  <si>
    <t>Tetrahydrofolic Acid</t>
  </si>
  <si>
    <t>Thiamine HCl</t>
  </si>
  <si>
    <t>p-Aminobenzoic Acid</t>
  </si>
  <si>
    <t xml:space="preserve">Pyridoxamine </t>
  </si>
  <si>
    <t>Ammonium Chloride</t>
  </si>
  <si>
    <t>Magnesium Chloride</t>
  </si>
  <si>
    <t>Potassium Phosphate</t>
  </si>
  <si>
    <t>Nicotinamide</t>
  </si>
  <si>
    <t>Haemin</t>
  </si>
  <si>
    <t>Cytosine</t>
  </si>
  <si>
    <t>Guanine</t>
  </si>
  <si>
    <t>L-Adenine</t>
  </si>
  <si>
    <t>Uracil</t>
  </si>
  <si>
    <t>Inositol</t>
  </si>
  <si>
    <t>Biotin</t>
  </si>
  <si>
    <t>L-alanine</t>
  </si>
  <si>
    <t>L-arginine</t>
  </si>
  <si>
    <t>L-asparagine</t>
  </si>
  <si>
    <t>L-Aspartic acid</t>
  </si>
  <si>
    <t>L-Cysteine</t>
  </si>
  <si>
    <t>L-Glutamic acid Sodium</t>
  </si>
  <si>
    <t>L-glutamine</t>
  </si>
  <si>
    <t>L-Glycine</t>
  </si>
  <si>
    <t>L-histidine</t>
  </si>
  <si>
    <t>L-isoleucine</t>
  </si>
  <si>
    <t>L-leucine</t>
  </si>
  <si>
    <t>L-lysine</t>
  </si>
  <si>
    <t>L-methionine</t>
  </si>
  <si>
    <t>L-phenylalanine</t>
  </si>
  <si>
    <t>L-proline</t>
  </si>
  <si>
    <t>L-serine</t>
  </si>
  <si>
    <t>L-threonine</t>
  </si>
  <si>
    <t>L-tryptophan</t>
  </si>
  <si>
    <t>L-valine</t>
  </si>
  <si>
    <t xml:space="preserve">L-tyrosine </t>
  </si>
  <si>
    <t>MOPS</t>
  </si>
  <si>
    <t>Sodium Bicarbonate</t>
  </si>
  <si>
    <t>L-Arabinose</t>
  </si>
  <si>
    <t>D-Glucose</t>
  </si>
  <si>
    <t>Sodium Lactate</t>
  </si>
  <si>
    <t>Maltose</t>
  </si>
  <si>
    <t>Molecular weight (g/mol)</t>
  </si>
  <si>
    <t>Metabolite fraction</t>
  </si>
  <si>
    <t>Metabolite Concentration (mM)</t>
  </si>
  <si>
    <t>Metabolites</t>
  </si>
  <si>
    <t>Ca</t>
  </si>
  <si>
    <t>ca2</t>
  </si>
  <si>
    <t>Cl2</t>
  </si>
  <si>
    <t>cl</t>
  </si>
  <si>
    <t>Cu</t>
  </si>
  <si>
    <t>cu2</t>
  </si>
  <si>
    <t>SO4</t>
  </si>
  <si>
    <t>so4</t>
  </si>
  <si>
    <t>pydx</t>
  </si>
  <si>
    <t>thymd</t>
  </si>
  <si>
    <t>xan</t>
  </si>
  <si>
    <t>fol</t>
  </si>
  <si>
    <t>orot</t>
  </si>
  <si>
    <t>Al</t>
  </si>
  <si>
    <t>-</t>
  </si>
  <si>
    <t>K</t>
  </si>
  <si>
    <t>k</t>
  </si>
  <si>
    <t>(SO4)2</t>
  </si>
  <si>
    <t>Co</t>
  </si>
  <si>
    <t>cobalt2</t>
  </si>
  <si>
    <t>(NO3)2</t>
  </si>
  <si>
    <t>no3</t>
  </si>
  <si>
    <t>Fe</t>
  </si>
  <si>
    <t>fe2</t>
  </si>
  <si>
    <t>Mg</t>
  </si>
  <si>
    <t>mg2</t>
  </si>
  <si>
    <t>Mn</t>
  </si>
  <si>
    <t>mn2</t>
  </si>
  <si>
    <t>Na2</t>
  </si>
  <si>
    <t>na2</t>
  </si>
  <si>
    <t>MoO4</t>
  </si>
  <si>
    <t>mobd</t>
  </si>
  <si>
    <t>SeO3</t>
  </si>
  <si>
    <t>selni</t>
  </si>
  <si>
    <t>WO4</t>
  </si>
  <si>
    <t>Na</t>
  </si>
  <si>
    <t>Cl</t>
  </si>
  <si>
    <t>Ni</t>
  </si>
  <si>
    <t>ni2</t>
  </si>
  <si>
    <t>OH</t>
  </si>
  <si>
    <t>oh1</t>
  </si>
  <si>
    <t>Zn</t>
  </si>
  <si>
    <t>zn2</t>
  </si>
  <si>
    <t>D-pantothenate</t>
  </si>
  <si>
    <t>pnto_R</t>
  </si>
  <si>
    <t>cbl1</t>
  </si>
  <si>
    <t>Pyridoxine</t>
  </si>
  <si>
    <t>pydxn</t>
  </si>
  <si>
    <t>H</t>
  </si>
  <si>
    <t>h</t>
  </si>
  <si>
    <t>ribflv</t>
  </si>
  <si>
    <t>thf</t>
  </si>
  <si>
    <t>Thiamine</t>
  </si>
  <si>
    <t>thm</t>
  </si>
  <si>
    <t>4abz</t>
  </si>
  <si>
    <t>pydam</t>
  </si>
  <si>
    <t>NH4</t>
  </si>
  <si>
    <t>nh4</t>
  </si>
  <si>
    <t>K3</t>
  </si>
  <si>
    <t>PO4</t>
  </si>
  <si>
    <t>po4</t>
  </si>
  <si>
    <t>ncam</t>
  </si>
  <si>
    <t>pheme</t>
  </si>
  <si>
    <t>csn</t>
  </si>
  <si>
    <t>gua</t>
  </si>
  <si>
    <t>ade</t>
  </si>
  <si>
    <t>ura</t>
  </si>
  <si>
    <t>inost</t>
  </si>
  <si>
    <t>btn</t>
  </si>
  <si>
    <t>ala_L</t>
  </si>
  <si>
    <t>arg_L</t>
  </si>
  <si>
    <t>asn_L</t>
  </si>
  <si>
    <t>asp_L</t>
  </si>
  <si>
    <t>cys_L</t>
  </si>
  <si>
    <t>glu_L</t>
  </si>
  <si>
    <t>gln_L</t>
  </si>
  <si>
    <t>gly</t>
  </si>
  <si>
    <t>his_L</t>
  </si>
  <si>
    <t>ile_L</t>
  </si>
  <si>
    <t>leu_L</t>
  </si>
  <si>
    <t>lys_L</t>
  </si>
  <si>
    <t>met_L</t>
  </si>
  <si>
    <t>phe_L</t>
  </si>
  <si>
    <t>pro_L</t>
  </si>
  <si>
    <t>ser_L</t>
  </si>
  <si>
    <t>thr_L</t>
  </si>
  <si>
    <t>trp_L</t>
  </si>
  <si>
    <t>val_L</t>
  </si>
  <si>
    <t>tyr_L</t>
  </si>
  <si>
    <t>mops</t>
  </si>
  <si>
    <t>CHO3</t>
  </si>
  <si>
    <t>hco3</t>
  </si>
  <si>
    <t>arab_L</t>
  </si>
  <si>
    <t>glc_D</t>
  </si>
  <si>
    <t>C3H5O3</t>
  </si>
  <si>
    <t>lac_L</t>
  </si>
  <si>
    <t>malt</t>
  </si>
  <si>
    <t>Original DM38 Medium Composition (Clark R. et al, 2020)</t>
  </si>
  <si>
    <t>Medium conversion to metabolite form</t>
  </si>
  <si>
    <t>Reactive</t>
  </si>
  <si>
    <t>Metabolite</t>
  </si>
  <si>
    <t>Concentration</t>
  </si>
  <si>
    <t>pydex</t>
  </si>
  <si>
    <t>rbflv</t>
  </si>
  <si>
    <t>Synthesized DM38 Medium in metabolite form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</si>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</sst>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E+00"/>
    <numFmt numFmtId="167" formatCode="0.0000"/>
    <numFmt numFmtId="168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3" fillId="0" borderId="2" xfId="0" applyFont="1" applyBorder="1"/>
    <xf numFmtId="0" fontId="3" fillId="0" borderId="2" xfId="1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/>
    <xf numFmtId="165" fontId="2" fillId="0" borderId="2" xfId="0" applyNumberFormat="1" applyFont="1" applyBorder="1" applyAlignment="1">
      <alignment horizontal="center" vertical="center"/>
    </xf>
    <xf numFmtId="167" fontId="2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/>
    </xf>
    <xf numFmtId="167" fontId="3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168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Normal 2" xfId="1" xr:uid="{087E837E-1C12-4CF7-BB57-488E81A6BE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46D14-BF3F-4711-A625-91E56752D843}">
  <dimension ref="A1:L120"/>
  <sheetViews>
    <sheetView tabSelected="1" zoomScale="70" zoomScaleNormal="70" workbookViewId="0">
      <selection activeCell="F21" sqref="F21"/>
    </sheetView>
  </sheetViews>
  <sheetFormatPr defaultRowHeight="15" x14ac:dyDescent="0.25"/>
  <cols>
    <col min="1" max="1" width="23.7109375" bestFit="1" customWidth="1"/>
    <col min="2" max="2" width="39.5703125" customWidth="1"/>
    <col min="4" max="5" width="23.85546875" customWidth="1"/>
    <col min="6" max="6" width="31.5703125" customWidth="1"/>
    <col min="7" max="7" width="23.85546875" customWidth="1"/>
    <col min="8" max="8" width="36" customWidth="1"/>
    <col min="9" max="9" width="23.85546875" customWidth="1"/>
    <col min="11" max="12" width="26" style="9" customWidth="1"/>
  </cols>
  <sheetData>
    <row r="1" spans="1:12" x14ac:dyDescent="0.25">
      <c r="A1" s="24" t="s">
        <v>170</v>
      </c>
      <c r="B1" s="24"/>
      <c r="C1" s="9"/>
      <c r="D1" s="24" t="s">
        <v>171</v>
      </c>
      <c r="E1" s="24"/>
      <c r="F1" s="24"/>
      <c r="G1" s="24"/>
      <c r="H1" s="24"/>
      <c r="I1" s="24"/>
      <c r="K1" s="25" t="s">
        <v>177</v>
      </c>
      <c r="L1" s="25"/>
    </row>
    <row r="2" spans="1:12" x14ac:dyDescent="0.25">
      <c r="A2" s="8" t="s">
        <v>172</v>
      </c>
      <c r="B2" s="8" t="s">
        <v>1</v>
      </c>
      <c r="C2" s="9"/>
      <c r="D2" s="8" t="s">
        <v>0</v>
      </c>
      <c r="E2" s="8" t="s">
        <v>1</v>
      </c>
      <c r="F2" s="10" t="s">
        <v>69</v>
      </c>
      <c r="G2" s="10" t="s">
        <v>70</v>
      </c>
      <c r="H2" s="11" t="s">
        <v>71</v>
      </c>
      <c r="I2" s="8" t="s">
        <v>72</v>
      </c>
      <c r="K2" s="14" t="s">
        <v>173</v>
      </c>
      <c r="L2" s="14" t="s">
        <v>174</v>
      </c>
    </row>
    <row r="3" spans="1:12" x14ac:dyDescent="0.25">
      <c r="A3" s="5" t="s">
        <v>2</v>
      </c>
      <c r="B3" s="23">
        <v>1.2901063254640475</v>
      </c>
      <c r="C3" s="9"/>
      <c r="D3" s="1" t="s">
        <v>2</v>
      </c>
      <c r="E3" s="15">
        <v>1.2901063254640475</v>
      </c>
      <c r="F3" s="12">
        <f>SUM(F4+F5)</f>
        <v>110.986</v>
      </c>
      <c r="G3" s="12"/>
      <c r="H3" s="13"/>
      <c r="I3" s="4"/>
      <c r="K3" s="4" t="s">
        <v>74</v>
      </c>
      <c r="L3" s="13">
        <v>0.46595686878642212</v>
      </c>
    </row>
    <row r="4" spans="1:12" x14ac:dyDescent="0.25">
      <c r="A4" s="6" t="s">
        <v>3</v>
      </c>
      <c r="B4" s="12">
        <v>2.126531085339799E-2</v>
      </c>
      <c r="C4" s="9"/>
      <c r="D4" s="3" t="s">
        <v>73</v>
      </c>
      <c r="E4" s="15"/>
      <c r="F4" s="12">
        <v>40.08</v>
      </c>
      <c r="G4" s="12">
        <f>F4/F3</f>
        <v>0.3611266285837853</v>
      </c>
      <c r="H4" s="13">
        <f>G4*E3</f>
        <v>0.46589174782944709</v>
      </c>
      <c r="I4" s="4" t="s">
        <v>74</v>
      </c>
      <c r="K4" s="4" t="s">
        <v>76</v>
      </c>
      <c r="L4" s="13">
        <v>9.4371273666824962</v>
      </c>
    </row>
    <row r="5" spans="1:12" x14ac:dyDescent="0.25">
      <c r="A5" s="6" t="s">
        <v>4</v>
      </c>
      <c r="B5" s="16">
        <v>9.8222178567920638E-3</v>
      </c>
      <c r="C5" s="9"/>
      <c r="D5" s="3" t="s">
        <v>75</v>
      </c>
      <c r="E5" s="15"/>
      <c r="F5" s="12">
        <f>2*35.453</f>
        <v>70.906000000000006</v>
      </c>
      <c r="G5" s="12">
        <f>(F5)/F3</f>
        <v>0.6388733714162147</v>
      </c>
      <c r="H5" s="13">
        <f>G5*E3</f>
        <v>0.82421457763460038</v>
      </c>
      <c r="I5" s="4" t="s">
        <v>76</v>
      </c>
      <c r="K5" s="4" t="s">
        <v>78</v>
      </c>
      <c r="L5" s="13">
        <v>8.4664234101831989E-3</v>
      </c>
    </row>
    <row r="6" spans="1:12" x14ac:dyDescent="0.25">
      <c r="A6" s="6" t="s">
        <v>5</v>
      </c>
      <c r="B6" s="4">
        <v>2.1000000000000001E-2</v>
      </c>
      <c r="C6" s="9"/>
      <c r="D6" s="1" t="s">
        <v>3</v>
      </c>
      <c r="E6" s="12">
        <v>2.126531085339799E-2</v>
      </c>
      <c r="F6" s="12">
        <f>SUM(F7:F8)</f>
        <v>159.62</v>
      </c>
      <c r="G6" s="12"/>
      <c r="H6" s="13"/>
      <c r="I6" s="4"/>
      <c r="K6" s="4" t="s">
        <v>80</v>
      </c>
      <c r="L6" s="13">
        <v>7.2536303253201764</v>
      </c>
    </row>
    <row r="7" spans="1:12" x14ac:dyDescent="0.25">
      <c r="A7" s="6" t="s">
        <v>6</v>
      </c>
      <c r="B7" s="12">
        <v>2.4981920978239428E-2</v>
      </c>
      <c r="C7" s="9"/>
      <c r="D7" s="3" t="s">
        <v>77</v>
      </c>
      <c r="E7" s="12"/>
      <c r="F7" s="12">
        <v>63.55</v>
      </c>
      <c r="G7" s="12">
        <f>F7/F6</f>
        <v>0.39813306603182558</v>
      </c>
      <c r="H7" s="13">
        <f>G7*E6</f>
        <v>8.4664234101831989E-3</v>
      </c>
      <c r="I7" s="4" t="s">
        <v>78</v>
      </c>
      <c r="K7" s="4" t="s">
        <v>175</v>
      </c>
      <c r="L7" s="13">
        <v>9.8222178567920638E-3</v>
      </c>
    </row>
    <row r="8" spans="1:12" x14ac:dyDescent="0.25">
      <c r="A8" s="6" t="s">
        <v>7</v>
      </c>
      <c r="B8" s="16">
        <v>2.4028318985047574E-3</v>
      </c>
      <c r="C8" s="9"/>
      <c r="D8" s="3" t="s">
        <v>79</v>
      </c>
      <c r="E8" s="12"/>
      <c r="F8" s="12">
        <f>32.07 + (4*16)</f>
        <v>96.07</v>
      </c>
      <c r="G8" s="12">
        <f>F8/F6</f>
        <v>0.60186693396817437</v>
      </c>
      <c r="H8" s="13">
        <f>G8*E6</f>
        <v>1.279888744321479E-2</v>
      </c>
      <c r="I8" s="4" t="s">
        <v>80</v>
      </c>
      <c r="K8" s="4" t="s">
        <v>82</v>
      </c>
      <c r="L8" s="13">
        <v>2.1000000000000001E-2</v>
      </c>
    </row>
    <row r="9" spans="1:12" x14ac:dyDescent="0.25">
      <c r="A9" s="6" t="s">
        <v>8</v>
      </c>
      <c r="B9" s="12">
        <v>6.4061499039077513E-2</v>
      </c>
      <c r="C9" s="9"/>
      <c r="D9" s="1" t="s">
        <v>4</v>
      </c>
      <c r="E9" s="16">
        <v>9.8222178567920638E-3</v>
      </c>
      <c r="F9" s="12">
        <v>167.16</v>
      </c>
      <c r="G9" s="12">
        <v>1</v>
      </c>
      <c r="H9" s="13">
        <f>G9*E9</f>
        <v>9.8222178567920638E-3</v>
      </c>
      <c r="I9" s="4" t="s">
        <v>81</v>
      </c>
      <c r="K9" s="4" t="s">
        <v>83</v>
      </c>
      <c r="L9" s="13">
        <v>2.4981920978239428E-2</v>
      </c>
    </row>
    <row r="10" spans="1:12" x14ac:dyDescent="0.25">
      <c r="A10" s="6" t="s">
        <v>9</v>
      </c>
      <c r="B10" s="16">
        <v>3.8728911246108219E-3</v>
      </c>
      <c r="C10" s="9"/>
      <c r="D10" s="1" t="s">
        <v>5</v>
      </c>
      <c r="E10" s="4">
        <v>2.1000000000000001E-2</v>
      </c>
      <c r="F10" s="17">
        <v>242.23</v>
      </c>
      <c r="G10" s="12">
        <v>1</v>
      </c>
      <c r="H10" s="13">
        <f>G10*E10</f>
        <v>2.1000000000000001E-2</v>
      </c>
      <c r="I10" s="4" t="s">
        <v>82</v>
      </c>
      <c r="K10" s="4" t="s">
        <v>84</v>
      </c>
      <c r="L10" s="13">
        <v>2.4028318985047574E-3</v>
      </c>
    </row>
    <row r="11" spans="1:12" x14ac:dyDescent="0.25">
      <c r="A11" s="6" t="s">
        <v>10</v>
      </c>
      <c r="B11" s="12">
        <v>5.4661834560491514E-2</v>
      </c>
      <c r="C11" s="9"/>
      <c r="D11" s="1" t="s">
        <v>6</v>
      </c>
      <c r="E11" s="12">
        <v>2.4981920978239428E-2</v>
      </c>
      <c r="F11" s="12">
        <v>152.11000000000001</v>
      </c>
      <c r="G11" s="12">
        <v>1</v>
      </c>
      <c r="H11" s="13">
        <f>G11*E11</f>
        <v>2.4981920978239428E-2</v>
      </c>
      <c r="I11" s="4" t="s">
        <v>83</v>
      </c>
      <c r="K11" s="4" t="s">
        <v>85</v>
      </c>
      <c r="L11" s="13">
        <v>6.4061499039077513E-2</v>
      </c>
    </row>
    <row r="12" spans="1:12" x14ac:dyDescent="0.25">
      <c r="A12" s="6" t="s">
        <v>11</v>
      </c>
      <c r="B12" s="18">
        <v>0.17109225294278674</v>
      </c>
      <c r="C12" s="9"/>
      <c r="D12" s="1" t="s">
        <v>7</v>
      </c>
      <c r="E12" s="16">
        <v>2.4028318985047574E-3</v>
      </c>
      <c r="F12" s="12">
        <v>441.4</v>
      </c>
      <c r="G12" s="12">
        <v>1</v>
      </c>
      <c r="H12" s="13">
        <f>G12*E12</f>
        <v>2.4028318985047574E-3</v>
      </c>
      <c r="I12" s="4" t="s">
        <v>84</v>
      </c>
      <c r="K12" s="4" t="s">
        <v>89</v>
      </c>
      <c r="L12" s="13">
        <v>3.6552794515189424</v>
      </c>
    </row>
    <row r="13" spans="1:12" x14ac:dyDescent="0.25">
      <c r="A13" s="6" t="s">
        <v>12</v>
      </c>
      <c r="B13" s="12">
        <v>6.5829317744950905E-2</v>
      </c>
      <c r="C13" s="9"/>
      <c r="D13" s="1" t="s">
        <v>8</v>
      </c>
      <c r="E13" s="12">
        <v>6.4061499039077513E-2</v>
      </c>
      <c r="F13" s="17">
        <v>156.1</v>
      </c>
      <c r="G13" s="12">
        <v>1</v>
      </c>
      <c r="H13" s="13">
        <f>G13*E13</f>
        <v>6.4061499039077513E-2</v>
      </c>
      <c r="I13" s="4" t="s">
        <v>85</v>
      </c>
      <c r="K13" s="4" t="s">
        <v>92</v>
      </c>
      <c r="L13" s="13">
        <v>1.7609031824106336E-2</v>
      </c>
    </row>
    <row r="14" spans="1:12" x14ac:dyDescent="0.25">
      <c r="A14" s="6" t="s">
        <v>13</v>
      </c>
      <c r="B14" s="12">
        <v>1.6172588691285014E-2</v>
      </c>
      <c r="C14" s="9"/>
      <c r="D14" s="1" t="s">
        <v>9</v>
      </c>
      <c r="E14" s="16">
        <v>3.8728911246108219E-3</v>
      </c>
      <c r="F14" s="17">
        <v>258.20999999999998</v>
      </c>
      <c r="G14" s="12"/>
      <c r="H14" s="13"/>
      <c r="I14" s="4"/>
      <c r="K14" s="4" t="s">
        <v>94</v>
      </c>
      <c r="L14" s="13">
        <v>3.7050767932114072E-2</v>
      </c>
    </row>
    <row r="15" spans="1:12" x14ac:dyDescent="0.25">
      <c r="A15" s="6" t="s">
        <v>14</v>
      </c>
      <c r="B15" s="15">
        <v>2.741638004087533</v>
      </c>
      <c r="C15" s="9"/>
      <c r="D15" s="3" t="s">
        <v>86</v>
      </c>
      <c r="E15" s="16"/>
      <c r="F15" s="12">
        <v>26.981538</v>
      </c>
      <c r="G15" s="12">
        <f>F15/F14</f>
        <v>0.1044945509469037</v>
      </c>
      <c r="H15" s="13">
        <f>E14*G15</f>
        <v>4.0469601893245669E-4</v>
      </c>
      <c r="I15" s="4" t="s">
        <v>87</v>
      </c>
      <c r="K15" s="4" t="s">
        <v>96</v>
      </c>
      <c r="L15" s="13">
        <v>2.4197940246712256E-2</v>
      </c>
    </row>
    <row r="16" spans="1:12" x14ac:dyDescent="0.25">
      <c r="A16" s="6" t="s">
        <v>15</v>
      </c>
      <c r="B16" s="18">
        <v>0.33112363494281494</v>
      </c>
      <c r="C16" s="9"/>
      <c r="D16" s="3" t="s">
        <v>88</v>
      </c>
      <c r="E16" s="16"/>
      <c r="F16" s="12">
        <v>39.098300000000002</v>
      </c>
      <c r="G16" s="12">
        <f>F16/F14</f>
        <v>0.15142054916540801</v>
      </c>
      <c r="H16" s="13">
        <f>G16*E14</f>
        <v>5.8643530094640523E-4</v>
      </c>
      <c r="I16" s="4" t="s">
        <v>89</v>
      </c>
      <c r="K16" s="4" t="s">
        <v>98</v>
      </c>
      <c r="L16" s="13">
        <v>0.98255479986350891</v>
      </c>
    </row>
    <row r="17" spans="1:12" x14ac:dyDescent="0.25">
      <c r="A17" s="6" t="s">
        <v>16</v>
      </c>
      <c r="B17" s="16">
        <v>4.8562548562548569E-3</v>
      </c>
      <c r="C17" s="9"/>
      <c r="D17" s="3" t="s">
        <v>90</v>
      </c>
      <c r="E17" s="16"/>
      <c r="F17" s="12">
        <f>(32.07 + (4*16))*2</f>
        <v>192.14</v>
      </c>
      <c r="G17" s="12">
        <f>F17/F14</f>
        <v>0.74412300065837889</v>
      </c>
      <c r="H17" s="13">
        <f>G17*E14</f>
        <v>2.8819073648686084E-3</v>
      </c>
      <c r="I17" s="4" t="s">
        <v>80</v>
      </c>
      <c r="K17" s="4" t="s">
        <v>100</v>
      </c>
      <c r="L17" s="13">
        <v>0.120465661970275</v>
      </c>
    </row>
    <row r="18" spans="1:12" x14ac:dyDescent="0.25">
      <c r="A18" s="6" t="s">
        <v>17</v>
      </c>
      <c r="B18" s="16">
        <v>5.7824278263379639E-4</v>
      </c>
      <c r="C18" s="9"/>
      <c r="D18" s="1" t="s">
        <v>10</v>
      </c>
      <c r="E18" s="12">
        <v>5.4661834560491514E-2</v>
      </c>
      <c r="F18" s="12">
        <v>182.94</v>
      </c>
      <c r="G18" s="12"/>
      <c r="H18" s="13"/>
      <c r="I18" s="4"/>
      <c r="K18" s="4" t="s">
        <v>102</v>
      </c>
      <c r="L18" s="13">
        <v>21.729078249922612</v>
      </c>
    </row>
    <row r="19" spans="1:12" x14ac:dyDescent="0.25">
      <c r="A19" s="6" t="s">
        <v>18</v>
      </c>
      <c r="B19" s="16">
        <v>3.4034442856170442E-3</v>
      </c>
      <c r="C19" s="9"/>
      <c r="D19" s="3" t="s">
        <v>91</v>
      </c>
      <c r="E19" s="12"/>
      <c r="F19" s="12">
        <v>58.933190000000003</v>
      </c>
      <c r="G19" s="12">
        <f>F19/F18</f>
        <v>0.32214491089974856</v>
      </c>
      <c r="H19" s="13">
        <f>G19*E18</f>
        <v>1.7609031824106336E-2</v>
      </c>
      <c r="I19" s="4" t="s">
        <v>92</v>
      </c>
      <c r="K19" s="4" t="s">
        <v>104</v>
      </c>
      <c r="L19" s="13">
        <v>3.7716378267941687E-3</v>
      </c>
    </row>
    <row r="20" spans="1:12" x14ac:dyDescent="0.25">
      <c r="A20" s="6" t="s">
        <v>19</v>
      </c>
      <c r="B20" s="15">
        <v>1.7110756386119272</v>
      </c>
      <c r="C20" s="9"/>
      <c r="D20" s="3" t="s">
        <v>93</v>
      </c>
      <c r="E20" s="12"/>
      <c r="F20" s="12">
        <f>2*62</f>
        <v>124</v>
      </c>
      <c r="G20" s="12">
        <f>F20/F18</f>
        <v>0.67781786378047448</v>
      </c>
      <c r="H20" s="13">
        <f>G20*E18</f>
        <v>3.7050767932114072E-2</v>
      </c>
      <c r="I20" s="4" t="s">
        <v>94</v>
      </c>
      <c r="K20" s="4" t="s">
        <v>106</v>
      </c>
      <c r="L20" s="13">
        <v>4.2438364333975063E-4</v>
      </c>
    </row>
    <row r="21" spans="1:12" x14ac:dyDescent="0.25">
      <c r="A21" s="6" t="s">
        <v>20</v>
      </c>
      <c r="B21" s="12">
        <v>1.5432170210664554E-2</v>
      </c>
      <c r="C21" s="9"/>
      <c r="D21" s="1" t="s">
        <v>11</v>
      </c>
      <c r="E21" s="18">
        <v>0.17109225294278674</v>
      </c>
      <c r="F21" s="12" t="s">
        <v>178</v>
      </c>
      <c r="G21" s="12" t="s">
        <v>87</v>
      </c>
      <c r="H21" s="13" t="s">
        <v>87</v>
      </c>
      <c r="I21" s="4" t="s">
        <v>87</v>
      </c>
      <c r="K21" s="4" t="s">
        <v>111</v>
      </c>
      <c r="L21" s="13">
        <v>6.988945641359383E-3</v>
      </c>
    </row>
    <row r="22" spans="1:12" x14ac:dyDescent="0.25">
      <c r="A22" s="6" t="s">
        <v>21</v>
      </c>
      <c r="B22" s="16">
        <v>4.4915302572292242E-4</v>
      </c>
      <c r="C22" s="9"/>
      <c r="D22" s="1" t="s">
        <v>12</v>
      </c>
      <c r="E22" s="12">
        <v>6.5829317744950905E-2</v>
      </c>
      <c r="F22" s="4">
        <v>151.91</v>
      </c>
      <c r="G22" s="12"/>
      <c r="H22" s="13"/>
      <c r="I22" s="4"/>
      <c r="K22" s="4" t="s">
        <v>113</v>
      </c>
      <c r="L22" s="13">
        <v>1.361111020706453E-4</v>
      </c>
    </row>
    <row r="23" spans="1:12" x14ac:dyDescent="0.25">
      <c r="A23" s="6" t="s">
        <v>22</v>
      </c>
      <c r="B23" s="15">
        <v>7.040270346381301</v>
      </c>
      <c r="C23" s="9"/>
      <c r="D23" s="3" t="s">
        <v>95</v>
      </c>
      <c r="E23" s="12"/>
      <c r="F23" s="4">
        <v>55.84</v>
      </c>
      <c r="G23" s="12">
        <f>F23/F22</f>
        <v>0.36758607069975646</v>
      </c>
      <c r="H23" s="13">
        <f>G23*E22</f>
        <v>2.4197940246712256E-2</v>
      </c>
      <c r="I23" s="4" t="s">
        <v>96</v>
      </c>
      <c r="K23" s="4" t="s">
        <v>115</v>
      </c>
      <c r="L23" s="13">
        <v>2.5085895740442333E-2</v>
      </c>
    </row>
    <row r="24" spans="1:12" x14ac:dyDescent="0.25">
      <c r="A24" s="6" t="s">
        <v>23</v>
      </c>
      <c r="B24" s="12">
        <v>6.193100885613427E-2</v>
      </c>
      <c r="C24" s="9"/>
      <c r="D24" s="3" t="s">
        <v>79</v>
      </c>
      <c r="E24" s="12"/>
      <c r="F24" s="12"/>
      <c r="G24" s="12">
        <f>F28/F22</f>
        <v>0.63241392930024354</v>
      </c>
      <c r="H24" s="13">
        <f>G24*E22</f>
        <v>4.1631377498238649E-2</v>
      </c>
      <c r="I24" s="4" t="s">
        <v>80</v>
      </c>
      <c r="K24" s="4" t="s">
        <v>74</v>
      </c>
      <c r="L24" s="13">
        <v>6.5120956975053604E-5</v>
      </c>
    </row>
    <row r="25" spans="1:12" x14ac:dyDescent="0.25">
      <c r="A25" s="6" t="s">
        <v>24</v>
      </c>
      <c r="B25" s="16">
        <v>4.1969546896771702E-4</v>
      </c>
      <c r="C25" s="9"/>
      <c r="D25" s="1" t="s">
        <v>13</v>
      </c>
      <c r="E25" s="12">
        <v>1.6172588691285014E-2</v>
      </c>
      <c r="F25" s="12" t="s">
        <v>87</v>
      </c>
      <c r="G25" s="12" t="s">
        <v>87</v>
      </c>
      <c r="H25" s="13" t="s">
        <v>87</v>
      </c>
      <c r="I25" s="4" t="s">
        <v>87</v>
      </c>
      <c r="K25" s="4" t="s">
        <v>117</v>
      </c>
      <c r="L25" s="13">
        <v>3.545745119926634E-4</v>
      </c>
    </row>
    <row r="26" spans="1:12" x14ac:dyDescent="0.25">
      <c r="A26" s="6" t="s">
        <v>25</v>
      </c>
      <c r="B26" s="16">
        <v>1.4756118255531702E-6</v>
      </c>
      <c r="C26" s="9"/>
      <c r="D26" s="1" t="s">
        <v>14</v>
      </c>
      <c r="E26" s="15">
        <v>2.741638004087533</v>
      </c>
      <c r="F26" s="12">
        <f>SUM(F27,F28)</f>
        <v>120.375</v>
      </c>
      <c r="G26" s="12"/>
      <c r="H26" s="13"/>
      <c r="I26" s="4"/>
      <c r="K26" s="4" t="s">
        <v>118</v>
      </c>
      <c r="L26" s="13">
        <v>1.4756118255531702E-6</v>
      </c>
    </row>
    <row r="27" spans="1:12" x14ac:dyDescent="0.25">
      <c r="A27" s="6" t="s">
        <v>26</v>
      </c>
      <c r="B27" s="16">
        <v>9.7258288837666189E-4</v>
      </c>
      <c r="C27" s="9"/>
      <c r="D27" s="3" t="s">
        <v>97</v>
      </c>
      <c r="E27" s="15"/>
      <c r="F27" s="19">
        <v>24.305</v>
      </c>
      <c r="G27" s="12">
        <f>F27/F26</f>
        <v>0.20191069574247145</v>
      </c>
      <c r="H27" s="13">
        <f>G27*E26</f>
        <v>0.5535660368793146</v>
      </c>
      <c r="I27" s="4" t="s">
        <v>98</v>
      </c>
      <c r="K27" s="4" t="s">
        <v>120</v>
      </c>
      <c r="L27" s="13">
        <v>8.0017104771881774E-4</v>
      </c>
    </row>
    <row r="28" spans="1:12" x14ac:dyDescent="0.25">
      <c r="A28" s="6" t="s">
        <v>27</v>
      </c>
      <c r="B28" s="16">
        <v>5.3140610054203423E-4</v>
      </c>
      <c r="C28" s="9"/>
      <c r="D28" s="3" t="s">
        <v>79</v>
      </c>
      <c r="E28" s="15"/>
      <c r="F28" s="12">
        <f>32.07 + (4*16)</f>
        <v>96.07</v>
      </c>
      <c r="G28" s="12">
        <f>F28/F26</f>
        <v>0.79808930425752855</v>
      </c>
      <c r="H28" s="13">
        <f>G28*E26</f>
        <v>2.1880719672082183</v>
      </c>
      <c r="I28" s="4" t="s">
        <v>80</v>
      </c>
      <c r="K28" s="4" t="s">
        <v>122</v>
      </c>
      <c r="L28" s="13">
        <v>6.6947056346870771E-6</v>
      </c>
    </row>
    <row r="29" spans="1:12" x14ac:dyDescent="0.25">
      <c r="A29" s="6" t="s">
        <v>28</v>
      </c>
      <c r="B29" s="16">
        <v>2.8062770805738271E-6</v>
      </c>
      <c r="C29" s="9"/>
      <c r="D29" s="1" t="s">
        <v>15</v>
      </c>
      <c r="E29" s="18">
        <v>0.33112363494281494</v>
      </c>
      <c r="F29" s="12">
        <f>SUM(F30:F31)</f>
        <v>151.00803999999999</v>
      </c>
      <c r="G29" s="12"/>
      <c r="H29" s="13"/>
      <c r="I29" s="4"/>
      <c r="K29" s="4" t="s">
        <v>176</v>
      </c>
      <c r="L29" s="13">
        <v>5.3140610054203423E-4</v>
      </c>
    </row>
    <row r="30" spans="1:12" x14ac:dyDescent="0.25">
      <c r="A30" s="6" t="s">
        <v>29</v>
      </c>
      <c r="B30" s="16">
        <v>5.9306352896522276E-4</v>
      </c>
      <c r="C30" s="9"/>
      <c r="D30" s="3" t="s">
        <v>99</v>
      </c>
      <c r="E30" s="18"/>
      <c r="F30" s="12">
        <v>54.938040000000001</v>
      </c>
      <c r="G30" s="12">
        <f>F30/F29</f>
        <v>0.36380870846346991</v>
      </c>
      <c r="H30" s="13">
        <f>G30*E29</f>
        <v>0.120465661970275</v>
      </c>
      <c r="I30" s="4" t="s">
        <v>100</v>
      </c>
      <c r="K30" s="4" t="s">
        <v>124</v>
      </c>
      <c r="L30" s="13">
        <v>2.8062770805738271E-6</v>
      </c>
    </row>
    <row r="31" spans="1:12" x14ac:dyDescent="0.25">
      <c r="A31" s="6" t="s">
        <v>30</v>
      </c>
      <c r="B31" s="12">
        <v>7.3072918185795532E-2</v>
      </c>
      <c r="C31" s="9"/>
      <c r="D31" s="3" t="s">
        <v>79</v>
      </c>
      <c r="E31" s="18"/>
      <c r="F31" s="12">
        <v>96.07</v>
      </c>
      <c r="G31" s="12">
        <f>F31/F29</f>
        <v>0.63619129153653009</v>
      </c>
      <c r="H31" s="13">
        <f>G31*E29</f>
        <v>0.21065797297253994</v>
      </c>
      <c r="I31" s="4" t="s">
        <v>80</v>
      </c>
      <c r="K31" s="4" t="s">
        <v>126</v>
      </c>
      <c r="L31" s="13">
        <v>5.2143326512181889E-4</v>
      </c>
    </row>
    <row r="32" spans="1:12" x14ac:dyDescent="0.25">
      <c r="A32" s="6" t="s">
        <v>31</v>
      </c>
      <c r="B32" s="4">
        <v>2.1000000000000001E-2</v>
      </c>
      <c r="C32" s="9"/>
      <c r="D32" s="1" t="s">
        <v>16</v>
      </c>
      <c r="E32" s="16">
        <v>4.8562548562548569E-3</v>
      </c>
      <c r="F32" s="12">
        <f>SUM(F33:F34)</f>
        <v>205.96</v>
      </c>
      <c r="G32" s="12"/>
      <c r="H32" s="13"/>
      <c r="I32" s="4"/>
      <c r="K32" s="4" t="s">
        <v>127</v>
      </c>
      <c r="L32" s="13">
        <v>7.3072918185795532E-2</v>
      </c>
    </row>
    <row r="33" spans="1:12" x14ac:dyDescent="0.25">
      <c r="A33" s="6" t="s">
        <v>32</v>
      </c>
      <c r="B33" s="15">
        <v>9.3473668467592681</v>
      </c>
      <c r="C33" s="9"/>
      <c r="D33" s="3" t="s">
        <v>101</v>
      </c>
      <c r="E33" s="16"/>
      <c r="F33" s="12">
        <f>23*2</f>
        <v>46</v>
      </c>
      <c r="G33" s="12">
        <f>F33/F32</f>
        <v>0.22334433870654496</v>
      </c>
      <c r="H33" s="13">
        <f>G33*E32</f>
        <v>1.0846170294606886E-3</v>
      </c>
      <c r="I33" s="4" t="s">
        <v>102</v>
      </c>
      <c r="K33" s="4" t="s">
        <v>128</v>
      </c>
      <c r="L33" s="13">
        <v>2.1000000000000001E-2</v>
      </c>
    </row>
    <row r="34" spans="1:12" x14ac:dyDescent="0.25">
      <c r="A34" s="6" t="s">
        <v>33</v>
      </c>
      <c r="B34" s="15">
        <v>1.68049574624514</v>
      </c>
      <c r="C34" s="9"/>
      <c r="D34" s="3" t="s">
        <v>103</v>
      </c>
      <c r="E34" s="16"/>
      <c r="F34" s="4">
        <v>159.96</v>
      </c>
      <c r="G34" s="12">
        <f>F34/F32</f>
        <v>0.77665566129345509</v>
      </c>
      <c r="H34" s="13">
        <f>G34*E32</f>
        <v>3.7716378267941687E-3</v>
      </c>
      <c r="I34" s="4" t="s">
        <v>104</v>
      </c>
      <c r="K34" s="4" t="s">
        <v>130</v>
      </c>
      <c r="L34" s="13">
        <v>3.033210212010462</v>
      </c>
    </row>
    <row r="35" spans="1:12" x14ac:dyDescent="0.25">
      <c r="A35" s="6" t="s">
        <v>34</v>
      </c>
      <c r="B35" s="15">
        <v>6.6132706297303256</v>
      </c>
      <c r="C35" s="9"/>
      <c r="D35" s="1" t="s">
        <v>17</v>
      </c>
      <c r="E35" s="16">
        <v>5.7824278263379639E-4</v>
      </c>
      <c r="F35" s="12">
        <f>SUM(F36:F37)</f>
        <v>172.88</v>
      </c>
      <c r="G35" s="12"/>
      <c r="H35" s="13"/>
      <c r="I35" s="4"/>
      <c r="K35" s="4" t="s">
        <v>134</v>
      </c>
      <c r="L35" s="13">
        <v>3.4392400917130687E-2</v>
      </c>
    </row>
    <row r="36" spans="1:12" x14ac:dyDescent="0.25">
      <c r="A36" s="6" t="s">
        <v>35</v>
      </c>
      <c r="B36" s="12">
        <v>3.4392400917130687E-2</v>
      </c>
      <c r="C36" s="9"/>
      <c r="D36" s="3" t="s">
        <v>101</v>
      </c>
      <c r="E36" s="16"/>
      <c r="F36" s="12">
        <f>23*2</f>
        <v>46</v>
      </c>
      <c r="G36" s="12">
        <f>F36/F35</f>
        <v>0.26608051827857476</v>
      </c>
      <c r="H36" s="13">
        <f>G36*E35</f>
        <v>1.5385913929404579E-4</v>
      </c>
      <c r="I36" s="4" t="s">
        <v>102</v>
      </c>
      <c r="K36" s="4" t="s">
        <v>135</v>
      </c>
      <c r="L36" s="13">
        <v>1.4504697192431559E-2</v>
      </c>
    </row>
    <row r="37" spans="1:12" x14ac:dyDescent="0.25">
      <c r="A37" s="6" t="s">
        <v>36</v>
      </c>
      <c r="B37" s="12">
        <v>1.5338834862103874E-2</v>
      </c>
      <c r="C37" s="9"/>
      <c r="D37" s="3" t="s">
        <v>105</v>
      </c>
      <c r="E37" s="16"/>
      <c r="F37" s="12">
        <v>126.88</v>
      </c>
      <c r="G37" s="12">
        <f>F37/F35</f>
        <v>0.73391948172142529</v>
      </c>
      <c r="H37" s="13">
        <f>G37*E35</f>
        <v>4.2438364333975063E-4</v>
      </c>
      <c r="I37" s="4" t="s">
        <v>106</v>
      </c>
      <c r="K37" s="4" t="s">
        <v>136</v>
      </c>
      <c r="L37" s="13">
        <v>5.9405940594059391E-5</v>
      </c>
    </row>
    <row r="38" spans="1:12" x14ac:dyDescent="0.25">
      <c r="A38" s="6" t="s">
        <v>37</v>
      </c>
      <c r="B38" s="16">
        <v>5.9405940594059391E-5</v>
      </c>
      <c r="C38" s="9"/>
      <c r="D38" s="1" t="s">
        <v>18</v>
      </c>
      <c r="E38" s="16">
        <v>3.4034442856170442E-3</v>
      </c>
      <c r="F38" s="12">
        <f>SUM(F39:F40)</f>
        <v>293.85000000000002</v>
      </c>
      <c r="G38" s="12"/>
      <c r="H38" s="13"/>
      <c r="I38" s="4"/>
      <c r="K38" s="4" t="s">
        <v>137</v>
      </c>
      <c r="L38" s="13">
        <v>5.9551379606960889E-5</v>
      </c>
    </row>
    <row r="39" spans="1:12" x14ac:dyDescent="0.25">
      <c r="A39" s="6" t="s">
        <v>38</v>
      </c>
      <c r="B39" s="16">
        <v>5.9551379606960889E-5</v>
      </c>
      <c r="C39" s="9"/>
      <c r="D39" s="3" t="s">
        <v>101</v>
      </c>
      <c r="E39" s="16"/>
      <c r="F39" s="12">
        <f>23*2</f>
        <v>46</v>
      </c>
      <c r="G39" s="12">
        <f>F39/F38</f>
        <v>0.15654245363280583</v>
      </c>
      <c r="H39" s="13">
        <f>G39*E38</f>
        <v>5.3278351927304416E-4</v>
      </c>
      <c r="I39" s="4" t="s">
        <v>102</v>
      </c>
      <c r="K39" s="4" t="s">
        <v>138</v>
      </c>
      <c r="L39" s="13">
        <v>5.9942277806556645E-5</v>
      </c>
    </row>
    <row r="40" spans="1:12" x14ac:dyDescent="0.25">
      <c r="A40" s="6" t="s">
        <v>39</v>
      </c>
      <c r="B40" s="16">
        <v>5.9942277806556645E-5</v>
      </c>
      <c r="C40" s="9"/>
      <c r="D40" s="3" t="s">
        <v>107</v>
      </c>
      <c r="E40" s="16"/>
      <c r="F40" s="4">
        <v>247.85</v>
      </c>
      <c r="G40" s="12" t="s">
        <v>87</v>
      </c>
      <c r="H40" s="13" t="s">
        <v>87</v>
      </c>
      <c r="I40" s="4" t="s">
        <v>87</v>
      </c>
      <c r="K40" s="4" t="s">
        <v>139</v>
      </c>
      <c r="L40" s="13">
        <v>5.888293715227841E-5</v>
      </c>
    </row>
    <row r="41" spans="1:12" x14ac:dyDescent="0.25">
      <c r="A41" s="6" t="s">
        <v>40</v>
      </c>
      <c r="B41" s="16">
        <v>5.888293715227841E-5</v>
      </c>
      <c r="C41" s="9"/>
      <c r="D41" s="1" t="s">
        <v>19</v>
      </c>
      <c r="E41" s="15">
        <v>1.7110756386119272</v>
      </c>
      <c r="F41" s="12">
        <f>SUM(F42:F43)</f>
        <v>58.453000000000003</v>
      </c>
      <c r="G41" s="12"/>
      <c r="H41" s="13"/>
      <c r="I41" s="4"/>
      <c r="K41" s="4" t="s">
        <v>140</v>
      </c>
      <c r="L41" s="13">
        <v>6.2722024866785082</v>
      </c>
    </row>
    <row r="42" spans="1:12" x14ac:dyDescent="0.25">
      <c r="A42" s="6" t="s">
        <v>41</v>
      </c>
      <c r="B42" s="15">
        <v>6.2722024866785082</v>
      </c>
      <c r="C42" s="9"/>
      <c r="D42" s="3" t="s">
        <v>108</v>
      </c>
      <c r="E42" s="15"/>
      <c r="F42" s="12">
        <f>23</f>
        <v>23</v>
      </c>
      <c r="G42" s="12">
        <f>F42/F41</f>
        <v>0.39347852120507071</v>
      </c>
      <c r="H42" s="13">
        <f>G42*E41</f>
        <v>0.67327151195104307</v>
      </c>
      <c r="I42" s="4" t="s">
        <v>102</v>
      </c>
      <c r="K42" s="4" t="s">
        <v>141</v>
      </c>
      <c r="L42" s="13">
        <v>4.0952069092546353E-2</v>
      </c>
    </row>
    <row r="43" spans="1:12" x14ac:dyDescent="0.25">
      <c r="A43" s="6" t="s">
        <v>42</v>
      </c>
      <c r="B43" s="12">
        <v>4.0952069092546353E-2</v>
      </c>
      <c r="C43" s="9"/>
      <c r="D43" s="3" t="s">
        <v>109</v>
      </c>
      <c r="E43" s="15"/>
      <c r="F43" s="12">
        <v>35.453000000000003</v>
      </c>
      <c r="G43" s="12">
        <f>F43/F41</f>
        <v>0.60652147879492924</v>
      </c>
      <c r="H43" s="13">
        <f>G43*E41</f>
        <v>1.037804126660884</v>
      </c>
      <c r="I43" s="4" t="s">
        <v>76</v>
      </c>
      <c r="K43" s="4" t="s">
        <v>142</v>
      </c>
      <c r="L43" s="13">
        <v>5.3</v>
      </c>
    </row>
    <row r="44" spans="1:12" x14ac:dyDescent="0.25">
      <c r="A44" s="6" t="s">
        <v>43</v>
      </c>
      <c r="B44" s="4">
        <v>5.3</v>
      </c>
      <c r="C44" s="9"/>
      <c r="D44" s="1" t="s">
        <v>20</v>
      </c>
      <c r="E44" s="12">
        <v>1.5432170210664554E-2</v>
      </c>
      <c r="F44" s="12">
        <f>F45+F46</f>
        <v>129.59899999999999</v>
      </c>
      <c r="G44" s="12"/>
      <c r="H44" s="13"/>
      <c r="I44" s="4"/>
      <c r="K44" s="4" t="s">
        <v>143</v>
      </c>
      <c r="L44" s="13">
        <v>21.814006888633752</v>
      </c>
    </row>
    <row r="45" spans="1:12" x14ac:dyDescent="0.25">
      <c r="A45" s="6" t="s">
        <v>44</v>
      </c>
      <c r="B45" s="21">
        <v>21.814006888633752</v>
      </c>
      <c r="C45" s="9"/>
      <c r="D45" s="3" t="s">
        <v>110</v>
      </c>
      <c r="E45" s="12"/>
      <c r="F45" s="4">
        <v>58.692999999999998</v>
      </c>
      <c r="G45" s="12">
        <f>F45/F44</f>
        <v>0.45288158087639568</v>
      </c>
      <c r="H45" s="13">
        <f>G45*E44</f>
        <v>6.988945641359383E-3</v>
      </c>
      <c r="I45" s="4" t="s">
        <v>111</v>
      </c>
      <c r="K45" s="4" t="s">
        <v>144</v>
      </c>
      <c r="L45" s="13">
        <v>2.6</v>
      </c>
    </row>
    <row r="46" spans="1:12" x14ac:dyDescent="0.25">
      <c r="A46" s="6" t="s">
        <v>45</v>
      </c>
      <c r="B46" s="4">
        <v>2.6</v>
      </c>
      <c r="C46" s="9"/>
      <c r="D46" s="3" t="s">
        <v>75</v>
      </c>
      <c r="E46" s="12"/>
      <c r="F46" s="12">
        <f>35.453*2</f>
        <v>70.906000000000006</v>
      </c>
      <c r="G46" s="12">
        <f>F46/F44</f>
        <v>0.54711841912360448</v>
      </c>
      <c r="H46" s="13">
        <f>G46*E44</f>
        <v>8.4432245693051734E-3</v>
      </c>
      <c r="I46" s="4" t="s">
        <v>76</v>
      </c>
      <c r="K46" s="4" t="s">
        <v>145</v>
      </c>
      <c r="L46" s="13">
        <v>0.39999999999999997</v>
      </c>
    </row>
    <row r="47" spans="1:12" x14ac:dyDescent="0.25">
      <c r="A47" s="6" t="s">
        <v>46</v>
      </c>
      <c r="B47" s="18">
        <v>0.39999999999999997</v>
      </c>
      <c r="C47" s="9"/>
      <c r="D47" s="1" t="s">
        <v>21</v>
      </c>
      <c r="E47" s="16">
        <v>4.4915302572292242E-4</v>
      </c>
      <c r="F47" s="12">
        <f>SUM(F48:F49)</f>
        <v>56.098300000000002</v>
      </c>
      <c r="G47" s="12"/>
      <c r="H47" s="13"/>
      <c r="I47" s="4"/>
      <c r="K47" s="4" t="s">
        <v>146</v>
      </c>
      <c r="L47" s="13">
        <v>8.4</v>
      </c>
    </row>
    <row r="48" spans="1:12" x14ac:dyDescent="0.25">
      <c r="A48" s="6" t="s">
        <v>47</v>
      </c>
      <c r="B48" s="4">
        <v>8.4</v>
      </c>
      <c r="C48" s="9"/>
      <c r="D48" s="3" t="s">
        <v>88</v>
      </c>
      <c r="E48" s="16"/>
      <c r="F48" s="12">
        <v>39.098300000000002</v>
      </c>
      <c r="G48" s="12">
        <f>F48/F47</f>
        <v>0.69696051395496839</v>
      </c>
      <c r="H48" s="13">
        <f>G48*E47</f>
        <v>3.1304192365227713E-4</v>
      </c>
      <c r="I48" s="4" t="s">
        <v>89</v>
      </c>
      <c r="K48" s="4" t="s">
        <v>147</v>
      </c>
      <c r="L48" s="13">
        <v>0.66272189349112431</v>
      </c>
    </row>
    <row r="49" spans="1:12" x14ac:dyDescent="0.25">
      <c r="A49" s="6" t="s">
        <v>48</v>
      </c>
      <c r="B49" s="18">
        <v>0.66272189349112431</v>
      </c>
      <c r="C49" s="9"/>
      <c r="D49" s="3" t="s">
        <v>112</v>
      </c>
      <c r="E49" s="16"/>
      <c r="F49" s="12">
        <v>17</v>
      </c>
      <c r="G49" s="12">
        <f>F49/F47</f>
        <v>0.30303948604503167</v>
      </c>
      <c r="H49" s="13">
        <f>G49*E47</f>
        <v>1.361111020706453E-4</v>
      </c>
      <c r="I49" s="4" t="s">
        <v>113</v>
      </c>
      <c r="K49" s="4" t="s">
        <v>148</v>
      </c>
      <c r="L49" s="13">
        <v>2.7</v>
      </c>
    </row>
    <row r="50" spans="1:12" x14ac:dyDescent="0.25">
      <c r="A50" s="6" t="s">
        <v>49</v>
      </c>
      <c r="B50" s="4">
        <v>2.7</v>
      </c>
      <c r="C50" s="9"/>
      <c r="D50" s="1" t="s">
        <v>22</v>
      </c>
      <c r="E50" s="15">
        <v>7.040270346381301</v>
      </c>
      <c r="F50" s="12">
        <f>SUM(F51:F52)</f>
        <v>142.07</v>
      </c>
      <c r="G50" s="12"/>
      <c r="H50" s="13"/>
      <c r="I50" s="4"/>
      <c r="K50" s="4" t="s">
        <v>149</v>
      </c>
      <c r="L50" s="13">
        <v>4.7</v>
      </c>
    </row>
    <row r="51" spans="1:12" x14ac:dyDescent="0.25">
      <c r="A51" s="6" t="s">
        <v>50</v>
      </c>
      <c r="B51" s="4">
        <v>4.7</v>
      </c>
      <c r="C51" s="9"/>
      <c r="D51" s="3" t="s">
        <v>101</v>
      </c>
      <c r="E51" s="15"/>
      <c r="F51" s="12">
        <f>23*2</f>
        <v>46</v>
      </c>
      <c r="G51" s="12">
        <f>F51/F50</f>
        <v>0.32378405011613992</v>
      </c>
      <c r="H51" s="13">
        <f>G51*E50</f>
        <v>2.2795272466638967</v>
      </c>
      <c r="I51" s="4" t="s">
        <v>102</v>
      </c>
      <c r="K51" s="4" t="s">
        <v>150</v>
      </c>
      <c r="L51" s="13">
        <v>1</v>
      </c>
    </row>
    <row r="52" spans="1:12" x14ac:dyDescent="0.25">
      <c r="A52" s="6" t="s">
        <v>51</v>
      </c>
      <c r="B52" s="15">
        <v>1</v>
      </c>
      <c r="C52" s="9"/>
      <c r="D52" s="3" t="s">
        <v>79</v>
      </c>
      <c r="E52" s="15"/>
      <c r="F52" s="12">
        <v>96.07</v>
      </c>
      <c r="G52" s="12">
        <f>F52/F50</f>
        <v>0.67621594988386002</v>
      </c>
      <c r="H52" s="13">
        <f>E50*G52</f>
        <v>4.7607430997174038</v>
      </c>
      <c r="I52" s="4" t="s">
        <v>80</v>
      </c>
      <c r="K52" s="4" t="s">
        <v>151</v>
      </c>
      <c r="L52" s="13">
        <v>1.5999999999999999</v>
      </c>
    </row>
    <row r="53" spans="1:12" x14ac:dyDescent="0.25">
      <c r="A53" s="6" t="s">
        <v>52</v>
      </c>
      <c r="B53" s="4">
        <v>1.5999999999999999</v>
      </c>
      <c r="C53" s="9"/>
      <c r="D53" s="1" t="s">
        <v>23</v>
      </c>
      <c r="E53" s="12">
        <v>6.193100885613427E-2</v>
      </c>
      <c r="F53" s="12">
        <f>SUM(F54:F55)</f>
        <v>161.47899999999998</v>
      </c>
      <c r="G53" s="12"/>
      <c r="H53" s="13"/>
      <c r="I53" s="4"/>
      <c r="K53" s="4" t="s">
        <v>152</v>
      </c>
      <c r="L53" s="13">
        <v>3.6</v>
      </c>
    </row>
    <row r="54" spans="1:12" x14ac:dyDescent="0.25">
      <c r="A54" s="6" t="s">
        <v>53</v>
      </c>
      <c r="B54" s="4">
        <v>3.6</v>
      </c>
      <c r="C54" s="9"/>
      <c r="D54" s="3" t="s">
        <v>114</v>
      </c>
      <c r="E54" s="12"/>
      <c r="F54" s="4">
        <v>65.409000000000006</v>
      </c>
      <c r="G54" s="12">
        <f>F54/F53</f>
        <v>0.40506195852092231</v>
      </c>
      <c r="H54" s="13">
        <f>G54*E53</f>
        <v>2.5085895740442333E-2</v>
      </c>
      <c r="I54" s="4" t="s">
        <v>115</v>
      </c>
      <c r="K54" s="4" t="s">
        <v>153</v>
      </c>
      <c r="L54" s="13">
        <v>2.4000000000000004</v>
      </c>
    </row>
    <row r="55" spans="1:12" x14ac:dyDescent="0.25">
      <c r="A55" s="6" t="s">
        <v>54</v>
      </c>
      <c r="B55" s="4">
        <v>2.4000000000000004</v>
      </c>
      <c r="C55" s="9"/>
      <c r="D55" s="3" t="s">
        <v>79</v>
      </c>
      <c r="E55" s="12"/>
      <c r="F55" s="12">
        <v>96.07</v>
      </c>
      <c r="G55" s="12">
        <f>F55/F53</f>
        <v>0.59493804147907781</v>
      </c>
      <c r="H55" s="13">
        <f>G55*E53</f>
        <v>3.6845113115691948E-2</v>
      </c>
      <c r="I55" s="4" t="s">
        <v>80</v>
      </c>
      <c r="K55" s="4" t="s">
        <v>154</v>
      </c>
      <c r="L55" s="13">
        <v>0.83999999999999986</v>
      </c>
    </row>
    <row r="56" spans="1:12" x14ac:dyDescent="0.25">
      <c r="A56" s="6" t="s">
        <v>55</v>
      </c>
      <c r="B56" s="4">
        <v>0.83999999999999986</v>
      </c>
      <c r="C56" s="9"/>
      <c r="D56" s="1" t="s">
        <v>24</v>
      </c>
      <c r="E56" s="16">
        <v>4.1969546896771702E-4</v>
      </c>
      <c r="F56" s="12">
        <f>SUM(F57:F58)</f>
        <v>258.31</v>
      </c>
      <c r="G56" s="12"/>
      <c r="H56" s="13"/>
      <c r="I56" s="4"/>
      <c r="K56" s="4" t="s">
        <v>155</v>
      </c>
      <c r="L56" s="13">
        <v>4.5</v>
      </c>
    </row>
    <row r="57" spans="1:12" x14ac:dyDescent="0.25">
      <c r="A57" s="6" t="s">
        <v>56</v>
      </c>
      <c r="B57" s="4">
        <v>4.5</v>
      </c>
      <c r="C57" s="9"/>
      <c r="D57" s="3" t="s">
        <v>73</v>
      </c>
      <c r="E57" s="16"/>
      <c r="F57" s="12">
        <v>40.08</v>
      </c>
      <c r="G57" s="12">
        <f>F57/F56</f>
        <v>0.15516240176532073</v>
      </c>
      <c r="H57" s="13">
        <f>G57*E56</f>
        <v>6.5120956975053604E-5</v>
      </c>
      <c r="I57" s="4" t="s">
        <v>74</v>
      </c>
      <c r="K57" s="4" t="s">
        <v>156</v>
      </c>
      <c r="L57" s="13">
        <v>5.9</v>
      </c>
    </row>
    <row r="58" spans="1:12" x14ac:dyDescent="0.25">
      <c r="A58" s="6" t="s">
        <v>57</v>
      </c>
      <c r="B58" s="4">
        <v>5.9</v>
      </c>
      <c r="C58" s="9"/>
      <c r="D58" s="3" t="s">
        <v>116</v>
      </c>
      <c r="E58" s="16"/>
      <c r="F58" s="4">
        <v>218.23</v>
      </c>
      <c r="G58" s="12">
        <f>F58/F56</f>
        <v>0.84483759823467919</v>
      </c>
      <c r="H58" s="13">
        <f>G58*E56</f>
        <v>3.545745119926634E-4</v>
      </c>
      <c r="I58" s="4" t="s">
        <v>117</v>
      </c>
      <c r="K58" s="4" t="s">
        <v>157</v>
      </c>
      <c r="L58" s="13">
        <v>6.4</v>
      </c>
    </row>
    <row r="59" spans="1:12" x14ac:dyDescent="0.25">
      <c r="A59" s="6" t="s">
        <v>58</v>
      </c>
      <c r="B59" s="4">
        <v>6.4</v>
      </c>
      <c r="C59" s="9"/>
      <c r="D59" s="1" t="s">
        <v>25</v>
      </c>
      <c r="E59" s="16">
        <v>1.4756118255531702E-6</v>
      </c>
      <c r="F59" s="12">
        <v>1329.7</v>
      </c>
      <c r="G59" s="12">
        <v>1</v>
      </c>
      <c r="H59" s="13">
        <f>G59*E59</f>
        <v>1.4756118255531702E-6</v>
      </c>
      <c r="I59" s="4" t="s">
        <v>118</v>
      </c>
      <c r="K59" s="4" t="s">
        <v>158</v>
      </c>
      <c r="L59" s="13">
        <v>1.9</v>
      </c>
    </row>
    <row r="60" spans="1:12" x14ac:dyDescent="0.25">
      <c r="A60" s="6" t="s">
        <v>59</v>
      </c>
      <c r="B60" s="4">
        <v>1.9</v>
      </c>
      <c r="C60" s="9"/>
      <c r="D60" s="1" t="s">
        <v>26</v>
      </c>
      <c r="E60" s="16">
        <v>9.7258288837666189E-4</v>
      </c>
      <c r="F60" s="12">
        <f>SUM(F61:F63)</f>
        <v>205.63300000000001</v>
      </c>
      <c r="G60" s="12"/>
      <c r="H60" s="13"/>
      <c r="I60" s="4"/>
      <c r="K60" s="4" t="s">
        <v>159</v>
      </c>
      <c r="L60" s="13">
        <v>0.73</v>
      </c>
    </row>
    <row r="61" spans="1:12" x14ac:dyDescent="0.25">
      <c r="A61" s="6" t="s">
        <v>60</v>
      </c>
      <c r="B61" s="4">
        <v>0.73</v>
      </c>
      <c r="C61" s="9"/>
      <c r="D61" s="3" t="s">
        <v>119</v>
      </c>
      <c r="E61" s="16"/>
      <c r="F61" s="4">
        <v>169.18</v>
      </c>
      <c r="G61" s="12">
        <f>F61/F60</f>
        <v>0.82272786955401123</v>
      </c>
      <c r="H61" s="13">
        <f>G61*E60</f>
        <v>8.0017104771881774E-4</v>
      </c>
      <c r="I61" s="4" t="s">
        <v>120</v>
      </c>
      <c r="K61" s="4" t="s">
        <v>160</v>
      </c>
      <c r="L61" s="13">
        <v>2.7999999999999994</v>
      </c>
    </row>
    <row r="62" spans="1:12" x14ac:dyDescent="0.25">
      <c r="A62" s="6" t="s">
        <v>61</v>
      </c>
      <c r="B62" s="4">
        <v>2.7999999999999994</v>
      </c>
      <c r="C62" s="9"/>
      <c r="D62" s="3" t="s">
        <v>121</v>
      </c>
      <c r="E62" s="16"/>
      <c r="F62" s="12">
        <v>1</v>
      </c>
      <c r="G62" s="12">
        <f>F62/F60</f>
        <v>4.8630326844426716E-3</v>
      </c>
      <c r="H62" s="20">
        <f>G62*E60</f>
        <v>4.7297023745053654E-6</v>
      </c>
      <c r="I62" s="4" t="s">
        <v>122</v>
      </c>
      <c r="K62" s="4" t="s">
        <v>161</v>
      </c>
      <c r="L62" s="13">
        <v>3.2010596611292015</v>
      </c>
    </row>
    <row r="63" spans="1:12" x14ac:dyDescent="0.25">
      <c r="A63" s="7" t="s">
        <v>62</v>
      </c>
      <c r="B63" s="22">
        <v>3.2010596611292015</v>
      </c>
      <c r="C63" s="9"/>
      <c r="D63" s="3" t="s">
        <v>109</v>
      </c>
      <c r="E63" s="16"/>
      <c r="F63" s="12">
        <v>35.453000000000003</v>
      </c>
      <c r="G63" s="12">
        <f>F63/F60</f>
        <v>0.17240909776154606</v>
      </c>
      <c r="H63" s="13">
        <f>G63*E60</f>
        <v>1.6768213828333874E-4</v>
      </c>
      <c r="I63" s="4" t="s">
        <v>76</v>
      </c>
      <c r="K63" s="4" t="s">
        <v>162</v>
      </c>
      <c r="L63" s="13">
        <v>71.680031806819443</v>
      </c>
    </row>
    <row r="64" spans="1:12" x14ac:dyDescent="0.25">
      <c r="A64" s="6" t="s">
        <v>63</v>
      </c>
      <c r="B64" s="21">
        <v>71.680031806819443</v>
      </c>
      <c r="C64" s="9"/>
      <c r="D64" s="1" t="s">
        <v>27</v>
      </c>
      <c r="E64" s="16">
        <v>5.3140610054203423E-4</v>
      </c>
      <c r="F64" s="12" t="s">
        <v>87</v>
      </c>
      <c r="G64" s="12">
        <v>1</v>
      </c>
      <c r="H64" s="13">
        <f>G64*E64</f>
        <v>5.3140610054203423E-4</v>
      </c>
      <c r="I64" s="4" t="s">
        <v>123</v>
      </c>
      <c r="K64" s="4" t="s">
        <v>164</v>
      </c>
      <c r="L64" s="13">
        <v>34.584435705303903</v>
      </c>
    </row>
    <row r="65" spans="1:12" x14ac:dyDescent="0.25">
      <c r="A65" s="6" t="s">
        <v>64</v>
      </c>
      <c r="B65" s="21">
        <v>47.615079695739638</v>
      </c>
      <c r="C65" s="9"/>
      <c r="D65" s="1" t="s">
        <v>28</v>
      </c>
      <c r="E65" s="16">
        <v>2.8062770805738271E-6</v>
      </c>
      <c r="F65" s="4">
        <v>445.4</v>
      </c>
      <c r="G65" s="12">
        <v>1</v>
      </c>
      <c r="H65" s="20">
        <f>G65*E65</f>
        <v>2.8062770805738271E-6</v>
      </c>
      <c r="I65" s="4" t="s">
        <v>124</v>
      </c>
      <c r="K65" s="4" t="s">
        <v>165</v>
      </c>
      <c r="L65" s="13">
        <v>21.314860454272964</v>
      </c>
    </row>
    <row r="66" spans="1:12" x14ac:dyDescent="0.25">
      <c r="A66" s="6" t="s">
        <v>65</v>
      </c>
      <c r="B66" s="21">
        <v>21.314860454272964</v>
      </c>
      <c r="C66" s="9"/>
      <c r="D66" s="1" t="s">
        <v>29</v>
      </c>
      <c r="E66" s="16">
        <v>5.9306352896522276E-4</v>
      </c>
      <c r="F66" s="12">
        <f>SUM(F67:F69)</f>
        <v>301.81299999999999</v>
      </c>
      <c r="G66" s="12"/>
      <c r="H66" s="13"/>
      <c r="I66" s="4"/>
      <c r="K66" s="4" t="s">
        <v>166</v>
      </c>
      <c r="L66" s="13">
        <v>24.978352094851129</v>
      </c>
    </row>
    <row r="67" spans="1:12" x14ac:dyDescent="0.25">
      <c r="A67" s="6" t="s">
        <v>66</v>
      </c>
      <c r="B67" s="21">
        <v>24.978352094851129</v>
      </c>
      <c r="C67" s="9"/>
      <c r="D67" s="3" t="s">
        <v>125</v>
      </c>
      <c r="E67" s="16"/>
      <c r="F67" s="4">
        <v>265.36</v>
      </c>
      <c r="G67" s="12">
        <f>F67/F66</f>
        <v>0.87921991431780611</v>
      </c>
      <c r="H67" s="13">
        <f>G67*E66</f>
        <v>5.2143326512181889E-4</v>
      </c>
      <c r="I67" s="4" t="s">
        <v>126</v>
      </c>
      <c r="K67" s="4" t="s">
        <v>168</v>
      </c>
      <c r="L67" s="13">
        <v>22.256135758816093</v>
      </c>
    </row>
    <row r="68" spans="1:12" x14ac:dyDescent="0.25">
      <c r="A68" s="6" t="s">
        <v>67</v>
      </c>
      <c r="B68" s="21">
        <v>28.308170515097693</v>
      </c>
      <c r="C68" s="9"/>
      <c r="D68" s="3" t="s">
        <v>121</v>
      </c>
      <c r="E68" s="16"/>
      <c r="F68" s="12">
        <v>1</v>
      </c>
      <c r="G68" s="12">
        <f>F68/F66</f>
        <v>3.313309897187994E-3</v>
      </c>
      <c r="H68" s="13">
        <f>G68*E66</f>
        <v>1.9650032601817112E-6</v>
      </c>
      <c r="I68" s="4" t="s">
        <v>122</v>
      </c>
      <c r="K68" s="4" t="s">
        <v>169</v>
      </c>
      <c r="L68" s="13">
        <v>4.3821209465381239</v>
      </c>
    </row>
    <row r="69" spans="1:12" x14ac:dyDescent="0.25">
      <c r="A69" s="6" t="s">
        <v>68</v>
      </c>
      <c r="B69" s="21">
        <v>4.3821209465381239</v>
      </c>
      <c r="C69" s="9"/>
      <c r="D69" s="3" t="s">
        <v>109</v>
      </c>
      <c r="E69" s="16"/>
      <c r="F69" s="12">
        <v>35.453000000000003</v>
      </c>
      <c r="G69" s="12">
        <f>F69/F66</f>
        <v>0.11746677578500596</v>
      </c>
      <c r="H69" s="13">
        <f>G69*E66</f>
        <v>6.9665260583222214E-5</v>
      </c>
      <c r="I69" s="4" t="s">
        <v>76</v>
      </c>
      <c r="K69" s="4" t="s">
        <v>133</v>
      </c>
      <c r="L69" s="13">
        <v>2.9588906554359826</v>
      </c>
    </row>
    <row r="70" spans="1:12" x14ac:dyDescent="0.25">
      <c r="A70" s="9"/>
      <c r="B70" s="9"/>
      <c r="C70" s="9"/>
      <c r="D70" s="1" t="s">
        <v>30</v>
      </c>
      <c r="E70" s="12">
        <v>7.3072918185795532E-2</v>
      </c>
      <c r="F70" s="12"/>
      <c r="G70" s="12">
        <v>1</v>
      </c>
      <c r="H70" s="13">
        <f>G70*E70</f>
        <v>7.3072918185795532E-2</v>
      </c>
      <c r="I70" s="4" t="s">
        <v>127</v>
      </c>
    </row>
    <row r="71" spans="1:12" x14ac:dyDescent="0.25">
      <c r="A71" s="9"/>
      <c r="B71" s="9"/>
      <c r="C71" s="9"/>
      <c r="D71" s="1" t="s">
        <v>31</v>
      </c>
      <c r="E71" s="4">
        <v>2.1000000000000001E-2</v>
      </c>
      <c r="F71" s="12"/>
      <c r="G71" s="12">
        <v>1</v>
      </c>
      <c r="H71" s="13">
        <f>G71*E71</f>
        <v>2.1000000000000001E-2</v>
      </c>
      <c r="I71" s="4" t="s">
        <v>128</v>
      </c>
    </row>
    <row r="72" spans="1:12" x14ac:dyDescent="0.25">
      <c r="A72" s="9"/>
      <c r="B72" s="9"/>
      <c r="C72" s="9"/>
      <c r="D72" s="1" t="s">
        <v>32</v>
      </c>
      <c r="E72" s="15">
        <v>9.3473668467592681</v>
      </c>
      <c r="F72" s="12">
        <f>SUM(F73:F74)</f>
        <v>52.484000000000002</v>
      </c>
      <c r="G72" s="12"/>
      <c r="H72" s="13"/>
      <c r="I72" s="4"/>
    </row>
    <row r="73" spans="1:12" x14ac:dyDescent="0.25">
      <c r="A73" s="9"/>
      <c r="B73" s="9"/>
      <c r="C73" s="9"/>
      <c r="D73" s="3" t="s">
        <v>129</v>
      </c>
      <c r="E73" s="15"/>
      <c r="F73" s="12">
        <v>17.030999999999999</v>
      </c>
      <c r="G73" s="12">
        <f>F73/F72</f>
        <v>0.32449889490130324</v>
      </c>
      <c r="H73" s="13">
        <f>G73*E72</f>
        <v>3.033210212010462</v>
      </c>
      <c r="I73" s="4" t="s">
        <v>130</v>
      </c>
    </row>
    <row r="74" spans="1:12" x14ac:dyDescent="0.25">
      <c r="A74" s="9"/>
      <c r="B74" s="9"/>
      <c r="C74" s="9"/>
      <c r="D74" s="3" t="s">
        <v>109</v>
      </c>
      <c r="E74" s="15"/>
      <c r="F74" s="12">
        <v>35.453000000000003</v>
      </c>
      <c r="G74" s="12">
        <f>F74/F72</f>
        <v>0.67550110509869676</v>
      </c>
      <c r="H74" s="13">
        <f>G74*E72</f>
        <v>6.3141566347488061</v>
      </c>
      <c r="I74" s="4" t="s">
        <v>76</v>
      </c>
    </row>
    <row r="75" spans="1:12" x14ac:dyDescent="0.25">
      <c r="A75" s="9"/>
      <c r="B75" s="9"/>
      <c r="C75" s="9"/>
      <c r="D75" s="1" t="s">
        <v>33</v>
      </c>
      <c r="E75" s="15">
        <v>1.68049574624514</v>
      </c>
      <c r="F75" s="12">
        <f>SUM(F76:F77)</f>
        <v>95.211000000000013</v>
      </c>
      <c r="G75" s="12"/>
      <c r="H75" s="13"/>
      <c r="I75" s="4"/>
    </row>
    <row r="76" spans="1:12" x14ac:dyDescent="0.25">
      <c r="A76" s="9"/>
      <c r="B76" s="9"/>
      <c r="C76" s="9"/>
      <c r="D76" s="3" t="s">
        <v>97</v>
      </c>
      <c r="E76" s="15"/>
      <c r="F76" s="19">
        <v>24.305</v>
      </c>
      <c r="G76" s="12">
        <f>F76/F75</f>
        <v>0.25527512577328249</v>
      </c>
      <c r="H76" s="13">
        <f>G76*E75</f>
        <v>0.42898876298419431</v>
      </c>
      <c r="I76" s="4" t="s">
        <v>98</v>
      </c>
    </row>
    <row r="77" spans="1:12" x14ac:dyDescent="0.25">
      <c r="A77" s="9"/>
      <c r="B77" s="9"/>
      <c r="C77" s="9"/>
      <c r="D77" s="3" t="s">
        <v>75</v>
      </c>
      <c r="E77" s="15"/>
      <c r="F77" s="12">
        <f>2*35.453</f>
        <v>70.906000000000006</v>
      </c>
      <c r="G77" s="12">
        <f>F77/F75</f>
        <v>0.74472487422671751</v>
      </c>
      <c r="H77" s="13">
        <f>G77*E75</f>
        <v>1.2515069832609456</v>
      </c>
      <c r="I77" s="4" t="s">
        <v>76</v>
      </c>
    </row>
    <row r="78" spans="1:12" x14ac:dyDescent="0.25">
      <c r="A78" s="9"/>
      <c r="B78" s="9"/>
      <c r="C78" s="9"/>
      <c r="D78" s="1" t="s">
        <v>34</v>
      </c>
      <c r="E78" s="15">
        <v>6.6132706297303256</v>
      </c>
      <c r="F78" s="12">
        <f>SUM(F79:F80)</f>
        <v>212.26499999999999</v>
      </c>
      <c r="G78" s="12"/>
      <c r="H78" s="13"/>
      <c r="I78" s="4"/>
    </row>
    <row r="79" spans="1:12" x14ac:dyDescent="0.25">
      <c r="A79" s="9"/>
      <c r="B79" s="9"/>
      <c r="C79" s="9"/>
      <c r="D79" s="3" t="s">
        <v>131</v>
      </c>
      <c r="E79" s="15"/>
      <c r="F79" s="12">
        <f>39.098*3</f>
        <v>117.294</v>
      </c>
      <c r="G79" s="12">
        <f>F79/F78</f>
        <v>0.5525828563352414</v>
      </c>
      <c r="H79" s="13">
        <f>G79*E78</f>
        <v>3.6543799742943439</v>
      </c>
      <c r="I79" s="4" t="s">
        <v>89</v>
      </c>
    </row>
    <row r="80" spans="1:12" x14ac:dyDescent="0.25">
      <c r="A80" s="9"/>
      <c r="B80" s="9"/>
      <c r="C80" s="9"/>
      <c r="D80" s="3" t="s">
        <v>132</v>
      </c>
      <c r="E80" s="15"/>
      <c r="F80" s="4">
        <v>94.971000000000004</v>
      </c>
      <c r="G80" s="12">
        <f>F80/F78</f>
        <v>0.44741714366475871</v>
      </c>
      <c r="H80" s="13">
        <f>G80*E78</f>
        <v>2.9588906554359826</v>
      </c>
      <c r="I80" s="4" t="s">
        <v>133</v>
      </c>
    </row>
    <row r="81" spans="1:9" x14ac:dyDescent="0.25">
      <c r="A81" s="9"/>
      <c r="B81" s="9"/>
      <c r="C81" s="9"/>
      <c r="D81" s="1" t="s">
        <v>35</v>
      </c>
      <c r="E81" s="12">
        <v>3.4392400917130687E-2</v>
      </c>
      <c r="F81" s="19">
        <v>122.12</v>
      </c>
      <c r="G81" s="12">
        <v>1</v>
      </c>
      <c r="H81" s="13">
        <f>G81*E81</f>
        <v>3.4392400917130687E-2</v>
      </c>
      <c r="I81" s="4" t="s">
        <v>134</v>
      </c>
    </row>
    <row r="82" spans="1:9" x14ac:dyDescent="0.25">
      <c r="A82" s="9"/>
      <c r="B82" s="9"/>
      <c r="C82" s="9"/>
      <c r="D82" s="1" t="s">
        <v>36</v>
      </c>
      <c r="E82" s="12">
        <v>1.5338834862103874E-2</v>
      </c>
      <c r="F82" s="12">
        <f>SUM(F83:F84)</f>
        <v>651.93999999999994</v>
      </c>
      <c r="G82" s="12"/>
      <c r="H82" s="13"/>
      <c r="I82" s="4"/>
    </row>
    <row r="83" spans="1:9" x14ac:dyDescent="0.25">
      <c r="A83" s="9"/>
      <c r="B83" s="9"/>
      <c r="C83" s="9"/>
      <c r="D83" s="3" t="s">
        <v>135</v>
      </c>
      <c r="E83" s="12"/>
      <c r="F83" s="4">
        <v>616.48699999999997</v>
      </c>
      <c r="G83" s="12">
        <f>F83/F82</f>
        <v>0.94561922876338311</v>
      </c>
      <c r="H83" s="13">
        <f>G83*E82</f>
        <v>1.4504697192431559E-2</v>
      </c>
      <c r="I83" s="4" t="s">
        <v>135</v>
      </c>
    </row>
    <row r="84" spans="1:9" x14ac:dyDescent="0.25">
      <c r="A84" s="9"/>
      <c r="B84" s="9"/>
      <c r="C84" s="9"/>
      <c r="D84" s="3" t="s">
        <v>76</v>
      </c>
      <c r="E84" s="12"/>
      <c r="F84" s="12">
        <v>35.453000000000003</v>
      </c>
      <c r="G84" s="12">
        <f>F84/F82</f>
        <v>5.4380771236616873E-2</v>
      </c>
      <c r="H84" s="13">
        <f>G84*E82</f>
        <v>8.3413766967231444E-4</v>
      </c>
      <c r="I84" s="4" t="s">
        <v>76</v>
      </c>
    </row>
    <row r="85" spans="1:9" x14ac:dyDescent="0.25">
      <c r="A85" s="9"/>
      <c r="B85" s="9"/>
      <c r="C85" s="9"/>
      <c r="D85" s="1" t="s">
        <v>37</v>
      </c>
      <c r="E85" s="16">
        <v>5.9405940594059391E-5</v>
      </c>
      <c r="F85" s="12">
        <v>111.02</v>
      </c>
      <c r="G85" s="12">
        <v>1</v>
      </c>
      <c r="H85" s="13">
        <f t="shared" ref="H85:H111" si="0">G85*E85</f>
        <v>5.9405940594059391E-5</v>
      </c>
      <c r="I85" s="4" t="s">
        <v>136</v>
      </c>
    </row>
    <row r="86" spans="1:9" x14ac:dyDescent="0.25">
      <c r="A86" s="9"/>
      <c r="B86" s="9"/>
      <c r="C86" s="9"/>
      <c r="D86" s="1" t="s">
        <v>38</v>
      </c>
      <c r="E86" s="16">
        <v>5.9551379606960889E-5</v>
      </c>
      <c r="F86" s="12">
        <v>151.126</v>
      </c>
      <c r="G86" s="12">
        <v>1</v>
      </c>
      <c r="H86" s="13">
        <f t="shared" si="0"/>
        <v>5.9551379606960889E-5</v>
      </c>
      <c r="I86" s="4" t="s">
        <v>137</v>
      </c>
    </row>
    <row r="87" spans="1:9" x14ac:dyDescent="0.25">
      <c r="A87" s="9"/>
      <c r="B87" s="9"/>
      <c r="C87" s="9"/>
      <c r="D87" s="1" t="s">
        <v>39</v>
      </c>
      <c r="E87" s="16">
        <v>5.9942277806556645E-5</v>
      </c>
      <c r="F87" s="12">
        <v>135.12700000000001</v>
      </c>
      <c r="G87" s="12">
        <v>1</v>
      </c>
      <c r="H87" s="13">
        <f t="shared" si="0"/>
        <v>5.9942277806556645E-5</v>
      </c>
      <c r="I87" s="4" t="s">
        <v>138</v>
      </c>
    </row>
    <row r="88" spans="1:9" x14ac:dyDescent="0.25">
      <c r="A88" s="9"/>
      <c r="B88" s="9"/>
      <c r="C88" s="9"/>
      <c r="D88" s="1" t="s">
        <v>40</v>
      </c>
      <c r="E88" s="16">
        <v>5.888293715227841E-5</v>
      </c>
      <c r="F88" s="12">
        <v>112.086</v>
      </c>
      <c r="G88" s="12">
        <v>1</v>
      </c>
      <c r="H88" s="13">
        <f t="shared" si="0"/>
        <v>5.888293715227841E-5</v>
      </c>
      <c r="I88" s="4" t="s">
        <v>139</v>
      </c>
    </row>
    <row r="89" spans="1:9" x14ac:dyDescent="0.25">
      <c r="A89" s="9"/>
      <c r="B89" s="9"/>
      <c r="C89" s="9"/>
      <c r="D89" s="1" t="s">
        <v>41</v>
      </c>
      <c r="E89" s="15">
        <v>6.2722024866785082</v>
      </c>
      <c r="F89" s="12">
        <v>180.1559</v>
      </c>
      <c r="G89" s="12">
        <v>1</v>
      </c>
      <c r="H89" s="13">
        <f t="shared" si="0"/>
        <v>6.2722024866785082</v>
      </c>
      <c r="I89" s="4" t="s">
        <v>140</v>
      </c>
    </row>
    <row r="90" spans="1:9" x14ac:dyDescent="0.25">
      <c r="A90" s="9"/>
      <c r="B90" s="9"/>
      <c r="C90" s="9"/>
      <c r="D90" s="1" t="s">
        <v>42</v>
      </c>
      <c r="E90" s="12">
        <v>4.0952069092546353E-2</v>
      </c>
      <c r="F90" s="12">
        <v>244.31100000000001</v>
      </c>
      <c r="G90" s="12">
        <v>1</v>
      </c>
      <c r="H90" s="13">
        <f t="shared" si="0"/>
        <v>4.0952069092546353E-2</v>
      </c>
      <c r="I90" s="4" t="s">
        <v>141</v>
      </c>
    </row>
    <row r="91" spans="1:9" x14ac:dyDescent="0.25">
      <c r="A91" s="9"/>
      <c r="B91" s="9"/>
      <c r="C91" s="9"/>
      <c r="D91" s="1" t="s">
        <v>43</v>
      </c>
      <c r="E91" s="4">
        <v>5.3</v>
      </c>
      <c r="F91" s="12">
        <v>89.093199999999996</v>
      </c>
      <c r="G91" s="12">
        <v>1</v>
      </c>
      <c r="H91" s="13">
        <f t="shared" si="0"/>
        <v>5.3</v>
      </c>
      <c r="I91" s="4" t="s">
        <v>142</v>
      </c>
    </row>
    <row r="92" spans="1:9" x14ac:dyDescent="0.25">
      <c r="A92" s="9"/>
      <c r="B92" s="9"/>
      <c r="C92" s="9"/>
      <c r="D92" s="1" t="s">
        <v>44</v>
      </c>
      <c r="E92" s="21">
        <v>21.814006888633752</v>
      </c>
      <c r="F92" s="12">
        <v>174.20099999999999</v>
      </c>
      <c r="G92" s="12">
        <v>1</v>
      </c>
      <c r="H92" s="13">
        <f t="shared" si="0"/>
        <v>21.814006888633752</v>
      </c>
      <c r="I92" s="4" t="s">
        <v>143</v>
      </c>
    </row>
    <row r="93" spans="1:9" x14ac:dyDescent="0.25">
      <c r="A93" s="9"/>
      <c r="B93" s="9"/>
      <c r="C93" s="9"/>
      <c r="D93" s="1" t="s">
        <v>45</v>
      </c>
      <c r="E93" s="4">
        <v>2.6</v>
      </c>
      <c r="F93" s="12">
        <v>132.11789999999999</v>
      </c>
      <c r="G93" s="12">
        <v>1</v>
      </c>
      <c r="H93" s="13">
        <f t="shared" si="0"/>
        <v>2.6</v>
      </c>
      <c r="I93" s="4" t="s">
        <v>144</v>
      </c>
    </row>
    <row r="94" spans="1:9" x14ac:dyDescent="0.25">
      <c r="A94" s="9"/>
      <c r="B94" s="9"/>
      <c r="C94" s="9"/>
      <c r="D94" s="1" t="s">
        <v>46</v>
      </c>
      <c r="E94" s="18">
        <v>0.39999999999999997</v>
      </c>
      <c r="F94" s="12">
        <v>133.1027</v>
      </c>
      <c r="G94" s="12">
        <v>1</v>
      </c>
      <c r="H94" s="13">
        <f t="shared" si="0"/>
        <v>0.39999999999999997</v>
      </c>
      <c r="I94" s="4" t="s">
        <v>145</v>
      </c>
    </row>
    <row r="95" spans="1:9" x14ac:dyDescent="0.25">
      <c r="A95" s="9"/>
      <c r="B95" s="9"/>
      <c r="C95" s="9"/>
      <c r="D95" s="1" t="s">
        <v>47</v>
      </c>
      <c r="E95" s="4">
        <v>8.4</v>
      </c>
      <c r="F95" s="12">
        <v>121.158</v>
      </c>
      <c r="G95" s="12">
        <v>1</v>
      </c>
      <c r="H95" s="13">
        <f t="shared" si="0"/>
        <v>8.4</v>
      </c>
      <c r="I95" s="4" t="s">
        <v>146</v>
      </c>
    </row>
    <row r="96" spans="1:9" x14ac:dyDescent="0.25">
      <c r="A96" s="9"/>
      <c r="B96" s="9"/>
      <c r="C96" s="9"/>
      <c r="D96" s="1" t="s">
        <v>48</v>
      </c>
      <c r="E96" s="18">
        <v>0.66272189349112431</v>
      </c>
      <c r="F96" s="12">
        <v>147.1293</v>
      </c>
      <c r="G96" s="12">
        <v>1</v>
      </c>
      <c r="H96" s="13">
        <f t="shared" si="0"/>
        <v>0.66272189349112431</v>
      </c>
      <c r="I96" s="4" t="s">
        <v>147</v>
      </c>
    </row>
    <row r="97" spans="1:9" x14ac:dyDescent="0.25">
      <c r="A97" s="9"/>
      <c r="B97" s="9"/>
      <c r="C97" s="9"/>
      <c r="D97" s="1" t="s">
        <v>49</v>
      </c>
      <c r="E97" s="4">
        <v>2.7</v>
      </c>
      <c r="F97" s="12">
        <v>146.14449999999999</v>
      </c>
      <c r="G97" s="12">
        <v>1</v>
      </c>
      <c r="H97" s="13">
        <f t="shared" si="0"/>
        <v>2.7</v>
      </c>
      <c r="I97" s="4" t="s">
        <v>148</v>
      </c>
    </row>
    <row r="98" spans="1:9" x14ac:dyDescent="0.25">
      <c r="A98" s="9"/>
      <c r="B98" s="9"/>
      <c r="C98" s="9"/>
      <c r="D98" s="1" t="s">
        <v>50</v>
      </c>
      <c r="E98" s="4">
        <v>4.7</v>
      </c>
      <c r="F98" s="12">
        <v>75.066599999999994</v>
      </c>
      <c r="G98" s="12">
        <v>1</v>
      </c>
      <c r="H98" s="13">
        <f t="shared" si="0"/>
        <v>4.7</v>
      </c>
      <c r="I98" s="4" t="s">
        <v>149</v>
      </c>
    </row>
    <row r="99" spans="1:9" x14ac:dyDescent="0.25">
      <c r="A99" s="9"/>
      <c r="B99" s="9"/>
      <c r="C99" s="9"/>
      <c r="D99" s="1" t="s">
        <v>51</v>
      </c>
      <c r="E99" s="15">
        <v>1</v>
      </c>
      <c r="F99" s="12">
        <v>155.15459999999999</v>
      </c>
      <c r="G99" s="12">
        <v>1</v>
      </c>
      <c r="H99" s="13">
        <f t="shared" si="0"/>
        <v>1</v>
      </c>
      <c r="I99" s="4" t="s">
        <v>150</v>
      </c>
    </row>
    <row r="100" spans="1:9" x14ac:dyDescent="0.25">
      <c r="A100" s="9"/>
      <c r="B100" s="9"/>
      <c r="C100" s="9"/>
      <c r="D100" s="1" t="s">
        <v>52</v>
      </c>
      <c r="E100" s="4">
        <v>1.5999999999999999</v>
      </c>
      <c r="F100" s="12">
        <v>131.1729</v>
      </c>
      <c r="G100" s="12">
        <v>1</v>
      </c>
      <c r="H100" s="13">
        <f t="shared" si="0"/>
        <v>1.5999999999999999</v>
      </c>
      <c r="I100" s="4" t="s">
        <v>151</v>
      </c>
    </row>
    <row r="101" spans="1:9" x14ac:dyDescent="0.25">
      <c r="A101" s="9"/>
      <c r="B101" s="9"/>
      <c r="C101" s="9"/>
      <c r="D101" s="1" t="s">
        <v>53</v>
      </c>
      <c r="E101" s="4">
        <v>3.6</v>
      </c>
      <c r="F101" s="12">
        <v>131.1729</v>
      </c>
      <c r="G101" s="12">
        <v>1</v>
      </c>
      <c r="H101" s="13">
        <f t="shared" si="0"/>
        <v>3.6</v>
      </c>
      <c r="I101" s="4" t="s">
        <v>152</v>
      </c>
    </row>
    <row r="102" spans="1:9" x14ac:dyDescent="0.25">
      <c r="A102" s="9"/>
      <c r="B102" s="9"/>
      <c r="C102" s="9"/>
      <c r="D102" s="1" t="s">
        <v>54</v>
      </c>
      <c r="E102" s="4">
        <v>2.4000000000000004</v>
      </c>
      <c r="F102" s="12">
        <v>146.1876</v>
      </c>
      <c r="G102" s="12">
        <v>1</v>
      </c>
      <c r="H102" s="13">
        <f t="shared" si="0"/>
        <v>2.4000000000000004</v>
      </c>
      <c r="I102" s="4" t="s">
        <v>153</v>
      </c>
    </row>
    <row r="103" spans="1:9" x14ac:dyDescent="0.25">
      <c r="A103" s="9"/>
      <c r="B103" s="9"/>
      <c r="C103" s="9"/>
      <c r="D103" s="1" t="s">
        <v>55</v>
      </c>
      <c r="E103" s="4">
        <v>0.83999999999999986</v>
      </c>
      <c r="F103" s="12">
        <v>149.21100000000001</v>
      </c>
      <c r="G103" s="12">
        <v>1</v>
      </c>
      <c r="H103" s="13">
        <f t="shared" si="0"/>
        <v>0.83999999999999986</v>
      </c>
      <c r="I103" s="4" t="s">
        <v>154</v>
      </c>
    </row>
    <row r="104" spans="1:9" x14ac:dyDescent="0.25">
      <c r="A104" s="9"/>
      <c r="B104" s="9"/>
      <c r="C104" s="9"/>
      <c r="D104" s="1" t="s">
        <v>56</v>
      </c>
      <c r="E104" s="4">
        <v>4.5</v>
      </c>
      <c r="F104" s="12">
        <v>165.1891</v>
      </c>
      <c r="G104" s="12">
        <v>1</v>
      </c>
      <c r="H104" s="13">
        <f t="shared" si="0"/>
        <v>4.5</v>
      </c>
      <c r="I104" s="4" t="s">
        <v>155</v>
      </c>
    </row>
    <row r="105" spans="1:9" x14ac:dyDescent="0.25">
      <c r="A105" s="9"/>
      <c r="B105" s="9"/>
      <c r="C105" s="9"/>
      <c r="D105" s="1" t="s">
        <v>57</v>
      </c>
      <c r="E105" s="4">
        <v>5.9</v>
      </c>
      <c r="F105" s="12">
        <v>115.1305</v>
      </c>
      <c r="G105" s="12">
        <v>1</v>
      </c>
      <c r="H105" s="13">
        <f t="shared" si="0"/>
        <v>5.9</v>
      </c>
      <c r="I105" s="4" t="s">
        <v>156</v>
      </c>
    </row>
    <row r="106" spans="1:9" x14ac:dyDescent="0.25">
      <c r="A106" s="9"/>
      <c r="B106" s="9"/>
      <c r="C106" s="9"/>
      <c r="D106" s="1" t="s">
        <v>58</v>
      </c>
      <c r="E106" s="4">
        <v>6.4</v>
      </c>
      <c r="F106" s="12">
        <v>105.0926</v>
      </c>
      <c r="G106" s="12">
        <v>1</v>
      </c>
      <c r="H106" s="13">
        <f t="shared" si="0"/>
        <v>6.4</v>
      </c>
      <c r="I106" s="4" t="s">
        <v>157</v>
      </c>
    </row>
    <row r="107" spans="1:9" x14ac:dyDescent="0.25">
      <c r="A107" s="9"/>
      <c r="B107" s="9"/>
      <c r="C107" s="9"/>
      <c r="D107" s="1" t="s">
        <v>59</v>
      </c>
      <c r="E107" s="4">
        <v>1.9</v>
      </c>
      <c r="F107" s="12">
        <v>119.11920000000001</v>
      </c>
      <c r="G107" s="12">
        <v>1</v>
      </c>
      <c r="H107" s="13">
        <f t="shared" si="0"/>
        <v>1.9</v>
      </c>
      <c r="I107" s="4" t="s">
        <v>158</v>
      </c>
    </row>
    <row r="108" spans="1:9" x14ac:dyDescent="0.25">
      <c r="A108" s="9"/>
      <c r="B108" s="9"/>
      <c r="C108" s="9"/>
      <c r="D108" s="1" t="s">
        <v>60</v>
      </c>
      <c r="E108" s="4">
        <v>0.73</v>
      </c>
      <c r="F108" s="12">
        <v>204.2252</v>
      </c>
      <c r="G108" s="12">
        <v>1</v>
      </c>
      <c r="H108" s="13">
        <f t="shared" si="0"/>
        <v>0.73</v>
      </c>
      <c r="I108" s="4" t="s">
        <v>159</v>
      </c>
    </row>
    <row r="109" spans="1:9" x14ac:dyDescent="0.25">
      <c r="A109" s="9"/>
      <c r="B109" s="9"/>
      <c r="C109" s="9"/>
      <c r="D109" s="1" t="s">
        <v>61</v>
      </c>
      <c r="E109" s="4">
        <v>2.7999999999999994</v>
      </c>
      <c r="F109" s="12">
        <v>117.1463</v>
      </c>
      <c r="G109" s="12">
        <v>1</v>
      </c>
      <c r="H109" s="13">
        <f t="shared" si="0"/>
        <v>2.7999999999999994</v>
      </c>
      <c r="I109" s="4" t="s">
        <v>160</v>
      </c>
    </row>
    <row r="110" spans="1:9" x14ac:dyDescent="0.25">
      <c r="A110" s="9"/>
      <c r="B110" s="9"/>
      <c r="C110" s="9"/>
      <c r="D110" s="2" t="s">
        <v>62</v>
      </c>
      <c r="E110" s="22">
        <v>3.2010596611292015</v>
      </c>
      <c r="F110" s="12">
        <v>181.1885</v>
      </c>
      <c r="G110" s="12">
        <v>1</v>
      </c>
      <c r="H110" s="13">
        <f t="shared" si="0"/>
        <v>3.2010596611292015</v>
      </c>
      <c r="I110" s="4" t="s">
        <v>161</v>
      </c>
    </row>
    <row r="111" spans="1:9" x14ac:dyDescent="0.25">
      <c r="A111" s="9"/>
      <c r="B111" s="9"/>
      <c r="C111" s="9"/>
      <c r="D111" s="1" t="s">
        <v>63</v>
      </c>
      <c r="E111" s="21">
        <v>71.680031806819443</v>
      </c>
      <c r="F111" s="12" t="s">
        <v>87</v>
      </c>
      <c r="G111" s="12">
        <v>1</v>
      </c>
      <c r="H111" s="13">
        <f t="shared" si="0"/>
        <v>71.680031806819443</v>
      </c>
      <c r="I111" s="4" t="s">
        <v>162</v>
      </c>
    </row>
    <row r="112" spans="1:9" x14ac:dyDescent="0.25">
      <c r="A112" s="9"/>
      <c r="B112" s="9"/>
      <c r="C112" s="9"/>
      <c r="D112" s="1" t="s">
        <v>64</v>
      </c>
      <c r="E112" s="21">
        <v>47.615079695739638</v>
      </c>
      <c r="F112" s="12">
        <f>SUM(F113:F114)</f>
        <v>84.006569299999995</v>
      </c>
      <c r="G112" s="12"/>
      <c r="H112" s="13"/>
      <c r="I112" s="4"/>
    </row>
    <row r="113" spans="1:9" x14ac:dyDescent="0.25">
      <c r="A113" s="9"/>
      <c r="B113" s="9"/>
      <c r="C113" s="9"/>
      <c r="D113" s="3" t="s">
        <v>108</v>
      </c>
      <c r="E113" s="21"/>
      <c r="F113" s="12">
        <v>22.989769299999999</v>
      </c>
      <c r="G113" s="12">
        <f>F113/F112</f>
        <v>0.27366632742613378</v>
      </c>
      <c r="H113" s="13">
        <f>G113*E112</f>
        <v>13.030643990435738</v>
      </c>
      <c r="I113" s="4" t="s">
        <v>102</v>
      </c>
    </row>
    <row r="114" spans="1:9" x14ac:dyDescent="0.25">
      <c r="A114" s="9"/>
      <c r="B114" s="9"/>
      <c r="C114" s="9"/>
      <c r="D114" s="3" t="s">
        <v>163</v>
      </c>
      <c r="E114" s="21"/>
      <c r="F114" s="12">
        <v>61.016800000000003</v>
      </c>
      <c r="G114" s="12">
        <f>F114/F112</f>
        <v>0.72633367257386627</v>
      </c>
      <c r="H114" s="13">
        <f>G114*E112</f>
        <v>34.584435705303903</v>
      </c>
      <c r="I114" s="4" t="s">
        <v>164</v>
      </c>
    </row>
    <row r="115" spans="1:9" x14ac:dyDescent="0.25">
      <c r="A115" s="9"/>
      <c r="B115" s="9"/>
      <c r="C115" s="9"/>
      <c r="D115" s="1" t="s">
        <v>65</v>
      </c>
      <c r="E115" s="21">
        <v>21.314860454272964</v>
      </c>
      <c r="F115" s="12">
        <v>150.12989999999999</v>
      </c>
      <c r="G115" s="12">
        <v>1</v>
      </c>
      <c r="H115" s="13">
        <f>G115*E115</f>
        <v>21.314860454272964</v>
      </c>
      <c r="I115" s="4" t="s">
        <v>165</v>
      </c>
    </row>
    <row r="116" spans="1:9" x14ac:dyDescent="0.25">
      <c r="A116" s="9"/>
      <c r="B116" s="9"/>
      <c r="C116" s="9"/>
      <c r="D116" s="1" t="s">
        <v>66</v>
      </c>
      <c r="E116" s="21">
        <v>24.978352094851129</v>
      </c>
      <c r="F116" s="12">
        <v>180.1559</v>
      </c>
      <c r="G116" s="12">
        <v>1</v>
      </c>
      <c r="H116" s="13">
        <f>G116*E116</f>
        <v>24.978352094851129</v>
      </c>
      <c r="I116" s="4" t="s">
        <v>166</v>
      </c>
    </row>
    <row r="117" spans="1:9" x14ac:dyDescent="0.25">
      <c r="A117" s="9"/>
      <c r="B117" s="9"/>
      <c r="C117" s="9"/>
      <c r="D117" s="1" t="s">
        <v>67</v>
      </c>
      <c r="E117" s="21">
        <v>28</v>
      </c>
      <c r="F117" s="12">
        <f>SUM(F118:F119)</f>
        <v>112.06976929999999</v>
      </c>
      <c r="G117" s="12"/>
      <c r="H117" s="13"/>
      <c r="I117" s="4"/>
    </row>
    <row r="118" spans="1:9" x14ac:dyDescent="0.25">
      <c r="A118" s="9"/>
      <c r="B118" s="9"/>
      <c r="C118" s="9"/>
      <c r="D118" s="3" t="s">
        <v>108</v>
      </c>
      <c r="E118" s="21"/>
      <c r="F118" s="12">
        <v>22.989769299999999</v>
      </c>
      <c r="G118" s="12">
        <f>F118/F117</f>
        <v>0.20513800861371098</v>
      </c>
      <c r="H118" s="13">
        <f>G118*E117</f>
        <v>5.7438642411839078</v>
      </c>
      <c r="I118" s="4" t="s">
        <v>102</v>
      </c>
    </row>
    <row r="119" spans="1:9" x14ac:dyDescent="0.25">
      <c r="A119" s="9"/>
      <c r="B119" s="9"/>
      <c r="C119" s="9"/>
      <c r="D119" s="3" t="s">
        <v>167</v>
      </c>
      <c r="E119" s="21"/>
      <c r="F119" s="12">
        <v>89.08</v>
      </c>
      <c r="G119" s="12">
        <f>F119/F117</f>
        <v>0.7948619913862891</v>
      </c>
      <c r="H119" s="13">
        <f>G119*E117</f>
        <v>22.256135758816093</v>
      </c>
      <c r="I119" s="4" t="s">
        <v>168</v>
      </c>
    </row>
    <row r="120" spans="1:9" x14ac:dyDescent="0.25">
      <c r="A120" s="9"/>
      <c r="B120" s="9"/>
      <c r="C120" s="9"/>
      <c r="D120" s="1" t="s">
        <v>68</v>
      </c>
      <c r="E120" s="21">
        <v>4.3821209465381239</v>
      </c>
      <c r="F120" s="12">
        <v>342.29649999999998</v>
      </c>
      <c r="G120" s="12">
        <v>1</v>
      </c>
      <c r="H120" s="13">
        <f>G120*E120</f>
        <v>4.3821209465381239</v>
      </c>
      <c r="I120" s="4" t="s">
        <v>169</v>
      </c>
    </row>
  </sheetData>
  <mergeCells count="3">
    <mergeCell ref="A1:B1"/>
    <mergeCell ref="D1:I1"/>
    <mergeCell ref="K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Velasco</dc:creator>
  <cp:lastModifiedBy>Juan Velasco</cp:lastModifiedBy>
  <dcterms:created xsi:type="dcterms:W3CDTF">2022-07-31T22:21:30Z</dcterms:created>
  <dcterms:modified xsi:type="dcterms:W3CDTF">2022-11-09T00:59:20Z</dcterms:modified>
</cp:coreProperties>
</file>