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\Documents\"/>
    </mc:Choice>
  </mc:AlternateContent>
  <bookViews>
    <workbookView xWindow="0" yWindow="0" windowWidth="216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1" l="1"/>
  <c r="F68" i="1"/>
  <c r="F69" i="1"/>
  <c r="F67" i="1"/>
  <c r="B71" i="1"/>
  <c r="B69" i="1"/>
  <c r="B68" i="1"/>
  <c r="B67" i="1"/>
  <c r="I51" i="1"/>
  <c r="I45" i="1"/>
  <c r="I46" i="1"/>
  <c r="I47" i="1"/>
  <c r="I48" i="1"/>
  <c r="I49" i="1"/>
  <c r="I50" i="1"/>
  <c r="I44" i="1"/>
  <c r="U48" i="1"/>
  <c r="V49" i="1"/>
  <c r="V50" i="1"/>
  <c r="V51" i="1"/>
  <c r="V52" i="1"/>
  <c r="V53" i="1"/>
  <c r="V54" i="1"/>
  <c r="V55" i="1"/>
  <c r="V56" i="1"/>
  <c r="V57" i="1"/>
  <c r="V58" i="1"/>
  <c r="V59" i="1"/>
  <c r="V48" i="1"/>
  <c r="T49" i="1"/>
  <c r="T50" i="1"/>
  <c r="T51" i="1"/>
  <c r="T52" i="1"/>
  <c r="T53" i="1"/>
  <c r="T54" i="1"/>
  <c r="T55" i="1"/>
  <c r="T56" i="1"/>
  <c r="T57" i="1"/>
  <c r="T58" i="1"/>
  <c r="T59" i="1"/>
  <c r="T48" i="1"/>
  <c r="U49" i="1"/>
  <c r="U50" i="1"/>
  <c r="U51" i="1"/>
  <c r="U52" i="1"/>
  <c r="U53" i="1"/>
  <c r="U54" i="1"/>
  <c r="U55" i="1"/>
  <c r="U56" i="1"/>
  <c r="U57" i="1"/>
  <c r="U58" i="1"/>
  <c r="U59" i="1"/>
  <c r="S49" i="1"/>
  <c r="S50" i="1"/>
  <c r="S51" i="1"/>
  <c r="S52" i="1"/>
  <c r="S53" i="1"/>
  <c r="S54" i="1"/>
  <c r="S55" i="1"/>
  <c r="S56" i="1"/>
  <c r="S57" i="1"/>
  <c r="S58" i="1"/>
  <c r="S59" i="1"/>
  <c r="S48" i="1"/>
  <c r="Q62" i="1"/>
  <c r="P62" i="1"/>
  <c r="Q61" i="1"/>
  <c r="P61" i="1"/>
  <c r="E51" i="1"/>
  <c r="G51" i="1" s="1"/>
  <c r="D51" i="1"/>
  <c r="G45" i="1"/>
  <c r="G46" i="1"/>
  <c r="G47" i="1"/>
  <c r="G48" i="1"/>
  <c r="G49" i="1"/>
  <c r="G50" i="1"/>
  <c r="G44" i="1"/>
  <c r="E45" i="1"/>
  <c r="E46" i="1"/>
  <c r="E47" i="1"/>
  <c r="E48" i="1"/>
  <c r="E49" i="1"/>
  <c r="E50" i="1"/>
  <c r="E44" i="1"/>
  <c r="D50" i="1"/>
  <c r="D49" i="1"/>
  <c r="D48" i="1"/>
  <c r="D47" i="1"/>
  <c r="D46" i="1"/>
  <c r="D45" i="1"/>
  <c r="D44" i="1"/>
  <c r="Q41" i="1"/>
  <c r="Q34" i="1"/>
  <c r="Q35" i="1"/>
  <c r="Q36" i="1"/>
  <c r="Q37" i="1"/>
  <c r="Q38" i="1"/>
  <c r="Q39" i="1"/>
  <c r="Q33" i="1"/>
  <c r="R41" i="1"/>
  <c r="S41" i="1"/>
  <c r="T41" i="1"/>
  <c r="U41" i="1"/>
  <c r="P41" i="1"/>
  <c r="O41" i="1"/>
  <c r="U34" i="1"/>
  <c r="U35" i="1"/>
  <c r="U36" i="1"/>
  <c r="U37" i="1"/>
  <c r="U38" i="1"/>
  <c r="U39" i="1"/>
  <c r="T34" i="1"/>
  <c r="T35" i="1"/>
  <c r="T36" i="1"/>
  <c r="T37" i="1"/>
  <c r="T38" i="1"/>
  <c r="T39" i="1"/>
  <c r="S34" i="1"/>
  <c r="S35" i="1"/>
  <c r="S36" i="1"/>
  <c r="S37" i="1"/>
  <c r="S38" i="1"/>
  <c r="S39" i="1"/>
  <c r="R34" i="1"/>
  <c r="R35" i="1"/>
  <c r="R36" i="1"/>
  <c r="R37" i="1"/>
  <c r="R38" i="1"/>
  <c r="R39" i="1"/>
  <c r="P34" i="1"/>
  <c r="P35" i="1"/>
  <c r="P36" i="1"/>
  <c r="P37" i="1"/>
  <c r="P38" i="1"/>
  <c r="P39" i="1"/>
  <c r="O34" i="1"/>
  <c r="O35" i="1"/>
  <c r="O36" i="1"/>
  <c r="O37" i="1"/>
  <c r="O38" i="1"/>
  <c r="O39" i="1"/>
  <c r="U33" i="1"/>
  <c r="T33" i="1"/>
  <c r="S33" i="1"/>
  <c r="R33" i="1"/>
  <c r="X14" i="1"/>
  <c r="W14" i="1"/>
  <c r="U14" i="1"/>
  <c r="T14" i="1"/>
  <c r="R14" i="1"/>
  <c r="Q14" i="1"/>
  <c r="P33" i="1"/>
  <c r="O33" i="1"/>
  <c r="O14" i="1"/>
  <c r="N14" i="1"/>
  <c r="L14" i="1"/>
  <c r="S26" i="1"/>
  <c r="K14" i="1"/>
  <c r="S24" i="1"/>
  <c r="S21" i="1"/>
  <c r="S22" i="1"/>
  <c r="S20" i="1"/>
  <c r="I14" i="1"/>
  <c r="H14" i="1"/>
</calcChain>
</file>

<file path=xl/sharedStrings.xml><?xml version="1.0" encoding="utf-8"?>
<sst xmlns="http://schemas.openxmlformats.org/spreadsheetml/2006/main" count="121" uniqueCount="82">
  <si>
    <t>TIPO</t>
  </si>
  <si>
    <t>TOTAL</t>
  </si>
  <si>
    <t>LIVIANOS</t>
  </si>
  <si>
    <t>BUSES</t>
  </si>
  <si>
    <t>PESADOS</t>
  </si>
  <si>
    <t>2D</t>
  </si>
  <si>
    <t>2DA</t>
  </si>
  <si>
    <t>2DB</t>
  </si>
  <si>
    <t>3A</t>
  </si>
  <si>
    <t>3S2</t>
  </si>
  <si>
    <t>SENTIDO</t>
  </si>
  <si>
    <t>LIVIAN</t>
  </si>
  <si>
    <t xml:space="preserve">N-S </t>
  </si>
  <si>
    <t>S-N</t>
  </si>
  <si>
    <t>BUS</t>
  </si>
  <si>
    <t>MANUAL</t>
  </si>
  <si>
    <t>6H00-18H00</t>
  </si>
  <si>
    <t>NOCHE CON CAMARA</t>
  </si>
  <si>
    <t>18H00-6H00</t>
  </si>
  <si>
    <t>FN</t>
  </si>
  <si>
    <t>DIA</t>
  </si>
  <si>
    <t>CONTEO 1 DIA</t>
  </si>
  <si>
    <t>N-S</t>
  </si>
  <si>
    <t>RESUMEN SEMANAL DOS SENTIDOS</t>
  </si>
  <si>
    <t>LIVIANO</t>
  </si>
  <si>
    <t>LUNES</t>
  </si>
  <si>
    <t xml:space="preserve">MARTES </t>
  </si>
  <si>
    <t>MIERCOLES</t>
  </si>
  <si>
    <t>JUEVES</t>
  </si>
  <si>
    <t>VIERNES</t>
  </si>
  <si>
    <t>SABADO</t>
  </si>
  <si>
    <t>DOMINGO</t>
  </si>
  <si>
    <t>TOTAL SEMANAL</t>
  </si>
  <si>
    <t>LUNES, 15/11/21</t>
  </si>
  <si>
    <t>MARTES, 16/11/2021</t>
  </si>
  <si>
    <t>MIERCOLES, 17/11/2021</t>
  </si>
  <si>
    <t>JUEVES, 18/11/2021</t>
  </si>
  <si>
    <t>VIERNES, 19/11/2021</t>
  </si>
  <si>
    <t>SABADO, 20/11/2021</t>
  </si>
  <si>
    <t>DOMINGO, 21/11/2021</t>
  </si>
  <si>
    <t xml:space="preserve">TOTAL SEMANA </t>
  </si>
  <si>
    <t>TPDH</t>
  </si>
  <si>
    <t>FM</t>
  </si>
  <si>
    <t>TPDA</t>
  </si>
  <si>
    <t>TPD (24H)</t>
  </si>
  <si>
    <t>TPS (7)</t>
  </si>
  <si>
    <t>NECESITO DATOS CONSUMO DE 12 MESES (GASOLINERA, MATRICULA, PEAJE)</t>
  </si>
  <si>
    <t>MESES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</si>
  <si>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</si>
  <si>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</si>
  <si>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</si>
  <si>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</si>
  <si>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</si>
  <si>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</si>
  <si>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</si>
  <si>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</si>
  <si>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</si>
  <si>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</si>
  <si>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</si>
  <si>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</si>
  <si>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>CONSUMO DE DIESEL</t>
  </si>
  <si>
    <t>CONSUMO GASOLINA</t>
  </si>
  <si>
    <t>PROMEDIO</t>
  </si>
  <si>
    <t>/12</t>
  </si>
  <si>
    <t>DIESEL</t>
  </si>
  <si>
    <t>GASOLINA</t>
  </si>
  <si>
    <t>F.M.D</t>
  </si>
  <si>
    <t>F.M.G</t>
  </si>
  <si>
    <t>USO MES DE CONTEO</t>
  </si>
  <si>
    <t xml:space="preserve">MES DE CONTEO </t>
  </si>
  <si>
    <t>ACTUAL</t>
  </si>
  <si>
    <t>Actual</t>
  </si>
  <si>
    <t>TPDA ACTUAL</t>
  </si>
  <si>
    <t>TAZA DE CRECIMIENTO</t>
  </si>
  <si>
    <t>(DATOS MATRICULAS)</t>
  </si>
  <si>
    <t>MATRICULAS</t>
  </si>
  <si>
    <t>10 AÑOS MINIMO</t>
  </si>
  <si>
    <t>TPDA.f.(20 años)</t>
  </si>
  <si>
    <t>TPDA f = TPDA (actual) (1+r)^n</t>
  </si>
  <si>
    <t>r=taza de crecimiento</t>
  </si>
  <si>
    <t>n= numero de años</t>
  </si>
  <si>
    <t>TPDA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</si>
</sst>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/>
    <xf numFmtId="1" fontId="0" fillId="0" borderId="1" xfId="0" applyNumberFormat="1" applyFill="1" applyBorder="1"/>
    <xf numFmtId="0" fontId="1" fillId="0" borderId="0" xfId="0" applyFont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/>
    <xf numFmtId="0" fontId="0" fillId="0" borderId="1" xfId="0" applyBorder="1" applyAlignment="1"/>
    <xf numFmtId="164" fontId="0" fillId="0" borderId="0" xfId="0" applyNumberFormat="1"/>
    <xf numFmtId="0" fontId="0" fillId="0" borderId="1" xfId="0" applyFill="1" applyBorder="1" applyAlignment="1"/>
    <xf numFmtId="0" fontId="1" fillId="2" borderId="0" xfId="0" applyFont="1" applyFill="1"/>
    <xf numFmtId="0" fontId="0" fillId="2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4" borderId="0" xfId="0" applyFill="1"/>
    <xf numFmtId="164" fontId="0" fillId="4" borderId="1" xfId="0" applyNumberFormat="1" applyFill="1" applyBorder="1"/>
    <xf numFmtId="0" fontId="1" fillId="2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 applyFill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22</xdr:row>
      <xdr:rowOff>26990</xdr:rowOff>
    </xdr:from>
    <xdr:to>
      <xdr:col>5</xdr:col>
      <xdr:colOff>749244</xdr:colOff>
      <xdr:row>33</xdr:row>
      <xdr:rowOff>9525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553" b="50364"/>
        <a:stretch/>
      </xdr:blipFill>
      <xdr:spPr>
        <a:xfrm>
          <a:off x="1143000" y="4217990"/>
          <a:ext cx="4902144" cy="2078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41" workbookViewId="0">
      <selection activeCell="F64" sqref="F64"/>
    </sheetView>
  </sheetViews>
  <sheetFormatPr baseColWidth="10" defaultRowHeight="15" x14ac:dyDescent="0.25"/>
  <cols>
    <col min="1" max="1" width="13" bestFit="1" customWidth="1"/>
    <col min="3" max="3" width="15.7109375" customWidth="1"/>
    <col min="4" max="4" width="27.5703125" customWidth="1"/>
    <col min="5" max="5" width="13.28515625" bestFit="1" customWidth="1"/>
    <col min="6" max="6" width="27.7109375" bestFit="1" customWidth="1"/>
    <col min="8" max="8" width="7" bestFit="1" customWidth="1"/>
    <col min="9" max="9" width="5.7109375" bestFit="1" customWidth="1"/>
    <col min="10" max="10" width="1.85546875" customWidth="1"/>
    <col min="11" max="11" width="4.5703125" bestFit="1" customWidth="1"/>
    <col min="12" max="12" width="4.140625" bestFit="1" customWidth="1"/>
    <col min="13" max="13" width="1.85546875" customWidth="1"/>
    <col min="14" max="14" width="27.140625" customWidth="1"/>
    <col min="18" max="18" width="0" hidden="1" customWidth="1"/>
  </cols>
  <sheetData>
    <row r="1" spans="3:24" x14ac:dyDescent="0.25">
      <c r="C1" s="20" t="s">
        <v>69</v>
      </c>
      <c r="D1" s="32" t="s">
        <v>58</v>
      </c>
      <c r="R1" s="4"/>
      <c r="S1" s="4"/>
      <c r="T1" s="4"/>
      <c r="U1" s="4"/>
    </row>
    <row r="2" spans="3:24" x14ac:dyDescent="0.25">
      <c r="R2" s="4"/>
      <c r="S2" s="4"/>
      <c r="T2" s="4"/>
      <c r="U2" s="4"/>
    </row>
    <row r="3" spans="3:24" x14ac:dyDescent="0.25">
      <c r="E3" s="42" t="s">
        <v>5</v>
      </c>
      <c r="F3" s="18"/>
      <c r="H3" s="39" t="s">
        <v>11</v>
      </c>
      <c r="K3" s="39" t="s">
        <v>14</v>
      </c>
      <c r="N3" s="39" t="s">
        <v>6</v>
      </c>
      <c r="Q3" s="40" t="s">
        <v>7</v>
      </c>
      <c r="R3" s="4"/>
      <c r="S3" s="4"/>
      <c r="T3" s="39" t="s">
        <v>8</v>
      </c>
      <c r="U3" s="4"/>
      <c r="W3" s="36" t="s">
        <v>9</v>
      </c>
    </row>
    <row r="4" spans="3:24" x14ac:dyDescent="0.25">
      <c r="E4" s="42"/>
      <c r="F4" s="21"/>
      <c r="H4" s="39"/>
      <c r="K4" s="39"/>
      <c r="N4" s="39"/>
      <c r="Q4" s="41"/>
      <c r="R4" s="4"/>
      <c r="S4" s="4"/>
      <c r="T4" s="39"/>
      <c r="U4" s="4"/>
      <c r="W4" s="36"/>
    </row>
    <row r="5" spans="3:24" x14ac:dyDescent="0.25">
      <c r="E5" s="15"/>
      <c r="F5" s="15"/>
      <c r="R5" s="4"/>
      <c r="S5" s="4"/>
      <c r="T5" s="4"/>
      <c r="U5" s="4"/>
    </row>
    <row r="6" spans="3:24" x14ac:dyDescent="0.25">
      <c r="C6" s="17" t="s">
        <v>10</v>
      </c>
      <c r="E6" s="20" t="s">
        <v>22</v>
      </c>
      <c r="F6" s="20" t="s">
        <v>13</v>
      </c>
      <c r="H6" s="12" t="s">
        <v>12</v>
      </c>
      <c r="I6" s="12" t="s">
        <v>13</v>
      </c>
      <c r="K6" s="12" t="s">
        <v>12</v>
      </c>
      <c r="L6" s="12" t="s">
        <v>13</v>
      </c>
      <c r="N6" s="12" t="s">
        <v>22</v>
      </c>
      <c r="O6" s="12" t="s">
        <v>13</v>
      </c>
      <c r="Q6" s="13" t="s">
        <v>22</v>
      </c>
      <c r="R6" s="13" t="s">
        <v>13</v>
      </c>
      <c r="S6" s="4"/>
      <c r="T6" s="13" t="s">
        <v>22</v>
      </c>
      <c r="U6" s="13" t="s">
        <v>13</v>
      </c>
      <c r="W6" s="13" t="s">
        <v>22</v>
      </c>
      <c r="X6" s="13" t="s">
        <v>13</v>
      </c>
    </row>
    <row r="7" spans="3:24" x14ac:dyDescent="0.25">
      <c r="C7" s="16" t="s">
        <v>33</v>
      </c>
      <c r="E7" s="19">
        <v>51</v>
      </c>
      <c r="F7" s="19">
        <v>63</v>
      </c>
      <c r="H7" s="1">
        <v>95</v>
      </c>
      <c r="I7" s="1">
        <v>77</v>
      </c>
      <c r="K7" s="2">
        <v>17</v>
      </c>
      <c r="L7" s="2">
        <v>17</v>
      </c>
      <c r="N7" s="2">
        <v>17</v>
      </c>
      <c r="O7" s="2">
        <v>9</v>
      </c>
      <c r="Q7" s="2">
        <v>3</v>
      </c>
      <c r="R7" s="2">
        <v>2</v>
      </c>
      <c r="S7" s="4"/>
      <c r="T7" s="14">
        <v>4</v>
      </c>
      <c r="U7" s="14">
        <v>5</v>
      </c>
      <c r="W7" s="2">
        <v>2</v>
      </c>
      <c r="X7" s="2">
        <v>2</v>
      </c>
    </row>
    <row r="8" spans="3:24" x14ac:dyDescent="0.25">
      <c r="C8" s="16" t="s">
        <v>34</v>
      </c>
      <c r="E8" s="19">
        <v>55</v>
      </c>
      <c r="F8" s="19">
        <v>71</v>
      </c>
      <c r="H8" s="1">
        <v>105</v>
      </c>
      <c r="I8" s="1">
        <v>82</v>
      </c>
      <c r="K8" s="2">
        <v>16</v>
      </c>
      <c r="L8" s="2">
        <v>18</v>
      </c>
      <c r="N8" s="2">
        <v>15</v>
      </c>
      <c r="O8" s="2">
        <v>11</v>
      </c>
      <c r="Q8" s="2">
        <v>1</v>
      </c>
      <c r="R8" s="2">
        <v>0</v>
      </c>
      <c r="S8" s="4"/>
      <c r="T8" s="14">
        <v>3</v>
      </c>
      <c r="U8" s="14">
        <v>5</v>
      </c>
      <c r="W8" s="2">
        <v>1</v>
      </c>
      <c r="X8" s="2">
        <v>1</v>
      </c>
    </row>
    <row r="9" spans="3:24" x14ac:dyDescent="0.25">
      <c r="C9" s="16" t="s">
        <v>35</v>
      </c>
      <c r="E9" s="19">
        <v>49</v>
      </c>
      <c r="F9" s="19">
        <v>40</v>
      </c>
      <c r="H9" s="1">
        <v>79</v>
      </c>
      <c r="I9" s="1">
        <v>61</v>
      </c>
      <c r="K9" s="2">
        <v>16</v>
      </c>
      <c r="L9" s="2">
        <v>17</v>
      </c>
      <c r="N9" s="2">
        <v>7</v>
      </c>
      <c r="O9" s="2">
        <v>9</v>
      </c>
      <c r="Q9" s="2">
        <v>0</v>
      </c>
      <c r="R9" s="2">
        <v>1</v>
      </c>
      <c r="S9" s="4"/>
      <c r="T9" s="14">
        <v>2</v>
      </c>
      <c r="U9" s="14">
        <v>2</v>
      </c>
      <c r="W9" s="2">
        <v>0</v>
      </c>
      <c r="X9" s="2">
        <v>0</v>
      </c>
    </row>
    <row r="10" spans="3:24" x14ac:dyDescent="0.25">
      <c r="C10" s="16" t="s">
        <v>36</v>
      </c>
      <c r="E10" s="19">
        <v>56</v>
      </c>
      <c r="F10" s="19">
        <v>48</v>
      </c>
      <c r="H10" s="1">
        <v>84</v>
      </c>
      <c r="I10" s="1">
        <v>81</v>
      </c>
      <c r="K10" s="2">
        <v>14</v>
      </c>
      <c r="L10" s="2">
        <v>15</v>
      </c>
      <c r="N10" s="2">
        <v>4</v>
      </c>
      <c r="O10" s="2">
        <v>7</v>
      </c>
      <c r="Q10" s="2">
        <v>1</v>
      </c>
      <c r="R10" s="14">
        <v>2</v>
      </c>
      <c r="S10" s="4"/>
      <c r="T10" s="14">
        <v>2</v>
      </c>
      <c r="U10" s="14">
        <v>2</v>
      </c>
      <c r="W10" s="2">
        <v>0</v>
      </c>
      <c r="X10" s="2">
        <v>1</v>
      </c>
    </row>
    <row r="11" spans="3:24" x14ac:dyDescent="0.25">
      <c r="C11" s="16" t="s">
        <v>37</v>
      </c>
      <c r="E11" s="19">
        <v>62</v>
      </c>
      <c r="F11" s="19">
        <v>49</v>
      </c>
      <c r="H11" s="1">
        <v>87</v>
      </c>
      <c r="I11" s="1">
        <v>115</v>
      </c>
      <c r="K11" s="2">
        <v>15</v>
      </c>
      <c r="L11" s="2">
        <v>18</v>
      </c>
      <c r="N11" s="2">
        <v>16</v>
      </c>
      <c r="O11" s="2">
        <v>13</v>
      </c>
      <c r="Q11" s="2">
        <v>5</v>
      </c>
      <c r="R11" s="14">
        <v>4</v>
      </c>
      <c r="S11" s="4"/>
      <c r="T11" s="14">
        <v>2</v>
      </c>
      <c r="U11" s="14">
        <v>2</v>
      </c>
      <c r="W11" s="2">
        <v>0</v>
      </c>
      <c r="X11" s="2">
        <v>0</v>
      </c>
    </row>
    <row r="12" spans="3:24" x14ac:dyDescent="0.25">
      <c r="C12" s="16" t="s">
        <v>38</v>
      </c>
      <c r="E12" s="19">
        <v>45</v>
      </c>
      <c r="F12" s="19">
        <v>60</v>
      </c>
      <c r="H12" s="1">
        <v>91</v>
      </c>
      <c r="I12" s="1">
        <v>127</v>
      </c>
      <c r="K12" s="2">
        <v>17</v>
      </c>
      <c r="L12" s="2">
        <v>22</v>
      </c>
      <c r="N12" s="2">
        <v>10</v>
      </c>
      <c r="O12" s="2">
        <v>10</v>
      </c>
      <c r="Q12" s="2">
        <v>3</v>
      </c>
      <c r="R12" s="14">
        <v>2</v>
      </c>
      <c r="S12" s="4"/>
      <c r="T12" s="14">
        <v>0</v>
      </c>
      <c r="U12" s="14">
        <v>0</v>
      </c>
      <c r="W12" s="2">
        <v>0</v>
      </c>
      <c r="X12" s="2">
        <v>0</v>
      </c>
    </row>
    <row r="13" spans="3:24" x14ac:dyDescent="0.25">
      <c r="C13" s="16" t="s">
        <v>39</v>
      </c>
      <c r="E13" s="19">
        <v>49</v>
      </c>
      <c r="F13" s="19">
        <v>49</v>
      </c>
      <c r="H13" s="1">
        <v>100</v>
      </c>
      <c r="I13" s="1">
        <v>81</v>
      </c>
      <c r="K13" s="2">
        <v>18</v>
      </c>
      <c r="L13" s="2">
        <v>15</v>
      </c>
      <c r="N13" s="2">
        <v>7</v>
      </c>
      <c r="O13" s="2">
        <v>3</v>
      </c>
      <c r="Q13" s="2">
        <v>4</v>
      </c>
      <c r="R13" s="14">
        <v>1</v>
      </c>
      <c r="S13" s="4"/>
      <c r="T13" s="14">
        <v>0</v>
      </c>
      <c r="U13" s="14">
        <v>1</v>
      </c>
      <c r="W13" s="2">
        <v>0</v>
      </c>
      <c r="X13" s="2">
        <v>0</v>
      </c>
    </row>
    <row r="14" spans="3:24" x14ac:dyDescent="0.25">
      <c r="C14" s="16" t="s">
        <v>40</v>
      </c>
      <c r="E14" s="19">
        <v>367</v>
      </c>
      <c r="F14" s="19">
        <v>380</v>
      </c>
      <c r="H14" s="1">
        <f>SUM(H7:H13)</f>
        <v>641</v>
      </c>
      <c r="I14" s="1">
        <f>SUM(I7:I13)</f>
        <v>624</v>
      </c>
      <c r="K14" s="2">
        <f>SUM(K7:K13)</f>
        <v>113</v>
      </c>
      <c r="L14" s="2">
        <f>SUM(L7:L13)</f>
        <v>122</v>
      </c>
      <c r="N14" s="2">
        <f>SUM(N7:N13)</f>
        <v>76</v>
      </c>
      <c r="O14" s="2">
        <f>SUM(O7:O13)</f>
        <v>62</v>
      </c>
      <c r="Q14" s="2">
        <f>SUM(Q7:Q13)</f>
        <v>17</v>
      </c>
      <c r="R14" s="2">
        <f>SUM(R7:R13)</f>
        <v>12</v>
      </c>
      <c r="S14" s="4"/>
      <c r="T14" s="2">
        <f>SUM(T7:T13)</f>
        <v>13</v>
      </c>
      <c r="U14" s="2">
        <f>SUM(U7:U13)</f>
        <v>17</v>
      </c>
      <c r="W14" s="2">
        <f>SUM(W7:W13)</f>
        <v>3</v>
      </c>
      <c r="X14" s="2">
        <f>SUM(X7:X13)</f>
        <v>4</v>
      </c>
    </row>
    <row r="15" spans="3:24" x14ac:dyDescent="0.25">
      <c r="R15" s="4"/>
      <c r="S15" s="4"/>
      <c r="T15" s="4"/>
      <c r="U15" s="4"/>
    </row>
    <row r="16" spans="3:24" x14ac:dyDescent="0.25">
      <c r="R16" s="4"/>
      <c r="S16" s="4"/>
      <c r="T16" s="4"/>
      <c r="U16" s="4"/>
    </row>
    <row r="17" spans="7:21" x14ac:dyDescent="0.25">
      <c r="M17" s="37" t="s">
        <v>21</v>
      </c>
      <c r="N17" s="37"/>
      <c r="O17" s="2" t="s">
        <v>15</v>
      </c>
      <c r="P17" s="39" t="s">
        <v>17</v>
      </c>
      <c r="Q17" s="39"/>
      <c r="R17" s="4"/>
      <c r="S17" s="4"/>
      <c r="T17" s="4"/>
      <c r="U17" s="4"/>
    </row>
    <row r="18" spans="7:21" x14ac:dyDescent="0.25">
      <c r="M18" s="37"/>
      <c r="N18" s="37"/>
      <c r="O18" s="2" t="s">
        <v>16</v>
      </c>
      <c r="P18" s="39" t="s">
        <v>18</v>
      </c>
      <c r="Q18" s="39"/>
      <c r="R18" s="4"/>
      <c r="S18" s="2" t="s">
        <v>19</v>
      </c>
      <c r="T18" s="4"/>
      <c r="U18" s="4"/>
    </row>
    <row r="19" spans="7:21" x14ac:dyDescent="0.25">
      <c r="R19" s="4"/>
      <c r="S19" s="4"/>
      <c r="T19" s="4"/>
      <c r="U19" s="4"/>
    </row>
    <row r="20" spans="7:21" x14ac:dyDescent="0.25">
      <c r="N20" s="2" t="s">
        <v>2</v>
      </c>
      <c r="O20" s="2">
        <v>180</v>
      </c>
      <c r="P20" s="39">
        <v>50</v>
      </c>
      <c r="Q20" s="39"/>
      <c r="R20" s="4"/>
      <c r="S20" s="7">
        <f>P20/O20+1</f>
        <v>1.2777777777777777</v>
      </c>
      <c r="T20" s="4"/>
      <c r="U20" s="4"/>
    </row>
    <row r="21" spans="7:21" x14ac:dyDescent="0.25">
      <c r="N21" s="2" t="s">
        <v>3</v>
      </c>
      <c r="O21" s="2">
        <v>35</v>
      </c>
      <c r="P21" s="39">
        <v>9</v>
      </c>
      <c r="Q21" s="39"/>
      <c r="R21" s="4"/>
      <c r="S21" s="8">
        <f>P21/O21+1</f>
        <v>1.2571428571428571</v>
      </c>
      <c r="T21" s="4"/>
      <c r="U21" s="4"/>
    </row>
    <row r="22" spans="7:21" x14ac:dyDescent="0.25">
      <c r="N22" s="2" t="s">
        <v>4</v>
      </c>
      <c r="O22" s="2">
        <v>130</v>
      </c>
      <c r="P22" s="39">
        <v>47</v>
      </c>
      <c r="Q22" s="39"/>
      <c r="R22" s="4"/>
      <c r="S22" s="8">
        <f>P22/O22+1</f>
        <v>1.3615384615384616</v>
      </c>
      <c r="T22" s="4"/>
      <c r="U22" s="4"/>
    </row>
    <row r="23" spans="7:21" x14ac:dyDescent="0.25">
      <c r="R23" s="4"/>
      <c r="S23" s="4"/>
      <c r="T23" s="4"/>
      <c r="U23" s="4"/>
    </row>
    <row r="24" spans="7:21" x14ac:dyDescent="0.25">
      <c r="R24" s="2" t="s">
        <v>1</v>
      </c>
      <c r="S24" s="7">
        <f>SUM(S20:S22)</f>
        <v>3.8964590964590964</v>
      </c>
      <c r="T24" s="4"/>
      <c r="U24" s="4"/>
    </row>
    <row r="25" spans="7:21" x14ac:dyDescent="0.25">
      <c r="R25" s="4"/>
      <c r="S25" s="4"/>
      <c r="T25" s="4"/>
      <c r="U25" s="4"/>
    </row>
    <row r="26" spans="7:21" x14ac:dyDescent="0.25">
      <c r="R26" s="9" t="s">
        <v>19</v>
      </c>
      <c r="S26" s="10">
        <f>S24/3</f>
        <v>1.2988196988196987</v>
      </c>
      <c r="T26" s="4"/>
      <c r="U26" s="4"/>
    </row>
    <row r="27" spans="7:21" x14ac:dyDescent="0.25">
      <c r="R27" s="4"/>
      <c r="S27" s="4"/>
      <c r="T27" s="4"/>
      <c r="U27" s="4"/>
    </row>
    <row r="28" spans="7:21" x14ac:dyDescent="0.25">
      <c r="R28" s="4"/>
      <c r="S28" s="4"/>
      <c r="T28" s="4"/>
      <c r="U28" s="4"/>
    </row>
    <row r="29" spans="7:21" x14ac:dyDescent="0.25">
      <c r="G29" s="4"/>
      <c r="H29" s="4"/>
      <c r="I29" s="4"/>
      <c r="J29" s="4"/>
      <c r="K29" s="4"/>
      <c r="L29" s="4"/>
      <c r="M29" s="4"/>
      <c r="N29" s="4" t="s">
        <v>23</v>
      </c>
      <c r="O29" s="4"/>
      <c r="P29" s="4"/>
      <c r="Q29" s="4"/>
      <c r="R29" s="4"/>
      <c r="S29" s="4"/>
      <c r="T29" s="4"/>
      <c r="U29" s="4"/>
    </row>
    <row r="30" spans="7:21" x14ac:dyDescent="0.25">
      <c r="G30" s="4"/>
      <c r="H30" s="4"/>
      <c r="I30" s="4"/>
      <c r="J30" s="4"/>
      <c r="K30" s="4"/>
      <c r="L30" s="4"/>
      <c r="M30" s="4"/>
      <c r="N30" s="39" t="s">
        <v>0</v>
      </c>
      <c r="O30" s="39"/>
      <c r="P30" s="39"/>
      <c r="Q30" s="39"/>
      <c r="R30" s="39"/>
      <c r="S30" s="39"/>
      <c r="T30" s="39"/>
      <c r="U30" s="39"/>
    </row>
    <row r="31" spans="7:21" x14ac:dyDescent="0.25">
      <c r="G31" s="4"/>
      <c r="H31" s="4"/>
      <c r="I31" s="4"/>
      <c r="J31" s="4"/>
      <c r="K31" s="4"/>
      <c r="L31" s="4"/>
      <c r="M31" s="4"/>
      <c r="N31" s="39" t="s">
        <v>20</v>
      </c>
      <c r="O31" s="39" t="s">
        <v>24</v>
      </c>
      <c r="P31" s="39" t="s">
        <v>14</v>
      </c>
      <c r="Q31" s="39" t="s">
        <v>4</v>
      </c>
      <c r="R31" s="39"/>
      <c r="S31" s="39"/>
      <c r="T31" s="39"/>
      <c r="U31" s="39"/>
    </row>
    <row r="32" spans="7:21" x14ac:dyDescent="0.25">
      <c r="G32" s="4"/>
      <c r="H32" s="4"/>
      <c r="I32" s="4"/>
      <c r="J32" s="4"/>
      <c r="K32" s="4"/>
      <c r="L32" s="4"/>
      <c r="M32" s="4"/>
      <c r="N32" s="39"/>
      <c r="O32" s="39"/>
      <c r="P32" s="39"/>
      <c r="Q32" s="14" t="s">
        <v>5</v>
      </c>
      <c r="R32" s="14" t="s">
        <v>6</v>
      </c>
      <c r="S32" s="14" t="s">
        <v>7</v>
      </c>
      <c r="T32" s="14" t="s">
        <v>8</v>
      </c>
      <c r="U32" s="14" t="s">
        <v>9</v>
      </c>
    </row>
    <row r="33" spans="3:22" x14ac:dyDescent="0.25">
      <c r="G33" s="4"/>
      <c r="H33" s="4"/>
      <c r="I33" s="4"/>
      <c r="J33" s="4"/>
      <c r="K33" s="4"/>
      <c r="L33" s="4"/>
      <c r="M33" s="4"/>
      <c r="N33" s="19" t="s">
        <v>25</v>
      </c>
      <c r="O33" s="19">
        <f>H7+I7</f>
        <v>172</v>
      </c>
      <c r="P33" s="19">
        <f>K7+L7</f>
        <v>34</v>
      </c>
      <c r="Q33" s="19">
        <f>E7+F7</f>
        <v>114</v>
      </c>
      <c r="R33" s="19">
        <f>N7+O7</f>
        <v>26</v>
      </c>
      <c r="S33" s="19">
        <f>Q7+R7</f>
        <v>5</v>
      </c>
      <c r="T33" s="19">
        <f>T7+U7</f>
        <v>9</v>
      </c>
      <c r="U33" s="19">
        <f>W7+X7</f>
        <v>4</v>
      </c>
    </row>
    <row r="34" spans="3:22" x14ac:dyDescent="0.25">
      <c r="G34" s="4"/>
      <c r="H34" s="4"/>
      <c r="I34" s="4"/>
      <c r="J34" s="4"/>
      <c r="K34" s="4"/>
      <c r="L34" s="4"/>
      <c r="M34" s="4"/>
      <c r="N34" s="14" t="s">
        <v>26</v>
      </c>
      <c r="O34" s="19">
        <f t="shared" ref="O34:O39" si="0">H8+I8</f>
        <v>187</v>
      </c>
      <c r="P34" s="19">
        <f t="shared" ref="P34:P39" si="1">K8+L8</f>
        <v>34</v>
      </c>
      <c r="Q34" s="19">
        <f t="shared" ref="Q34:Q39" si="2">E8+F8</f>
        <v>126</v>
      </c>
      <c r="R34" s="19">
        <f t="shared" ref="R34:R39" si="3">N8+O8</f>
        <v>26</v>
      </c>
      <c r="S34" s="19">
        <f t="shared" ref="S34:S39" si="4">Q8+R8</f>
        <v>1</v>
      </c>
      <c r="T34" s="19">
        <f t="shared" ref="T34:T39" si="5">T8+U8</f>
        <v>8</v>
      </c>
      <c r="U34" s="19">
        <f t="shared" ref="U34:U39" si="6">W8+X8</f>
        <v>2</v>
      </c>
    </row>
    <row r="35" spans="3:22" x14ac:dyDescent="0.25">
      <c r="N35" s="14" t="s">
        <v>27</v>
      </c>
      <c r="O35" s="19">
        <f t="shared" si="0"/>
        <v>140</v>
      </c>
      <c r="P35" s="19">
        <f t="shared" si="1"/>
        <v>33</v>
      </c>
      <c r="Q35" s="19">
        <f t="shared" si="2"/>
        <v>89</v>
      </c>
      <c r="R35" s="19">
        <f t="shared" si="3"/>
        <v>16</v>
      </c>
      <c r="S35" s="19">
        <f t="shared" si="4"/>
        <v>1</v>
      </c>
      <c r="T35" s="19">
        <f t="shared" si="5"/>
        <v>4</v>
      </c>
      <c r="U35" s="19">
        <f t="shared" si="6"/>
        <v>0</v>
      </c>
    </row>
    <row r="36" spans="3:22" x14ac:dyDescent="0.25">
      <c r="N36" s="14" t="s">
        <v>28</v>
      </c>
      <c r="O36" s="19">
        <f t="shared" si="0"/>
        <v>165</v>
      </c>
      <c r="P36" s="19">
        <f t="shared" si="1"/>
        <v>29</v>
      </c>
      <c r="Q36" s="19">
        <f t="shared" si="2"/>
        <v>104</v>
      </c>
      <c r="R36" s="19">
        <f t="shared" si="3"/>
        <v>11</v>
      </c>
      <c r="S36" s="19">
        <f t="shared" si="4"/>
        <v>3</v>
      </c>
      <c r="T36" s="19">
        <f t="shared" si="5"/>
        <v>4</v>
      </c>
      <c r="U36" s="19">
        <f t="shared" si="6"/>
        <v>1</v>
      </c>
    </row>
    <row r="37" spans="3:22" x14ac:dyDescent="0.25">
      <c r="N37" s="14" t="s">
        <v>29</v>
      </c>
      <c r="O37" s="19">
        <f t="shared" si="0"/>
        <v>202</v>
      </c>
      <c r="P37" s="19">
        <f t="shared" si="1"/>
        <v>33</v>
      </c>
      <c r="Q37" s="19">
        <f t="shared" si="2"/>
        <v>111</v>
      </c>
      <c r="R37" s="19">
        <f t="shared" si="3"/>
        <v>29</v>
      </c>
      <c r="S37" s="19">
        <f t="shared" si="4"/>
        <v>9</v>
      </c>
      <c r="T37" s="19">
        <f t="shared" si="5"/>
        <v>4</v>
      </c>
      <c r="U37" s="19">
        <f t="shared" si="6"/>
        <v>0</v>
      </c>
    </row>
    <row r="38" spans="3:22" x14ac:dyDescent="0.25">
      <c r="N38" s="14" t="s">
        <v>30</v>
      </c>
      <c r="O38" s="19">
        <f t="shared" si="0"/>
        <v>218</v>
      </c>
      <c r="P38" s="19">
        <f t="shared" si="1"/>
        <v>39</v>
      </c>
      <c r="Q38" s="19">
        <f t="shared" si="2"/>
        <v>105</v>
      </c>
      <c r="R38" s="19">
        <f t="shared" si="3"/>
        <v>20</v>
      </c>
      <c r="S38" s="19">
        <f t="shared" si="4"/>
        <v>5</v>
      </c>
      <c r="T38" s="19">
        <f t="shared" si="5"/>
        <v>0</v>
      </c>
      <c r="U38" s="19">
        <f t="shared" si="6"/>
        <v>0</v>
      </c>
    </row>
    <row r="39" spans="3:22" x14ac:dyDescent="0.25">
      <c r="N39" s="14" t="s">
        <v>31</v>
      </c>
      <c r="O39" s="19">
        <f t="shared" si="0"/>
        <v>181</v>
      </c>
      <c r="P39" s="19">
        <f t="shared" si="1"/>
        <v>33</v>
      </c>
      <c r="Q39" s="19">
        <f t="shared" si="2"/>
        <v>98</v>
      </c>
      <c r="R39" s="19">
        <f t="shared" si="3"/>
        <v>10</v>
      </c>
      <c r="S39" s="19">
        <f t="shared" si="4"/>
        <v>5</v>
      </c>
      <c r="T39" s="19">
        <f t="shared" si="5"/>
        <v>1</v>
      </c>
      <c r="U39" s="19">
        <f t="shared" si="6"/>
        <v>0</v>
      </c>
    </row>
    <row r="41" spans="3:22" x14ac:dyDescent="0.25">
      <c r="N41" s="20" t="s">
        <v>32</v>
      </c>
      <c r="O41" s="20">
        <f>SUM(O33:O39)</f>
        <v>1265</v>
      </c>
      <c r="P41" s="20">
        <f>SUM(P33:P40)</f>
        <v>235</v>
      </c>
      <c r="Q41" s="20">
        <f>SUM(Q33:Q39)</f>
        <v>747</v>
      </c>
      <c r="R41" s="20">
        <f t="shared" ref="R41:U41" si="7">SUM(R33:R40)</f>
        <v>138</v>
      </c>
      <c r="S41" s="20">
        <f t="shared" si="7"/>
        <v>29</v>
      </c>
      <c r="T41" s="20">
        <f t="shared" si="7"/>
        <v>30</v>
      </c>
      <c r="U41" s="20">
        <f t="shared" si="7"/>
        <v>7</v>
      </c>
    </row>
    <row r="42" spans="3:22" x14ac:dyDescent="0.25">
      <c r="I42" s="6" t="s">
        <v>70</v>
      </c>
    </row>
    <row r="43" spans="3:22" x14ac:dyDescent="0.25">
      <c r="C43" s="19" t="s">
        <v>0</v>
      </c>
      <c r="D43" s="19" t="s">
        <v>45</v>
      </c>
      <c r="E43" s="19" t="s">
        <v>41</v>
      </c>
      <c r="F43" s="19" t="s">
        <v>19</v>
      </c>
      <c r="G43" s="19" t="s">
        <v>44</v>
      </c>
      <c r="H43" s="19" t="s">
        <v>42</v>
      </c>
      <c r="I43" s="19" t="s">
        <v>43</v>
      </c>
    </row>
    <row r="44" spans="3:22" x14ac:dyDescent="0.25">
      <c r="C44" s="22" t="s">
        <v>24</v>
      </c>
      <c r="D44" s="19">
        <f>O41</f>
        <v>1265</v>
      </c>
      <c r="E44" s="3">
        <f>D44/7</f>
        <v>180.71428571428572</v>
      </c>
      <c r="F44" s="37">
        <v>1.3</v>
      </c>
      <c r="G44" s="3">
        <f>E44*$F$44</f>
        <v>234.92857142857144</v>
      </c>
      <c r="H44" s="19">
        <v>0.96499999999999997</v>
      </c>
      <c r="I44" s="3">
        <f>G44*H44</f>
        <v>226.70607142857145</v>
      </c>
    </row>
    <row r="45" spans="3:22" x14ac:dyDescent="0.25">
      <c r="C45" s="22" t="s">
        <v>3</v>
      </c>
      <c r="D45" s="19">
        <f>P41</f>
        <v>235</v>
      </c>
      <c r="E45" s="3">
        <f t="shared" ref="E45:E50" si="8">D45/7</f>
        <v>33.571428571428569</v>
      </c>
      <c r="F45" s="37"/>
      <c r="G45" s="3">
        <f t="shared" ref="G45:G51" si="9">E45*$F$44</f>
        <v>43.642857142857139</v>
      </c>
      <c r="H45" s="19">
        <v>1.0009999999999999</v>
      </c>
      <c r="I45" s="3">
        <f t="shared" ref="I45:I50" si="10">G45*H45</f>
        <v>43.686499999999988</v>
      </c>
      <c r="O45" s="37" t="s">
        <v>47</v>
      </c>
      <c r="P45" s="38" t="s">
        <v>60</v>
      </c>
      <c r="Q45" s="38" t="s">
        <v>61</v>
      </c>
      <c r="R45" s="37" t="s">
        <v>64</v>
      </c>
      <c r="S45" s="37" t="s">
        <v>64</v>
      </c>
      <c r="T45" s="37" t="s">
        <v>66</v>
      </c>
      <c r="U45" s="37" t="s">
        <v>65</v>
      </c>
      <c r="V45" s="37" t="s">
        <v>67</v>
      </c>
    </row>
    <row r="46" spans="3:22" x14ac:dyDescent="0.25">
      <c r="C46" s="24" t="s">
        <v>5</v>
      </c>
      <c r="D46" s="19">
        <f>Q41</f>
        <v>747</v>
      </c>
      <c r="E46" s="3">
        <f t="shared" si="8"/>
        <v>106.71428571428571</v>
      </c>
      <c r="F46" s="37"/>
      <c r="G46" s="3">
        <f t="shared" si="9"/>
        <v>138.72857142857143</v>
      </c>
      <c r="H46" s="19">
        <v>1.0009999999999999</v>
      </c>
      <c r="I46" s="3">
        <f t="shared" si="10"/>
        <v>138.86729999999997</v>
      </c>
      <c r="O46" s="37"/>
      <c r="P46" s="38"/>
      <c r="Q46" s="38"/>
      <c r="R46" s="37"/>
      <c r="S46" s="37"/>
      <c r="T46" s="37"/>
      <c r="U46" s="37"/>
      <c r="V46" s="37"/>
    </row>
    <row r="47" spans="3:22" x14ac:dyDescent="0.25">
      <c r="C47" s="24" t="s">
        <v>6</v>
      </c>
      <c r="D47" s="19">
        <f>R41</f>
        <v>138</v>
      </c>
      <c r="E47" s="3">
        <f t="shared" si="8"/>
        <v>19.714285714285715</v>
      </c>
      <c r="F47" s="37"/>
      <c r="G47" s="3">
        <f t="shared" si="9"/>
        <v>25.62857142857143</v>
      </c>
      <c r="H47" s="19">
        <v>1.0009999999999999</v>
      </c>
      <c r="I47" s="3">
        <f t="shared" si="10"/>
        <v>25.654199999999999</v>
      </c>
    </row>
    <row r="48" spans="3:22" x14ac:dyDescent="0.25">
      <c r="C48" s="24" t="s">
        <v>7</v>
      </c>
      <c r="D48" s="19">
        <f>S41</f>
        <v>29</v>
      </c>
      <c r="E48" s="3">
        <f t="shared" si="8"/>
        <v>4.1428571428571432</v>
      </c>
      <c r="F48" s="37"/>
      <c r="G48" s="3">
        <f t="shared" si="9"/>
        <v>5.3857142857142861</v>
      </c>
      <c r="H48" s="19">
        <v>1.0009999999999999</v>
      </c>
      <c r="I48" s="3">
        <f t="shared" si="10"/>
        <v>5.3910999999999998</v>
      </c>
      <c r="O48" s="19" t="s">
        <v>48</v>
      </c>
      <c r="P48" s="19">
        <v>1820087</v>
      </c>
      <c r="Q48" s="19">
        <v>1299757</v>
      </c>
      <c r="S48" s="7">
        <f>P48/$P$62</f>
        <v>1.0312674407602005</v>
      </c>
      <c r="T48" s="27">
        <f>S48^-1</f>
        <v>0.96968057021450071</v>
      </c>
      <c r="U48" s="7">
        <f>Q48/$Q$62</f>
        <v>0.96649172581080434</v>
      </c>
      <c r="V48" s="27">
        <f>U48^-1</f>
        <v>1.0346700062652736</v>
      </c>
    </row>
    <row r="49" spans="3:22" x14ac:dyDescent="0.25">
      <c r="C49" s="24" t="s">
        <v>8</v>
      </c>
      <c r="D49" s="19">
        <f>T41</f>
        <v>30</v>
      </c>
      <c r="E49" s="3">
        <f t="shared" si="8"/>
        <v>4.2857142857142856</v>
      </c>
      <c r="F49" s="37"/>
      <c r="G49" s="3">
        <f t="shared" si="9"/>
        <v>5.5714285714285712</v>
      </c>
      <c r="H49" s="19">
        <v>1.0009999999999999</v>
      </c>
      <c r="I49" s="3">
        <f t="shared" si="10"/>
        <v>5.5769999999999991</v>
      </c>
      <c r="O49" s="19" t="s">
        <v>49</v>
      </c>
      <c r="P49" s="19">
        <v>1857629</v>
      </c>
      <c r="Q49" s="19">
        <v>1192171</v>
      </c>
      <c r="S49" s="7">
        <f t="shared" ref="S49:S59" si="11">P49/$P$62</f>
        <v>1.0525388647421416</v>
      </c>
      <c r="T49" s="27">
        <f t="shared" ref="T49:T59" si="12">S49^-1</f>
        <v>0.95008368194079662</v>
      </c>
      <c r="U49" s="7">
        <f t="shared" ref="U49:U59" si="13">Q49/$Q$62</f>
        <v>0.88649140358666456</v>
      </c>
      <c r="V49" s="27">
        <f t="shared" ref="V49:V59" si="14">U49^-1</f>
        <v>1.1280425235417848</v>
      </c>
    </row>
    <row r="50" spans="3:22" x14ac:dyDescent="0.25">
      <c r="C50" s="24" t="s">
        <v>9</v>
      </c>
      <c r="D50" s="19">
        <f>U41</f>
        <v>7</v>
      </c>
      <c r="E50" s="3">
        <f t="shared" si="8"/>
        <v>1</v>
      </c>
      <c r="F50" s="37"/>
      <c r="G50" s="3">
        <f t="shared" si="9"/>
        <v>1.3</v>
      </c>
      <c r="H50" s="19">
        <v>1.0009999999999999</v>
      </c>
      <c r="I50" s="3">
        <f t="shared" si="10"/>
        <v>1.3012999999999999</v>
      </c>
      <c r="O50" s="19" t="s">
        <v>50</v>
      </c>
      <c r="P50" s="19">
        <v>1898816</v>
      </c>
      <c r="Q50" s="19">
        <v>1305465</v>
      </c>
      <c r="S50" s="7">
        <f t="shared" si="11"/>
        <v>1.0758755580335011</v>
      </c>
      <c r="T50" s="27">
        <f t="shared" si="12"/>
        <v>0.92947552580134141</v>
      </c>
      <c r="U50" s="7">
        <f t="shared" si="13"/>
        <v>0.97073616132523355</v>
      </c>
      <c r="V50" s="27">
        <f t="shared" si="14"/>
        <v>1.0301460271499683</v>
      </c>
    </row>
    <row r="51" spans="3:22" x14ac:dyDescent="0.25">
      <c r="D51" s="19">
        <f>SUM(D44:D50)</f>
        <v>2451</v>
      </c>
      <c r="E51" s="3">
        <f>SUM(E44:E50)</f>
        <v>350.14285714285717</v>
      </c>
      <c r="G51" s="5">
        <f t="shared" si="9"/>
        <v>455.18571428571431</v>
      </c>
      <c r="I51" s="3">
        <f>SUM(I44:I50)</f>
        <v>447.18347142857141</v>
      </c>
      <c r="O51" s="19" t="s">
        <v>51</v>
      </c>
      <c r="P51" s="19">
        <v>1685207</v>
      </c>
      <c r="Q51" s="19">
        <v>1254709</v>
      </c>
      <c r="S51" s="7">
        <f t="shared" si="11"/>
        <v>0.95484397726107328</v>
      </c>
      <c r="T51" s="27">
        <f t="shared" si="12"/>
        <v>1.0472915196768111</v>
      </c>
      <c r="U51" s="7">
        <f t="shared" si="13"/>
        <v>0.93299429570323411</v>
      </c>
      <c r="V51" s="27">
        <f t="shared" si="14"/>
        <v>1.0718179142202162</v>
      </c>
    </row>
    <row r="52" spans="3:22" x14ac:dyDescent="0.25">
      <c r="O52" s="19" t="s">
        <v>52</v>
      </c>
      <c r="P52" s="19">
        <v>1611113</v>
      </c>
      <c r="Q52" s="19">
        <v>1342977</v>
      </c>
      <c r="S52" s="7">
        <f t="shared" si="11"/>
        <v>0.91286206664048963</v>
      </c>
      <c r="T52" s="27">
        <f t="shared" si="12"/>
        <v>1.0954557501553273</v>
      </c>
      <c r="U52" s="7">
        <f t="shared" si="13"/>
        <v>0.99862986577815427</v>
      </c>
      <c r="V52" s="27">
        <f t="shared" si="14"/>
        <v>1.0013720140652693</v>
      </c>
    </row>
    <row r="53" spans="3:22" x14ac:dyDescent="0.25">
      <c r="O53" s="19" t="s">
        <v>53</v>
      </c>
      <c r="P53" s="19">
        <v>1623288</v>
      </c>
      <c r="Q53" s="19">
        <v>1313746</v>
      </c>
      <c r="S53" s="7">
        <f t="shared" si="11"/>
        <v>0.91976046275631007</v>
      </c>
      <c r="T53" s="27">
        <f t="shared" si="12"/>
        <v>1.0872396025843842</v>
      </c>
      <c r="U53" s="7">
        <f t="shared" si="13"/>
        <v>0.97689386463549799</v>
      </c>
      <c r="V53" s="27">
        <f t="shared" si="14"/>
        <v>1.0236526568555362</v>
      </c>
    </row>
    <row r="54" spans="3:22" x14ac:dyDescent="0.25">
      <c r="O54" s="19" t="s">
        <v>54</v>
      </c>
      <c r="P54" s="19">
        <v>1739125</v>
      </c>
      <c r="Q54" s="19">
        <v>1371994</v>
      </c>
      <c r="S54" s="7">
        <f t="shared" si="11"/>
        <v>0.98539409814590373</v>
      </c>
      <c r="T54" s="27">
        <f t="shared" si="12"/>
        <v>1.0148223963199885</v>
      </c>
      <c r="U54" s="7">
        <f t="shared" si="13"/>
        <v>1.0202067377687281</v>
      </c>
      <c r="V54" s="27">
        <f t="shared" si="14"/>
        <v>0.98019348724071187</v>
      </c>
    </row>
    <row r="55" spans="3:22" x14ac:dyDescent="0.25">
      <c r="C55" s="25" t="s">
        <v>42</v>
      </c>
      <c r="D55" s="36" t="s">
        <v>46</v>
      </c>
      <c r="E55" s="36"/>
      <c r="F55" s="36"/>
      <c r="G55" s="36"/>
      <c r="H55" s="36"/>
      <c r="I55" s="36"/>
      <c r="O55" s="19" t="s">
        <v>55</v>
      </c>
      <c r="P55" s="19">
        <v>1782852</v>
      </c>
      <c r="Q55" s="19">
        <v>1403532</v>
      </c>
      <c r="S55" s="7">
        <f t="shared" si="11"/>
        <v>1.0101699640150195</v>
      </c>
      <c r="T55" s="27">
        <f t="shared" si="12"/>
        <v>0.98993242288198913</v>
      </c>
      <c r="U55" s="7">
        <f t="shared" si="13"/>
        <v>1.0436582106583689</v>
      </c>
      <c r="V55" s="27">
        <f t="shared" si="14"/>
        <v>0.95816809544302051</v>
      </c>
    </row>
    <row r="56" spans="3:22" x14ac:dyDescent="0.25">
      <c r="O56" s="19" t="s">
        <v>56</v>
      </c>
      <c r="P56" s="19">
        <v>1788816</v>
      </c>
      <c r="Q56" s="19">
        <v>1366356</v>
      </c>
      <c r="S56" s="7">
        <f t="shared" si="11"/>
        <v>1.0135491865558617</v>
      </c>
      <c r="T56" s="27">
        <f t="shared" si="12"/>
        <v>0.9866319397858696</v>
      </c>
      <c r="U56" s="7">
        <f t="shared" si="13"/>
        <v>1.0160143538461015</v>
      </c>
      <c r="V56" s="27">
        <f t="shared" si="14"/>
        <v>0.98423806338416431</v>
      </c>
    </row>
    <row r="57" spans="3:22" x14ac:dyDescent="0.25">
      <c r="O57" s="19" t="s">
        <v>57</v>
      </c>
      <c r="P57" s="19">
        <v>1822773</v>
      </c>
      <c r="Q57" s="19">
        <v>1417874</v>
      </c>
      <c r="S57" s="7">
        <f t="shared" si="11"/>
        <v>1.0327893374310089</v>
      </c>
      <c r="T57" s="27">
        <f t="shared" si="12"/>
        <v>0.96825166929727402</v>
      </c>
      <c r="U57" s="7">
        <f t="shared" si="13"/>
        <v>1.0543228382245822</v>
      </c>
      <c r="V57" s="27">
        <f t="shared" si="14"/>
        <v>0.94847608696776531</v>
      </c>
    </row>
    <row r="58" spans="3:22" x14ac:dyDescent="0.25">
      <c r="N58" s="34" t="s">
        <v>68</v>
      </c>
      <c r="O58" s="28" t="s">
        <v>58</v>
      </c>
      <c r="P58" s="28">
        <v>1763229</v>
      </c>
      <c r="Q58" s="28">
        <v>1394251</v>
      </c>
      <c r="R58" s="29"/>
      <c r="S58" s="30">
        <f t="shared" si="11"/>
        <v>0.99905150594678571</v>
      </c>
      <c r="T58" s="30">
        <f t="shared" si="12"/>
        <v>1.0009493945482975</v>
      </c>
      <c r="U58" s="7">
        <f t="shared" si="13"/>
        <v>1.036756913179494</v>
      </c>
      <c r="V58" s="30">
        <f t="shared" si="14"/>
        <v>0.96454625697477236</v>
      </c>
    </row>
    <row r="59" spans="3:22" x14ac:dyDescent="0.25">
      <c r="O59" s="19" t="s">
        <v>59</v>
      </c>
      <c r="P59" s="19">
        <v>1785901</v>
      </c>
      <c r="Q59" s="19">
        <v>1475003</v>
      </c>
      <c r="S59" s="7">
        <f t="shared" si="11"/>
        <v>1.0118975377117043</v>
      </c>
      <c r="T59" s="27">
        <f t="shared" si="12"/>
        <v>0.98824234937994881</v>
      </c>
      <c r="U59" s="7">
        <f t="shared" si="13"/>
        <v>1.0968036294831371</v>
      </c>
      <c r="V59" s="27">
        <f t="shared" si="14"/>
        <v>0.91174023600855936</v>
      </c>
    </row>
    <row r="61" spans="3:22" x14ac:dyDescent="0.25">
      <c r="O61" s="19" t="s">
        <v>1</v>
      </c>
      <c r="P61" s="19">
        <f>SUM(P48:P59)</f>
        <v>21178836</v>
      </c>
      <c r="Q61" s="19">
        <f>SUM(Q48:Q59)</f>
        <v>16137835</v>
      </c>
      <c r="T61" s="23"/>
    </row>
    <row r="62" spans="3:22" x14ac:dyDescent="0.25">
      <c r="F62" t="s">
        <v>80</v>
      </c>
      <c r="N62" s="31" t="s">
        <v>63</v>
      </c>
      <c r="O62" s="26" t="s">
        <v>62</v>
      </c>
      <c r="P62" s="26">
        <f>P61/12</f>
        <v>1764903</v>
      </c>
      <c r="Q62" s="26">
        <f>Q61/12</f>
        <v>1344819.5833333333</v>
      </c>
    </row>
    <row r="63" spans="3:22" s="18" customFormat="1" x14ac:dyDescent="0.25">
      <c r="F63" s="18" t="s">
        <v>78</v>
      </c>
      <c r="I63" s="18" t="s">
        <v>79</v>
      </c>
      <c r="N63" s="33"/>
      <c r="O63" s="11"/>
      <c r="P63" s="11"/>
      <c r="Q63" s="11"/>
    </row>
    <row r="64" spans="3:22" s="18" customFormat="1" x14ac:dyDescent="0.25">
      <c r="N64" s="33"/>
      <c r="O64" s="11"/>
      <c r="P64" s="11"/>
      <c r="Q64" s="11"/>
    </row>
    <row r="65" spans="1:23" x14ac:dyDescent="0.25">
      <c r="D65" s="29" t="s">
        <v>74</v>
      </c>
      <c r="F65" s="14"/>
    </row>
    <row r="66" spans="1:23" x14ac:dyDescent="0.25">
      <c r="A66" s="19" t="s">
        <v>71</v>
      </c>
      <c r="B66" s="19" t="s">
        <v>43</v>
      </c>
      <c r="D66" s="19" t="s">
        <v>73</v>
      </c>
      <c r="F66" s="19" t="s">
        <v>77</v>
      </c>
      <c r="N66" s="20" t="s">
        <v>75</v>
      </c>
      <c r="P66" s="20" t="s">
        <v>2</v>
      </c>
      <c r="T66" s="20" t="s">
        <v>3</v>
      </c>
      <c r="W66" s="20" t="s">
        <v>4</v>
      </c>
    </row>
    <row r="67" spans="1:23" x14ac:dyDescent="0.25">
      <c r="A67" s="19" t="s">
        <v>2</v>
      </c>
      <c r="B67" s="3">
        <f>I44</f>
        <v>226.70607142857145</v>
      </c>
      <c r="D67" s="19">
        <v>4.47</v>
      </c>
      <c r="F67" s="3">
        <f>B67*(1+(D67/100))^20</f>
        <v>543.6195231358306</v>
      </c>
    </row>
    <row r="68" spans="1:23" x14ac:dyDescent="0.25">
      <c r="A68" s="19" t="s">
        <v>3</v>
      </c>
      <c r="B68" s="3">
        <f>I45</f>
        <v>43.686499999999988</v>
      </c>
      <c r="D68" s="19">
        <v>2.2200000000000002</v>
      </c>
      <c r="F68" s="3">
        <f t="shared" ref="F68:F69" si="15">B68*(1+(D68/100))^20</f>
        <v>67.774260005788335</v>
      </c>
      <c r="N68" s="19">
        <v>2011</v>
      </c>
      <c r="P68" s="19">
        <v>326333</v>
      </c>
      <c r="T68" s="19">
        <v>39046</v>
      </c>
      <c r="W68" s="19">
        <v>6347</v>
      </c>
    </row>
    <row r="69" spans="1:23" x14ac:dyDescent="0.25">
      <c r="A69" s="19" t="s">
        <v>4</v>
      </c>
      <c r="B69" s="3">
        <f>SUM(I46:I50)</f>
        <v>176.79089999999997</v>
      </c>
      <c r="D69" s="19">
        <v>2.1800000000000002</v>
      </c>
      <c r="F69" s="3">
        <f t="shared" si="15"/>
        <v>272.13090981018541</v>
      </c>
      <c r="N69" s="19">
        <v>2012</v>
      </c>
      <c r="P69" s="19">
        <v>357846</v>
      </c>
      <c r="T69" s="19">
        <v>40959</v>
      </c>
      <c r="W69" s="19">
        <v>8147</v>
      </c>
    </row>
    <row r="70" spans="1:23" ht="15" customHeight="1" x14ac:dyDescent="0.25">
      <c r="L70" s="35" t="s">
        <v>76</v>
      </c>
      <c r="N70" s="19">
        <v>2013</v>
      </c>
      <c r="P70" s="19">
        <v>387259</v>
      </c>
      <c r="T70" s="19">
        <v>41668</v>
      </c>
      <c r="W70" s="19">
        <v>10377</v>
      </c>
    </row>
    <row r="71" spans="1:23" x14ac:dyDescent="0.25">
      <c r="A71" s="19" t="s">
        <v>72</v>
      </c>
      <c r="B71" s="3">
        <f>SUM(B67:B69)</f>
        <v>447.18347142857141</v>
      </c>
      <c r="E71" s="19" t="s">
        <v>81</v>
      </c>
      <c r="F71" s="3">
        <f>SUM(F67:F70)</f>
        <v>883.52469295180435</v>
      </c>
      <c r="L71" s="35"/>
      <c r="N71" s="19">
        <v>2014</v>
      </c>
      <c r="P71" s="19">
        <v>419412</v>
      </c>
      <c r="T71" s="19">
        <v>42876</v>
      </c>
      <c r="W71" s="19">
        <v>12024</v>
      </c>
    </row>
    <row r="72" spans="1:23" x14ac:dyDescent="0.25">
      <c r="L72" s="35"/>
      <c r="N72" s="19">
        <v>2015</v>
      </c>
      <c r="P72" s="19">
        <v>441929</v>
      </c>
      <c r="T72" s="19">
        <v>43534</v>
      </c>
      <c r="W72" s="19">
        <v>14747</v>
      </c>
    </row>
    <row r="73" spans="1:23" x14ac:dyDescent="0.25">
      <c r="L73" s="35"/>
      <c r="N73" s="19">
        <v>2016</v>
      </c>
      <c r="P73" s="19">
        <v>478300</v>
      </c>
      <c r="T73" s="19">
        <v>44244</v>
      </c>
      <c r="W73" s="19">
        <v>16074</v>
      </c>
    </row>
    <row r="74" spans="1:23" x14ac:dyDescent="0.25">
      <c r="L74" s="35"/>
      <c r="N74" s="19">
        <v>2017</v>
      </c>
      <c r="P74" s="19">
        <v>492377</v>
      </c>
      <c r="T74" s="19">
        <v>45471</v>
      </c>
      <c r="W74" s="19">
        <v>18954</v>
      </c>
    </row>
    <row r="75" spans="1:23" x14ac:dyDescent="0.25">
      <c r="L75" s="35"/>
      <c r="N75" s="19">
        <v>2018</v>
      </c>
      <c r="P75" s="19">
        <v>521189</v>
      </c>
      <c r="T75" s="19">
        <v>46842</v>
      </c>
      <c r="W75" s="19">
        <v>20184</v>
      </c>
    </row>
    <row r="76" spans="1:23" x14ac:dyDescent="0.25">
      <c r="L76" s="35"/>
      <c r="N76" s="19">
        <v>2019</v>
      </c>
      <c r="P76" s="19">
        <v>554040</v>
      </c>
      <c r="T76" s="19">
        <v>47611</v>
      </c>
      <c r="W76" s="19">
        <v>22959</v>
      </c>
    </row>
    <row r="77" spans="1:23" x14ac:dyDescent="0.25">
      <c r="L77" s="35"/>
      <c r="N77" s="19">
        <v>2020</v>
      </c>
      <c r="P77" s="19">
        <v>582252</v>
      </c>
      <c r="T77" s="19">
        <v>48700</v>
      </c>
      <c r="W77" s="19">
        <v>24284</v>
      </c>
    </row>
    <row r="78" spans="1:23" x14ac:dyDescent="0.25">
      <c r="N78" s="19">
        <v>2021</v>
      </c>
      <c r="P78" s="19">
        <v>617116</v>
      </c>
      <c r="T78" s="19">
        <v>49047</v>
      </c>
      <c r="W78" s="19">
        <v>26481</v>
      </c>
    </row>
  </sheetData>
  <mergeCells count="29">
    <mergeCell ref="K3:K4"/>
    <mergeCell ref="H3:H4"/>
    <mergeCell ref="E3:E4"/>
    <mergeCell ref="M17:N18"/>
    <mergeCell ref="Q31:U31"/>
    <mergeCell ref="N3:N4"/>
    <mergeCell ref="Q3:Q4"/>
    <mergeCell ref="T3:T4"/>
    <mergeCell ref="W3:W4"/>
    <mergeCell ref="N30:U30"/>
    <mergeCell ref="N31:N32"/>
    <mergeCell ref="O31:O32"/>
    <mergeCell ref="P31:P32"/>
    <mergeCell ref="P17:Q17"/>
    <mergeCell ref="P18:Q18"/>
    <mergeCell ref="P20:Q20"/>
    <mergeCell ref="P21:Q21"/>
    <mergeCell ref="P22:Q22"/>
    <mergeCell ref="V45:V46"/>
    <mergeCell ref="F44:F50"/>
    <mergeCell ref="P45:P46"/>
    <mergeCell ref="Q45:Q46"/>
    <mergeCell ref="O45:O46"/>
    <mergeCell ref="L70:L77"/>
    <mergeCell ref="D55:I55"/>
    <mergeCell ref="R45:R46"/>
    <mergeCell ref="S45:S46"/>
    <mergeCell ref="U45:U46"/>
    <mergeCell ref="T45:T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2022-10-13T16:49:30Z</dcterms:created>
  <dcterms:modified xsi:type="dcterms:W3CDTF">2022-10-14T18:02:20Z</dcterms:modified>
</cp:coreProperties>
</file>