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22" i="1"/>
  <c r="M22"/>
  <c r="I35"/>
  <c r="J35"/>
  <c r="K35"/>
  <c r="L35"/>
  <c r="M35"/>
  <c r="K49"/>
  <c r="M49"/>
  <c r="K51"/>
  <c r="M51"/>
  <c r="K52"/>
  <c r="M52"/>
  <c r="K54"/>
  <c r="M54"/>
  <c r="K55"/>
  <c r="M55"/>
  <c r="K59"/>
  <c r="M59"/>
  <c r="I69"/>
  <c r="I70"/>
  <c r="I71"/>
  <c r="I72"/>
  <c r="I73"/>
  <c r="I74"/>
  <c r="I75"/>
  <c r="I76"/>
  <c r="I77"/>
  <c r="I78"/>
  <c r="G78"/>
  <c r="H78" s="1"/>
  <c r="F78"/>
  <c r="D78"/>
  <c r="J78" s="1"/>
  <c r="C78"/>
  <c r="F77"/>
  <c r="H77" s="1"/>
  <c r="D77"/>
  <c r="J77" s="1"/>
  <c r="B77"/>
  <c r="F76"/>
  <c r="H76" s="1"/>
  <c r="D76"/>
  <c r="J76" s="1"/>
  <c r="B76"/>
  <c r="G75"/>
  <c r="H75" s="1"/>
  <c r="F75"/>
  <c r="D75"/>
  <c r="J75" s="1"/>
  <c r="G74"/>
  <c r="H74" s="1"/>
  <c r="F74"/>
  <c r="D74"/>
  <c r="J74" s="1"/>
  <c r="G73"/>
  <c r="H73" s="1"/>
  <c r="D73"/>
  <c r="J73" s="1"/>
  <c r="G72"/>
  <c r="H72" s="1"/>
  <c r="F72"/>
  <c r="D72"/>
  <c r="J72" s="1"/>
  <c r="B72"/>
  <c r="G71"/>
  <c r="H71" s="1"/>
  <c r="F71"/>
  <c r="D71"/>
  <c r="K71" s="1"/>
  <c r="M71" s="1"/>
  <c r="G70"/>
  <c r="H70" s="1"/>
  <c r="F70"/>
  <c r="D70"/>
  <c r="K70" s="1"/>
  <c r="M70" s="1"/>
  <c r="B70"/>
  <c r="F69"/>
  <c r="H69" s="1"/>
  <c r="D69"/>
  <c r="K69" s="1"/>
  <c r="M69" s="1"/>
  <c r="B69"/>
  <c r="D67"/>
  <c r="K67" s="1"/>
  <c r="M67" s="1"/>
  <c r="D64"/>
  <c r="K64" s="1"/>
  <c r="M64" s="1"/>
  <c r="D63"/>
  <c r="K63" s="1"/>
  <c r="M63" s="1"/>
  <c r="G67"/>
  <c r="H67" s="1"/>
  <c r="C67"/>
  <c r="A67"/>
  <c r="I67" s="1"/>
  <c r="F66"/>
  <c r="H66" s="1"/>
  <c r="D66"/>
  <c r="K66" s="1"/>
  <c r="M66" s="1"/>
  <c r="C66"/>
  <c r="A66"/>
  <c r="I66" s="1"/>
  <c r="F65"/>
  <c r="H65" s="1"/>
  <c r="D65"/>
  <c r="K65" s="1"/>
  <c r="M65" s="1"/>
  <c r="C65"/>
  <c r="A65"/>
  <c r="I65" s="1"/>
  <c r="G64"/>
  <c r="H64" s="1"/>
  <c r="A64"/>
  <c r="I64" s="1"/>
  <c r="G63"/>
  <c r="H63" s="1"/>
  <c r="C63"/>
  <c r="A63"/>
  <c r="I63" s="1"/>
  <c r="F62"/>
  <c r="H62" s="1"/>
  <c r="D62"/>
  <c r="K62" s="1"/>
  <c r="M62" s="1"/>
  <c r="A62"/>
  <c r="I62" s="1"/>
  <c r="G61"/>
  <c r="H61" s="1"/>
  <c r="F61"/>
  <c r="D61"/>
  <c r="K61" s="1"/>
  <c r="M61" s="1"/>
  <c r="A61"/>
  <c r="I61" s="1"/>
  <c r="F60"/>
  <c r="H60" s="1"/>
  <c r="D60"/>
  <c r="K60" s="1"/>
  <c r="M60" s="1"/>
  <c r="A60"/>
  <c r="I60" s="1"/>
  <c r="G59"/>
  <c r="H59" s="1"/>
  <c r="C59"/>
  <c r="A59"/>
  <c r="I59" s="1"/>
  <c r="G58"/>
  <c r="H58" s="1"/>
  <c r="F58"/>
  <c r="D58"/>
  <c r="K58" s="1"/>
  <c r="M58" s="1"/>
  <c r="A58"/>
  <c r="I58" s="1"/>
  <c r="F57"/>
  <c r="H57" s="1"/>
  <c r="D57"/>
  <c r="K57" s="1"/>
  <c r="M57" s="1"/>
  <c r="A57"/>
  <c r="I57" s="1"/>
  <c r="F56"/>
  <c r="H56" s="1"/>
  <c r="D56"/>
  <c r="K56" s="1"/>
  <c r="M56" s="1"/>
  <c r="A56"/>
  <c r="I56" s="1"/>
  <c r="G55"/>
  <c r="H55" s="1"/>
  <c r="A55"/>
  <c r="I55" s="1"/>
  <c r="G54"/>
  <c r="H54" s="1"/>
  <c r="A54"/>
  <c r="I54" s="1"/>
  <c r="F53"/>
  <c r="H53" s="1"/>
  <c r="D53"/>
  <c r="K53" s="1"/>
  <c r="M53" s="1"/>
  <c r="A53"/>
  <c r="I53" s="1"/>
  <c r="G52"/>
  <c r="H52" s="1"/>
  <c r="A52"/>
  <c r="I52" s="1"/>
  <c r="G51"/>
  <c r="H51" s="1"/>
  <c r="A51"/>
  <c r="I51" s="1"/>
  <c r="F50"/>
  <c r="H50" s="1"/>
  <c r="D50"/>
  <c r="K50" s="1"/>
  <c r="M50" s="1"/>
  <c r="A50"/>
  <c r="I50" s="1"/>
  <c r="G49"/>
  <c r="H49" s="1"/>
  <c r="A49"/>
  <c r="I49" s="1"/>
  <c r="F48"/>
  <c r="H48" s="1"/>
  <c r="D48"/>
  <c r="K48" s="1"/>
  <c r="M48" s="1"/>
  <c r="A48"/>
  <c r="I48" s="1"/>
  <c r="F47"/>
  <c r="H47" s="1"/>
  <c r="D47"/>
  <c r="K47" s="1"/>
  <c r="M47" s="1"/>
  <c r="A47"/>
  <c r="I47" s="1"/>
  <c r="F46"/>
  <c r="H46" s="1"/>
  <c r="D46"/>
  <c r="K46" s="1"/>
  <c r="M46" s="1"/>
  <c r="A46"/>
  <c r="I46" s="1"/>
  <c r="F45"/>
  <c r="H45" s="1"/>
  <c r="D45"/>
  <c r="K45" s="1"/>
  <c r="M45" s="1"/>
  <c r="A45"/>
  <c r="I45" s="1"/>
  <c r="F44"/>
  <c r="H44" s="1"/>
  <c r="D44"/>
  <c r="K44" s="1"/>
  <c r="M44" s="1"/>
  <c r="A44"/>
  <c r="I44" s="1"/>
  <c r="F43"/>
  <c r="H43" s="1"/>
  <c r="D43"/>
  <c r="K43" s="1"/>
  <c r="M43" s="1"/>
  <c r="A43"/>
  <c r="I43" s="1"/>
  <c r="F42"/>
  <c r="H42" s="1"/>
  <c r="D42"/>
  <c r="K42" s="1"/>
  <c r="M42" s="1"/>
  <c r="A42"/>
  <c r="I42" s="1"/>
  <c r="F41"/>
  <c r="H41" s="1"/>
  <c r="D41"/>
  <c r="K41" s="1"/>
  <c r="M41" s="1"/>
  <c r="A41"/>
  <c r="I41" s="1"/>
  <c r="F40"/>
  <c r="H40" s="1"/>
  <c r="D40"/>
  <c r="K40" s="1"/>
  <c r="M40" s="1"/>
  <c r="A40"/>
  <c r="I40" s="1"/>
  <c r="F39"/>
  <c r="H39" s="1"/>
  <c r="D39"/>
  <c r="K39" s="1"/>
  <c r="M39" s="1"/>
  <c r="A39"/>
  <c r="I39" s="1"/>
  <c r="F38"/>
  <c r="H38" s="1"/>
  <c r="D38"/>
  <c r="K38" s="1"/>
  <c r="M38" s="1"/>
  <c r="B38"/>
  <c r="A38"/>
  <c r="I38" s="1"/>
  <c r="F37"/>
  <c r="H37" s="1"/>
  <c r="D37"/>
  <c r="K37" s="1"/>
  <c r="M37" s="1"/>
  <c r="B37"/>
  <c r="A37"/>
  <c r="I37" s="1"/>
  <c r="F36"/>
  <c r="H36" s="1"/>
  <c r="D36"/>
  <c r="K36" s="1"/>
  <c r="M36" s="1"/>
  <c r="B36"/>
  <c r="A36"/>
  <c r="I36" s="1"/>
  <c r="D31"/>
  <c r="K31" s="1"/>
  <c r="M31" s="1"/>
  <c r="D25"/>
  <c r="K25" s="1"/>
  <c r="M25" s="1"/>
  <c r="D17"/>
  <c r="K17" s="1"/>
  <c r="M17" s="1"/>
  <c r="D13"/>
  <c r="K13" s="1"/>
  <c r="M13" s="1"/>
  <c r="A1"/>
  <c r="B1"/>
  <c r="C1"/>
  <c r="D1"/>
  <c r="A2"/>
  <c r="C2"/>
  <c r="D2"/>
  <c r="A3"/>
  <c r="B3"/>
  <c r="C3"/>
  <c r="D3"/>
  <c r="F3"/>
  <c r="G3"/>
  <c r="A4"/>
  <c r="I4" s="1"/>
  <c r="B4"/>
  <c r="D4"/>
  <c r="K4" s="1"/>
  <c r="F4"/>
  <c r="H4" s="1"/>
  <c r="A5"/>
  <c r="I5" s="1"/>
  <c r="B5"/>
  <c r="D5"/>
  <c r="K5" s="1"/>
  <c r="M5" s="1"/>
  <c r="F5"/>
  <c r="H5" s="1"/>
  <c r="J5" s="1"/>
  <c r="A6"/>
  <c r="I6" s="1"/>
  <c r="D6"/>
  <c r="K6" s="1"/>
  <c r="M6" s="1"/>
  <c r="F6"/>
  <c r="G6"/>
  <c r="H6" s="1"/>
  <c r="J6" s="1"/>
  <c r="A7"/>
  <c r="I7" s="1"/>
  <c r="D7"/>
  <c r="K7" s="1"/>
  <c r="M7" s="1"/>
  <c r="F7"/>
  <c r="H7" s="1"/>
  <c r="J7" s="1"/>
  <c r="A8"/>
  <c r="I8" s="1"/>
  <c r="B8"/>
  <c r="D8"/>
  <c r="K8" s="1"/>
  <c r="M8" s="1"/>
  <c r="F8"/>
  <c r="G8"/>
  <c r="H8" s="1"/>
  <c r="J8" s="1"/>
  <c r="A9"/>
  <c r="I9" s="1"/>
  <c r="B9"/>
  <c r="D9"/>
  <c r="K9" s="1"/>
  <c r="M9" s="1"/>
  <c r="F9"/>
  <c r="G9"/>
  <c r="H9" s="1"/>
  <c r="J9" s="1"/>
  <c r="A10"/>
  <c r="I10" s="1"/>
  <c r="D10"/>
  <c r="K10" s="1"/>
  <c r="M10" s="1"/>
  <c r="F10"/>
  <c r="H10" s="1"/>
  <c r="J10" s="1"/>
  <c r="A11"/>
  <c r="I11" s="1"/>
  <c r="B11"/>
  <c r="D11"/>
  <c r="K11" s="1"/>
  <c r="M11" s="1"/>
  <c r="F11"/>
  <c r="H11" s="1"/>
  <c r="J11" s="1"/>
  <c r="A12"/>
  <c r="I12" s="1"/>
  <c r="C12"/>
  <c r="D12"/>
  <c r="K12" s="1"/>
  <c r="M12" s="1"/>
  <c r="F12"/>
  <c r="H12" s="1"/>
  <c r="J12" s="1"/>
  <c r="A13"/>
  <c r="I13" s="1"/>
  <c r="C13"/>
  <c r="G13"/>
  <c r="H13" s="1"/>
  <c r="J13" s="1"/>
  <c r="A14"/>
  <c r="I14" s="1"/>
  <c r="D14"/>
  <c r="K14" s="1"/>
  <c r="M14" s="1"/>
  <c r="F14"/>
  <c r="H14" s="1"/>
  <c r="J14" s="1"/>
  <c r="A15"/>
  <c r="I15" s="1"/>
  <c r="C15"/>
  <c r="D15"/>
  <c r="K15" s="1"/>
  <c r="M15" s="1"/>
  <c r="F15"/>
  <c r="H15" s="1"/>
  <c r="J15" s="1"/>
  <c r="A16"/>
  <c r="I16" s="1"/>
  <c r="C16"/>
  <c r="D16"/>
  <c r="K16" s="1"/>
  <c r="M16" s="1"/>
  <c r="F16"/>
  <c r="H16" s="1"/>
  <c r="J16" s="1"/>
  <c r="A17"/>
  <c r="I17" s="1"/>
  <c r="C17"/>
  <c r="G17"/>
  <c r="H17" s="1"/>
  <c r="J17" s="1"/>
  <c r="A18"/>
  <c r="I18" s="1"/>
  <c r="D18"/>
  <c r="K18" s="1"/>
  <c r="M18" s="1"/>
  <c r="F18"/>
  <c r="H18" s="1"/>
  <c r="J18" s="1"/>
  <c r="A19"/>
  <c r="I19" s="1"/>
  <c r="D19"/>
  <c r="K19" s="1"/>
  <c r="M19" s="1"/>
  <c r="F19"/>
  <c r="H19" s="1"/>
  <c r="J19" s="1"/>
  <c r="A20"/>
  <c r="I20" s="1"/>
  <c r="C20"/>
  <c r="D20"/>
  <c r="K20" s="1"/>
  <c r="M20" s="1"/>
  <c r="F20"/>
  <c r="H20" s="1"/>
  <c r="J20" s="1"/>
  <c r="A21"/>
  <c r="I21" s="1"/>
  <c r="D21"/>
  <c r="K21" s="1"/>
  <c r="M21" s="1"/>
  <c r="F21"/>
  <c r="H21" s="1"/>
  <c r="J21" s="1"/>
  <c r="A22"/>
  <c r="I22" s="1"/>
  <c r="G22"/>
  <c r="H22" s="1"/>
  <c r="J22" s="1"/>
  <c r="A23"/>
  <c r="I23" s="1"/>
  <c r="D23"/>
  <c r="K23" s="1"/>
  <c r="M23" s="1"/>
  <c r="F23"/>
  <c r="G23"/>
  <c r="H23" s="1"/>
  <c r="J23" s="1"/>
  <c r="A24"/>
  <c r="I24" s="1"/>
  <c r="D24"/>
  <c r="K24" s="1"/>
  <c r="M24" s="1"/>
  <c r="F24"/>
  <c r="G24"/>
  <c r="H24" s="1"/>
  <c r="J24" s="1"/>
  <c r="A25"/>
  <c r="I25" s="1"/>
  <c r="G25"/>
  <c r="H25" s="1"/>
  <c r="J25" s="1"/>
  <c r="A26"/>
  <c r="I26" s="1"/>
  <c r="D26"/>
  <c r="K26" s="1"/>
  <c r="M26" s="1"/>
  <c r="F26"/>
  <c r="G26"/>
  <c r="H26" s="1"/>
  <c r="J26" s="1"/>
  <c r="A27"/>
  <c r="I27" s="1"/>
  <c r="C27"/>
  <c r="D27"/>
  <c r="K27" s="1"/>
  <c r="M27" s="1"/>
  <c r="F27"/>
  <c r="H27" s="1"/>
  <c r="J27" s="1"/>
  <c r="A28"/>
  <c r="I28" s="1"/>
  <c r="C28"/>
  <c r="D28"/>
  <c r="K28" s="1"/>
  <c r="M28" s="1"/>
  <c r="F28"/>
  <c r="H28" s="1"/>
  <c r="J28" s="1"/>
  <c r="A29"/>
  <c r="I29" s="1"/>
  <c r="D29"/>
  <c r="K29" s="1"/>
  <c r="M29" s="1"/>
  <c r="F29"/>
  <c r="G29"/>
  <c r="H29" s="1"/>
  <c r="J29" s="1"/>
  <c r="A30"/>
  <c r="I30" s="1"/>
  <c r="D30"/>
  <c r="K30" s="1"/>
  <c r="M30" s="1"/>
  <c r="F30"/>
  <c r="H30" s="1"/>
  <c r="J30" s="1"/>
  <c r="A31"/>
  <c r="I31" s="1"/>
  <c r="C31"/>
  <c r="G31"/>
  <c r="H31" s="1"/>
  <c r="J31" s="1"/>
  <c r="L4" l="1"/>
  <c r="M4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K78"/>
  <c r="K77"/>
  <c r="K76"/>
  <c r="K75"/>
  <c r="K74"/>
  <c r="K73"/>
  <c r="K72"/>
  <c r="L71"/>
  <c r="L70"/>
  <c r="L69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J4"/>
  <c r="L72" l="1"/>
  <c r="M72"/>
  <c r="L73"/>
  <c r="M73"/>
  <c r="L74"/>
  <c r="M74"/>
  <c r="L75"/>
  <c r="M75"/>
  <c r="L76"/>
  <c r="M76"/>
  <c r="L77"/>
  <c r="M77"/>
  <c r="L78"/>
  <c r="M78"/>
</calcChain>
</file>

<file path=xl/sharedStrings.xml><?xml version="1.0" encoding="utf-8"?>
<sst xmlns="http://schemas.openxmlformats.org/spreadsheetml/2006/main" count="22" uniqueCount="17">
  <si>
    <t>Help Date</t>
  </si>
  <si>
    <t>Width</t>
  </si>
  <si>
    <t>INT</t>
  </si>
  <si>
    <t>TIME</t>
  </si>
  <si>
    <t>CHAR</t>
  </si>
  <si>
    <t>LOADTYPE</t>
  </si>
  <si>
    <t>Update to RecordType</t>
  </si>
  <si>
    <t>PARTNAME2</t>
  </si>
  <si>
    <t>SERIALNAME2</t>
  </si>
  <si>
    <t>REVNAME2</t>
  </si>
  <si>
    <t>CUSTNAME2</t>
  </si>
  <si>
    <t>SERNUM2</t>
  </si>
  <si>
    <t>QUANT2</t>
  </si>
  <si>
    <t>ACTNAME2</t>
  </si>
  <si>
    <t>WARHSNAME2</t>
  </si>
  <si>
    <t>LOCNAME2</t>
  </si>
  <si>
    <t>REWORKFLAG2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</si>
</sst>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8"/>
  <sheetViews>
    <sheetView tabSelected="1" workbookViewId="0">
      <selection activeCell="L78" sqref="L69:L78"/>
    </sheetView>
  </sheetViews>
  <sheetFormatPr defaultRowHeight="15"/>
  <cols>
    <col min="1" max="1" width="18.85546875" bestFit="1" customWidth="1"/>
    <col min="6" max="7" width="21.42578125" bestFit="1" customWidth="1"/>
    <col min="8" max="8" width="22.85546875" bestFit="1" customWidth="1"/>
    <col min="9" max="9" width="14.85546875" bestFit="1" customWidth="1"/>
    <col min="10" max="10" width="46.7109375" customWidth="1"/>
    <col min="11" max="11" width="7.85546875" customWidth="1"/>
    <col min="12" max="12" width="49.28515625" bestFit="1" customWidth="1"/>
  </cols>
  <sheetData>
    <row r="1" spans="1:13">
      <c r="A1" t="str">
        <f>"Form Name"</f>
        <v>Form Name</v>
      </c>
      <c r="B1" t="str">
        <f>"Zoom/International"</f>
        <v>Zoom/International</v>
      </c>
      <c r="C1" t="str">
        <f>"Application"</f>
        <v>Application</v>
      </c>
      <c r="D1" t="str">
        <f>"Module Name"</f>
        <v>Module Name</v>
      </c>
      <c r="E1" t="s">
        <v>0</v>
      </c>
    </row>
    <row r="2" spans="1:13">
      <c r="A2" t="str">
        <f>"SERIAL"</f>
        <v>SERIAL</v>
      </c>
      <c r="C2" t="str">
        <f>"PRC"</f>
        <v>PRC</v>
      </c>
      <c r="D2" t="str">
        <f>"Production Control"</f>
        <v>Production Control</v>
      </c>
      <c r="E2" s="1">
        <v>39631</v>
      </c>
    </row>
    <row r="3" spans="1:13">
      <c r="A3" t="str">
        <f>"Form Column Name"</f>
        <v>Form Column Name</v>
      </c>
      <c r="B3" t="str">
        <f>"Read/Mandatory/Bal"</f>
        <v>Read/Mandatory/Bal</v>
      </c>
      <c r="C3" t="str">
        <f>"Boolean?"</f>
        <v>Boolean?</v>
      </c>
      <c r="D3" t="str">
        <f>"Type"</f>
        <v>Type</v>
      </c>
      <c r="E3" t="s">
        <v>1</v>
      </c>
      <c r="F3" t="str">
        <f>"Title"</f>
        <v>Title</v>
      </c>
      <c r="G3" t="str">
        <f>"Revised Title"</f>
        <v>Revised Title</v>
      </c>
    </row>
    <row r="4" spans="1:13">
      <c r="A4" t="str">
        <f>"PARTNAME"</f>
        <v>PARTNAME</v>
      </c>
      <c r="B4" t="str">
        <f>"M"</f>
        <v>M</v>
      </c>
      <c r="D4" t="str">
        <f>"CHAR"</f>
        <v>CHAR</v>
      </c>
      <c r="E4">
        <v>15</v>
      </c>
      <c r="F4" t="str">
        <f>"Part Number"</f>
        <v>Part Number</v>
      </c>
      <c r="H4" t="str">
        <f>IF(G4="",F4,G4)</f>
        <v>Part Number</v>
      </c>
      <c r="I4" t="str">
        <f>CHAR(34) &amp; A4 &amp;"," &amp; CHAR(34) &amp; " &amp; _"</f>
        <v>"PARTNAME," &amp; _</v>
      </c>
      <c r="J4" t="str">
        <f>A4 &amp; " ("&amp;D4&amp;","&amp;E4&amp;",'"&amp;H4&amp;"')"</f>
        <v>PARTNAME (CHAR,15,'Part Number')</v>
      </c>
      <c r="K4" t="str">
        <f>IF(D4="CHAR","TEXT","")</f>
        <v>TEXT</v>
      </c>
      <c r="L4" t="str">
        <f>"String.Format("&amp;CHAR(34) &amp; IF(K4&lt;&gt;"TEXT","0","") &amp; CHAR(34) &amp;", "&amp; CHAR(34) &amp; IF(B4="M","M,","") &amp;D4&amp;","&amp;E4&amp;","&amp;H4&amp; CHAR(34) &amp; "), _"</f>
        <v>String.Format("", "M,CHAR,15,Part Number"), _</v>
      </c>
      <c r="M4" t="str">
        <f>CHAR(34) &amp; K4 &amp;"," &amp;CHAR(34) &amp; " &amp; _"</f>
        <v>"TEXT," &amp; _</v>
      </c>
    </row>
    <row r="5" spans="1:13">
      <c r="A5" t="str">
        <f>"SERIALNAME"</f>
        <v>SERIALNAME</v>
      </c>
      <c r="B5" t="str">
        <f>"M"</f>
        <v>M</v>
      </c>
      <c r="D5" t="str">
        <f>"CHAR"</f>
        <v>CHAR</v>
      </c>
      <c r="E5">
        <v>22</v>
      </c>
      <c r="F5" t="str">
        <f>"Work Order"</f>
        <v>Work Order</v>
      </c>
      <c r="H5" t="str">
        <f t="shared" ref="H5:H71" si="0">IF(G5="",F5,G5)</f>
        <v>Work Order</v>
      </c>
      <c r="I5" t="str">
        <f t="shared" ref="I5:I71" si="1">CHAR(34) &amp; A5 &amp;"," &amp; CHAR(34) &amp; " &amp; _"</f>
        <v>"SERIALNAME," &amp; _</v>
      </c>
      <c r="J5" t="str">
        <f t="shared" ref="J5:J71" si="2">A5 &amp; " ("&amp;D5&amp;","&amp;E5&amp;",'"&amp;H5&amp;"')"</f>
        <v>SERIALNAME (CHAR,22,'Work Order')</v>
      </c>
      <c r="K5" t="str">
        <f t="shared" ref="K5:K71" si="3">IF(D5="CHAR","TEXT","")</f>
        <v>TEXT</v>
      </c>
      <c r="L5" t="str">
        <f t="shared" ref="L5:L71" si="4">"String.Format("&amp;CHAR(34) &amp; IF(K5&lt;&gt;"TEXT","0","") &amp; CHAR(34) &amp;", "&amp; CHAR(34) &amp; IF(B5="M","M,","") &amp;D5&amp;","&amp;E5&amp;","&amp;H5&amp; CHAR(34) &amp; "), _"</f>
        <v>String.Format("", "M,CHAR,22,Work Order"), _</v>
      </c>
      <c r="M5" t="str">
        <f t="shared" ref="M5:M71" si="5">CHAR(34) &amp; K5 &amp;"," &amp;CHAR(34) &amp; " &amp; _"</f>
        <v>"TEXT," &amp; _</v>
      </c>
    </row>
    <row r="6" spans="1:13">
      <c r="A6" t="str">
        <f>"REVNAME"</f>
        <v>REVNAME</v>
      </c>
      <c r="D6" t="str">
        <f>"CHAR"</f>
        <v>CHAR</v>
      </c>
      <c r="E6">
        <v>10</v>
      </c>
      <c r="F6" t="str">
        <f>"Part Revision No."</f>
        <v>Part Revision No.</v>
      </c>
      <c r="G6" t="str">
        <f>"Part Revision No."</f>
        <v>Part Revision No.</v>
      </c>
      <c r="H6" t="str">
        <f t="shared" si="0"/>
        <v>Part Revision No.</v>
      </c>
      <c r="I6" t="str">
        <f t="shared" si="1"/>
        <v>"REVNAME," &amp; _</v>
      </c>
      <c r="J6" t="str">
        <f t="shared" si="2"/>
        <v>REVNAME (CHAR,10,'Part Revision No.')</v>
      </c>
      <c r="K6" t="str">
        <f t="shared" si="3"/>
        <v>TEXT</v>
      </c>
      <c r="L6" t="str">
        <f t="shared" si="4"/>
        <v>String.Format("", "CHAR,10,Part Revision No."), _</v>
      </c>
      <c r="M6" t="str">
        <f t="shared" si="5"/>
        <v>"TEXT," &amp; _</v>
      </c>
    </row>
    <row r="7" spans="1:13">
      <c r="A7" t="str">
        <f>"REVNUM"</f>
        <v>REVNUM</v>
      </c>
      <c r="D7" t="str">
        <f>"CHAR"</f>
        <v>CHAR</v>
      </c>
      <c r="E7">
        <v>3</v>
      </c>
      <c r="F7" t="str">
        <f>"BOM Revision Number"</f>
        <v>BOM Revision Number</v>
      </c>
      <c r="H7" t="str">
        <f t="shared" si="0"/>
        <v>BOM Revision Number</v>
      </c>
      <c r="I7" t="str">
        <f t="shared" si="1"/>
        <v>"REVNUM," &amp; _</v>
      </c>
      <c r="J7" t="str">
        <f t="shared" si="2"/>
        <v>REVNUM (CHAR,3,'BOM Revision Number')</v>
      </c>
      <c r="K7" t="str">
        <f t="shared" si="3"/>
        <v>TEXT</v>
      </c>
      <c r="L7" t="str">
        <f t="shared" si="4"/>
        <v>String.Format("", "CHAR,3,BOM Revision Number"), _</v>
      </c>
      <c r="M7" t="str">
        <f t="shared" si="5"/>
        <v>"TEXT," &amp; _</v>
      </c>
    </row>
    <row r="8" spans="1:13">
      <c r="A8" t="str">
        <f>"SERIALSTATUSDES"</f>
        <v>SERIALSTATUSDES</v>
      </c>
      <c r="B8" t="str">
        <f>"M"</f>
        <v>M</v>
      </c>
      <c r="D8" t="str">
        <f>"CHAR"</f>
        <v>CHAR</v>
      </c>
      <c r="E8">
        <v>12</v>
      </c>
      <c r="F8" t="str">
        <f>"Work Order Status"</f>
        <v>Work Order Status</v>
      </c>
      <c r="G8" t="str">
        <f>"Status"</f>
        <v>Status</v>
      </c>
      <c r="H8" t="str">
        <f t="shared" si="0"/>
        <v>Status</v>
      </c>
      <c r="I8" t="str">
        <f t="shared" si="1"/>
        <v>"SERIALSTATUSDES," &amp; _</v>
      </c>
      <c r="J8" t="str">
        <f t="shared" si="2"/>
        <v>SERIALSTATUSDES (CHAR,12,'Status')</v>
      </c>
      <c r="K8" t="str">
        <f t="shared" si="3"/>
        <v>TEXT</v>
      </c>
      <c r="L8" t="str">
        <f t="shared" si="4"/>
        <v>String.Format("", "M,CHAR,12,Status"), _</v>
      </c>
      <c r="M8" t="str">
        <f t="shared" si="5"/>
        <v>"TEXT," &amp; _</v>
      </c>
    </row>
    <row r="9" spans="1:13">
      <c r="A9" t="str">
        <f>"OWNERLOGIN"</f>
        <v>OWNERLOGIN</v>
      </c>
      <c r="B9" t="str">
        <f>"M"</f>
        <v>M</v>
      </c>
      <c r="D9" t="str">
        <f>"CHAR"</f>
        <v>CHAR</v>
      </c>
      <c r="E9">
        <v>20</v>
      </c>
      <c r="F9" t="str">
        <f>"User"</f>
        <v>User</v>
      </c>
      <c r="G9" t="str">
        <f>"Assigned to"</f>
        <v>Assigned to</v>
      </c>
      <c r="H9" t="str">
        <f t="shared" si="0"/>
        <v>Assigned to</v>
      </c>
      <c r="I9" t="str">
        <f t="shared" si="1"/>
        <v>"OWNERLOGIN," &amp; _</v>
      </c>
      <c r="J9" t="str">
        <f t="shared" si="2"/>
        <v>OWNERLOGIN (CHAR,20,'Assigned to')</v>
      </c>
      <c r="K9" t="str">
        <f t="shared" si="3"/>
        <v>TEXT</v>
      </c>
      <c r="L9" t="str">
        <f t="shared" si="4"/>
        <v>String.Format("", "M,CHAR,20,Assigned to"), _</v>
      </c>
      <c r="M9" t="str">
        <f t="shared" si="5"/>
        <v>"TEXT," &amp; _</v>
      </c>
    </row>
    <row r="10" spans="1:13">
      <c r="A10" t="str">
        <f>"QUANT"</f>
        <v>QUANT</v>
      </c>
      <c r="D10" t="str">
        <f>"INT"</f>
        <v>INT</v>
      </c>
      <c r="E10">
        <v>17</v>
      </c>
      <c r="F10" t="str">
        <f>"Work Order Quantity"</f>
        <v>Work Order Quantity</v>
      </c>
      <c r="H10" t="str">
        <f t="shared" si="0"/>
        <v>Work Order Quantity</v>
      </c>
      <c r="I10" t="str">
        <f t="shared" si="1"/>
        <v>"QUANT," &amp; _</v>
      </c>
      <c r="J10" t="str">
        <f t="shared" si="2"/>
        <v>QUANT (INT,17,'Work Order Quantity')</v>
      </c>
      <c r="K10" t="str">
        <f t="shared" si="3"/>
        <v/>
      </c>
      <c r="L10" t="str">
        <f t="shared" si="4"/>
        <v>String.Format("0", "INT,17,Work Order Quantity"), _</v>
      </c>
      <c r="M10" t="str">
        <f t="shared" si="5"/>
        <v>"," &amp; _</v>
      </c>
    </row>
    <row r="11" spans="1:13">
      <c r="A11" t="str">
        <f>"PSDATE"</f>
        <v>PSDATE</v>
      </c>
      <c r="B11" t="str">
        <f>"M"</f>
        <v>M</v>
      </c>
      <c r="D11" t="str">
        <f>"DATE"</f>
        <v>DATE</v>
      </c>
      <c r="E11">
        <v>14</v>
      </c>
      <c r="F11" t="str">
        <f>"Begin Production"</f>
        <v>Begin Production</v>
      </c>
      <c r="H11" t="str">
        <f t="shared" si="0"/>
        <v>Begin Production</v>
      </c>
      <c r="I11" t="str">
        <f t="shared" si="1"/>
        <v>"PSDATE," &amp; _</v>
      </c>
      <c r="J11" t="str">
        <f t="shared" si="2"/>
        <v>PSDATE (DATE,14,'Begin Production')</v>
      </c>
      <c r="K11" t="str">
        <f t="shared" si="3"/>
        <v/>
      </c>
      <c r="L11" t="str">
        <f t="shared" si="4"/>
        <v>String.Format("0", "M,DATE,14,Begin Production"), _</v>
      </c>
      <c r="M11" t="str">
        <f t="shared" si="5"/>
        <v>"," &amp; _</v>
      </c>
    </row>
    <row r="12" spans="1:13">
      <c r="A12" t="str">
        <f>"AUTORELEASE"</f>
        <v>AUTORELEASE</v>
      </c>
      <c r="C12" t="str">
        <f>"Y"</f>
        <v>Y</v>
      </c>
      <c r="D12" t="str">
        <f>"CHAR"</f>
        <v>CHAR</v>
      </c>
      <c r="E12">
        <v>1</v>
      </c>
      <c r="F12" t="str">
        <f>"Release"</f>
        <v>Release</v>
      </c>
      <c r="H12" t="str">
        <f t="shared" si="0"/>
        <v>Release</v>
      </c>
      <c r="I12" t="str">
        <f t="shared" si="1"/>
        <v>"AUTORELEASE," &amp; _</v>
      </c>
      <c r="J12" t="str">
        <f t="shared" si="2"/>
        <v>AUTORELEASE (CHAR,1,'Release')</v>
      </c>
      <c r="K12" t="str">
        <f t="shared" si="3"/>
        <v>TEXT</v>
      </c>
      <c r="L12" t="str">
        <f t="shared" si="4"/>
        <v>String.Format("", "CHAR,1,Release"), _</v>
      </c>
      <c r="M12" t="str">
        <f t="shared" si="5"/>
        <v>"TEXT," &amp; _</v>
      </c>
    </row>
    <row r="13" spans="1:13">
      <c r="A13" t="str">
        <f>"CLOSEDBOOL"</f>
        <v>CLOSEDBOOL</v>
      </c>
      <c r="C13" t="str">
        <f>"Y"</f>
        <v>Y</v>
      </c>
      <c r="D13" t="str">
        <f>"CHAR"</f>
        <v>CHAR</v>
      </c>
      <c r="E13">
        <v>1</v>
      </c>
      <c r="G13" t="str">
        <f>"Closed?"</f>
        <v>Closed?</v>
      </c>
      <c r="H13" t="str">
        <f t="shared" si="0"/>
        <v>Closed?</v>
      </c>
      <c r="I13" t="str">
        <f t="shared" si="1"/>
        <v>"CLOSEDBOOL," &amp; _</v>
      </c>
      <c r="J13" t="str">
        <f t="shared" si="2"/>
        <v>CLOSEDBOOL (CHAR,1,'Closed?')</v>
      </c>
      <c r="K13" t="str">
        <f t="shared" si="3"/>
        <v>TEXT</v>
      </c>
      <c r="L13" t="str">
        <f t="shared" si="4"/>
        <v>String.Format("", "CHAR,1,Closed?"), _</v>
      </c>
      <c r="M13" t="str">
        <f t="shared" si="5"/>
        <v>"TEXT," &amp; _</v>
      </c>
    </row>
    <row r="14" spans="1:13">
      <c r="A14" t="str">
        <f>"CLOSEDATE"</f>
        <v>CLOSEDATE</v>
      </c>
      <c r="D14" t="str">
        <f>"DATE"</f>
        <v>DATE</v>
      </c>
      <c r="E14">
        <v>8</v>
      </c>
      <c r="F14" t="str">
        <f>"Date Closed"</f>
        <v>Date Closed</v>
      </c>
      <c r="H14" t="str">
        <f t="shared" si="0"/>
        <v>Date Closed</v>
      </c>
      <c r="I14" t="str">
        <f t="shared" si="1"/>
        <v>"CLOSEDATE," &amp; _</v>
      </c>
      <c r="J14" t="str">
        <f t="shared" si="2"/>
        <v>CLOSEDATE (DATE,8,'Date Closed')</v>
      </c>
      <c r="K14" t="str">
        <f t="shared" si="3"/>
        <v/>
      </c>
      <c r="L14" t="str">
        <f t="shared" si="4"/>
        <v>String.Format("0", "DATE,8,Date Closed"), _</v>
      </c>
      <c r="M14" t="str">
        <f t="shared" si="5"/>
        <v>"," &amp; _</v>
      </c>
    </row>
    <row r="15" spans="1:13">
      <c r="A15" t="str">
        <f>"IGNOREFORPLAN"</f>
        <v>IGNOREFORPLAN</v>
      </c>
      <c r="C15" t="str">
        <f>"Y"</f>
        <v>Y</v>
      </c>
      <c r="D15" t="str">
        <f>"CHAR"</f>
        <v>CHAR</v>
      </c>
      <c r="E15">
        <v>1</v>
      </c>
      <c r="F15" t="str">
        <f>"Ignore When Planning"</f>
        <v>Ignore When Planning</v>
      </c>
      <c r="H15" t="str">
        <f t="shared" si="0"/>
        <v>Ignore When Planning</v>
      </c>
      <c r="I15" t="str">
        <f t="shared" si="1"/>
        <v>"IGNOREFORPLAN," &amp; _</v>
      </c>
      <c r="J15" t="str">
        <f t="shared" si="2"/>
        <v>IGNOREFORPLAN (CHAR,1,'Ignore When Planning')</v>
      </c>
      <c r="K15" t="str">
        <f t="shared" si="3"/>
        <v>TEXT</v>
      </c>
      <c r="L15" t="str">
        <f t="shared" si="4"/>
        <v>String.Format("", "CHAR,1,Ignore When Planning"), _</v>
      </c>
      <c r="M15" t="str">
        <f t="shared" si="5"/>
        <v>"TEXT," &amp; _</v>
      </c>
    </row>
    <row r="16" spans="1:13">
      <c r="A16" t="str">
        <f>"IGNOREREL"</f>
        <v>IGNOREREL</v>
      </c>
      <c r="C16" t="str">
        <f>"Y"</f>
        <v>Y</v>
      </c>
      <c r="D16" t="str">
        <f>"CHAR"</f>
        <v>CHAR</v>
      </c>
      <c r="E16">
        <v>1</v>
      </c>
      <c r="F16" t="str">
        <f>"Plan by Reported Qty"</f>
        <v>Plan by Reported Qty</v>
      </c>
      <c r="H16" t="str">
        <f t="shared" si="0"/>
        <v>Plan by Reported Qty</v>
      </c>
      <c r="I16" t="str">
        <f t="shared" si="1"/>
        <v>"IGNOREREL," &amp; _</v>
      </c>
      <c r="J16" t="str">
        <f t="shared" si="2"/>
        <v>IGNOREREL (CHAR,1,'Plan by Reported Qty')</v>
      </c>
      <c r="K16" t="str">
        <f t="shared" si="3"/>
        <v>TEXT</v>
      </c>
      <c r="L16" t="str">
        <f t="shared" si="4"/>
        <v>String.Format("", "CHAR,1,Plan by Reported Qty"), _</v>
      </c>
      <c r="M16" t="str">
        <f t="shared" si="5"/>
        <v>"TEXT," &amp; _</v>
      </c>
    </row>
    <row r="17" spans="1:13">
      <c r="A17" t="str">
        <f>"REWORKFLAGBOOL"</f>
        <v>REWORKFLAGBOOL</v>
      </c>
      <c r="C17" t="str">
        <f>"Y"</f>
        <v>Y</v>
      </c>
      <c r="D17" t="str">
        <f>"CHAR"</f>
        <v>CHAR</v>
      </c>
      <c r="E17">
        <v>1</v>
      </c>
      <c r="G17" t="str">
        <f>"Rework?"</f>
        <v>Rework?</v>
      </c>
      <c r="H17" t="str">
        <f t="shared" si="0"/>
        <v>Rework?</v>
      </c>
      <c r="I17" t="str">
        <f t="shared" si="1"/>
        <v>"REWORKFLAGBOOL," &amp; _</v>
      </c>
      <c r="J17" t="str">
        <f t="shared" si="2"/>
        <v>REWORKFLAGBOOL (CHAR,1,'Rework?')</v>
      </c>
      <c r="K17" t="str">
        <f t="shared" si="3"/>
        <v>TEXT</v>
      </c>
      <c r="L17" t="str">
        <f t="shared" si="4"/>
        <v>String.Format("", "CHAR,1,Rework?"), _</v>
      </c>
      <c r="M17" t="str">
        <f t="shared" si="5"/>
        <v>"TEXT," &amp; _</v>
      </c>
    </row>
    <row r="18" spans="1:13">
      <c r="A18" t="str">
        <f>"ENDDATE"</f>
        <v>ENDDATE</v>
      </c>
      <c r="D18" t="str">
        <f>"DATE"</f>
        <v>DATE</v>
      </c>
      <c r="E18">
        <v>8</v>
      </c>
      <c r="F18" t="str">
        <f>"Expected End Date"</f>
        <v>Expected End Date</v>
      </c>
      <c r="H18" t="str">
        <f t="shared" si="0"/>
        <v>Expected End Date</v>
      </c>
      <c r="I18" t="str">
        <f t="shared" si="1"/>
        <v>"ENDDATE," &amp; _</v>
      </c>
      <c r="J18" t="str">
        <f t="shared" si="2"/>
        <v>ENDDATE (DATE,8,'Expected End Date')</v>
      </c>
      <c r="K18" t="str">
        <f t="shared" si="3"/>
        <v/>
      </c>
      <c r="L18" t="str">
        <f t="shared" si="4"/>
        <v>String.Format("0", "DATE,8,Expected End Date"), _</v>
      </c>
      <c r="M18" t="str">
        <f t="shared" si="5"/>
        <v>"," &amp; _</v>
      </c>
    </row>
    <row r="19" spans="1:13">
      <c r="A19" t="str">
        <f>"PEDATE"</f>
        <v>PEDATE</v>
      </c>
      <c r="D19" t="str">
        <f>"DATE"</f>
        <v>DATE</v>
      </c>
      <c r="E19">
        <v>14</v>
      </c>
      <c r="F19" t="str">
        <f>"End Production"</f>
        <v>End Production</v>
      </c>
      <c r="H19" t="str">
        <f t="shared" si="0"/>
        <v>End Production</v>
      </c>
      <c r="I19" t="str">
        <f t="shared" si="1"/>
        <v>"PEDATE," &amp; _</v>
      </c>
      <c r="J19" t="str">
        <f t="shared" si="2"/>
        <v>PEDATE (DATE,14,'End Production')</v>
      </c>
      <c r="K19" t="str">
        <f t="shared" si="3"/>
        <v/>
      </c>
      <c r="L19" t="str">
        <f t="shared" si="4"/>
        <v>String.Format("0", "DATE,14,End Production"), _</v>
      </c>
      <c r="M19" t="str">
        <f t="shared" si="5"/>
        <v>"," &amp; _</v>
      </c>
    </row>
    <row r="20" spans="1:13">
      <c r="A20" t="str">
        <f>"TOPASSEMBLYFLAG"</f>
        <v>TOPASSEMBLYFLAG</v>
      </c>
      <c r="C20" t="str">
        <f>"Y"</f>
        <v>Y</v>
      </c>
      <c r="D20" t="str">
        <f>"CHAR"</f>
        <v>CHAR</v>
      </c>
      <c r="E20">
        <v>1</v>
      </c>
      <c r="F20" t="str">
        <f>"Top-Level Part?"</f>
        <v>Top-Level Part?</v>
      </c>
      <c r="H20" t="str">
        <f t="shared" si="0"/>
        <v>Top-Level Part?</v>
      </c>
      <c r="I20" t="str">
        <f t="shared" si="1"/>
        <v>"TOPASSEMBLYFLAG," &amp; _</v>
      </c>
      <c r="J20" t="str">
        <f t="shared" si="2"/>
        <v>TOPASSEMBLYFLAG (CHAR,1,'Top-Level Part?')</v>
      </c>
      <c r="K20" t="str">
        <f t="shared" si="3"/>
        <v>TEXT</v>
      </c>
      <c r="L20" t="str">
        <f t="shared" si="4"/>
        <v>String.Format("", "CHAR,1,Top-Level Part?"), _</v>
      </c>
      <c r="M20" t="str">
        <f t="shared" si="5"/>
        <v>"TEXT," &amp; _</v>
      </c>
    </row>
    <row r="21" spans="1:13">
      <c r="A21" t="str">
        <f>"ORDNAME"</f>
        <v>ORDNAME</v>
      </c>
      <c r="D21" t="str">
        <f>"CHAR"</f>
        <v>CHAR</v>
      </c>
      <c r="E21">
        <v>16</v>
      </c>
      <c r="F21" t="str">
        <f>"Order"</f>
        <v>Order</v>
      </c>
      <c r="H21" t="str">
        <f t="shared" si="0"/>
        <v>Order</v>
      </c>
      <c r="I21" t="str">
        <f t="shared" si="1"/>
        <v>"ORDNAME," &amp; _</v>
      </c>
      <c r="J21" t="str">
        <f t="shared" si="2"/>
        <v>ORDNAME (CHAR,16,'Order')</v>
      </c>
      <c r="K21" t="str">
        <f t="shared" si="3"/>
        <v>TEXT</v>
      </c>
      <c r="L21" t="str">
        <f t="shared" si="4"/>
        <v>String.Format("", "CHAR,16,Order"), _</v>
      </c>
      <c r="M21" t="str">
        <f t="shared" si="5"/>
        <v>"TEXT," &amp; _</v>
      </c>
    </row>
    <row r="22" spans="1:13">
      <c r="A22" t="str">
        <f>"LINE"</f>
        <v>LINE</v>
      </c>
      <c r="D22" t="s">
        <v>2</v>
      </c>
      <c r="E22">
        <v>13</v>
      </c>
      <c r="G22" t="str">
        <f>"Ln"</f>
        <v>Ln</v>
      </c>
      <c r="H22" t="str">
        <f t="shared" si="0"/>
        <v>Ln</v>
      </c>
      <c r="I22" t="str">
        <f t="shared" si="1"/>
        <v>"LINE," &amp; _</v>
      </c>
      <c r="J22" t="str">
        <f t="shared" si="2"/>
        <v>LINE (INT,13,'Ln')</v>
      </c>
      <c r="K22" t="str">
        <f t="shared" si="3"/>
        <v/>
      </c>
      <c r="L22" t="str">
        <f t="shared" si="4"/>
        <v>String.Format("0", "INT,13,Ln"), _</v>
      </c>
      <c r="M22" t="str">
        <f t="shared" si="5"/>
        <v>"," &amp; _</v>
      </c>
    </row>
    <row r="23" spans="1:13">
      <c r="A23" t="str">
        <f>"IWARHSNAME"</f>
        <v>IWARHSNAME</v>
      </c>
      <c r="D23" t="str">
        <f>"CHAR"</f>
        <v>CHAR</v>
      </c>
      <c r="E23">
        <v>4</v>
      </c>
      <c r="F23" t="str">
        <f>"Warehouse"</f>
        <v>Warehouse</v>
      </c>
      <c r="G23" t="str">
        <f>"Issuing Warehouse"</f>
        <v>Issuing Warehouse</v>
      </c>
      <c r="H23" t="str">
        <f t="shared" si="0"/>
        <v>Issuing Warehouse</v>
      </c>
      <c r="I23" t="str">
        <f t="shared" si="1"/>
        <v>"IWARHSNAME," &amp; _</v>
      </c>
      <c r="J23" t="str">
        <f t="shared" si="2"/>
        <v>IWARHSNAME (CHAR,4,'Issuing Warehouse')</v>
      </c>
      <c r="K23" t="str">
        <f t="shared" si="3"/>
        <v>TEXT</v>
      </c>
      <c r="L23" t="str">
        <f t="shared" si="4"/>
        <v>String.Format("", "CHAR,4,Issuing Warehouse"), _</v>
      </c>
      <c r="M23" t="str">
        <f t="shared" si="5"/>
        <v>"TEXT," &amp; _</v>
      </c>
    </row>
    <row r="24" spans="1:13">
      <c r="A24" t="str">
        <f>"PROJNUM"</f>
        <v>PROJNUM</v>
      </c>
      <c r="D24" t="str">
        <f>"CHAR"</f>
        <v>CHAR</v>
      </c>
      <c r="E24">
        <v>16</v>
      </c>
      <c r="F24" t="str">
        <f>"Document"</f>
        <v>Document</v>
      </c>
      <c r="G24" t="str">
        <f>"Project Number"</f>
        <v>Project Number</v>
      </c>
      <c r="H24" t="str">
        <f t="shared" si="0"/>
        <v>Project Number</v>
      </c>
      <c r="I24" t="str">
        <f t="shared" si="1"/>
        <v>"PROJNUM," &amp; _</v>
      </c>
      <c r="J24" t="str">
        <f t="shared" si="2"/>
        <v>PROJNUM (CHAR,16,'Project Number')</v>
      </c>
      <c r="K24" t="str">
        <f t="shared" si="3"/>
        <v>TEXT</v>
      </c>
      <c r="L24" t="str">
        <f t="shared" si="4"/>
        <v>String.Format("", "CHAR,16,Project Number"), _</v>
      </c>
      <c r="M24" t="str">
        <f t="shared" si="5"/>
        <v>"TEXT," &amp; _</v>
      </c>
    </row>
    <row r="25" spans="1:13">
      <c r="A25" t="str">
        <f>"WBS"</f>
        <v>WBS</v>
      </c>
      <c r="D25" t="str">
        <f>"CHAR"</f>
        <v>CHAR</v>
      </c>
      <c r="E25">
        <v>24</v>
      </c>
      <c r="G25" t="str">
        <f>"WBS Code"</f>
        <v>WBS Code</v>
      </c>
      <c r="H25" t="str">
        <f t="shared" si="0"/>
        <v>WBS Code</v>
      </c>
      <c r="I25" t="str">
        <f t="shared" si="1"/>
        <v>"WBS," &amp; _</v>
      </c>
      <c r="J25" t="str">
        <f t="shared" si="2"/>
        <v>WBS (CHAR,24,'WBS Code')</v>
      </c>
      <c r="K25" t="str">
        <f t="shared" si="3"/>
        <v>TEXT</v>
      </c>
      <c r="L25" t="str">
        <f t="shared" si="4"/>
        <v>String.Format("", "CHAR,24,WBS Code"), _</v>
      </c>
      <c r="M25" t="str">
        <f t="shared" si="5"/>
        <v>"TEXT," &amp; _</v>
      </c>
    </row>
    <row r="26" spans="1:13">
      <c r="A26" t="str">
        <f>"ECONUM"</f>
        <v>ECONUM</v>
      </c>
      <c r="D26" t="str">
        <f>"CHAR"</f>
        <v>CHAR</v>
      </c>
      <c r="E26">
        <v>16</v>
      </c>
      <c r="F26" t="str">
        <f>"ECO Number"</f>
        <v>ECO Number</v>
      </c>
      <c r="G26" t="str">
        <f>"ECO Number"</f>
        <v>ECO Number</v>
      </c>
      <c r="H26" t="str">
        <f t="shared" si="0"/>
        <v>ECO Number</v>
      </c>
      <c r="I26" t="str">
        <f t="shared" si="1"/>
        <v>"ECONUM," &amp; _</v>
      </c>
      <c r="J26" t="str">
        <f t="shared" si="2"/>
        <v>ECONUM (CHAR,16,'ECO Number')</v>
      </c>
      <c r="K26" t="str">
        <f t="shared" si="3"/>
        <v>TEXT</v>
      </c>
      <c r="L26" t="str">
        <f t="shared" si="4"/>
        <v>String.Format("", "CHAR,16,ECO Number"), _</v>
      </c>
      <c r="M26" t="str">
        <f t="shared" si="5"/>
        <v>"TEXT," &amp; _</v>
      </c>
    </row>
    <row r="27" spans="1:13">
      <c r="A27" t="str">
        <f>"NOTFORCOST"</f>
        <v>NOTFORCOST</v>
      </c>
      <c r="C27" t="str">
        <f>"Y"</f>
        <v>Y</v>
      </c>
      <c r="D27" t="str">
        <f>"CHAR"</f>
        <v>CHAR</v>
      </c>
      <c r="E27">
        <v>1</v>
      </c>
      <c r="F27" t="str">
        <f>"Not for Costing"</f>
        <v>Not for Costing</v>
      </c>
      <c r="H27" t="str">
        <f t="shared" si="0"/>
        <v>Not for Costing</v>
      </c>
      <c r="I27" t="str">
        <f t="shared" si="1"/>
        <v>"NOTFORCOST," &amp; _</v>
      </c>
      <c r="J27" t="str">
        <f t="shared" si="2"/>
        <v>NOTFORCOST (CHAR,1,'Not for Costing')</v>
      </c>
      <c r="K27" t="str">
        <f t="shared" si="3"/>
        <v>TEXT</v>
      </c>
      <c r="L27" t="str">
        <f t="shared" si="4"/>
        <v>String.Format("", "CHAR,1,Not for Costing"), _</v>
      </c>
      <c r="M27" t="str">
        <f t="shared" si="5"/>
        <v>"TEXT," &amp; _</v>
      </c>
    </row>
    <row r="28" spans="1:13">
      <c r="A28" t="str">
        <f>"CONVERTED"</f>
        <v>CONVERTED</v>
      </c>
      <c r="C28" t="str">
        <f>"Y"</f>
        <v>Y</v>
      </c>
      <c r="D28" t="str">
        <f>"CHAR"</f>
        <v>CHAR</v>
      </c>
      <c r="E28">
        <v>1</v>
      </c>
      <c r="F28" t="str">
        <f>"Actual Costs Only?"</f>
        <v>Actual Costs Only?</v>
      </c>
      <c r="H28" t="str">
        <f t="shared" si="0"/>
        <v>Actual Costs Only?</v>
      </c>
      <c r="I28" t="str">
        <f t="shared" si="1"/>
        <v>"CONVERTED," &amp; _</v>
      </c>
      <c r="J28" t="str">
        <f t="shared" si="2"/>
        <v>CONVERTED (CHAR,1,'Actual Costs Only?')</v>
      </c>
      <c r="K28" t="str">
        <f t="shared" si="3"/>
        <v>TEXT</v>
      </c>
      <c r="L28" t="str">
        <f t="shared" si="4"/>
        <v>String.Format("", "CHAR,1,Actual Costs Only?"), _</v>
      </c>
      <c r="M28" t="str">
        <f t="shared" si="5"/>
        <v>"TEXT," &amp; _</v>
      </c>
    </row>
    <row r="29" spans="1:13">
      <c r="A29" t="str">
        <f>"SUPNAME"</f>
        <v>SUPNAME</v>
      </c>
      <c r="D29" t="str">
        <f>"CHAR"</f>
        <v>CHAR</v>
      </c>
      <c r="E29">
        <v>16</v>
      </c>
      <c r="F29" t="str">
        <f>"Vendor Number"</f>
        <v>Vendor Number</v>
      </c>
      <c r="G29" t="str">
        <f>"Subcontractor Number"</f>
        <v>Subcontractor Number</v>
      </c>
      <c r="H29" t="str">
        <f t="shared" si="0"/>
        <v>Subcontractor Number</v>
      </c>
      <c r="I29" t="str">
        <f t="shared" si="1"/>
        <v>"SUPNAME," &amp; _</v>
      </c>
      <c r="J29" t="str">
        <f t="shared" si="2"/>
        <v>SUPNAME (CHAR,16,'Subcontractor Number')</v>
      </c>
      <c r="K29" t="str">
        <f t="shared" si="3"/>
        <v>TEXT</v>
      </c>
      <c r="L29" t="str">
        <f t="shared" si="4"/>
        <v>String.Format("", "CHAR,16,Subcontractor Number"), _</v>
      </c>
      <c r="M29" t="str">
        <f t="shared" si="5"/>
        <v>"TEXT," &amp; _</v>
      </c>
    </row>
    <row r="30" spans="1:13">
      <c r="A30" t="str">
        <f>"SERIALDES"</f>
        <v>SERIALDES</v>
      </c>
      <c r="D30" t="str">
        <f>"CHAR"</f>
        <v>CHAR</v>
      </c>
      <c r="E30">
        <v>48</v>
      </c>
      <c r="F30" t="str">
        <f>"Work Order Descrip."</f>
        <v>Work Order Descrip.</v>
      </c>
      <c r="H30" t="str">
        <f t="shared" si="0"/>
        <v>Work Order Descrip.</v>
      </c>
      <c r="I30" t="str">
        <f t="shared" si="1"/>
        <v>"SERIALDES," &amp; _</v>
      </c>
      <c r="J30" t="str">
        <f t="shared" si="2"/>
        <v>SERIALDES (CHAR,48,'Work Order Descrip.')</v>
      </c>
      <c r="K30" t="str">
        <f t="shared" si="3"/>
        <v>TEXT</v>
      </c>
      <c r="L30" t="str">
        <f t="shared" si="4"/>
        <v>String.Format("", "CHAR,48,Work Order Descrip."), _</v>
      </c>
      <c r="M30" t="str">
        <f t="shared" si="5"/>
        <v>"TEXT," &amp; _</v>
      </c>
    </row>
    <row r="31" spans="1:13">
      <c r="A31" t="str">
        <f>"FROZEN"</f>
        <v>FROZEN</v>
      </c>
      <c r="C31" t="str">
        <f>"Y"</f>
        <v>Y</v>
      </c>
      <c r="D31" t="str">
        <f>"CHAR"</f>
        <v>CHAR</v>
      </c>
      <c r="E31">
        <v>1</v>
      </c>
      <c r="G31" t="str">
        <f>"Freeze Planning?"</f>
        <v>Freeze Planning?</v>
      </c>
      <c r="H31" t="str">
        <f t="shared" si="0"/>
        <v>Freeze Planning?</v>
      </c>
      <c r="I31" t="str">
        <f t="shared" si="1"/>
        <v>"FROZEN," &amp; _</v>
      </c>
      <c r="J31" t="str">
        <f t="shared" si="2"/>
        <v>FROZEN (CHAR,1,'Freeze Planning?')</v>
      </c>
      <c r="K31" t="str">
        <f t="shared" si="3"/>
        <v>TEXT</v>
      </c>
      <c r="L31" t="str">
        <f t="shared" si="4"/>
        <v>String.Format("", "CHAR,1,Freeze Planning?"), _</v>
      </c>
      <c r="M31" t="str">
        <f t="shared" si="5"/>
        <v>"TEXT," &amp; _</v>
      </c>
    </row>
    <row r="35" spans="1:13">
      <c r="A35" t="s">
        <v>5</v>
      </c>
      <c r="D35" t="s">
        <v>2</v>
      </c>
      <c r="E35">
        <v>13</v>
      </c>
      <c r="H35" t="s">
        <v>6</v>
      </c>
      <c r="I35" t="str">
        <f t="shared" si="1"/>
        <v>"LOADTYPE," &amp; _</v>
      </c>
      <c r="J35" t="str">
        <f t="shared" si="2"/>
        <v>LOADTYPE (INT,13,'Update to RecordType')</v>
      </c>
      <c r="K35" t="str">
        <f t="shared" si="3"/>
        <v/>
      </c>
      <c r="L35" t="str">
        <f t="shared" si="4"/>
        <v>String.Format("0", "INT,13,Update to RecordType"), _</v>
      </c>
      <c r="M35" t="str">
        <f t="shared" si="5"/>
        <v>"," &amp; _</v>
      </c>
    </row>
    <row r="36" spans="1:13" s="2" customFormat="1">
      <c r="A36" s="2" t="str">
        <f>"CURDATE"</f>
        <v>CURDATE</v>
      </c>
      <c r="B36" s="2" t="str">
        <f>"M"</f>
        <v>M</v>
      </c>
      <c r="D36" s="2" t="str">
        <f>"DATE"</f>
        <v>DATE</v>
      </c>
      <c r="E36" s="2">
        <v>8</v>
      </c>
      <c r="F36" s="2" t="str">
        <f>"Date of Report"</f>
        <v>Date of Report</v>
      </c>
      <c r="H36" t="str">
        <f t="shared" si="0"/>
        <v>Date of Report</v>
      </c>
      <c r="I36" t="str">
        <f t="shared" si="1"/>
        <v>"CURDATE," &amp; _</v>
      </c>
      <c r="J36" t="str">
        <f t="shared" si="2"/>
        <v>CURDATE (DATE,8,'Date of Report')</v>
      </c>
      <c r="K36" t="str">
        <f t="shared" si="3"/>
        <v/>
      </c>
      <c r="L36" t="str">
        <f t="shared" si="4"/>
        <v>String.Format("0", "M,DATE,8,Date of Report"), _</v>
      </c>
      <c r="M36" t="str">
        <f t="shared" si="5"/>
        <v>"," &amp; _</v>
      </c>
    </row>
    <row r="37" spans="1:13">
      <c r="A37" t="str">
        <f>"SERIALNAME"</f>
        <v>SERIALNAME</v>
      </c>
      <c r="B37" t="str">
        <f>"M"</f>
        <v>M</v>
      </c>
      <c r="D37" t="str">
        <f>"CHAR"</f>
        <v>CHAR</v>
      </c>
      <c r="E37">
        <v>22</v>
      </c>
      <c r="F37" t="str">
        <f>"Work Order"</f>
        <v>Work Order</v>
      </c>
      <c r="H37" t="str">
        <f t="shared" si="0"/>
        <v>Work Order</v>
      </c>
      <c r="I37" t="str">
        <f t="shared" si="1"/>
        <v>"SERIALNAME," &amp; _</v>
      </c>
      <c r="J37" t="str">
        <f t="shared" si="2"/>
        <v>SERIALNAME (CHAR,22,'Work Order')</v>
      </c>
      <c r="K37" t="str">
        <f t="shared" si="3"/>
        <v>TEXT</v>
      </c>
      <c r="L37" t="str">
        <f t="shared" si="4"/>
        <v>String.Format("", "M,CHAR,22,Work Order"), _</v>
      </c>
      <c r="M37" t="str">
        <f t="shared" si="5"/>
        <v>"TEXT," &amp; _</v>
      </c>
    </row>
    <row r="38" spans="1:13">
      <c r="A38" t="str">
        <f>"PARTNAME"</f>
        <v>PARTNAME</v>
      </c>
      <c r="B38" t="str">
        <f>"M"</f>
        <v>M</v>
      </c>
      <c r="D38" t="str">
        <f>"CHAR"</f>
        <v>CHAR</v>
      </c>
      <c r="E38">
        <v>15</v>
      </c>
      <c r="F38" t="str">
        <f>"Part Number"</f>
        <v>Part Number</v>
      </c>
      <c r="H38" t="str">
        <f t="shared" si="0"/>
        <v>Part Number</v>
      </c>
      <c r="I38" t="str">
        <f t="shared" si="1"/>
        <v>"PARTNAME," &amp; _</v>
      </c>
      <c r="J38" t="str">
        <f t="shared" si="2"/>
        <v>PARTNAME (CHAR,15,'Part Number')</v>
      </c>
      <c r="K38" t="str">
        <f t="shared" si="3"/>
        <v>TEXT</v>
      </c>
      <c r="L38" t="str">
        <f t="shared" si="4"/>
        <v>String.Format("", "M,CHAR,15,Part Number"), _</v>
      </c>
      <c r="M38" t="str">
        <f t="shared" si="5"/>
        <v>"TEXT," &amp; _</v>
      </c>
    </row>
    <row r="39" spans="1:13">
      <c r="A39" t="str">
        <f>"ACTNAME"</f>
        <v>ACTNAME</v>
      </c>
      <c r="D39" t="str">
        <f>"CHAR"</f>
        <v>CHAR</v>
      </c>
      <c r="E39">
        <v>16</v>
      </c>
      <c r="F39" t="str">
        <f>"Operation"</f>
        <v>Operation</v>
      </c>
      <c r="H39" t="str">
        <f t="shared" si="0"/>
        <v>Operation</v>
      </c>
      <c r="I39" t="str">
        <f t="shared" si="1"/>
        <v>"ACTNAME," &amp; _</v>
      </c>
      <c r="J39" t="str">
        <f t="shared" si="2"/>
        <v>ACTNAME (CHAR,16,'Operation')</v>
      </c>
      <c r="K39" t="str">
        <f t="shared" si="3"/>
        <v>TEXT</v>
      </c>
      <c r="L39" t="str">
        <f t="shared" si="4"/>
        <v>String.Format("", "CHAR,16,Operation"), _</v>
      </c>
      <c r="M39" t="str">
        <f t="shared" si="5"/>
        <v>"TEXT," &amp; _</v>
      </c>
    </row>
    <row r="40" spans="1:13">
      <c r="A40" t="str">
        <f>"WORKCNAME"</f>
        <v>WORKCNAME</v>
      </c>
      <c r="D40" t="str">
        <f>"CHAR"</f>
        <v>CHAR</v>
      </c>
      <c r="E40">
        <v>6</v>
      </c>
      <c r="F40" t="str">
        <f>"Work Cell"</f>
        <v>Work Cell</v>
      </c>
      <c r="H40" t="str">
        <f t="shared" si="0"/>
        <v>Work Cell</v>
      </c>
      <c r="I40" t="str">
        <f t="shared" si="1"/>
        <v>"WORKCNAME," &amp; _</v>
      </c>
      <c r="J40" t="str">
        <f t="shared" si="2"/>
        <v>WORKCNAME (CHAR,6,'Work Cell')</v>
      </c>
      <c r="K40" t="str">
        <f t="shared" si="3"/>
        <v>TEXT</v>
      </c>
      <c r="L40" t="str">
        <f t="shared" si="4"/>
        <v>String.Format("", "CHAR,6,Work Cell"), _</v>
      </c>
      <c r="M40" t="str">
        <f t="shared" si="5"/>
        <v>"TEXT," &amp; _</v>
      </c>
    </row>
    <row r="41" spans="1:13">
      <c r="A41" t="str">
        <f>"USERID"</f>
        <v>USERID</v>
      </c>
      <c r="D41" t="str">
        <f>"INT"</f>
        <v>INT</v>
      </c>
      <c r="E41">
        <v>16</v>
      </c>
      <c r="F41" t="str">
        <f>"Employee ID"</f>
        <v>Employee ID</v>
      </c>
      <c r="H41" t="str">
        <f t="shared" si="0"/>
        <v>Employee ID</v>
      </c>
      <c r="I41" t="str">
        <f t="shared" si="1"/>
        <v>"USERID," &amp; _</v>
      </c>
      <c r="J41" t="str">
        <f t="shared" si="2"/>
        <v>USERID (INT,16,'Employee ID')</v>
      </c>
      <c r="K41" t="str">
        <f t="shared" si="3"/>
        <v/>
      </c>
      <c r="L41" t="str">
        <f t="shared" si="4"/>
        <v>String.Format("0", "INT,16,Employee ID"), _</v>
      </c>
      <c r="M41" t="str">
        <f t="shared" si="5"/>
        <v>"," &amp; _</v>
      </c>
    </row>
    <row r="42" spans="1:13">
      <c r="A42" t="str">
        <f>"QUANT"</f>
        <v>QUANT</v>
      </c>
      <c r="D42" t="str">
        <f>"INT"</f>
        <v>INT</v>
      </c>
      <c r="E42">
        <v>17</v>
      </c>
      <c r="F42" t="str">
        <f>"Qty Completed"</f>
        <v>Qty Completed</v>
      </c>
      <c r="H42" t="str">
        <f t="shared" si="0"/>
        <v>Qty Completed</v>
      </c>
      <c r="I42" t="str">
        <f t="shared" si="1"/>
        <v>"QUANT," &amp; _</v>
      </c>
      <c r="J42" t="str">
        <f t="shared" si="2"/>
        <v>QUANT (INT,17,'Qty Completed')</v>
      </c>
      <c r="K42" t="str">
        <f t="shared" si="3"/>
        <v/>
      </c>
      <c r="L42" t="str">
        <f t="shared" si="4"/>
        <v>String.Format("0", "INT,17,Qty Completed"), _</v>
      </c>
      <c r="M42" t="str">
        <f t="shared" si="5"/>
        <v>"," &amp; _</v>
      </c>
    </row>
    <row r="43" spans="1:13">
      <c r="A43" t="str">
        <f>"SQUANT"</f>
        <v>SQUANT</v>
      </c>
      <c r="D43" t="str">
        <f>"INT"</f>
        <v>INT</v>
      </c>
      <c r="E43">
        <v>17</v>
      </c>
      <c r="F43" t="str">
        <f>"Qty Rejected"</f>
        <v>Qty Rejected</v>
      </c>
      <c r="H43" t="str">
        <f t="shared" si="0"/>
        <v>Qty Rejected</v>
      </c>
      <c r="I43" t="str">
        <f t="shared" si="1"/>
        <v>"SQUANT," &amp; _</v>
      </c>
      <c r="J43" t="str">
        <f t="shared" si="2"/>
        <v>SQUANT (INT,17,'Qty Rejected')</v>
      </c>
      <c r="K43" t="str">
        <f t="shared" si="3"/>
        <v/>
      </c>
      <c r="L43" t="str">
        <f t="shared" si="4"/>
        <v>String.Format("0", "INT,17,Qty Rejected"), _</v>
      </c>
      <c r="M43" t="str">
        <f t="shared" si="5"/>
        <v>"," &amp; _</v>
      </c>
    </row>
    <row r="44" spans="1:13">
      <c r="A44" t="str">
        <f>"DEFECTCODE"</f>
        <v>DEFECTCODE</v>
      </c>
      <c r="D44" t="str">
        <f>"CHAR"</f>
        <v>CHAR</v>
      </c>
      <c r="E44">
        <v>3</v>
      </c>
      <c r="F44" t="str">
        <f>"Defect Code"</f>
        <v>Defect Code</v>
      </c>
      <c r="H44" t="str">
        <f t="shared" si="0"/>
        <v>Defect Code</v>
      </c>
      <c r="I44" t="str">
        <f t="shared" si="1"/>
        <v>"DEFECTCODE," &amp; _</v>
      </c>
      <c r="J44" t="str">
        <f t="shared" si="2"/>
        <v>DEFECTCODE (CHAR,3,'Defect Code')</v>
      </c>
      <c r="K44" t="str">
        <f t="shared" si="3"/>
        <v>TEXT</v>
      </c>
      <c r="L44" t="str">
        <f t="shared" si="4"/>
        <v>String.Format("", "CHAR,3,Defect Code"), _</v>
      </c>
      <c r="M44" t="str">
        <f t="shared" si="5"/>
        <v>"TEXT," &amp; _</v>
      </c>
    </row>
    <row r="45" spans="1:13">
      <c r="A45" t="str">
        <f>"MQUANT"</f>
        <v>MQUANT</v>
      </c>
      <c r="D45" t="str">
        <f>"INT"</f>
        <v>INT</v>
      </c>
      <c r="E45">
        <v>17</v>
      </c>
      <c r="F45" t="str">
        <f>"Qty for MRB"</f>
        <v>Qty for MRB</v>
      </c>
      <c r="H45" t="str">
        <f t="shared" si="0"/>
        <v>Qty for MRB</v>
      </c>
      <c r="I45" t="str">
        <f t="shared" si="1"/>
        <v>"MQUANT," &amp; _</v>
      </c>
      <c r="J45" t="str">
        <f t="shared" si="2"/>
        <v>MQUANT (INT,17,'Qty for MRB')</v>
      </c>
      <c r="K45" t="str">
        <f t="shared" si="3"/>
        <v/>
      </c>
      <c r="L45" t="str">
        <f t="shared" si="4"/>
        <v>String.Format("0", "INT,17,Qty for MRB"), _</v>
      </c>
      <c r="M45" t="str">
        <f t="shared" si="5"/>
        <v>"," &amp; _</v>
      </c>
    </row>
    <row r="46" spans="1:13">
      <c r="A46" t="str">
        <f>"TQUANT"</f>
        <v>TQUANT</v>
      </c>
      <c r="D46" t="str">
        <f>"INT"</f>
        <v>INT</v>
      </c>
      <c r="E46">
        <v>17</v>
      </c>
      <c r="F46" t="str">
        <f>"Completed (Buy/Sell)"</f>
        <v>Completed (Buy/Sell)</v>
      </c>
      <c r="H46" t="str">
        <f t="shared" si="0"/>
        <v>Completed (Buy/Sell)</v>
      </c>
      <c r="I46" t="str">
        <f t="shared" si="1"/>
        <v>"TQUANT," &amp; _</v>
      </c>
      <c r="J46" t="str">
        <f t="shared" si="2"/>
        <v>TQUANT (INT,17,'Completed (Buy/Sell)')</v>
      </c>
      <c r="K46" t="str">
        <f t="shared" si="3"/>
        <v/>
      </c>
      <c r="L46" t="str">
        <f t="shared" si="4"/>
        <v>String.Format("0", "INT,17,Completed (Buy/Sell)"), _</v>
      </c>
      <c r="M46" t="str">
        <f t="shared" si="5"/>
        <v>"," &amp; _</v>
      </c>
    </row>
    <row r="47" spans="1:13">
      <c r="A47" t="str">
        <f>"TSQUANT"</f>
        <v>TSQUANT</v>
      </c>
      <c r="D47" t="str">
        <f>"INT"</f>
        <v>INT</v>
      </c>
      <c r="E47">
        <v>17</v>
      </c>
      <c r="F47" t="str">
        <f>"Rejected (Buy/Sell)"</f>
        <v>Rejected (Buy/Sell)</v>
      </c>
      <c r="H47" t="str">
        <f t="shared" si="0"/>
        <v>Rejected (Buy/Sell)</v>
      </c>
      <c r="I47" t="str">
        <f t="shared" si="1"/>
        <v>"TSQUANT," &amp; _</v>
      </c>
      <c r="J47" t="str">
        <f t="shared" si="2"/>
        <v>TSQUANT (INT,17,'Rejected (Buy/Sell)')</v>
      </c>
      <c r="K47" t="str">
        <f t="shared" si="3"/>
        <v/>
      </c>
      <c r="L47" t="str">
        <f t="shared" si="4"/>
        <v>String.Format("0", "INT,17,Rejected (Buy/Sell)"), _</v>
      </c>
      <c r="M47" t="str">
        <f t="shared" si="5"/>
        <v>"," &amp; _</v>
      </c>
    </row>
    <row r="48" spans="1:13">
      <c r="A48" t="str">
        <f>"TMQUANT"</f>
        <v>TMQUANT</v>
      </c>
      <c r="D48" t="str">
        <f>"INT"</f>
        <v>INT</v>
      </c>
      <c r="E48">
        <v>17</v>
      </c>
      <c r="F48" t="str">
        <f>"MRB (Buy/Sell Units)"</f>
        <v>MRB (Buy/Sell Units)</v>
      </c>
      <c r="H48" t="str">
        <f t="shared" si="0"/>
        <v>MRB (Buy/Sell Units)</v>
      </c>
      <c r="I48" t="str">
        <f t="shared" si="1"/>
        <v>"TMQUANT," &amp; _</v>
      </c>
      <c r="J48" t="str">
        <f t="shared" si="2"/>
        <v>TMQUANT (INT,17,'MRB (Buy/Sell Units)')</v>
      </c>
      <c r="K48" t="str">
        <f t="shared" si="3"/>
        <v/>
      </c>
      <c r="L48" t="str">
        <f t="shared" si="4"/>
        <v>String.Format("0", "INT,17,MRB (Buy/Sell Units)"), _</v>
      </c>
      <c r="M48" t="str">
        <f t="shared" si="5"/>
        <v>"," &amp; _</v>
      </c>
    </row>
    <row r="49" spans="1:13">
      <c r="A49" t="str">
        <f>"NUMPACK"</f>
        <v>NUMPACK</v>
      </c>
      <c r="D49" t="s">
        <v>2</v>
      </c>
      <c r="E49">
        <v>6</v>
      </c>
      <c r="G49" t="str">
        <f>"Packing Crates (No.)"</f>
        <v>Packing Crates (No.)</v>
      </c>
      <c r="H49" t="str">
        <f t="shared" si="0"/>
        <v>Packing Crates (No.)</v>
      </c>
      <c r="I49" t="str">
        <f t="shared" si="1"/>
        <v>"NUMPACK," &amp; _</v>
      </c>
      <c r="J49" t="str">
        <f t="shared" si="2"/>
        <v>NUMPACK (INT,6,'Packing Crates (No.)')</v>
      </c>
      <c r="K49" t="str">
        <f t="shared" si="3"/>
        <v/>
      </c>
      <c r="L49" t="str">
        <f t="shared" si="4"/>
        <v>String.Format("0", "INT,6,Packing Crates (No.)"), _</v>
      </c>
      <c r="M49" t="str">
        <f t="shared" si="5"/>
        <v>"," &amp; _</v>
      </c>
    </row>
    <row r="50" spans="1:13">
      <c r="A50" t="str">
        <f>"PACKCODE"</f>
        <v>PACKCODE</v>
      </c>
      <c r="D50" t="str">
        <f>"CHAR"</f>
        <v>CHAR</v>
      </c>
      <c r="E50">
        <v>2</v>
      </c>
      <c r="F50" t="str">
        <f>"Packing Crate Code"</f>
        <v>Packing Crate Code</v>
      </c>
      <c r="H50" t="str">
        <f t="shared" si="0"/>
        <v>Packing Crate Code</v>
      </c>
      <c r="I50" t="str">
        <f t="shared" si="1"/>
        <v>"PACKCODE," &amp; _</v>
      </c>
      <c r="J50" t="str">
        <f t="shared" si="2"/>
        <v>PACKCODE (CHAR,2,'Packing Crate Code')</v>
      </c>
      <c r="K50" t="str">
        <f t="shared" si="3"/>
        <v>TEXT</v>
      </c>
      <c r="L50" t="str">
        <f t="shared" si="4"/>
        <v>String.Format("", "CHAR,2,Packing Crate Code"), _</v>
      </c>
      <c r="M50" t="str">
        <f t="shared" si="5"/>
        <v>"TEXT," &amp; _</v>
      </c>
    </row>
    <row r="51" spans="1:13">
      <c r="A51" t="str">
        <f>"STIME"</f>
        <v>STIME</v>
      </c>
      <c r="D51" t="s">
        <v>3</v>
      </c>
      <c r="E51">
        <v>5</v>
      </c>
      <c r="G51" t="str">
        <f>"Start Time"</f>
        <v>Start Time</v>
      </c>
      <c r="H51" t="str">
        <f t="shared" si="0"/>
        <v>Start Time</v>
      </c>
      <c r="I51" t="str">
        <f t="shared" si="1"/>
        <v>"STIME," &amp; _</v>
      </c>
      <c r="J51" t="str">
        <f t="shared" si="2"/>
        <v>STIME (TIME,5,'Start Time')</v>
      </c>
      <c r="K51" t="str">
        <f t="shared" si="3"/>
        <v/>
      </c>
      <c r="L51" t="str">
        <f t="shared" si="4"/>
        <v>String.Format("0", "TIME,5,Start Time"), _</v>
      </c>
      <c r="M51" t="str">
        <f t="shared" si="5"/>
        <v>"," &amp; _</v>
      </c>
    </row>
    <row r="52" spans="1:13">
      <c r="A52" t="str">
        <f>"ETIME"</f>
        <v>ETIME</v>
      </c>
      <c r="D52" t="s">
        <v>3</v>
      </c>
      <c r="E52">
        <v>5</v>
      </c>
      <c r="G52" t="str">
        <f>"End Time"</f>
        <v>End Time</v>
      </c>
      <c r="H52" t="str">
        <f t="shared" si="0"/>
        <v>End Time</v>
      </c>
      <c r="I52" t="str">
        <f t="shared" si="1"/>
        <v>"ETIME," &amp; _</v>
      </c>
      <c r="J52" t="str">
        <f t="shared" si="2"/>
        <v>ETIME (TIME,5,'End Time')</v>
      </c>
      <c r="K52" t="str">
        <f t="shared" si="3"/>
        <v/>
      </c>
      <c r="L52" t="str">
        <f t="shared" si="4"/>
        <v>String.Format("0", "TIME,5,End Time"), _</v>
      </c>
      <c r="M52" t="str">
        <f t="shared" si="5"/>
        <v>"," &amp; _</v>
      </c>
    </row>
    <row r="53" spans="1:13">
      <c r="A53" t="str">
        <f>"ASPAN"</f>
        <v>ASPAN</v>
      </c>
      <c r="D53" t="str">
        <f>"TIME"</f>
        <v>TIME</v>
      </c>
      <c r="E53">
        <v>6</v>
      </c>
      <c r="F53" t="str">
        <f>"Span"</f>
        <v>Span</v>
      </c>
      <c r="H53" t="str">
        <f t="shared" si="0"/>
        <v>Span</v>
      </c>
      <c r="I53" t="str">
        <f t="shared" si="1"/>
        <v>"ASPAN," &amp; _</v>
      </c>
      <c r="J53" t="str">
        <f t="shared" si="2"/>
        <v>ASPAN (TIME,6,'Span')</v>
      </c>
      <c r="K53" t="str">
        <f t="shared" si="3"/>
        <v/>
      </c>
      <c r="L53" t="str">
        <f t="shared" si="4"/>
        <v>String.Format("0", "TIME,6,Span"), _</v>
      </c>
      <c r="M53" t="str">
        <f t="shared" si="5"/>
        <v>"," &amp; _</v>
      </c>
    </row>
    <row r="54" spans="1:13">
      <c r="A54" t="str">
        <f>"EMPSTIME"</f>
        <v>EMPSTIME</v>
      </c>
      <c r="D54" t="s">
        <v>3</v>
      </c>
      <c r="E54">
        <v>5</v>
      </c>
      <c r="G54" t="str">
        <f>"Start Labor"</f>
        <v>Start Labor</v>
      </c>
      <c r="H54" t="str">
        <f t="shared" si="0"/>
        <v>Start Labor</v>
      </c>
      <c r="I54" t="str">
        <f t="shared" si="1"/>
        <v>"EMPSTIME," &amp; _</v>
      </c>
      <c r="J54" t="str">
        <f t="shared" si="2"/>
        <v>EMPSTIME (TIME,5,'Start Labor')</v>
      </c>
      <c r="K54" t="str">
        <f t="shared" si="3"/>
        <v/>
      </c>
      <c r="L54" t="str">
        <f t="shared" si="4"/>
        <v>String.Format("0", "TIME,5,Start Labor"), _</v>
      </c>
      <c r="M54" t="str">
        <f t="shared" si="5"/>
        <v>"," &amp; _</v>
      </c>
    </row>
    <row r="55" spans="1:13">
      <c r="A55" t="str">
        <f>"EMPETIME"</f>
        <v>EMPETIME</v>
      </c>
      <c r="D55" t="s">
        <v>3</v>
      </c>
      <c r="E55">
        <v>5</v>
      </c>
      <c r="G55" t="str">
        <f>"End Labor"</f>
        <v>End Labor</v>
      </c>
      <c r="H55" t="str">
        <f t="shared" si="0"/>
        <v>End Labor</v>
      </c>
      <c r="I55" t="str">
        <f t="shared" si="1"/>
        <v>"EMPETIME," &amp; _</v>
      </c>
      <c r="J55" t="str">
        <f t="shared" si="2"/>
        <v>EMPETIME (TIME,5,'End Labor')</v>
      </c>
      <c r="K55" t="str">
        <f t="shared" si="3"/>
        <v/>
      </c>
      <c r="L55" t="str">
        <f t="shared" si="4"/>
        <v>String.Format("0", "TIME,5,End Labor"), _</v>
      </c>
      <c r="M55" t="str">
        <f t="shared" si="5"/>
        <v>"," &amp; _</v>
      </c>
    </row>
    <row r="56" spans="1:13">
      <c r="A56" t="str">
        <f>"EMPASPAN"</f>
        <v>EMPASPAN</v>
      </c>
      <c r="D56" t="str">
        <f>"TIME"</f>
        <v>TIME</v>
      </c>
      <c r="E56">
        <v>6</v>
      </c>
      <c r="F56" t="str">
        <f>"Labor Span"</f>
        <v>Labor Span</v>
      </c>
      <c r="H56" t="str">
        <f t="shared" si="0"/>
        <v>Labor Span</v>
      </c>
      <c r="I56" t="str">
        <f t="shared" si="1"/>
        <v>"EMPASPAN," &amp; _</v>
      </c>
      <c r="J56" t="str">
        <f t="shared" si="2"/>
        <v>EMPASPAN (TIME,6,'Labor Span')</v>
      </c>
      <c r="K56" t="str">
        <f t="shared" si="3"/>
        <v/>
      </c>
      <c r="L56" t="str">
        <f t="shared" si="4"/>
        <v>String.Format("0", "TIME,6,Labor Span"), _</v>
      </c>
      <c r="M56" t="str">
        <f t="shared" si="5"/>
        <v>"," &amp; _</v>
      </c>
    </row>
    <row r="57" spans="1:13">
      <c r="A57" t="str">
        <f>"SHIFTNAME"</f>
        <v>SHIFTNAME</v>
      </c>
      <c r="D57" t="str">
        <f>"CHAR"</f>
        <v>CHAR</v>
      </c>
      <c r="E57">
        <v>8</v>
      </c>
      <c r="F57" t="str">
        <f>"Shift"</f>
        <v>Shift</v>
      </c>
      <c r="H57" t="str">
        <f t="shared" si="0"/>
        <v>Shift</v>
      </c>
      <c r="I57" t="str">
        <f t="shared" si="1"/>
        <v>"SHIFTNAME," &amp; _</v>
      </c>
      <c r="J57" t="str">
        <f t="shared" si="2"/>
        <v>SHIFTNAME (CHAR,8,'Shift')</v>
      </c>
      <c r="K57" t="str">
        <f t="shared" si="3"/>
        <v>TEXT</v>
      </c>
      <c r="L57" t="str">
        <f t="shared" si="4"/>
        <v>String.Format("", "CHAR,8,Shift"), _</v>
      </c>
      <c r="M57" t="str">
        <f t="shared" si="5"/>
        <v>"TEXT," &amp; _</v>
      </c>
    </row>
    <row r="58" spans="1:13">
      <c r="A58" t="str">
        <f>"TOOLNAME"</f>
        <v>TOOLNAME</v>
      </c>
      <c r="D58" t="str">
        <f>"CHAR"</f>
        <v>CHAR</v>
      </c>
      <c r="E58">
        <v>15</v>
      </c>
      <c r="F58" t="str">
        <f>"Part Number"</f>
        <v>Part Number</v>
      </c>
      <c r="G58" t="str">
        <f>"Tool"</f>
        <v>Tool</v>
      </c>
      <c r="H58" t="str">
        <f t="shared" si="0"/>
        <v>Tool</v>
      </c>
      <c r="I58" t="str">
        <f t="shared" si="1"/>
        <v>"TOOLNAME," &amp; _</v>
      </c>
      <c r="J58" t="str">
        <f t="shared" si="2"/>
        <v>TOOLNAME (CHAR,15,'Tool')</v>
      </c>
      <c r="K58" t="str">
        <f t="shared" si="3"/>
        <v>TEXT</v>
      </c>
      <c r="L58" t="str">
        <f t="shared" si="4"/>
        <v>String.Format("", "CHAR,15,Tool"), _</v>
      </c>
      <c r="M58" t="str">
        <f t="shared" si="5"/>
        <v>"TEXT," &amp; _</v>
      </c>
    </row>
    <row r="59" spans="1:13">
      <c r="A59" t="str">
        <f>"RTYPEBOOL"</f>
        <v>RTYPEBOOL</v>
      </c>
      <c r="C59" t="str">
        <f>"Y"</f>
        <v>Y</v>
      </c>
      <c r="D59" t="s">
        <v>4</v>
      </c>
      <c r="E59">
        <v>1</v>
      </c>
      <c r="G59" t="str">
        <f>"Rework?"</f>
        <v>Rework?</v>
      </c>
      <c r="H59" t="str">
        <f t="shared" si="0"/>
        <v>Rework?</v>
      </c>
      <c r="I59" t="str">
        <f t="shared" si="1"/>
        <v>"RTYPEBOOL," &amp; _</v>
      </c>
      <c r="J59" t="str">
        <f t="shared" si="2"/>
        <v>RTYPEBOOL (CHAR,1,'Rework?')</v>
      </c>
      <c r="K59" t="str">
        <f t="shared" si="3"/>
        <v>TEXT</v>
      </c>
      <c r="L59" t="str">
        <f t="shared" si="4"/>
        <v>String.Format("", "CHAR,1,Rework?"), _</v>
      </c>
      <c r="M59" t="str">
        <f t="shared" si="5"/>
        <v>"TEXT," &amp; _</v>
      </c>
    </row>
    <row r="60" spans="1:13">
      <c r="A60" t="str">
        <f>"MODE"</f>
        <v>MODE</v>
      </c>
      <c r="D60" t="str">
        <f>"CHAR"</f>
        <v>CHAR</v>
      </c>
      <c r="E60">
        <v>1</v>
      </c>
      <c r="F60" t="str">
        <f>"Set-up/Break (S/B)"</f>
        <v>Set-up/Break (S/B)</v>
      </c>
      <c r="H60" t="str">
        <f t="shared" si="0"/>
        <v>Set-up/Break (S/B)</v>
      </c>
      <c r="I60" t="str">
        <f t="shared" si="1"/>
        <v>"MODE," &amp; _</v>
      </c>
      <c r="J60" t="str">
        <f t="shared" si="2"/>
        <v>MODE (CHAR,1,'Set-up/Break (S/B)')</v>
      </c>
      <c r="K60" t="str">
        <f t="shared" si="3"/>
        <v>TEXT</v>
      </c>
      <c r="L60" t="str">
        <f t="shared" si="4"/>
        <v>String.Format("", "CHAR,1,Set-up/Break (S/B)"), _</v>
      </c>
      <c r="M60" t="str">
        <f t="shared" si="5"/>
        <v>"TEXT," &amp; _</v>
      </c>
    </row>
    <row r="61" spans="1:13">
      <c r="A61" t="str">
        <f>"WARHSNAME"</f>
        <v>WARHSNAME</v>
      </c>
      <c r="D61" t="str">
        <f>"CHAR"</f>
        <v>CHAR</v>
      </c>
      <c r="E61">
        <v>4</v>
      </c>
      <c r="F61" t="str">
        <f>"Warehouse"</f>
        <v>Warehouse</v>
      </c>
      <c r="G61" t="str">
        <f>"To Warehouse"</f>
        <v>To Warehouse</v>
      </c>
      <c r="H61" t="str">
        <f t="shared" si="0"/>
        <v>To Warehouse</v>
      </c>
      <c r="I61" t="str">
        <f t="shared" si="1"/>
        <v>"WARHSNAME," &amp; _</v>
      </c>
      <c r="J61" t="str">
        <f t="shared" si="2"/>
        <v>WARHSNAME (CHAR,4,'To Warehouse')</v>
      </c>
      <c r="K61" t="str">
        <f t="shared" si="3"/>
        <v>TEXT</v>
      </c>
      <c r="L61" t="str">
        <f t="shared" si="4"/>
        <v>String.Format("", "CHAR,4,To Warehouse"), _</v>
      </c>
      <c r="M61" t="str">
        <f t="shared" si="5"/>
        <v>"TEXT," &amp; _</v>
      </c>
    </row>
    <row r="62" spans="1:13">
      <c r="A62" t="str">
        <f>"LOCNAME"</f>
        <v>LOCNAME</v>
      </c>
      <c r="D62" t="str">
        <f>"CHAR"</f>
        <v>CHAR</v>
      </c>
      <c r="E62">
        <v>14</v>
      </c>
      <c r="F62" t="str">
        <f>"Bin"</f>
        <v>Bin</v>
      </c>
      <c r="H62" t="str">
        <f t="shared" si="0"/>
        <v>Bin</v>
      </c>
      <c r="I62" t="str">
        <f t="shared" si="1"/>
        <v>"LOCNAME," &amp; _</v>
      </c>
      <c r="J62" t="str">
        <f t="shared" si="2"/>
        <v>LOCNAME (CHAR,14,'Bin')</v>
      </c>
      <c r="K62" t="str">
        <f t="shared" si="3"/>
        <v>TEXT</v>
      </c>
      <c r="L62" t="str">
        <f t="shared" si="4"/>
        <v>String.Format("", "CHAR,14,Bin"), _</v>
      </c>
      <c r="M62" t="str">
        <f t="shared" si="5"/>
        <v>"TEXT," &amp; _</v>
      </c>
    </row>
    <row r="63" spans="1:13">
      <c r="A63" t="str">
        <f>"NEWPALLET"</f>
        <v>NEWPALLET</v>
      </c>
      <c r="C63" t="str">
        <f>"Y"</f>
        <v>Y</v>
      </c>
      <c r="D63" t="str">
        <f>"CHAR"</f>
        <v>CHAR</v>
      </c>
      <c r="E63">
        <v>1</v>
      </c>
      <c r="G63" t="str">
        <f>"New Pallet?"</f>
        <v>New Pallet?</v>
      </c>
      <c r="H63" t="str">
        <f t="shared" si="0"/>
        <v>New Pallet?</v>
      </c>
      <c r="I63" t="str">
        <f t="shared" si="1"/>
        <v>"NEWPALLET," &amp; _</v>
      </c>
      <c r="J63" t="str">
        <f t="shared" si="2"/>
        <v>NEWPALLET (CHAR,1,'New Pallet?')</v>
      </c>
      <c r="K63" t="str">
        <f t="shared" si="3"/>
        <v>TEXT</v>
      </c>
      <c r="L63" t="str">
        <f t="shared" si="4"/>
        <v>String.Format("", "CHAR,1,New Pallet?"), _</v>
      </c>
      <c r="M63" t="str">
        <f t="shared" si="5"/>
        <v>"TEXT," &amp; _</v>
      </c>
    </row>
    <row r="64" spans="1:13">
      <c r="A64" t="str">
        <f>"TOPALLETNAME"</f>
        <v>TOPALLETNAME</v>
      </c>
      <c r="D64" t="str">
        <f>"CHAR"</f>
        <v>CHAR</v>
      </c>
      <c r="E64">
        <v>16</v>
      </c>
      <c r="G64" t="str">
        <f>"To Pallet"</f>
        <v>To Pallet</v>
      </c>
      <c r="H64" t="str">
        <f t="shared" si="0"/>
        <v>To Pallet</v>
      </c>
      <c r="I64" t="str">
        <f t="shared" si="1"/>
        <v>"TOPALLETNAME," &amp; _</v>
      </c>
      <c r="J64" t="str">
        <f t="shared" si="2"/>
        <v>TOPALLETNAME (CHAR,16,'To Pallet')</v>
      </c>
      <c r="K64" t="str">
        <f t="shared" si="3"/>
        <v>TEXT</v>
      </c>
      <c r="L64" t="str">
        <f t="shared" si="4"/>
        <v>String.Format("", "CHAR,16,To Pallet"), _</v>
      </c>
      <c r="M64" t="str">
        <f t="shared" si="5"/>
        <v>"TEXT," &amp; _</v>
      </c>
    </row>
    <row r="65" spans="1:13">
      <c r="A65" t="str">
        <f>"ACTCANCEL"</f>
        <v>ACTCANCEL</v>
      </c>
      <c r="C65" t="str">
        <f>"Y"</f>
        <v>Y</v>
      </c>
      <c r="D65" t="str">
        <f>"CHAR"</f>
        <v>CHAR</v>
      </c>
      <c r="E65">
        <v>1</v>
      </c>
      <c r="F65" t="str">
        <f>"Remove Oper. Number?"</f>
        <v>Remove Oper. Number?</v>
      </c>
      <c r="H65" t="str">
        <f t="shared" si="0"/>
        <v>Remove Oper. Number?</v>
      </c>
      <c r="I65" t="str">
        <f t="shared" si="1"/>
        <v>"ACTCANCEL," &amp; _</v>
      </c>
      <c r="J65" t="str">
        <f t="shared" si="2"/>
        <v>ACTCANCEL (CHAR,1,'Remove Oper. Number?')</v>
      </c>
      <c r="K65" t="str">
        <f t="shared" si="3"/>
        <v>TEXT</v>
      </c>
      <c r="L65" t="str">
        <f t="shared" si="4"/>
        <v>String.Format("", "CHAR,1,Remove Oper. Number?"), _</v>
      </c>
      <c r="M65" t="str">
        <f t="shared" si="5"/>
        <v>"TEXT," &amp; _</v>
      </c>
    </row>
    <row r="66" spans="1:13">
      <c r="A66" t="str">
        <f>"SERCANCEL"</f>
        <v>SERCANCEL</v>
      </c>
      <c r="C66" t="str">
        <f>"Y"</f>
        <v>Y</v>
      </c>
      <c r="D66" t="str">
        <f>"CHAR"</f>
        <v>CHAR</v>
      </c>
      <c r="E66">
        <v>1</v>
      </c>
      <c r="F66" t="str">
        <f>"Remove Wk Order No.?"</f>
        <v>Remove Wk Order No.?</v>
      </c>
      <c r="H66" t="str">
        <f t="shared" si="0"/>
        <v>Remove Wk Order No.?</v>
      </c>
      <c r="I66" t="str">
        <f t="shared" si="1"/>
        <v>"SERCANCEL," &amp; _</v>
      </c>
      <c r="J66" t="str">
        <f t="shared" si="2"/>
        <v>SERCANCEL (CHAR,1,'Remove Wk Order No.?')</v>
      </c>
      <c r="K66" t="str">
        <f t="shared" si="3"/>
        <v>TEXT</v>
      </c>
      <c r="L66" t="str">
        <f t="shared" si="4"/>
        <v>String.Format("", "CHAR,1,Remove Wk Order No.?"), _</v>
      </c>
      <c r="M66" t="str">
        <f t="shared" si="5"/>
        <v>"TEXT," &amp; _</v>
      </c>
    </row>
    <row r="67" spans="1:13">
      <c r="A67" t="str">
        <f>"FINAL"</f>
        <v>FINAL</v>
      </c>
      <c r="C67" t="str">
        <f>"Y"</f>
        <v>Y</v>
      </c>
      <c r="D67" t="str">
        <f>"CHAR"</f>
        <v>CHAR</v>
      </c>
      <c r="E67">
        <v>1</v>
      </c>
      <c r="G67" t="str">
        <f>"Final"</f>
        <v>Final</v>
      </c>
      <c r="H67" t="str">
        <f t="shared" si="0"/>
        <v>Final</v>
      </c>
      <c r="I67" t="str">
        <f t="shared" si="1"/>
        <v>"FINAL," &amp; _</v>
      </c>
      <c r="J67" t="str">
        <f t="shared" si="2"/>
        <v>FINAL (CHAR,1,'Final')</v>
      </c>
      <c r="K67" t="str">
        <f t="shared" si="3"/>
        <v>TEXT</v>
      </c>
      <c r="L67" t="str">
        <f t="shared" si="4"/>
        <v>String.Format("", "CHAR,1,Final"), _</v>
      </c>
      <c r="M67" t="str">
        <f t="shared" si="5"/>
        <v>"TEXT," &amp; _</v>
      </c>
    </row>
    <row r="69" spans="1:13" s="2" customFormat="1">
      <c r="A69" s="2" t="s">
        <v>7</v>
      </c>
      <c r="B69" s="2" t="str">
        <f>"M"</f>
        <v>M</v>
      </c>
      <c r="D69" s="2" t="str">
        <f>"CHAR"</f>
        <v>CHAR</v>
      </c>
      <c r="E69" s="2">
        <v>15</v>
      </c>
      <c r="F69" s="2" t="str">
        <f>"Part Number"</f>
        <v>Part Number</v>
      </c>
      <c r="H69" s="2" t="str">
        <f t="shared" si="0"/>
        <v>Part Number</v>
      </c>
      <c r="I69" t="str">
        <f t="shared" si="1"/>
        <v>"PARTNAME2," &amp; _</v>
      </c>
      <c r="J69" t="str">
        <f t="shared" si="2"/>
        <v>PARTNAME2 (CHAR,15,'Part Number')</v>
      </c>
      <c r="K69" t="str">
        <f t="shared" si="3"/>
        <v>TEXT</v>
      </c>
      <c r="L69" t="str">
        <f t="shared" si="4"/>
        <v>String.Format("", "M,CHAR,15,Part Number"), _</v>
      </c>
      <c r="M69" t="str">
        <f t="shared" si="5"/>
        <v>"TEXT," &amp; _</v>
      </c>
    </row>
    <row r="70" spans="1:13">
      <c r="A70" t="s">
        <v>8</v>
      </c>
      <c r="B70" t="str">
        <f>"M"</f>
        <v>M</v>
      </c>
      <c r="D70" t="str">
        <f>"CHAR"</f>
        <v>CHAR</v>
      </c>
      <c r="E70">
        <v>22</v>
      </c>
      <c r="F70" t="str">
        <f>"Work Order"</f>
        <v>Work Order</v>
      </c>
      <c r="G70" t="str">
        <f>"Work Order/Lot"</f>
        <v>Work Order/Lot</v>
      </c>
      <c r="H70" t="str">
        <f t="shared" si="0"/>
        <v>Work Order/Lot</v>
      </c>
      <c r="I70" t="str">
        <f t="shared" si="1"/>
        <v>"SERIALNAME2," &amp; _</v>
      </c>
      <c r="J70" t="str">
        <f t="shared" si="2"/>
        <v>SERIALNAME2 (CHAR,22,'Work Order/Lot')</v>
      </c>
      <c r="K70" t="str">
        <f t="shared" si="3"/>
        <v>TEXT</v>
      </c>
      <c r="L70" t="str">
        <f t="shared" si="4"/>
        <v>String.Format("", "M,CHAR,22,Work Order/Lot"), _</v>
      </c>
      <c r="M70" t="str">
        <f t="shared" si="5"/>
        <v>"TEXT," &amp; _</v>
      </c>
    </row>
    <row r="71" spans="1:13">
      <c r="A71" t="s">
        <v>9</v>
      </c>
      <c r="D71" t="str">
        <f>"CHAR"</f>
        <v>CHAR</v>
      </c>
      <c r="E71">
        <v>10</v>
      </c>
      <c r="F71" t="str">
        <f>"Part Revision No."</f>
        <v>Part Revision No.</v>
      </c>
      <c r="G71" t="str">
        <f>"Part Revision No."</f>
        <v>Part Revision No.</v>
      </c>
      <c r="H71" t="str">
        <f t="shared" si="0"/>
        <v>Part Revision No.</v>
      </c>
      <c r="I71" t="str">
        <f t="shared" si="1"/>
        <v>"REVNAME2," &amp; _</v>
      </c>
      <c r="J71" t="str">
        <f t="shared" si="2"/>
        <v>REVNAME2 (CHAR,10,'Part Revision No.')</v>
      </c>
      <c r="K71" t="str">
        <f t="shared" si="3"/>
        <v>TEXT</v>
      </c>
      <c r="L71" t="str">
        <f t="shared" si="4"/>
        <v>String.Format("", "CHAR,10,Part Revision No."), _</v>
      </c>
      <c r="M71" t="str">
        <f t="shared" si="5"/>
        <v>"TEXT," &amp; _</v>
      </c>
    </row>
    <row r="72" spans="1:13">
      <c r="A72" t="s">
        <v>10</v>
      </c>
      <c r="B72" t="str">
        <f>"M"</f>
        <v>M</v>
      </c>
      <c r="D72" t="str">
        <f>"CHAR"</f>
        <v>CHAR</v>
      </c>
      <c r="E72">
        <v>16</v>
      </c>
      <c r="F72" t="str">
        <f>"Customer Number"</f>
        <v>Customer Number</v>
      </c>
      <c r="G72" t="str">
        <f>"Status"</f>
        <v>Status</v>
      </c>
      <c r="H72" t="str">
        <f t="shared" ref="H72:H78" si="6">IF(G72="",F72,G72)</f>
        <v>Status</v>
      </c>
      <c r="I72" t="str">
        <f t="shared" ref="I72:I78" si="7">CHAR(34) &amp; A72 &amp;"," &amp; CHAR(34) &amp; " &amp; _"</f>
        <v>"CUSTNAME2," &amp; _</v>
      </c>
      <c r="J72" t="str">
        <f t="shared" ref="J72:J78" si="8">A72 &amp; " ("&amp;D72&amp;","&amp;E72&amp;",'"&amp;H72&amp;"')"</f>
        <v>CUSTNAME2 (CHAR,16,'Status')</v>
      </c>
      <c r="K72" t="str">
        <f t="shared" ref="K72:K78" si="9">IF(D72="CHAR","TEXT","")</f>
        <v>TEXT</v>
      </c>
      <c r="L72" t="str">
        <f t="shared" ref="L72:L78" si="10">"String.Format("&amp;CHAR(34) &amp; IF(K72&lt;&gt;"TEXT","0","") &amp; CHAR(34) &amp;", "&amp; CHAR(34) &amp; IF(B72="M","M,","") &amp;D72&amp;","&amp;E72&amp;","&amp;H72&amp; CHAR(34) &amp; "), _"</f>
        <v>String.Format("", "M,CHAR,16,Status"), _</v>
      </c>
      <c r="M72" t="str">
        <f t="shared" ref="M72:M78" si="11">CHAR(34) &amp; K72 &amp;"," &amp;CHAR(34) &amp; " &amp; _"</f>
        <v>"TEXT," &amp; _</v>
      </c>
    </row>
    <row r="73" spans="1:13">
      <c r="A73" t="s">
        <v>11</v>
      </c>
      <c r="D73" t="str">
        <f>"CHAR"</f>
        <v>CHAR</v>
      </c>
      <c r="E73">
        <v>20</v>
      </c>
      <c r="G73" t="str">
        <f>"Serial Number"</f>
        <v>Serial Number</v>
      </c>
      <c r="H73" t="str">
        <f t="shared" si="6"/>
        <v>Serial Number</v>
      </c>
      <c r="I73" t="str">
        <f t="shared" si="7"/>
        <v>"SERNUM2," &amp; _</v>
      </c>
      <c r="J73" t="str">
        <f t="shared" si="8"/>
        <v>SERNUM2 (CHAR,20,'Serial Number')</v>
      </c>
      <c r="K73" t="str">
        <f t="shared" si="9"/>
        <v>TEXT</v>
      </c>
      <c r="L73" t="str">
        <f t="shared" si="10"/>
        <v>String.Format("", "CHAR,20,Serial Number"), _</v>
      </c>
      <c r="M73" t="str">
        <f t="shared" si="11"/>
        <v>"TEXT," &amp; _</v>
      </c>
    </row>
    <row r="74" spans="1:13">
      <c r="A74" t="s">
        <v>12</v>
      </c>
      <c r="D74" t="str">
        <f>"INT"</f>
        <v>INT</v>
      </c>
      <c r="E74">
        <v>17</v>
      </c>
      <c r="F74" t="str">
        <f>"Qty (Factory Units)"</f>
        <v>Qty (Factory Units)</v>
      </c>
      <c r="G74" t="str">
        <f>"Quantity"</f>
        <v>Quantity</v>
      </c>
      <c r="H74" t="str">
        <f t="shared" si="6"/>
        <v>Quantity</v>
      </c>
      <c r="I74" t="str">
        <f t="shared" si="7"/>
        <v>"QUANT2," &amp; _</v>
      </c>
      <c r="J74" t="str">
        <f t="shared" si="8"/>
        <v>QUANT2 (INT,17,'Quantity')</v>
      </c>
      <c r="K74" t="str">
        <f t="shared" si="9"/>
        <v/>
      </c>
      <c r="L74" t="str">
        <f t="shared" si="10"/>
        <v>String.Format("0", "INT,17,Quantity"), _</v>
      </c>
      <c r="M74" t="str">
        <f t="shared" si="11"/>
        <v>"," &amp; _</v>
      </c>
    </row>
    <row r="75" spans="1:13">
      <c r="A75" t="s">
        <v>13</v>
      </c>
      <c r="D75" t="str">
        <f>"CHAR"</f>
        <v>CHAR</v>
      </c>
      <c r="E75">
        <v>16</v>
      </c>
      <c r="F75" t="str">
        <f>"Operation"</f>
        <v>Operation</v>
      </c>
      <c r="G75" t="str">
        <f>"Operation/Pallet"</f>
        <v>Operation/Pallet</v>
      </c>
      <c r="H75" t="str">
        <f t="shared" si="6"/>
        <v>Operation/Pallet</v>
      </c>
      <c r="I75" t="str">
        <f t="shared" si="7"/>
        <v>"ACTNAME2," &amp; _</v>
      </c>
      <c r="J75" t="str">
        <f t="shared" si="8"/>
        <v>ACTNAME2 (CHAR,16,'Operation/Pallet')</v>
      </c>
      <c r="K75" t="str">
        <f t="shared" si="9"/>
        <v>TEXT</v>
      </c>
      <c r="L75" t="str">
        <f t="shared" si="10"/>
        <v>String.Format("", "CHAR,16,Operation/Pallet"), _</v>
      </c>
      <c r="M75" t="str">
        <f t="shared" si="11"/>
        <v>"TEXT," &amp; _</v>
      </c>
    </row>
    <row r="76" spans="1:13">
      <c r="A76" t="s">
        <v>14</v>
      </c>
      <c r="B76" t="str">
        <f>"M"</f>
        <v>M</v>
      </c>
      <c r="D76" t="str">
        <f>"CHAR"</f>
        <v>CHAR</v>
      </c>
      <c r="E76">
        <v>4</v>
      </c>
      <c r="F76" t="str">
        <f>"Warehouse"</f>
        <v>Warehouse</v>
      </c>
      <c r="H76" t="str">
        <f t="shared" si="6"/>
        <v>Warehouse</v>
      </c>
      <c r="I76" t="str">
        <f t="shared" si="7"/>
        <v>"WARHSNAME2," &amp; _</v>
      </c>
      <c r="J76" t="str">
        <f t="shared" si="8"/>
        <v>WARHSNAME2 (CHAR,4,'Warehouse')</v>
      </c>
      <c r="K76" t="str">
        <f t="shared" si="9"/>
        <v>TEXT</v>
      </c>
      <c r="L76" t="str">
        <f t="shared" si="10"/>
        <v>String.Format("", "M,CHAR,4,Warehouse"), _</v>
      </c>
      <c r="M76" t="str">
        <f t="shared" si="11"/>
        <v>"TEXT," &amp; _</v>
      </c>
    </row>
    <row r="77" spans="1:13">
      <c r="A77" t="s">
        <v>15</v>
      </c>
      <c r="B77" t="str">
        <f>"M"</f>
        <v>M</v>
      </c>
      <c r="D77" t="str">
        <f>"CHAR"</f>
        <v>CHAR</v>
      </c>
      <c r="E77">
        <v>14</v>
      </c>
      <c r="F77" t="str">
        <f>"Bin"</f>
        <v>Bin</v>
      </c>
      <c r="H77" t="str">
        <f t="shared" si="6"/>
        <v>Bin</v>
      </c>
      <c r="I77" t="str">
        <f t="shared" si="7"/>
        <v>"LOCNAME2," &amp; _</v>
      </c>
      <c r="J77" t="str">
        <f t="shared" si="8"/>
        <v>LOCNAME2 (CHAR,14,'Bin')</v>
      </c>
      <c r="K77" t="str">
        <f t="shared" si="9"/>
        <v>TEXT</v>
      </c>
      <c r="L77" t="str">
        <f t="shared" si="10"/>
        <v>String.Format("", "M,CHAR,14,Bin"), _</v>
      </c>
      <c r="M77" t="str">
        <f t="shared" si="11"/>
        <v>"TEXT," &amp; _</v>
      </c>
    </row>
    <row r="78" spans="1:13">
      <c r="A78" t="s">
        <v>16</v>
      </c>
      <c r="C78" t="str">
        <f>"Y"</f>
        <v>Y</v>
      </c>
      <c r="D78" t="str">
        <f>"CHAR"</f>
        <v>CHAR</v>
      </c>
      <c r="E78">
        <v>1</v>
      </c>
      <c r="F78" t="str">
        <f>"Receipt of Rework?"</f>
        <v>Receipt of Rework?</v>
      </c>
      <c r="G78" t="str">
        <f>"Rework?"</f>
        <v>Rework?</v>
      </c>
      <c r="H78" t="str">
        <f t="shared" si="6"/>
        <v>Rework?</v>
      </c>
      <c r="I78" t="str">
        <f t="shared" si="7"/>
        <v>"REWORKFLAG2," &amp; _</v>
      </c>
      <c r="J78" t="str">
        <f t="shared" si="8"/>
        <v>REWORKFLAG2 (CHAR,1,'Rework?')</v>
      </c>
      <c r="K78" t="str">
        <f t="shared" si="9"/>
        <v>TEXT</v>
      </c>
      <c r="L78" t="str">
        <f t="shared" si="10"/>
        <v>String.Format("", "CHAR,1,Rework?"), _</v>
      </c>
      <c r="M78" t="str">
        <f t="shared" si="11"/>
        <v>"TEXT," &amp; 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2012-01-20T10:30:11Z</dcterms:created>
  <dcterms:modified xsi:type="dcterms:W3CDTF">2012-01-25T11:33:31Z</dcterms:modified>
</cp:coreProperties>
</file>