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stephane.lecorney\Documents\projets\carbonViz\modèle\"/>
    </mc:Choice>
  </mc:AlternateContent>
  <xr:revisionPtr revIDLastSave="0" documentId="13_ncr:1_{737A98B9-6F94-40D8-BD85-46EF60A32297}" xr6:coauthVersionLast="47" xr6:coauthVersionMax="47" xr10:uidLastSave="{00000000-0000-0000-0000-000000000000}"/>
  <bookViews>
    <workbookView xWindow="31613" yWindow="2663" windowWidth="31979" windowHeight="15607" xr2:uid="{00000000-000D-0000-FFFF-FFFF00000000}"/>
  </bookViews>
  <sheets>
    <sheet name="Feuil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2" i="1" l="1"/>
  <c r="F42" i="1"/>
  <c r="G42" i="1"/>
  <c r="D42" i="1"/>
  <c r="F41" i="1"/>
  <c r="G44" i="1"/>
  <c r="E43" i="1"/>
  <c r="F43" i="1"/>
  <c r="G43" i="1"/>
  <c r="E44" i="1"/>
  <c r="F44" i="1"/>
  <c r="D44" i="1"/>
  <c r="D43" i="1"/>
  <c r="M28" i="1"/>
  <c r="G41" i="1" s="1"/>
  <c r="D46" i="1"/>
  <c r="D56" i="1" s="1"/>
  <c r="E46" i="1"/>
  <c r="E56" i="1" s="1"/>
  <c r="F46" i="1"/>
  <c r="F56" i="1" s="1"/>
  <c r="G46" i="1"/>
  <c r="G56" i="1" s="1"/>
  <c r="D47" i="1"/>
  <c r="D57" i="1" s="1"/>
  <c r="E47" i="1"/>
  <c r="E57" i="1" s="1"/>
  <c r="F47" i="1"/>
  <c r="F57" i="1" s="1"/>
  <c r="G47" i="1"/>
  <c r="G57" i="1" s="1"/>
  <c r="G45" i="1"/>
  <c r="G55" i="1" s="1"/>
  <c r="F45" i="1"/>
  <c r="F55" i="1" s="1"/>
  <c r="E45" i="1"/>
  <c r="E55" i="1" s="1"/>
  <c r="D45" i="1"/>
  <c r="D55" i="1" s="1"/>
  <c r="E41" i="1" l="1"/>
  <c r="E52" i="1" s="1"/>
  <c r="D54" i="1"/>
  <c r="D53" i="1"/>
  <c r="D41" i="1"/>
  <c r="G54" i="1"/>
  <c r="E54" i="1"/>
  <c r="F54" i="1"/>
  <c r="F53" i="1"/>
  <c r="E53" i="1"/>
  <c r="G53" i="1"/>
  <c r="D52" i="1"/>
  <c r="G52" i="1"/>
  <c r="F52" i="1"/>
  <c r="D58" i="1" l="1"/>
  <c r="E58" i="1"/>
  <c r="F58" i="1"/>
  <c r="G5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Padey Pierryves</author>
  </authors>
  <commentList>
    <comment ref="L28" authorId="0" shapeId="0" xr:uid="{00000000-0006-0000-0000-000001000000}">
      <text>
        <r>
          <rPr>
            <b/>
            <sz val="9"/>
            <color indexed="81"/>
            <rFont val="Tahoma"/>
            <family val="2"/>
          </rPr>
          <t>Padey Pierryves:</t>
        </r>
        <r>
          <rPr>
            <sz val="9"/>
            <color indexed="81"/>
            <rFont val="Tahoma"/>
            <family val="2"/>
          </rPr>
          <t xml:space="preserve">
#### 41.5h hebdomadaire, 4 semaine de congés, 9 jours fériés par ans</t>
        </r>
      </text>
    </comment>
    <comment ref="L31" authorId="0" shapeId="0" xr:uid="{00000000-0006-0000-0000-000002000000}">
      <text>
        <r>
          <rPr>
            <b/>
            <sz val="9"/>
            <color indexed="81"/>
            <rFont val="Tahoma"/>
            <family val="2"/>
          </rPr>
          <t>Padey Pierryves:</t>
        </r>
        <r>
          <rPr>
            <sz val="9"/>
            <color indexed="81"/>
            <rFont val="Tahoma"/>
            <family val="2"/>
          </rPr>
          <t xml:space="preserve">
In decimal hour (0.5 = 30 min)</t>
        </r>
      </text>
    </comment>
  </commentList>
</comments>
</file>

<file path=xl/sharedStrings.xml><?xml version="1.0" encoding="utf-8"?>
<sst xmlns="http://schemas.openxmlformats.org/spreadsheetml/2006/main" count="73" uniqueCount="55">
  <si>
    <t>Computer desktop without screen</t>
  </si>
  <si>
    <t>Computer laptop</t>
  </si>
  <si>
    <t>LCD screen 17 inches</t>
  </si>
  <si>
    <t>Keyboard</t>
  </si>
  <si>
    <t>Optical mouse</t>
  </si>
  <si>
    <t>Power adaptor for laptop</t>
  </si>
  <si>
    <t>Internet access equipment</t>
  </si>
  <si>
    <t>Router</t>
  </si>
  <si>
    <t>Electricity CH low voltage</t>
  </si>
  <si>
    <t>Certified electricity CH</t>
  </si>
  <si>
    <t>Electricity CH medium voltage</t>
  </si>
  <si>
    <t>Electricity ENTSOE medium volta</t>
  </si>
  <si>
    <t>Electricity USA medium voltage</t>
  </si>
  <si>
    <t>Google_2018</t>
  </si>
  <si>
    <t>Google_2019</t>
  </si>
  <si>
    <t>Devices manufacturing</t>
  </si>
  <si>
    <t xml:space="preserve">Electricity </t>
  </si>
  <si>
    <t>GWP [kg CO2 eq]</t>
  </si>
  <si>
    <t>NRE [MJp]</t>
  </si>
  <si>
    <t>RE [MJp]</t>
  </si>
  <si>
    <t>UBP [UBP]</t>
  </si>
  <si>
    <t>Computer desktop without screen</t>
  </si>
  <si>
    <t>Computer laptop</t>
  </si>
  <si>
    <t>LCD screen 17 inches</t>
  </si>
  <si>
    <t>Optical mouse</t>
  </si>
  <si>
    <t>Power adaptor for laptop</t>
  </si>
  <si>
    <t>Internet access equipment</t>
  </si>
  <si>
    <t>Lifetime [y]</t>
  </si>
  <si>
    <t>Energy [kWh]</t>
  </si>
  <si>
    <t>Number hour of use (Devices) per year [h]</t>
  </si>
  <si>
    <t>Specific data center electricity use [kWh/bytes]</t>
  </si>
  <si>
    <t xml:space="preserve">Specific core network electricity use [kWh/bytes] </t>
  </si>
  <si>
    <t>Time of plugin use [h]</t>
  </si>
  <si>
    <t>Transfered data [bytes]</t>
  </si>
  <si>
    <t>Input model data</t>
  </si>
  <si>
    <t>Impact results</t>
  </si>
  <si>
    <t>Type of electricity used for core network</t>
  </si>
  <si>
    <t>Type of electricity used for server</t>
  </si>
  <si>
    <t>Type of electricity used for in home/in office device</t>
  </si>
  <si>
    <t>Computer choice</t>
  </si>
  <si>
    <t>Yes</t>
  </si>
  <si>
    <t>No</t>
  </si>
  <si>
    <t>If laptop, additional screen?</t>
  </si>
  <si>
    <t>If laptop, additional keyboard?</t>
  </si>
  <si>
    <t>If laptop, additional mouse?</t>
  </si>
  <si>
    <t>Device - Computer Impact</t>
  </si>
  <si>
    <t>Internet equipment Impact</t>
  </si>
  <si>
    <t>Router Impact</t>
  </si>
  <si>
    <t>In Home/Office electricity impact</t>
  </si>
  <si>
    <t>Core network electricity Impact</t>
  </si>
  <si>
    <t>Server electricity impact</t>
  </si>
  <si>
    <t>TOTAL</t>
  </si>
  <si>
    <t>Screen Number (desktop computer)</t>
  </si>
  <si>
    <t>Additional Screen Number (laptop)</t>
  </si>
  <si>
    <t>Computer Deskstop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</si>
</sst>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9"/>
      <color indexed="81"/>
      <name val="Tahoma"/>
      <family val="2"/>
    </font>
    <font>
      <b/>
      <sz val="9"/>
      <color indexed="81"/>
      <name val="Tahoma"/>
      <family val="2"/>
    </font>
  </fonts>
  <fills count="5">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9"/>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19">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164" fontId="0" fillId="0" borderId="1" xfId="0" applyNumberFormat="1" applyBorder="1" applyAlignment="1">
      <alignment horizontal="center"/>
    </xf>
    <xf numFmtId="165" fontId="0" fillId="0" borderId="1" xfId="0" applyNumberFormat="1" applyBorder="1" applyAlignment="1">
      <alignment horizontal="center"/>
    </xf>
    <xf numFmtId="2" fontId="0" fillId="0" borderId="1" xfId="0" applyNumberFormat="1" applyBorder="1" applyAlignment="1">
      <alignment horizontal="center"/>
    </xf>
    <xf numFmtId="0" fontId="0" fillId="0" borderId="1" xfId="0" applyFill="1" applyBorder="1" applyAlignment="1">
      <alignment horizontal="center"/>
    </xf>
    <xf numFmtId="11" fontId="0" fillId="0" borderId="1" xfId="0" applyNumberFormat="1" applyBorder="1"/>
    <xf numFmtId="0" fontId="2" fillId="2" borderId="0" xfId="0" applyFont="1" applyFill="1"/>
    <xf numFmtId="0" fontId="0" fillId="0" borderId="2" xfId="0" applyBorder="1" applyAlignment="1">
      <alignment horizontal="center"/>
    </xf>
    <xf numFmtId="0" fontId="0" fillId="4" borderId="1" xfId="0" applyFill="1" applyBorder="1"/>
    <xf numFmtId="0" fontId="0" fillId="4" borderId="1" xfId="0" applyFill="1" applyBorder="1" applyAlignment="1">
      <alignment horizontal="center"/>
    </xf>
    <xf numFmtId="11" fontId="0" fillId="4" borderId="1" xfId="0" applyNumberFormat="1" applyFill="1" applyBorder="1" applyAlignment="1">
      <alignment horizontal="center"/>
    </xf>
    <xf numFmtId="0" fontId="1" fillId="0" borderId="1" xfId="0" applyFont="1" applyFill="1" applyBorder="1"/>
    <xf numFmtId="11" fontId="1" fillId="0" borderId="1" xfId="0" applyNumberFormat="1" applyFont="1" applyBorder="1"/>
    <xf numFmtId="0" fontId="0" fillId="3" borderId="1" xfId="0" applyFill="1" applyBorder="1" applyAlignment="1">
      <alignment horizontal="center"/>
    </xf>
    <xf numFmtId="1" fontId="0" fillId="4" borderId="1" xfId="0" applyNumberFormat="1" applyFill="1" applyBorder="1" applyAlignment="1">
      <alignment horizontal="center"/>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CH"/>
              <a:t>Contribution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barChart>
        <c:barDir val="col"/>
        <c:grouping val="percentStacked"/>
        <c:varyColors val="0"/>
        <c:ser>
          <c:idx val="0"/>
          <c:order val="0"/>
          <c:tx>
            <c:strRef>
              <c:f>Feuil1!$C$52</c:f>
              <c:strCache>
                <c:ptCount val="1"/>
                <c:pt idx="0">
                  <c:v>Device - Computer Impact</c:v>
                </c:pt>
              </c:strCache>
            </c:strRef>
          </c:tx>
          <c:spPr>
            <a:solidFill>
              <a:schemeClr val="accent1"/>
            </a:solidFill>
            <a:ln>
              <a:noFill/>
            </a:ln>
            <a:effectLst/>
          </c:spPr>
          <c:invertIfNegative val="0"/>
          <c:cat>
            <c:strRef>
              <c:f>Feuil1!$D$51:$G$51</c:f>
              <c:strCache>
                <c:ptCount val="4"/>
                <c:pt idx="0">
                  <c:v>GWP [kg CO2 eq]</c:v>
                </c:pt>
                <c:pt idx="1">
                  <c:v>NRE [MJp]</c:v>
                </c:pt>
                <c:pt idx="2">
                  <c:v>RE [MJp]</c:v>
                </c:pt>
                <c:pt idx="3">
                  <c:v>UBP [UBP]</c:v>
                </c:pt>
              </c:strCache>
            </c:strRef>
          </c:cat>
          <c:val>
            <c:numRef>
              <c:f>Feuil1!$D$52:$G$52</c:f>
              <c:numCache>
                <c:formatCode>0.00E+00</c:formatCode>
                <c:ptCount val="4"/>
                <c:pt idx="0">
                  <c:v>1.4316453666815115E-2</c:v>
                </c:pt>
                <c:pt idx="1">
                  <c:v>0.17299448374918258</c:v>
                </c:pt>
                <c:pt idx="2">
                  <c:v>1.5583119852035516E-2</c:v>
                </c:pt>
                <c:pt idx="3">
                  <c:v>30.362259000597803</c:v>
                </c:pt>
              </c:numCache>
            </c:numRef>
          </c:val>
          <c:extLst>
            <c:ext xmlns:c16="http://schemas.microsoft.com/office/drawing/2014/chart" uri="{C3380CC4-5D6E-409C-BE32-E72D297353CC}">
              <c16:uniqueId val="{00000000-FD5A-4D8C-B791-170C54AB5A87}"/>
            </c:ext>
          </c:extLst>
        </c:ser>
        <c:ser>
          <c:idx val="1"/>
          <c:order val="1"/>
          <c:tx>
            <c:strRef>
              <c:f>Feuil1!$C$53</c:f>
              <c:strCache>
                <c:ptCount val="1"/>
                <c:pt idx="0">
                  <c:v>Internet equipment Impact</c:v>
                </c:pt>
              </c:strCache>
            </c:strRef>
          </c:tx>
          <c:spPr>
            <a:solidFill>
              <a:schemeClr val="accent2"/>
            </a:solidFill>
            <a:ln>
              <a:noFill/>
            </a:ln>
            <a:effectLst/>
          </c:spPr>
          <c:invertIfNegative val="0"/>
          <c:cat>
            <c:strRef>
              <c:f>Feuil1!$D$51:$G$51</c:f>
              <c:strCache>
                <c:ptCount val="4"/>
                <c:pt idx="0">
                  <c:v>GWP [kg CO2 eq]</c:v>
                </c:pt>
                <c:pt idx="1">
                  <c:v>NRE [MJp]</c:v>
                </c:pt>
                <c:pt idx="2">
                  <c:v>RE [MJp]</c:v>
                </c:pt>
                <c:pt idx="3">
                  <c:v>UBP [UBP]</c:v>
                </c:pt>
              </c:strCache>
            </c:strRef>
          </c:cat>
          <c:val>
            <c:numRef>
              <c:f>Feuil1!$D$53:$G$53</c:f>
              <c:numCache>
                <c:formatCode>0.00E+00</c:formatCode>
                <c:ptCount val="4"/>
                <c:pt idx="0">
                  <c:v>6.6640553556216212E-4</c:v>
                </c:pt>
                <c:pt idx="1">
                  <c:v>8.5998410090578781E-3</c:v>
                </c:pt>
                <c:pt idx="2">
                  <c:v>7.5612467184756342E-4</c:v>
                </c:pt>
                <c:pt idx="3">
                  <c:v>1.8375326253933484</c:v>
                </c:pt>
              </c:numCache>
            </c:numRef>
          </c:val>
          <c:extLst>
            <c:ext xmlns:c16="http://schemas.microsoft.com/office/drawing/2014/chart" uri="{C3380CC4-5D6E-409C-BE32-E72D297353CC}">
              <c16:uniqueId val="{00000001-FD5A-4D8C-B791-170C54AB5A87}"/>
            </c:ext>
          </c:extLst>
        </c:ser>
        <c:ser>
          <c:idx val="2"/>
          <c:order val="2"/>
          <c:tx>
            <c:strRef>
              <c:f>Feuil1!$C$54</c:f>
              <c:strCache>
                <c:ptCount val="1"/>
                <c:pt idx="0">
                  <c:v>Router Impact</c:v>
                </c:pt>
              </c:strCache>
            </c:strRef>
          </c:tx>
          <c:spPr>
            <a:solidFill>
              <a:schemeClr val="accent3"/>
            </a:solidFill>
            <a:ln>
              <a:noFill/>
            </a:ln>
            <a:effectLst/>
          </c:spPr>
          <c:invertIfNegative val="0"/>
          <c:cat>
            <c:strRef>
              <c:f>Feuil1!$D$51:$G$51</c:f>
              <c:strCache>
                <c:ptCount val="4"/>
                <c:pt idx="0">
                  <c:v>GWP [kg CO2 eq]</c:v>
                </c:pt>
                <c:pt idx="1">
                  <c:v>NRE [MJp]</c:v>
                </c:pt>
                <c:pt idx="2">
                  <c:v>RE [MJp]</c:v>
                </c:pt>
                <c:pt idx="3">
                  <c:v>UBP [UBP]</c:v>
                </c:pt>
              </c:strCache>
            </c:strRef>
          </c:cat>
          <c:val>
            <c:numRef>
              <c:f>Feuil1!$D$54:$G$54</c:f>
              <c:numCache>
                <c:formatCode>0.00E+00</c:formatCode>
                <c:ptCount val="4"/>
                <c:pt idx="0">
                  <c:v>3.039539978094195E-3</c:v>
                </c:pt>
                <c:pt idx="1">
                  <c:v>3.9055713764147501E-2</c:v>
                </c:pt>
                <c:pt idx="2">
                  <c:v>3.4625193414350042E-3</c:v>
                </c:pt>
                <c:pt idx="3">
                  <c:v>8.9622694109772443</c:v>
                </c:pt>
              </c:numCache>
            </c:numRef>
          </c:val>
          <c:extLst>
            <c:ext xmlns:c16="http://schemas.microsoft.com/office/drawing/2014/chart" uri="{C3380CC4-5D6E-409C-BE32-E72D297353CC}">
              <c16:uniqueId val="{00000002-FD5A-4D8C-B791-170C54AB5A87}"/>
            </c:ext>
          </c:extLst>
        </c:ser>
        <c:ser>
          <c:idx val="3"/>
          <c:order val="3"/>
          <c:tx>
            <c:strRef>
              <c:f>Feuil1!$C$55</c:f>
              <c:strCache>
                <c:ptCount val="1"/>
                <c:pt idx="0">
                  <c:v>In Home/Office electricity impact</c:v>
                </c:pt>
              </c:strCache>
            </c:strRef>
          </c:tx>
          <c:spPr>
            <a:solidFill>
              <a:schemeClr val="accent4"/>
            </a:solidFill>
            <a:ln>
              <a:noFill/>
            </a:ln>
            <a:effectLst/>
          </c:spPr>
          <c:invertIfNegative val="0"/>
          <c:cat>
            <c:strRef>
              <c:f>Feuil1!$D$51:$G$51</c:f>
              <c:strCache>
                <c:ptCount val="4"/>
                <c:pt idx="0">
                  <c:v>GWP [kg CO2 eq]</c:v>
                </c:pt>
                <c:pt idx="1">
                  <c:v>NRE [MJp]</c:v>
                </c:pt>
                <c:pt idx="2">
                  <c:v>RE [MJp]</c:v>
                </c:pt>
                <c:pt idx="3">
                  <c:v>UBP [UBP]</c:v>
                </c:pt>
              </c:strCache>
            </c:strRef>
          </c:cat>
          <c:val>
            <c:numRef>
              <c:f>Feuil1!$D$55:$G$55</c:f>
              <c:numCache>
                <c:formatCode>0.00E+00</c:formatCode>
                <c:ptCount val="4"/>
                <c:pt idx="0">
                  <c:v>5.6223115599999991E-3</c:v>
                </c:pt>
                <c:pt idx="1">
                  <c:v>0.30792738491999999</c:v>
                </c:pt>
                <c:pt idx="2">
                  <c:v>0.10031104319999999</c:v>
                </c:pt>
                <c:pt idx="3">
                  <c:v>11.647804179200001</c:v>
                </c:pt>
              </c:numCache>
            </c:numRef>
          </c:val>
          <c:extLst>
            <c:ext xmlns:c16="http://schemas.microsoft.com/office/drawing/2014/chart" uri="{C3380CC4-5D6E-409C-BE32-E72D297353CC}">
              <c16:uniqueId val="{00000003-FD5A-4D8C-B791-170C54AB5A87}"/>
            </c:ext>
          </c:extLst>
        </c:ser>
        <c:ser>
          <c:idx val="4"/>
          <c:order val="4"/>
          <c:tx>
            <c:strRef>
              <c:f>Feuil1!$C$56</c:f>
              <c:strCache>
                <c:ptCount val="1"/>
                <c:pt idx="0">
                  <c:v>Core network electricity Impact</c:v>
                </c:pt>
              </c:strCache>
            </c:strRef>
          </c:tx>
          <c:spPr>
            <a:solidFill>
              <a:schemeClr val="accent5"/>
            </a:solidFill>
            <a:ln>
              <a:noFill/>
            </a:ln>
            <a:effectLst/>
          </c:spPr>
          <c:invertIfNegative val="0"/>
          <c:cat>
            <c:strRef>
              <c:f>Feuil1!$D$51:$G$51</c:f>
              <c:strCache>
                <c:ptCount val="4"/>
                <c:pt idx="0">
                  <c:v>GWP [kg CO2 eq]</c:v>
                </c:pt>
                <c:pt idx="1">
                  <c:v>NRE [MJp]</c:v>
                </c:pt>
                <c:pt idx="2">
                  <c:v>RE [MJp]</c:v>
                </c:pt>
                <c:pt idx="3">
                  <c:v>UBP [UBP]</c:v>
                </c:pt>
              </c:strCache>
            </c:strRef>
          </c:cat>
          <c:val>
            <c:numRef>
              <c:f>Feuil1!$D$56:$G$56</c:f>
              <c:numCache>
                <c:formatCode>0.00E+00</c:formatCode>
                <c:ptCount val="4"/>
                <c:pt idx="0">
                  <c:v>8.174599334999999E-2</c:v>
                </c:pt>
                <c:pt idx="1">
                  <c:v>1.7297436260249999</c:v>
                </c:pt>
                <c:pt idx="2">
                  <c:v>0.28435234882499999</c:v>
                </c:pt>
                <c:pt idx="3">
                  <c:v>85.459822256475007</c:v>
                </c:pt>
              </c:numCache>
            </c:numRef>
          </c:val>
          <c:extLst>
            <c:ext xmlns:c16="http://schemas.microsoft.com/office/drawing/2014/chart" uri="{C3380CC4-5D6E-409C-BE32-E72D297353CC}">
              <c16:uniqueId val="{00000004-FD5A-4D8C-B791-170C54AB5A87}"/>
            </c:ext>
          </c:extLst>
        </c:ser>
        <c:ser>
          <c:idx val="5"/>
          <c:order val="5"/>
          <c:tx>
            <c:strRef>
              <c:f>Feuil1!$C$57</c:f>
              <c:strCache>
                <c:ptCount val="1"/>
                <c:pt idx="0">
                  <c:v>Server electricity impact</c:v>
                </c:pt>
              </c:strCache>
            </c:strRef>
          </c:tx>
          <c:spPr>
            <a:solidFill>
              <a:schemeClr val="accent6"/>
            </a:solidFill>
            <a:ln>
              <a:noFill/>
            </a:ln>
            <a:effectLst/>
          </c:spPr>
          <c:invertIfNegative val="0"/>
          <c:cat>
            <c:strRef>
              <c:f>Feuil1!$D$51:$G$51</c:f>
              <c:strCache>
                <c:ptCount val="4"/>
                <c:pt idx="0">
                  <c:v>GWP [kg CO2 eq]</c:v>
                </c:pt>
                <c:pt idx="1">
                  <c:v>NRE [MJp]</c:v>
                </c:pt>
                <c:pt idx="2">
                  <c:v>RE [MJp]</c:v>
                </c:pt>
                <c:pt idx="3">
                  <c:v>UBP [UBP]</c:v>
                </c:pt>
              </c:strCache>
            </c:strRef>
          </c:cat>
          <c:val>
            <c:numRef>
              <c:f>Feuil1!$D$57:$G$57</c:f>
              <c:numCache>
                <c:formatCode>0.00E+00</c:formatCode>
                <c:ptCount val="4"/>
                <c:pt idx="0">
                  <c:v>6.0018512399999994E-2</c:v>
                </c:pt>
                <c:pt idx="1">
                  <c:v>1.2699905525999999</c:v>
                </c:pt>
                <c:pt idx="2">
                  <c:v>0.20877359579999999</c:v>
                </c:pt>
                <c:pt idx="3">
                  <c:v>62.745233027400005</c:v>
                </c:pt>
              </c:numCache>
            </c:numRef>
          </c:val>
          <c:extLst>
            <c:ext xmlns:c16="http://schemas.microsoft.com/office/drawing/2014/chart" uri="{C3380CC4-5D6E-409C-BE32-E72D297353CC}">
              <c16:uniqueId val="{00000005-FD5A-4D8C-B791-170C54AB5A87}"/>
            </c:ext>
          </c:extLst>
        </c:ser>
        <c:dLbls>
          <c:showLegendKey val="0"/>
          <c:showVal val="0"/>
          <c:showCatName val="0"/>
          <c:showSerName val="0"/>
          <c:showPercent val="0"/>
          <c:showBubbleSize val="0"/>
        </c:dLbls>
        <c:gapWidth val="150"/>
        <c:overlap val="100"/>
        <c:axId val="647852848"/>
        <c:axId val="647849104"/>
      </c:barChart>
      <c:catAx>
        <c:axId val="64785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647849104"/>
        <c:crosses val="autoZero"/>
        <c:auto val="1"/>
        <c:lblAlgn val="ctr"/>
        <c:lblOffset val="100"/>
        <c:noMultiLvlLbl val="0"/>
      </c:catAx>
      <c:valAx>
        <c:axId val="647849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647852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28575</xdr:colOff>
      <xdr:row>41</xdr:row>
      <xdr:rowOff>66675</xdr:rowOff>
    </xdr:from>
    <xdr:to>
      <xdr:col>11</xdr:col>
      <xdr:colOff>2314575</xdr:colOff>
      <xdr:row>55</xdr:row>
      <xdr:rowOff>142875</xdr:rowOff>
    </xdr:to>
    <xdr:graphicFrame macro="">
      <xdr:nvGraphicFramePr>
        <xdr:cNvPr id="2" name="Graphique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1076325</xdr:colOff>
      <xdr:row>0</xdr:row>
      <xdr:rowOff>85725</xdr:rowOff>
    </xdr:from>
    <xdr:to>
      <xdr:col>4</xdr:col>
      <xdr:colOff>304800</xdr:colOff>
      <xdr:row>11</xdr:row>
      <xdr:rowOff>152400</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1076325" y="85725"/>
          <a:ext cx="6962775" cy="21621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H" sz="1100"/>
            <a:t>Explication pour utilisation: </a:t>
          </a:r>
        </a:p>
        <a:p>
          <a:pPr algn="l"/>
          <a:r>
            <a:rPr lang="fr-CH" sz="1100"/>
            <a:t>- Les données d'impacts doivent être laissées fixes</a:t>
          </a:r>
        </a:p>
        <a:p>
          <a:pPr algn="l"/>
          <a:r>
            <a:rPr lang="fr-CH" sz="1100"/>
            <a:t>- Les consommations électrique</a:t>
          </a:r>
          <a:r>
            <a:rPr lang="fr-CH" sz="1100" baseline="0"/>
            <a:t> et durée de vie spécifique (en jaune) sont a priori fixes mais peuvent être adaptées si d'autres données sont décidées par les concepteurs du pluging</a:t>
          </a:r>
        </a:p>
        <a:p>
          <a:pPr algn="l"/>
          <a:r>
            <a:rPr lang="fr-CH" sz="1100" baseline="0"/>
            <a:t>- En vert, les données qui peuvent/doivent être modifiées</a:t>
          </a:r>
        </a:p>
        <a:p>
          <a:pPr algn="l"/>
          <a:r>
            <a:rPr lang="fr-CH" sz="1100" baseline="0"/>
            <a:t>	- Soit des listes de choix ("Impact results") pour décider si c'est ordinateur de bureau ou laptop et, si laptop, si on a un clavier, une souris ou un écran additionnel (le nombre d'écran est aussi à préciser). Ici on doit aussi choisir quel type d'électricité alimente les appareils dans la maison/bureau et quel type d'électricité pour le core network et les serveurs</a:t>
          </a:r>
        </a:p>
        <a:p>
          <a:pPr algn="l"/>
          <a:r>
            <a:rPr lang="fr-CH" sz="1100" baseline="0"/>
            <a:t>	- Soit les données sensibles du modèle, comme la consommation électrique spécifique par bytes pour le core network, etc.</a:t>
          </a:r>
          <a:endParaRPr lang="fr-CH" sz="1100"/>
        </a:p>
      </xdr:txBody>
    </xdr:sp>
    <xdr:clientData/>
  </xdr:twoCellAnchor>
  <xdr:twoCellAnchor>
    <xdr:from>
      <xdr:col>1</xdr:col>
      <xdr:colOff>142875</xdr:colOff>
      <xdr:row>59</xdr:row>
      <xdr:rowOff>76200</xdr:rowOff>
    </xdr:from>
    <xdr:to>
      <xdr:col>4</xdr:col>
      <xdr:colOff>752475</xdr:colOff>
      <xdr:row>80</xdr:row>
      <xdr:rowOff>38100</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1524000" y="11410950"/>
          <a:ext cx="6962775" cy="3962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H" sz="1100" b="1"/>
            <a:t>Description des indicateurs environnementaux (adaptée</a:t>
          </a:r>
          <a:r>
            <a:rPr lang="fr-CH" sz="1100" b="1" baseline="0"/>
            <a:t> de la description de la KBOB)</a:t>
          </a:r>
          <a:r>
            <a:rPr lang="fr-CH" sz="1100" b="1"/>
            <a:t>:</a:t>
          </a:r>
          <a:r>
            <a:rPr lang="fr-CH" sz="1100" b="1" baseline="0"/>
            <a:t> </a:t>
          </a:r>
        </a:p>
        <a:p>
          <a:pPr algn="l"/>
          <a:endParaRPr lang="fr-CH" sz="1100" baseline="0"/>
        </a:p>
        <a:p>
          <a:pPr algn="l"/>
          <a:r>
            <a:rPr lang="fr-CH" sz="1100" baseline="0"/>
            <a:t>- GWP : L'effet de serre évalue les effets cumulés de différents gaz à effet de serre par rapport à la substance principale qu'est le CO2. L'effet de serre est quantifié sur la base du potentiel de réchauffement évoqué dans le cinquième rapport d'évaluation (2013) du GIEC.  L'effet de serre est un indice du réchauffement climatique.</a:t>
          </a:r>
        </a:p>
        <a:p>
          <a:pPr algn="l"/>
          <a:endParaRPr lang="fr-CH" sz="1100" baseline="0"/>
        </a:p>
        <a:p>
          <a:pPr algn="l"/>
          <a:r>
            <a:rPr lang="fr-CH" sz="1100" baseline="0"/>
            <a:t>- NRE: L'énergie non renouvelable (énergie grise) indique l'énergie cumulée de la consommation énergétique fossile et nucléaire ainsi que le bois issu du déboisement de forêts primaires.</a:t>
          </a:r>
        </a:p>
        <a:p>
          <a:pPr algn="l"/>
          <a:endParaRPr lang="fr-CH" sz="1100" baseline="0"/>
        </a:p>
        <a:p>
          <a:pPr algn="l"/>
          <a:r>
            <a:rPr lang="fr-CH" sz="1100" baseline="0"/>
            <a:t>- RE: L'énergie primaire renouvelable indique l'énergie cumulée des sources renouvelables. Les sources d'énergie renouvelables comprennent la force hydraulique, le bois/la biomasse (sans déboisement de forêts primaires), l'énergie solaire, éolienne et géothermique ainsi que la chaleur ambiante.</a:t>
          </a:r>
        </a:p>
        <a:p>
          <a:pPr algn="l"/>
          <a:endParaRPr lang="fr-CH" sz="1100" baseline="0"/>
        </a:p>
        <a:p>
          <a:pPr algn="l"/>
          <a:r>
            <a:rPr lang="fr-CH" sz="1100" baseline="0"/>
            <a:t>------&gt; L'énergie primaire se compose de l'énergie primaire renouvelable et de l'énergie primaire non renouvelable.</a:t>
          </a:r>
        </a:p>
        <a:p>
          <a:pPr algn="l"/>
          <a:endParaRPr lang="fr-CH" sz="1100" baseline="0"/>
        </a:p>
        <a:p>
          <a:pPr algn="l"/>
          <a:r>
            <a:rPr lang="fr-CH" sz="1100" baseline="0"/>
            <a:t>- Les Ecopoints (UBP) 2013 quantifient les charges environnementales résultant de l'utilisation des ressources matérielles et énergétiques, de la terre et de l'eau douce, des émissions dans l'air, l'eau et le sol, du dépôt de résidus découlant du traitement des déchêts ainsi que du bruit de la circulation. L'évaluation fondée sur la méthode de la raréfaction des ressources fournit une récapitulation complète des répercussions sur l'environnement à l'aide d'écopoints (UBP) et se fonde sur la politique environnementale suisse. Elle répond au principe de l'image fidèle («True and Fair View») en ce qui concerne l'information en matière d'environnement. </a:t>
          </a:r>
        </a:p>
        <a:p>
          <a:pPr algn="l"/>
          <a:endParaRPr lang="fr-CH" sz="1100" baseline="0"/>
        </a:p>
        <a:p>
          <a:pPr algn="l"/>
          <a:endParaRPr lang="fr-CH" sz="1100" baseline="0"/>
        </a:p>
        <a:p>
          <a:pPr algn="l"/>
          <a:endParaRPr lang="fr-CH" sz="1100" baseline="0"/>
        </a:p>
        <a:p>
          <a:pPr algn="l"/>
          <a:endParaRPr lang="fr-CH" sz="11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4:R58"/>
  <sheetViews>
    <sheetView tabSelected="1" topLeftCell="A16" zoomScale="80" zoomScaleNormal="80" workbookViewId="0">
      <selection activeCell="C46" sqref="C46"/>
    </sheetView>
  </sheetViews>
  <sheetFormatPr defaultColWidth="10.90625" defaultRowHeight="14.5" x14ac:dyDescent="0.35"/>
  <cols>
    <col min="1" max="1" width="20.7265625" bestFit="1" customWidth="1"/>
    <col min="2" max="2" width="47.7265625" bestFit="1" customWidth="1"/>
    <col min="3" max="3" width="31.7265625" bestFit="1" customWidth="1"/>
    <col min="4" max="4" width="15.81640625" bestFit="1" customWidth="1"/>
    <col min="5" max="5" width="16.1796875" bestFit="1" customWidth="1"/>
    <col min="12" max="12" width="45.7265625" bestFit="1" customWidth="1"/>
    <col min="17" max="17" width="10" customWidth="1"/>
    <col min="18" max="18" width="11.453125" hidden="1" customWidth="1"/>
  </cols>
  <sheetData>
    <row r="14" spans="1:1" ht="18.5" x14ac:dyDescent="0.45">
      <c r="A14" s="9" t="s">
        <v>34</v>
      </c>
    </row>
    <row r="17" spans="2:18" x14ac:dyDescent="0.35">
      <c r="C17" s="1"/>
      <c r="D17" s="3" t="s">
        <v>17</v>
      </c>
      <c r="E17" s="3" t="s">
        <v>18</v>
      </c>
      <c r="F17" s="3" t="s">
        <v>19</v>
      </c>
      <c r="G17" s="3" t="s">
        <v>20</v>
      </c>
      <c r="L17" s="1"/>
      <c r="M17" s="3" t="s">
        <v>27</v>
      </c>
      <c r="N17" s="3" t="s">
        <v>28</v>
      </c>
    </row>
    <row r="18" spans="2:18" x14ac:dyDescent="0.35">
      <c r="B18" s="18" t="s">
        <v>15</v>
      </c>
      <c r="C18" s="3" t="s">
        <v>0</v>
      </c>
      <c r="D18" s="4">
        <v>243.4752</v>
      </c>
      <c r="E18" s="4">
        <v>3090.9495000000002</v>
      </c>
      <c r="F18" s="4">
        <v>294.41860000000003</v>
      </c>
      <c r="G18" s="4">
        <v>591154.2108</v>
      </c>
      <c r="L18" s="3" t="s">
        <v>21</v>
      </c>
      <c r="M18" s="16">
        <v>7.5</v>
      </c>
      <c r="N18" s="16">
        <v>0.03</v>
      </c>
      <c r="R18" t="s">
        <v>40</v>
      </c>
    </row>
    <row r="19" spans="2:18" x14ac:dyDescent="0.35">
      <c r="B19" s="18"/>
      <c r="C19" s="3" t="s">
        <v>1</v>
      </c>
      <c r="D19" s="4">
        <v>173.66970000000001</v>
      </c>
      <c r="E19" s="4">
        <v>2098.3146000000002</v>
      </c>
      <c r="F19" s="4">
        <v>185.38900000000001</v>
      </c>
      <c r="G19" s="4">
        <v>360186.15350000001</v>
      </c>
      <c r="L19" s="3" t="s">
        <v>22</v>
      </c>
      <c r="M19" s="16">
        <v>6.5</v>
      </c>
      <c r="N19" s="16">
        <v>0.03</v>
      </c>
      <c r="R19" t="s">
        <v>41</v>
      </c>
    </row>
    <row r="20" spans="2:18" x14ac:dyDescent="0.35">
      <c r="B20" s="18"/>
      <c r="C20" s="3" t="s">
        <v>2</v>
      </c>
      <c r="D20" s="4">
        <v>384.74270000000001</v>
      </c>
      <c r="E20" s="4">
        <v>4706.6431000000002</v>
      </c>
      <c r="F20" s="4">
        <v>457.57929999999999</v>
      </c>
      <c r="G20" s="4">
        <v>744465.228</v>
      </c>
      <c r="L20" s="3" t="s">
        <v>23</v>
      </c>
      <c r="M20" s="16">
        <v>8.1</v>
      </c>
      <c r="N20" s="16">
        <v>0.02</v>
      </c>
    </row>
    <row r="21" spans="2:18" x14ac:dyDescent="0.35">
      <c r="B21" s="18"/>
      <c r="C21" s="3" t="s">
        <v>3</v>
      </c>
      <c r="D21" s="4">
        <v>33.671660000000003</v>
      </c>
      <c r="E21" s="4">
        <v>441.15616</v>
      </c>
      <c r="F21" s="4">
        <v>41.360610000000001</v>
      </c>
      <c r="G21" s="4">
        <v>78551.237059999999</v>
      </c>
      <c r="L21" s="3" t="s">
        <v>3</v>
      </c>
      <c r="M21" s="16">
        <v>8.1</v>
      </c>
      <c r="N21" s="16">
        <v>1.5E-3</v>
      </c>
      <c r="R21" t="s">
        <v>54</v>
      </c>
    </row>
    <row r="22" spans="2:18" x14ac:dyDescent="0.35">
      <c r="B22" s="18"/>
      <c r="C22" s="3" t="s">
        <v>4</v>
      </c>
      <c r="D22" s="4">
        <v>6.9918480000000001</v>
      </c>
      <c r="E22" s="4">
        <v>90.784964000000002</v>
      </c>
      <c r="F22" s="4">
        <v>8.5854769999999991</v>
      </c>
      <c r="G22" s="4">
        <v>19621.066932000002</v>
      </c>
      <c r="L22" s="3" t="s">
        <v>24</v>
      </c>
      <c r="M22" s="16">
        <v>8.1</v>
      </c>
      <c r="N22" s="16">
        <v>1.5E-3</v>
      </c>
      <c r="R22" t="s">
        <v>1</v>
      </c>
    </row>
    <row r="23" spans="2:18" x14ac:dyDescent="0.35">
      <c r="B23" s="18"/>
      <c r="C23" s="3" t="s">
        <v>5</v>
      </c>
      <c r="D23" s="4">
        <v>4.7483880000000003</v>
      </c>
      <c r="E23" s="4">
        <v>57.620503999999997</v>
      </c>
      <c r="F23" s="4">
        <v>8.8148520000000001</v>
      </c>
      <c r="G23" s="4">
        <v>18201.981182</v>
      </c>
      <c r="L23" s="3" t="s">
        <v>25</v>
      </c>
      <c r="M23" s="16">
        <v>6.5</v>
      </c>
      <c r="N23" s="16">
        <v>1E-3</v>
      </c>
    </row>
    <row r="24" spans="2:18" x14ac:dyDescent="0.35">
      <c r="B24" s="18"/>
      <c r="C24" s="3" t="s">
        <v>6</v>
      </c>
      <c r="D24" s="4">
        <v>7.6661960000000002</v>
      </c>
      <c r="E24" s="4">
        <v>98.930851000000004</v>
      </c>
      <c r="F24" s="4">
        <v>8.6983069999999998</v>
      </c>
      <c r="G24" s="4">
        <v>21138.607816</v>
      </c>
      <c r="L24" s="3" t="s">
        <v>26</v>
      </c>
      <c r="M24" s="16">
        <v>6</v>
      </c>
      <c r="N24" s="16">
        <v>5.0000000000000001E-3</v>
      </c>
    </row>
    <row r="25" spans="2:18" x14ac:dyDescent="0.35">
      <c r="B25" s="18"/>
      <c r="C25" s="3" t="s">
        <v>7</v>
      </c>
      <c r="D25" s="4">
        <v>34.966259999999998</v>
      </c>
      <c r="E25" s="4">
        <v>449.28912000000003</v>
      </c>
      <c r="F25" s="4">
        <v>39.832129999999999</v>
      </c>
      <c r="G25" s="4">
        <v>103100.15485000001</v>
      </c>
      <c r="L25" s="3" t="s">
        <v>7</v>
      </c>
      <c r="M25" s="16">
        <v>6</v>
      </c>
      <c r="N25" s="16">
        <v>7.6E-3</v>
      </c>
    </row>
    <row r="26" spans="2:18" x14ac:dyDescent="0.35">
      <c r="B26" s="18" t="s">
        <v>16</v>
      </c>
      <c r="C26" s="3" t="s">
        <v>8</v>
      </c>
      <c r="D26" s="5">
        <v>0.12895209999999999</v>
      </c>
      <c r="E26" s="6">
        <v>7.0625546999999997</v>
      </c>
      <c r="F26" s="4">
        <v>2.3007119999999999</v>
      </c>
      <c r="G26" s="4">
        <v>267.15147200000001</v>
      </c>
    </row>
    <row r="27" spans="2:18" x14ac:dyDescent="0.35">
      <c r="B27" s="18"/>
      <c r="C27" s="3" t="s">
        <v>9</v>
      </c>
      <c r="D27" s="5">
        <v>1.4733130000000001E-2</v>
      </c>
      <c r="E27" s="6">
        <v>0.11191907</v>
      </c>
      <c r="F27" s="4">
        <v>4.1903572799999997</v>
      </c>
      <c r="G27" s="4">
        <v>53.66727539</v>
      </c>
    </row>
    <row r="28" spans="2:18" x14ac:dyDescent="0.35">
      <c r="B28" s="18"/>
      <c r="C28" s="3" t="s">
        <v>10</v>
      </c>
      <c r="D28" s="5">
        <v>0.12037829999999999</v>
      </c>
      <c r="E28" s="6">
        <v>6.7217031</v>
      </c>
      <c r="F28" s="4">
        <v>2.1383485000000002</v>
      </c>
      <c r="G28" s="4">
        <v>231.25916409999999</v>
      </c>
      <c r="L28" s="7" t="s">
        <v>29</v>
      </c>
      <c r="M28" s="12">
        <f>41.5*(52-4)-41.5/5*9</f>
        <v>1917.3</v>
      </c>
    </row>
    <row r="29" spans="2:18" x14ac:dyDescent="0.35">
      <c r="B29" s="18"/>
      <c r="C29" s="3" t="s">
        <v>11</v>
      </c>
      <c r="D29" s="5">
        <v>0.43303399999999997</v>
      </c>
      <c r="E29" s="6">
        <v>9.1629909999999999</v>
      </c>
      <c r="F29" s="4">
        <v>1.5063029999999999</v>
      </c>
      <c r="G29" s="4">
        <v>452.70730900000001</v>
      </c>
      <c r="L29" s="7" t="s">
        <v>30</v>
      </c>
      <c r="M29" s="13">
        <v>6.1599999999999999E-11</v>
      </c>
    </row>
    <row r="30" spans="2:18" x14ac:dyDescent="0.35">
      <c r="B30" s="18"/>
      <c r="C30" s="3" t="s">
        <v>12</v>
      </c>
      <c r="D30" s="5">
        <v>0.66736139999999999</v>
      </c>
      <c r="E30" s="6">
        <v>10.743726799999999</v>
      </c>
      <c r="F30" s="4">
        <v>0.59326089999999998</v>
      </c>
      <c r="G30" s="4">
        <v>839.79547100000002</v>
      </c>
      <c r="L30" s="7" t="s">
        <v>31</v>
      </c>
      <c r="M30" s="13">
        <v>8.3900000000000002E-11</v>
      </c>
    </row>
    <row r="31" spans="2:18" x14ac:dyDescent="0.35">
      <c r="B31" s="18"/>
      <c r="C31" s="3" t="s">
        <v>13</v>
      </c>
      <c r="D31" s="5">
        <v>6.0587210000000002E-2</v>
      </c>
      <c r="E31" s="6">
        <v>0.75562934999999998</v>
      </c>
      <c r="F31" s="4">
        <v>3.9757311999999998</v>
      </c>
      <c r="G31" s="4">
        <v>130.05513585</v>
      </c>
      <c r="L31" s="7" t="s">
        <v>32</v>
      </c>
      <c r="M31" s="12">
        <v>1</v>
      </c>
    </row>
    <row r="32" spans="2:18" x14ac:dyDescent="0.35">
      <c r="B32" s="18"/>
      <c r="C32" s="3" t="s">
        <v>14</v>
      </c>
      <c r="D32" s="5">
        <v>3.4810050000000002E-2</v>
      </c>
      <c r="E32" s="6">
        <v>0.43113971000000001</v>
      </c>
      <c r="F32" s="4">
        <v>3.9240857</v>
      </c>
      <c r="G32" s="4">
        <v>87.771402230000007</v>
      </c>
      <c r="L32" s="7" t="s">
        <v>33</v>
      </c>
      <c r="M32" s="13">
        <v>2250000000</v>
      </c>
    </row>
    <row r="33" spans="1:13" x14ac:dyDescent="0.35">
      <c r="L33" s="7" t="s">
        <v>52</v>
      </c>
      <c r="M33" s="17">
        <v>2</v>
      </c>
    </row>
    <row r="34" spans="1:13" x14ac:dyDescent="0.35">
      <c r="L34" s="7" t="s">
        <v>53</v>
      </c>
      <c r="M34" s="17">
        <v>1</v>
      </c>
    </row>
    <row r="39" spans="1:13" ht="18.5" x14ac:dyDescent="0.45">
      <c r="A39" s="9" t="s">
        <v>35</v>
      </c>
    </row>
    <row r="40" spans="1:13" x14ac:dyDescent="0.35">
      <c r="D40" s="10" t="s">
        <v>17</v>
      </c>
      <c r="E40" s="10" t="s">
        <v>18</v>
      </c>
      <c r="F40" s="10" t="s">
        <v>19</v>
      </c>
      <c r="G40" s="10" t="s">
        <v>20</v>
      </c>
    </row>
    <row r="41" spans="1:13" x14ac:dyDescent="0.35">
      <c r="B41" s="2" t="s">
        <v>39</v>
      </c>
      <c r="C41" s="11" t="s">
        <v>1</v>
      </c>
      <c r="D41" s="10">
        <f>IF($C41=$C$19,(D$19+D$23)/($M19*$M28),D$18/($M18*$M28)+$M$33*D$20/($M20*$M28)+D$21/($M21*$M28)+D$22/($M22*$M28))</f>
        <v>1.4316453666815115E-2</v>
      </c>
      <c r="E41" s="10">
        <f t="shared" ref="E41:F41" si="0">IF($C41=$C$19,(E$19+E$23)/($M19*$M28),E$18/($M18*$M28)+$M$33*E$20/($M20*$M28)+E$21/($M21*$M28)+E$22/($M22*$M28))</f>
        <v>0.17299448374918258</v>
      </c>
      <c r="F41" s="10">
        <f t="shared" si="0"/>
        <v>1.5583119852035516E-2</v>
      </c>
      <c r="G41" s="10">
        <f>IF($C41=$C$19,(G$19+G$23)/($M19*$M28),G$18/($M18*$M28)+$M$33*G$20/($M20*$M28)+G$21/($M21*$M28)+G$22/($M22*$M28))</f>
        <v>30.362259000597803</v>
      </c>
    </row>
    <row r="42" spans="1:13" x14ac:dyDescent="0.35">
      <c r="B42" s="2" t="s">
        <v>42</v>
      </c>
      <c r="C42" s="11" t="s">
        <v>41</v>
      </c>
      <c r="D42" s="10">
        <f>IF(AND($C42="Yes",$C$41=$C$19),$M$34*D$20/($M20*$M28),0)</f>
        <v>0</v>
      </c>
      <c r="E42" s="10">
        <f t="shared" ref="E42:G42" si="1">IF(AND($C42="Yes",$C$41=$C$19),$M$34*E$20/($M20*$M28),0)</f>
        <v>0</v>
      </c>
      <c r="F42" s="10">
        <f t="shared" si="1"/>
        <v>0</v>
      </c>
      <c r="G42" s="10">
        <f t="shared" si="1"/>
        <v>0</v>
      </c>
    </row>
    <row r="43" spans="1:13" x14ac:dyDescent="0.35">
      <c r="B43" s="2" t="s">
        <v>43</v>
      </c>
      <c r="C43" s="11" t="s">
        <v>41</v>
      </c>
      <c r="D43" s="10">
        <f>IF(AND($C43="Yes",$C$41=$C$19),D$21/($M21*$M28),0)</f>
        <v>0</v>
      </c>
      <c r="E43" s="10">
        <f t="shared" ref="E43:G43" si="2">IF(AND($C43="Yes",$C$41=$C$19),E$21/($M21*$M28),0)</f>
        <v>0</v>
      </c>
      <c r="F43" s="10">
        <f t="shared" si="2"/>
        <v>0</v>
      </c>
      <c r="G43" s="10">
        <f t="shared" si="2"/>
        <v>0</v>
      </c>
    </row>
    <row r="44" spans="1:13" x14ac:dyDescent="0.35">
      <c r="B44" s="2" t="s">
        <v>44</v>
      </c>
      <c r="C44" s="11" t="s">
        <v>41</v>
      </c>
      <c r="D44" s="10">
        <f>IF(AND($C44="Yes",$C$41=$C$19),D$22/($M22*$M28),0)</f>
        <v>0</v>
      </c>
      <c r="E44" s="10">
        <f t="shared" ref="E44:F44" si="3">IF(AND($C44="Yes",$C$41=$C$19),E$22/($M22*$M28),0)</f>
        <v>0</v>
      </c>
      <c r="F44" s="10">
        <f t="shared" si="3"/>
        <v>0</v>
      </c>
      <c r="G44" s="10">
        <f>IF(AND($C44="Yes",$C$41=$C$19),G$22/($M22*$M28),0)</f>
        <v>0</v>
      </c>
    </row>
    <row r="45" spans="1:13" x14ac:dyDescent="0.35">
      <c r="B45" s="2" t="s">
        <v>38</v>
      </c>
      <c r="C45" s="11" t="s">
        <v>8</v>
      </c>
      <c r="D45" s="2">
        <f>VLOOKUP($C45,$C$26:$G$32,2,FALSE)</f>
        <v>0.12895209999999999</v>
      </c>
      <c r="E45" s="2">
        <f>VLOOKUP($C45,$C$26:$G$32,3,FALSE)</f>
        <v>7.0625546999999997</v>
      </c>
      <c r="F45" s="2">
        <f>VLOOKUP($C45,$C$26:$G$32,4,FALSE)</f>
        <v>2.3007119999999999</v>
      </c>
      <c r="G45" s="2">
        <f>VLOOKUP($C45,$C$26:$G$32,5,FALSE)</f>
        <v>267.15147200000001</v>
      </c>
    </row>
    <row r="46" spans="1:13" x14ac:dyDescent="0.35">
      <c r="B46" s="2" t="s">
        <v>36</v>
      </c>
      <c r="C46" s="11" t="s">
        <v>11</v>
      </c>
      <c r="D46" s="2">
        <f t="shared" ref="D46:D47" si="4">VLOOKUP($C46,$C$26:$G$32,2,FALSE)</f>
        <v>0.43303399999999997</v>
      </c>
      <c r="E46" s="2">
        <f t="shared" ref="E46:E47" si="5">VLOOKUP($C46,$C$26:$G$32,3,FALSE)</f>
        <v>9.1629909999999999</v>
      </c>
      <c r="F46" s="2">
        <f t="shared" ref="F46:F47" si="6">VLOOKUP($C46,$C$26:$G$32,4,FALSE)</f>
        <v>1.5063029999999999</v>
      </c>
      <c r="G46" s="2">
        <f t="shared" ref="G46:G47" si="7">VLOOKUP($C46,$C$26:$G$32,5,FALSE)</f>
        <v>452.70730900000001</v>
      </c>
    </row>
    <row r="47" spans="1:13" x14ac:dyDescent="0.35">
      <c r="B47" s="2" t="s">
        <v>37</v>
      </c>
      <c r="C47" s="11" t="s">
        <v>11</v>
      </c>
      <c r="D47" s="2">
        <f t="shared" si="4"/>
        <v>0.43303399999999997</v>
      </c>
      <c r="E47" s="2">
        <f t="shared" si="5"/>
        <v>9.1629909999999999</v>
      </c>
      <c r="F47" s="2">
        <f t="shared" si="6"/>
        <v>1.5063029999999999</v>
      </c>
      <c r="G47" s="2">
        <f t="shared" si="7"/>
        <v>452.70730900000001</v>
      </c>
    </row>
    <row r="51" spans="3:7" x14ac:dyDescent="0.35">
      <c r="D51" s="10" t="s">
        <v>17</v>
      </c>
      <c r="E51" s="10" t="s">
        <v>18</v>
      </c>
      <c r="F51" s="10" t="s">
        <v>19</v>
      </c>
      <c r="G51" s="10" t="s">
        <v>20</v>
      </c>
    </row>
    <row r="52" spans="3:7" x14ac:dyDescent="0.35">
      <c r="C52" s="2" t="s">
        <v>45</v>
      </c>
      <c r="D52" s="8">
        <f>SUM(D41:D44)*$M$31</f>
        <v>1.4316453666815115E-2</v>
      </c>
      <c r="E52" s="8">
        <f t="shared" ref="E52:G52" si="8">SUM(E41:E44)*$M$31</f>
        <v>0.17299448374918258</v>
      </c>
      <c r="F52" s="8">
        <f t="shared" si="8"/>
        <v>1.5583119852035516E-2</v>
      </c>
      <c r="G52" s="8">
        <f t="shared" si="8"/>
        <v>30.362259000597803</v>
      </c>
    </row>
    <row r="53" spans="3:7" x14ac:dyDescent="0.35">
      <c r="C53" s="2" t="s">
        <v>46</v>
      </c>
      <c r="D53" s="8">
        <f>D24/($M24*$M28)*$M$31</f>
        <v>6.6640553556216212E-4</v>
      </c>
      <c r="E53" s="8">
        <f t="shared" ref="E53:F53" si="9">E24/($M24*$M28)*$M$31</f>
        <v>8.5998410090578781E-3</v>
      </c>
      <c r="F53" s="8">
        <f t="shared" si="9"/>
        <v>7.5612467184756342E-4</v>
      </c>
      <c r="G53" s="8">
        <f>G24/($M24*$M28)*$M$31</f>
        <v>1.8375326253933484</v>
      </c>
    </row>
    <row r="54" spans="3:7" x14ac:dyDescent="0.35">
      <c r="C54" s="2" t="s">
        <v>47</v>
      </c>
      <c r="D54" s="8">
        <f>D25/($M25*$M28)*$M$31</f>
        <v>3.039539978094195E-3</v>
      </c>
      <c r="E54" s="8">
        <f t="shared" ref="E54:G54" si="10">E25/($M25*$M28)*$M$31</f>
        <v>3.9055713764147501E-2</v>
      </c>
      <c r="F54" s="8">
        <f t="shared" si="10"/>
        <v>3.4625193414350042E-3</v>
      </c>
      <c r="G54" s="8">
        <f t="shared" si="10"/>
        <v>8.9622694109772443</v>
      </c>
    </row>
    <row r="55" spans="3:7" x14ac:dyDescent="0.35">
      <c r="C55" s="2" t="s">
        <v>48</v>
      </c>
      <c r="D55" s="8">
        <f>IF($C$41=$C$19,$N$25+$N$24+$N$23+$N$19+IF($C$42="Yes",$N$20*$M$34,0)+IF($C$43="Yes",$N$21,0)+IF($C$44="Yes",$N$22,0),$N$25+$N$24+$N$18+$N$20*$M$33+$N$21+$N$22)*$M$31*D45</f>
        <v>5.6223115599999991E-3</v>
      </c>
      <c r="E55" s="8">
        <f t="shared" ref="E55:G55" si="11">IF($C$41=$C$19,$N$25+$N$24+$N$23+$N$19+IF($C$42="Yes",$N$20*$M$34,0)+IF($C$43="Yes",$N$21,0)+IF($C$44="Yes",$N$22,0),$N$25+$N$24+$N$18+$N$20*$M$33+$N$21+$N$22)*$M$31*E45</f>
        <v>0.30792738491999999</v>
      </c>
      <c r="F55" s="8">
        <f t="shared" si="11"/>
        <v>0.10031104319999999</v>
      </c>
      <c r="G55" s="8">
        <f t="shared" si="11"/>
        <v>11.647804179200001</v>
      </c>
    </row>
    <row r="56" spans="3:7" x14ac:dyDescent="0.35">
      <c r="C56" s="2" t="s">
        <v>49</v>
      </c>
      <c r="D56" s="8">
        <f>$M$32*$M$30*D46</f>
        <v>8.174599334999999E-2</v>
      </c>
      <c r="E56" s="8">
        <f t="shared" ref="E56:G56" si="12">$M$32*$M$30*E46</f>
        <v>1.7297436260249999</v>
      </c>
      <c r="F56" s="8">
        <f t="shared" si="12"/>
        <v>0.28435234882499999</v>
      </c>
      <c r="G56" s="8">
        <f t="shared" si="12"/>
        <v>85.459822256475007</v>
      </c>
    </row>
    <row r="57" spans="3:7" x14ac:dyDescent="0.35">
      <c r="C57" s="2" t="s">
        <v>50</v>
      </c>
      <c r="D57" s="8">
        <f>$M$32*$M$29*D47</f>
        <v>6.0018512399999994E-2</v>
      </c>
      <c r="E57" s="8">
        <f t="shared" ref="E57:G57" si="13">$M$32*$M$29*E47</f>
        <v>1.2699905525999999</v>
      </c>
      <c r="F57" s="8">
        <f t="shared" si="13"/>
        <v>0.20877359579999999</v>
      </c>
      <c r="G57" s="8">
        <f t="shared" si="13"/>
        <v>62.745233027400005</v>
      </c>
    </row>
    <row r="58" spans="3:7" x14ac:dyDescent="0.35">
      <c r="C58" s="14" t="s">
        <v>51</v>
      </c>
      <c r="D58" s="15">
        <f>SUM(D52:D57)</f>
        <v>0.16540921649047147</v>
      </c>
      <c r="E58" s="15">
        <f t="shared" ref="E58:G58" si="14">SUM(E52:E57)</f>
        <v>3.5283116020673879</v>
      </c>
      <c r="F58" s="15">
        <f t="shared" si="14"/>
        <v>0.61323875169031805</v>
      </c>
      <c r="G58" s="15">
        <f t="shared" si="14"/>
        <v>201.01492050004339</v>
      </c>
    </row>
  </sheetData>
  <mergeCells count="2">
    <mergeCell ref="B26:B32"/>
    <mergeCell ref="B18:B25"/>
  </mergeCells>
  <dataValidations count="4">
    <dataValidation type="list" allowBlank="1" showInputMessage="1" showErrorMessage="1" sqref="C45" xr:uid="{00000000-0002-0000-0000-000000000000}">
      <formula1>$C$26:$C$27</formula1>
    </dataValidation>
    <dataValidation type="list" allowBlank="1" showInputMessage="1" showErrorMessage="1" sqref="C46:C47" xr:uid="{00000000-0002-0000-0000-000001000000}">
      <formula1>$C$28:$C$32</formula1>
    </dataValidation>
    <dataValidation type="list" allowBlank="1" showInputMessage="1" showErrorMessage="1" sqref="C41" xr:uid="{00000000-0002-0000-0000-000002000000}">
      <formula1>$R$21:$R$22</formula1>
    </dataValidation>
    <dataValidation type="list" allowBlank="1" showInputMessage="1" showErrorMessage="1" sqref="C42:C44" xr:uid="{00000000-0002-0000-0000-000003000000}">
      <formula1>$R$18:$R$19</formula1>
    </dataValidation>
  </dataValidation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Padey Pierryves</dc:creator>
  <cp:lastModifiedBy>Lecorney Stéphane</cp:lastModifiedBy>
  <dcterms:created xsi:type="dcterms:W3CDTF">2021-01-19T09:25:55Z</dcterms:created>
  <dcterms:modified xsi:type="dcterms:W3CDTF">2021-08-23T14:48:28Z</dcterms:modified>
</cp:coreProperties>
</file>