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autoCompressPictures="0"/>
  <bookViews>
    <workbookView xWindow="-18220" yWindow="340" windowWidth="16920" windowHeight="17960"/>
  </bookViews>
  <sheets>
    <sheet name="Mooney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E25" i="1"/>
  <c r="E13" i="1"/>
  <c r="C22" i="1"/>
  <c r="C9" i="1"/>
  <c r="E19" i="1"/>
  <c r="E20" i="1"/>
  <c r="E21" i="1"/>
  <c r="E22" i="1"/>
  <c r="E23" i="1"/>
  <c r="E24" i="1"/>
  <c r="E18" i="1"/>
  <c r="F8" i="1"/>
  <c r="F9" i="1"/>
  <c r="F10" i="1"/>
  <c r="F7" i="1"/>
  <c r="F13" i="1"/>
  <c r="F18" i="1"/>
  <c r="C19" i="1"/>
  <c r="F19" i="1"/>
  <c r="C6" i="1"/>
  <c r="C13" i="1"/>
  <c r="F6" i="1"/>
  <c r="C24" i="1"/>
  <c r="C23" i="1"/>
  <c r="E5" i="1"/>
  <c r="F24" i="1"/>
  <c r="F23" i="1"/>
  <c r="F22" i="1"/>
  <c r="D21" i="1"/>
  <c r="C21" i="1"/>
  <c r="F21" i="1"/>
  <c r="D20" i="1"/>
  <c r="C20" i="1"/>
  <c r="C18" i="1"/>
  <c r="F12" i="1"/>
  <c r="F11" i="1"/>
  <c r="C25" i="1"/>
  <c r="F20" i="1"/>
</calcChain>
</file>

<file path=xl/comments1.xml><?xml version="1.0" encoding="utf-8"?>
<comments xmlns="http://schemas.openxmlformats.org/spreadsheetml/2006/main">
  <authors>
    <author>Michael J. Vanderweide</author>
    <author>Geoffrey Geise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Michael J. Vanderweide:</t>
        </r>
        <r>
          <rPr>
            <sz val="9"/>
            <color indexed="81"/>
            <rFont val="Tahoma"/>
            <family val="2"/>
          </rPr>
          <t xml:space="preserve">
based on W&amp;B 1-4-14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Geoffrey Geise:</t>
        </r>
        <r>
          <rPr>
            <sz val="9"/>
            <color indexed="81"/>
            <rFont val="Arial"/>
            <family val="2"/>
          </rPr>
          <t xml:space="preserve">
Aft-Most Setting as a 'Worst Case' Scenario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Geoffrey Geise:</t>
        </r>
        <r>
          <rPr>
            <sz val="9"/>
            <color indexed="81"/>
            <rFont val="Arial"/>
            <family val="2"/>
          </rPr>
          <t xml:space="preserve">
Aft-Most Setting as a 'Worst Case' Scenario</t>
        </r>
      </text>
    </comment>
    <comment ref="B9" authorId="0">
      <text>
        <r>
          <rPr>
            <sz val="9"/>
            <color indexed="81"/>
            <rFont val="Tahoma"/>
            <family val="2"/>
          </rPr>
          <t>54.8 gal usable full
Dip tanks to ensure amount</t>
        </r>
      </text>
    </comment>
    <comment ref="C10" authorId="1">
      <text>
        <r>
          <rPr>
            <b/>
            <sz val="9"/>
            <color indexed="81"/>
            <rFont val="Arial"/>
            <family val="2"/>
          </rPr>
          <t>Geoffrey Geise:</t>
        </r>
        <r>
          <rPr>
            <sz val="9"/>
            <color indexed="81"/>
            <rFont val="Arial"/>
            <family val="2"/>
          </rPr>
          <t xml:space="preserve">
Cover ~ 8 lbs, Equip. Bag ~ 15 lbs, oil, tow bar, etc.
(rough estimates)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worst case is 0 gallons</t>
        </r>
      </text>
    </comment>
  </commentList>
</comments>
</file>

<file path=xl/sharedStrings.xml><?xml version="1.0" encoding="utf-8"?>
<sst xmlns="http://schemas.openxmlformats.org/spreadsheetml/2006/main" count="34" uniqueCount="25">
  <si>
    <t>For educational purposes only, pilots must verify in POH</t>
  </si>
  <si>
    <t>N3275F Mooney - Weight and Balance</t>
  </si>
  <si>
    <t>Take off weight and balance:</t>
  </si>
  <si>
    <t>Fill out yellow cells only</t>
  </si>
  <si>
    <t>Description</t>
  </si>
  <si>
    <t>Basic Empty Weight</t>
  </si>
  <si>
    <t>Pilot and front passenger (31.5-39)</t>
  </si>
  <si>
    <t>Passenger (rear seats) (70.5-75.7)</t>
  </si>
  <si>
    <t>Usable Fuel (54.8 gals max)*</t>
  </si>
  <si>
    <t>Baggage Compartment (120lb max)</t>
  </si>
  <si>
    <t>Hat rack (10 Lbs Max)</t>
  </si>
  <si>
    <t>Moment due to retracting gear</t>
  </si>
  <si>
    <t xml:space="preserve">  ---------</t>
  </si>
  <si>
    <t>Total Loaded Airplane (2740 max)</t>
  </si>
  <si>
    <t>*Fuel weighs 6lb/gal</t>
  </si>
  <si>
    <t>Landing Weight and Balance</t>
  </si>
  <si>
    <t>Pilot and front passenger</t>
  </si>
  <si>
    <t>Passengers (rear seats)</t>
  </si>
  <si>
    <t>Usable Fuel (0 gal worst case)</t>
  </si>
  <si>
    <t>Baggage Compartment (200lb max)</t>
  </si>
  <si>
    <t>Total Loaded Plane</t>
  </si>
  <si>
    <t>Oil (6-8 qts)</t>
  </si>
  <si>
    <t>Weight (lbs)</t>
  </si>
  <si>
    <t>Arm aft of datum (in)</t>
  </si>
  <si>
    <t>Moment      (in-lb)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</si>
</sst>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2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0" fontId="1" fillId="0" borderId="5" xfId="0" applyFont="1" applyBorder="1"/>
    <xf numFmtId="164" fontId="1" fillId="2" borderId="5" xfId="0" applyNumberFormat="1" applyFont="1" applyFill="1" applyBorder="1" applyAlignment="1"/>
    <xf numFmtId="2" fontId="0" fillId="0" borderId="5" xfId="0" applyNumberFormat="1" applyFill="1" applyBorder="1"/>
    <xf numFmtId="2" fontId="0" fillId="0" borderId="5" xfId="0" quotePrefix="1" applyNumberFormat="1" applyFill="1" applyBorder="1"/>
    <xf numFmtId="2" fontId="0" fillId="0" borderId="0" xfId="0" applyNumberFormat="1"/>
    <xf numFmtId="2" fontId="0" fillId="0" borderId="0" xfId="0" applyNumberFormat="1" applyBorder="1"/>
    <xf numFmtId="2" fontId="0" fillId="0" borderId="0" xfId="0" applyNumberFormat="1" applyFill="1" applyBorder="1"/>
    <xf numFmtId="0" fontId="1" fillId="2" borderId="5" xfId="0" applyFont="1" applyFill="1" applyBorder="1"/>
    <xf numFmtId="0" fontId="1" fillId="0" borderId="0" xfId="0" applyFont="1"/>
    <xf numFmtId="0" fontId="0" fillId="0" borderId="5" xfId="0" applyFont="1" applyBorder="1" applyAlignment="1">
      <alignment horizontal="left"/>
    </xf>
    <xf numFmtId="0" fontId="1" fillId="2" borderId="5" xfId="0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2" fontId="0" fillId="0" borderId="2" xfId="0" applyNumberForma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0" borderId="2" xfId="0" quotePrefix="1" applyNumberFormat="1" applyFill="1" applyBorder="1" applyAlignment="1">
      <alignment horizontal="center"/>
    </xf>
    <xf numFmtId="2" fontId="0" fillId="0" borderId="3" xfId="0" quotePrefix="1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2" fontId="1" fillId="0" borderId="2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Mooney M20F - Not an official chart!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Limits</c:v>
          </c:tx>
          <c:marker>
            <c:symbol val="none"/>
          </c:marker>
          <c:xVal>
            <c:numRef>
              <c:f>Mooney!$C$55:$C$60</c:f>
              <c:numCache>
                <c:formatCode>General</c:formatCode>
                <c:ptCount val="6"/>
                <c:pt idx="0">
                  <c:v>50.1</c:v>
                </c:pt>
                <c:pt idx="1">
                  <c:v>50.1</c:v>
                </c:pt>
                <c:pt idx="2">
                  <c:v>44.8</c:v>
                </c:pt>
                <c:pt idx="3">
                  <c:v>41.8</c:v>
                </c:pt>
                <c:pt idx="4">
                  <c:v>41.0</c:v>
                </c:pt>
                <c:pt idx="5">
                  <c:v>41.0</c:v>
                </c:pt>
              </c:numCache>
            </c:numRef>
          </c:xVal>
          <c:yVal>
            <c:numRef>
              <c:f>Mooney!$E$55:$E$60</c:f>
              <c:numCache>
                <c:formatCode>General</c:formatCode>
                <c:ptCount val="6"/>
                <c:pt idx="0">
                  <c:v>1950.0</c:v>
                </c:pt>
                <c:pt idx="1">
                  <c:v>2740.0</c:v>
                </c:pt>
                <c:pt idx="2">
                  <c:v>2740.0</c:v>
                </c:pt>
                <c:pt idx="3">
                  <c:v>2470.0</c:v>
                </c:pt>
                <c:pt idx="4">
                  <c:v>2260.0</c:v>
                </c:pt>
                <c:pt idx="5">
                  <c:v>1950.0</c:v>
                </c:pt>
              </c:numCache>
            </c:numRef>
          </c:yVal>
          <c:smooth val="0"/>
        </c:ser>
        <c:ser>
          <c:idx val="0"/>
          <c:order val="1"/>
          <c:tx>
            <c:v>Takeoff</c:v>
          </c:tx>
          <c:xVal>
            <c:numRef>
              <c:f>Mooney!$E$13</c:f>
              <c:numCache>
                <c:formatCode>0.00</c:formatCode>
                <c:ptCount val="1"/>
                <c:pt idx="0">
                  <c:v>45.80525496415466</c:v>
                </c:pt>
              </c:numCache>
            </c:numRef>
          </c:xVal>
          <c:yVal>
            <c:numRef>
              <c:f>Mooney!$C$13</c:f>
              <c:numCache>
                <c:formatCode>0.00</c:formatCode>
                <c:ptCount val="1"/>
                <c:pt idx="0">
                  <c:v>2443.971</c:v>
                </c:pt>
              </c:numCache>
            </c:numRef>
          </c:yVal>
          <c:smooth val="0"/>
        </c:ser>
        <c:ser>
          <c:idx val="2"/>
          <c:order val="2"/>
          <c:tx>
            <c:v>Landing</c:v>
          </c:tx>
          <c:xVal>
            <c:numRef>
              <c:f>Mooney!$E$25</c:f>
              <c:numCache>
                <c:formatCode>0.00</c:formatCode>
                <c:ptCount val="1"/>
                <c:pt idx="0">
                  <c:v>45.39528280690137</c:v>
                </c:pt>
              </c:numCache>
            </c:numRef>
          </c:xVal>
          <c:yVal>
            <c:numRef>
              <c:f>Mooney!$C$25</c:f>
              <c:numCache>
                <c:formatCode>General</c:formatCode>
                <c:ptCount val="1"/>
                <c:pt idx="0">
                  <c:v>2114.075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82136"/>
        <c:axId val="2079987976"/>
      </c:scatterChart>
      <c:valAx>
        <c:axId val="2079982136"/>
        <c:scaling>
          <c:orientation val="minMax"/>
          <c:max val="51.0"/>
          <c:min val="4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</a:t>
                </a:r>
                <a:r>
                  <a:rPr lang="en-US" baseline="0"/>
                  <a:t> Aft of Datum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987976"/>
        <c:crosses val="autoZero"/>
        <c:crossBetween val="midCat"/>
        <c:majorUnit val="1.0"/>
        <c:minorUnit val="0.2"/>
      </c:valAx>
      <c:valAx>
        <c:axId val="2079987976"/>
        <c:scaling>
          <c:orientation val="minMax"/>
          <c:max val="2800.0"/>
          <c:min val="1950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 in Pounds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982136"/>
        <c:crosses val="autoZero"/>
        <c:crossBetween val="midCat"/>
        <c:majorUnit val="100.0"/>
        <c:minorUnit val="20.0"/>
      </c:valAx>
    </c:plotArea>
    <c:legend>
      <c:legendPos val="r"/>
      <c:layout>
        <c:manualLayout>
          <c:xMode val="edge"/>
          <c:yMode val="edge"/>
          <c:x val="0.750005249343832"/>
          <c:y val="0.450957757638786"/>
          <c:w val="0.138398288449238"/>
          <c:h val="0.170593522507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27</xdr:row>
      <xdr:rowOff>85724</xdr:rowOff>
    </xdr:from>
    <xdr:to>
      <xdr:col>7</xdr:col>
      <xdr:colOff>571500</xdr:colOff>
      <xdr:row>50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12</xdr:row>
      <xdr:rowOff>66675</xdr:rowOff>
    </xdr:from>
    <xdr:to>
      <xdr:col>7</xdr:col>
      <xdr:colOff>552450</xdr:colOff>
      <xdr:row>16</xdr:row>
      <xdr:rowOff>238125</xdr:rowOff>
    </xdr:to>
    <xdr:sp macro="" textlink="">
      <xdr:nvSpPr>
        <xdr:cNvPr id="3" name="TextBox 2"/>
        <xdr:cNvSpPr txBox="1"/>
      </xdr:nvSpPr>
      <xdr:spPr>
        <a:xfrm>
          <a:off x="4772025" y="2143125"/>
          <a:ext cx="1076325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Calculate by dividing total moment</a:t>
          </a:r>
          <a:r>
            <a:rPr lang="en-US" sz="1100" baseline="0"/>
            <a:t> by total weight</a:t>
          </a:r>
          <a:endParaRPr lang="en-US" sz="1100"/>
        </a:p>
      </xdr:txBody>
    </xdr:sp>
    <xdr:clientData/>
  </xdr:twoCellAnchor>
  <xdr:twoCellAnchor>
    <xdr:from>
      <xdr:col>4</xdr:col>
      <xdr:colOff>571500</xdr:colOff>
      <xdr:row>13</xdr:row>
      <xdr:rowOff>19050</xdr:rowOff>
    </xdr:from>
    <xdr:to>
      <xdr:col>6</xdr:col>
      <xdr:colOff>85725</xdr:colOff>
      <xdr:row>14</xdr:row>
      <xdr:rowOff>142875</xdr:rowOff>
    </xdr:to>
    <xdr:cxnSp macro="">
      <xdr:nvCxnSpPr>
        <xdr:cNvPr id="4" name="Straight Arrow Connector 3"/>
        <xdr:cNvCxnSpPr>
          <a:stCxn id="3" idx="1"/>
        </xdr:cNvCxnSpPr>
      </xdr:nvCxnSpPr>
      <xdr:spPr>
        <a:xfrm flipH="1" flipV="1">
          <a:off x="3933825" y="2276475"/>
          <a:ext cx="838200" cy="285750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3</xdr:row>
      <xdr:rowOff>161925</xdr:rowOff>
    </xdr:from>
    <xdr:to>
      <xdr:col>7</xdr:col>
      <xdr:colOff>561975</xdr:colOff>
      <xdr:row>6</xdr:row>
      <xdr:rowOff>152400</xdr:rowOff>
    </xdr:to>
    <xdr:sp macro="" textlink="">
      <xdr:nvSpPr>
        <xdr:cNvPr id="5" name="TextBox 4"/>
        <xdr:cNvSpPr txBox="1"/>
      </xdr:nvSpPr>
      <xdr:spPr>
        <a:xfrm>
          <a:off x="4838700" y="647700"/>
          <a:ext cx="101917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Moment</a:t>
          </a:r>
          <a:r>
            <a:rPr lang="en-US" sz="1100" baseline="0"/>
            <a:t> = Weight X Arm</a:t>
          </a:r>
          <a:endParaRPr lang="en-US" sz="1100"/>
        </a:p>
      </xdr:txBody>
    </xdr:sp>
    <xdr:clientData/>
  </xdr:twoCellAnchor>
  <xdr:twoCellAnchor>
    <xdr:from>
      <xdr:col>5</xdr:col>
      <xdr:colOff>561975</xdr:colOff>
      <xdr:row>3</xdr:row>
      <xdr:rowOff>152400</xdr:rowOff>
    </xdr:from>
    <xdr:to>
      <xdr:col>6</xdr:col>
      <xdr:colOff>152400</xdr:colOff>
      <xdr:row>4</xdr:row>
      <xdr:rowOff>85725</xdr:rowOff>
    </xdr:to>
    <xdr:cxnSp macro="">
      <xdr:nvCxnSpPr>
        <xdr:cNvPr id="6" name="Straight Arrow Connector 5"/>
        <xdr:cNvCxnSpPr>
          <a:stCxn id="5" idx="1"/>
        </xdr:cNvCxnSpPr>
      </xdr:nvCxnSpPr>
      <xdr:spPr>
        <a:xfrm flipH="1" flipV="1">
          <a:off x="4533900" y="638175"/>
          <a:ext cx="304800" cy="257175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J10" sqref="J10"/>
    </sheetView>
  </sheetViews>
  <sheetFormatPr baseColWidth="10" defaultColWidth="8.83203125" defaultRowHeight="12" x14ac:dyDescent="0"/>
  <cols>
    <col min="1" max="1" width="27.6640625" customWidth="1"/>
    <col min="2" max="2" width="8.1640625" customWidth="1"/>
    <col min="3" max="3" width="7.5" customWidth="1"/>
    <col min="4" max="4" width="7" customWidth="1"/>
    <col min="6" max="6" width="10.6640625" customWidth="1"/>
  </cols>
  <sheetData>
    <row r="1" spans="1:8">
      <c r="A1" t="s">
        <v>0</v>
      </c>
    </row>
    <row r="2" spans="1:8">
      <c r="A2" s="43" t="s">
        <v>1</v>
      </c>
      <c r="B2" s="43"/>
      <c r="C2" s="43"/>
      <c r="D2" s="43"/>
      <c r="E2" s="43"/>
      <c r="F2" s="43"/>
    </row>
    <row r="3" spans="1:8">
      <c r="A3" s="31" t="s">
        <v>2</v>
      </c>
      <c r="B3" s="32"/>
      <c r="C3" s="21" t="s">
        <v>3</v>
      </c>
      <c r="D3" s="44"/>
      <c r="E3" s="44"/>
      <c r="F3" s="22"/>
    </row>
    <row r="4" spans="1:8" ht="24">
      <c r="A4" s="45" t="s">
        <v>4</v>
      </c>
      <c r="B4" s="46"/>
      <c r="C4" s="25" t="s">
        <v>22</v>
      </c>
      <c r="D4" s="26"/>
      <c r="E4" s="15" t="s">
        <v>23</v>
      </c>
      <c r="F4" s="16" t="s">
        <v>24</v>
      </c>
    </row>
    <row r="5" spans="1:8" ht="14.25" customHeight="1">
      <c r="A5" s="27" t="s">
        <v>5</v>
      </c>
      <c r="B5" s="28"/>
      <c r="C5" s="41">
        <v>1740.95</v>
      </c>
      <c r="D5" s="42"/>
      <c r="E5" s="1">
        <f>F5/C5</f>
        <v>46.173049197277351</v>
      </c>
      <c r="F5" s="1">
        <v>80384.97</v>
      </c>
    </row>
    <row r="6" spans="1:8" ht="14.25" customHeight="1">
      <c r="A6" s="13" t="s">
        <v>21</v>
      </c>
      <c r="B6" s="14">
        <v>7</v>
      </c>
      <c r="C6" s="39">
        <f>B6*1.875</f>
        <v>13.125</v>
      </c>
      <c r="D6" s="40"/>
      <c r="E6" s="1">
        <v>-11.5</v>
      </c>
      <c r="F6" s="1">
        <f>E6*C6</f>
        <v>-150.9375</v>
      </c>
    </row>
    <row r="7" spans="1:8" ht="14.25" customHeight="1">
      <c r="A7" s="27" t="s">
        <v>6</v>
      </c>
      <c r="B7" s="32"/>
      <c r="C7" s="2">
        <v>165</v>
      </c>
      <c r="D7" s="2">
        <v>165</v>
      </c>
      <c r="E7" s="1">
        <v>39</v>
      </c>
      <c r="F7" s="1">
        <f>(C7+D7)*E7</f>
        <v>12870</v>
      </c>
    </row>
    <row r="8" spans="1:8" ht="14.25" customHeight="1">
      <c r="A8" s="27" t="s">
        <v>7</v>
      </c>
      <c r="B8" s="28"/>
      <c r="C8" s="2">
        <v>0</v>
      </c>
      <c r="D8" s="2">
        <v>0</v>
      </c>
      <c r="E8" s="3">
        <v>75.7</v>
      </c>
      <c r="F8" s="1">
        <f>(C8+D8)*E8</f>
        <v>0</v>
      </c>
    </row>
    <row r="9" spans="1:8" ht="14.25" customHeight="1">
      <c r="A9" s="4" t="s">
        <v>8</v>
      </c>
      <c r="B9" s="5">
        <v>54.8</v>
      </c>
      <c r="C9" s="47">
        <f>B9*6.02</f>
        <v>329.89599999999996</v>
      </c>
      <c r="D9" s="48"/>
      <c r="E9" s="6">
        <v>48.43</v>
      </c>
      <c r="F9" s="1">
        <f>E9*C9</f>
        <v>15976.863279999998</v>
      </c>
      <c r="H9" s="8"/>
    </row>
    <row r="10" spans="1:8" ht="14.25" customHeight="1">
      <c r="A10" s="27" t="s">
        <v>9</v>
      </c>
      <c r="B10" s="28"/>
      <c r="C10" s="34">
        <v>30</v>
      </c>
      <c r="D10" s="35"/>
      <c r="E10" s="6">
        <v>95.5</v>
      </c>
      <c r="F10" s="1">
        <f>E10*C10</f>
        <v>2865</v>
      </c>
      <c r="H10" s="8"/>
    </row>
    <row r="11" spans="1:8" ht="14.25" customHeight="1">
      <c r="A11" s="27" t="s">
        <v>10</v>
      </c>
      <c r="B11" s="28"/>
      <c r="C11" s="34">
        <v>0</v>
      </c>
      <c r="D11" s="35"/>
      <c r="E11" s="6">
        <v>119</v>
      </c>
      <c r="F11" s="1">
        <f>E11*C11</f>
        <v>0</v>
      </c>
    </row>
    <row r="12" spans="1:8" ht="14.25" customHeight="1">
      <c r="A12" s="27" t="s">
        <v>11</v>
      </c>
      <c r="B12" s="28"/>
      <c r="C12" s="36" t="s">
        <v>12</v>
      </c>
      <c r="D12" s="37"/>
      <c r="E12" s="7" t="s">
        <v>12</v>
      </c>
      <c r="F12" s="1">
        <f>819/1000</f>
        <v>0.81899999999999995</v>
      </c>
    </row>
    <row r="13" spans="1:8" ht="14.25" customHeight="1">
      <c r="A13" s="27" t="s">
        <v>13</v>
      </c>
      <c r="B13" s="32"/>
      <c r="C13" s="33">
        <f>SUM(C5:D12)</f>
        <v>2443.9709999999995</v>
      </c>
      <c r="D13" s="38"/>
      <c r="E13" s="6">
        <f>F13/C13</f>
        <v>45.805254964154656</v>
      </c>
      <c r="F13" s="1">
        <f>SUM(F5:F12)</f>
        <v>111946.71477999999</v>
      </c>
      <c r="H13" s="8"/>
    </row>
    <row r="14" spans="1:8">
      <c r="A14" s="17" t="s">
        <v>14</v>
      </c>
      <c r="B14" s="18"/>
      <c r="C14" s="9"/>
      <c r="D14" s="9"/>
      <c r="E14" s="10"/>
      <c r="F14" s="9"/>
    </row>
    <row r="16" spans="1:8">
      <c r="A16" s="31" t="s">
        <v>15</v>
      </c>
      <c r="B16" s="32"/>
      <c r="C16" s="21" t="s">
        <v>3</v>
      </c>
      <c r="D16" s="44"/>
      <c r="E16" s="44"/>
      <c r="F16" s="22"/>
    </row>
    <row r="17" spans="1:6" ht="24">
      <c r="A17" s="23" t="s">
        <v>4</v>
      </c>
      <c r="B17" s="24"/>
      <c r="C17" s="25" t="s">
        <v>22</v>
      </c>
      <c r="D17" s="26"/>
      <c r="E17" s="15" t="s">
        <v>23</v>
      </c>
      <c r="F17" s="16" t="s">
        <v>24</v>
      </c>
    </row>
    <row r="18" spans="1:6" ht="14.25" customHeight="1">
      <c r="A18" s="27" t="s">
        <v>5</v>
      </c>
      <c r="B18" s="28"/>
      <c r="C18" s="29">
        <f>C5</f>
        <v>1740.95</v>
      </c>
      <c r="D18" s="30"/>
      <c r="E18" s="1">
        <f>E5</f>
        <v>46.173049197277351</v>
      </c>
      <c r="F18" s="1">
        <f>E18*C18</f>
        <v>80384.97</v>
      </c>
    </row>
    <row r="19" spans="1:6" ht="14.25" customHeight="1">
      <c r="A19" s="13" t="s">
        <v>21</v>
      </c>
      <c r="B19" s="14">
        <v>7</v>
      </c>
      <c r="C19" s="39">
        <f>B19*1.875</f>
        <v>13.125</v>
      </c>
      <c r="D19" s="40"/>
      <c r="E19" s="1">
        <f t="shared" ref="E19:E24" si="0">E6</f>
        <v>-11.5</v>
      </c>
      <c r="F19" s="1">
        <f>E19*C19</f>
        <v>-150.9375</v>
      </c>
    </row>
    <row r="20" spans="1:6" ht="14.25" customHeight="1">
      <c r="A20" s="31" t="s">
        <v>16</v>
      </c>
      <c r="B20" s="32"/>
      <c r="C20" s="1">
        <f>C7</f>
        <v>165</v>
      </c>
      <c r="D20" s="1">
        <f>D7</f>
        <v>165</v>
      </c>
      <c r="E20" s="1">
        <f t="shared" si="0"/>
        <v>39</v>
      </c>
      <c r="F20" s="1">
        <f>(C20+D20)*E20</f>
        <v>12870</v>
      </c>
    </row>
    <row r="21" spans="1:6" ht="14.25" customHeight="1">
      <c r="A21" s="27" t="s">
        <v>17</v>
      </c>
      <c r="B21" s="28"/>
      <c r="C21" s="1">
        <f>C8</f>
        <v>0</v>
      </c>
      <c r="D21" s="1">
        <f>D8</f>
        <v>0</v>
      </c>
      <c r="E21" s="1">
        <f t="shared" si="0"/>
        <v>75.7</v>
      </c>
      <c r="F21" s="1">
        <f>(C21+D21)*E21</f>
        <v>0</v>
      </c>
    </row>
    <row r="22" spans="1:6" ht="14.25" customHeight="1">
      <c r="A22" s="4" t="s">
        <v>18</v>
      </c>
      <c r="B22" s="11">
        <v>0</v>
      </c>
      <c r="C22" s="29">
        <f>B22*6.02</f>
        <v>0</v>
      </c>
      <c r="D22" s="30"/>
      <c r="E22" s="1">
        <f t="shared" si="0"/>
        <v>48.43</v>
      </c>
      <c r="F22" s="1">
        <f>E22*C22</f>
        <v>0</v>
      </c>
    </row>
    <row r="23" spans="1:6" ht="14.25" customHeight="1">
      <c r="A23" s="27" t="s">
        <v>19</v>
      </c>
      <c r="B23" s="28"/>
      <c r="C23" s="33">
        <f>C10</f>
        <v>30</v>
      </c>
      <c r="D23" s="22"/>
      <c r="E23" s="1">
        <f t="shared" si="0"/>
        <v>95.5</v>
      </c>
      <c r="F23" s="1">
        <f>E23*C23</f>
        <v>2865</v>
      </c>
    </row>
    <row r="24" spans="1:6" ht="14.25" customHeight="1">
      <c r="A24" s="27" t="s">
        <v>10</v>
      </c>
      <c r="B24" s="28"/>
      <c r="C24" s="33">
        <f>C11</f>
        <v>0</v>
      </c>
      <c r="D24" s="22"/>
      <c r="E24" s="1">
        <f t="shared" si="0"/>
        <v>119</v>
      </c>
      <c r="F24" s="1">
        <f>E24*C24</f>
        <v>0</v>
      </c>
    </row>
    <row r="25" spans="1:6" ht="14.25" customHeight="1">
      <c r="A25" s="19" t="s">
        <v>20</v>
      </c>
      <c r="B25" s="20"/>
      <c r="C25" s="21">
        <f>SUM(C18:D23)</f>
        <v>2114.0749999999998</v>
      </c>
      <c r="D25" s="22"/>
      <c r="E25" s="6">
        <f>F25/C25</f>
        <v>45.395282806901371</v>
      </c>
      <c r="F25" s="1">
        <f>SUM(F17:F23)</f>
        <v>95969.032500000001</v>
      </c>
    </row>
    <row r="27" spans="1:6">
      <c r="A27" s="12"/>
      <c r="B27" s="12"/>
    </row>
    <row r="55" spans="3:5">
      <c r="C55">
        <v>50.1</v>
      </c>
      <c r="E55">
        <v>1950</v>
      </c>
    </row>
    <row r="56" spans="3:5">
      <c r="C56">
        <v>50.1</v>
      </c>
      <c r="E56">
        <v>2740</v>
      </c>
    </row>
    <row r="57" spans="3:5">
      <c r="C57">
        <v>44.8</v>
      </c>
      <c r="E57">
        <v>2740</v>
      </c>
    </row>
    <row r="58" spans="3:5">
      <c r="C58">
        <v>41.8</v>
      </c>
      <c r="E58">
        <v>2470</v>
      </c>
    </row>
    <row r="59" spans="3:5">
      <c r="C59">
        <v>41</v>
      </c>
      <c r="E59">
        <v>2260</v>
      </c>
    </row>
    <row r="60" spans="3:5">
      <c r="C60">
        <v>41</v>
      </c>
      <c r="E60">
        <v>1950</v>
      </c>
    </row>
  </sheetData>
  <mergeCells count="36">
    <mergeCell ref="C6:D6"/>
    <mergeCell ref="C19:D19"/>
    <mergeCell ref="A5:B5"/>
    <mergeCell ref="C5:D5"/>
    <mergeCell ref="A2:F2"/>
    <mergeCell ref="A3:B3"/>
    <mergeCell ref="C3:F3"/>
    <mergeCell ref="A4:B4"/>
    <mergeCell ref="C4:D4"/>
    <mergeCell ref="A16:B16"/>
    <mergeCell ref="C16:F16"/>
    <mergeCell ref="A7:B7"/>
    <mergeCell ref="A8:B8"/>
    <mergeCell ref="C9:D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A25:B25"/>
    <mergeCell ref="C25:D25"/>
    <mergeCell ref="A17:B17"/>
    <mergeCell ref="C17:D17"/>
    <mergeCell ref="A18:B18"/>
    <mergeCell ref="C18:D18"/>
    <mergeCell ref="A20:B20"/>
    <mergeCell ref="A21:B21"/>
    <mergeCell ref="C22:D22"/>
    <mergeCell ref="A23:B23"/>
    <mergeCell ref="C23:D23"/>
    <mergeCell ref="A24:B24"/>
    <mergeCell ref="C24:D24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Mooney</vt:lpstr>
    </vt:vector>
  </TitlesOfParts>
  <Company>Facilities Management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J. Vanderweide</dc:creator>
  <cp:lastModifiedBy>Geoffrey Geise</cp:lastModifiedBy>
  <cp:lastPrinted>2014-01-29T18:45:37Z</cp:lastPrinted>
  <dcterms:created xsi:type="dcterms:W3CDTF">2013-07-26T17:12:44Z</dcterms:created>
  <dcterms:modified xsi:type="dcterms:W3CDTF">2017-07-18T18:42:18Z</dcterms:modified>
</cp:coreProperties>
</file>