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035" windowHeight="9015"/>
  </bookViews>
  <sheets>
    <sheet name="N4969J Arrow-Calc" sheetId="5" r:id="rId1"/>
    <sheet name="N4969J Arrow Blank" sheetId="6" r:id="rId2"/>
  </sheets>
  <calcPr calcId="145621"/>
</workbook>
</file>

<file path=xl/calcChain.xml><?xml version="1.0" encoding="utf-8"?>
<calcChain xmlns="http://schemas.openxmlformats.org/spreadsheetml/2006/main">
  <c r="E16" i="6" l="1"/>
  <c r="F16" i="6" s="1"/>
  <c r="C16" i="6"/>
  <c r="F10" i="6"/>
  <c r="F5" i="6"/>
  <c r="F20" i="5"/>
  <c r="C19" i="5"/>
  <c r="F19" i="5" s="1"/>
  <c r="D18" i="5"/>
  <c r="C18" i="5"/>
  <c r="F18" i="5" s="1"/>
  <c r="D17" i="5"/>
  <c r="C17" i="5"/>
  <c r="F17" i="5" s="1"/>
  <c r="E16" i="5"/>
  <c r="F16" i="5" s="1"/>
  <c r="C16" i="5"/>
  <c r="F10" i="5"/>
  <c r="F9" i="5"/>
  <c r="C8" i="5"/>
  <c r="C11" i="5" s="1"/>
  <c r="F7" i="5"/>
  <c r="F6" i="5"/>
  <c r="F5" i="5"/>
  <c r="C21" i="5" l="1"/>
  <c r="F21" i="5"/>
  <c r="E21" i="5"/>
  <c r="F8" i="5"/>
  <c r="F11" i="5" s="1"/>
  <c r="E11" i="5" s="1"/>
</calcChain>
</file>

<file path=xl/comments1.xml><?xml version="1.0" encoding="utf-8"?>
<comments xmlns="http://schemas.openxmlformats.org/spreadsheetml/2006/main">
  <authors>
    <author>Michael J. Vanderweide</author>
  </authors>
  <commentList>
    <comment ref="B8" authorId="0">
      <text>
        <r>
          <rPr>
            <sz val="9"/>
            <color indexed="81"/>
            <rFont val="Tahoma"/>
            <family val="2"/>
          </rPr>
          <t>46 gal usable full
30 gal to tabs
Dip tanks to ensure amount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worst case is 0 gallons</t>
        </r>
      </text>
    </comment>
  </commentList>
</comments>
</file>

<file path=xl/comments2.xml><?xml version="1.0" encoding="utf-8"?>
<comments xmlns="http://schemas.openxmlformats.org/spreadsheetml/2006/main">
  <authors>
    <author>Michael J. Vanderweide</author>
  </authors>
  <commentList>
    <comment ref="B8" authorId="0">
      <text>
        <r>
          <rPr>
            <sz val="9"/>
            <color indexed="81"/>
            <rFont val="Tahoma"/>
            <family val="2"/>
          </rPr>
          <t>46 gal usable full
30 gal to tabs
Dip tanks to ensure amount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worst case is 0 gallons</t>
        </r>
      </text>
    </comment>
  </commentList>
</comments>
</file>

<file path=xl/sharedStrings.xml><?xml version="1.0" encoding="utf-8"?>
<sst xmlns="http://schemas.openxmlformats.org/spreadsheetml/2006/main" count="58" uniqueCount="20">
  <si>
    <t>Pilot and front passenger</t>
  </si>
  <si>
    <t>Basic Empty Weight</t>
  </si>
  <si>
    <t>Arm aft of datum</t>
  </si>
  <si>
    <t>Weight</t>
  </si>
  <si>
    <t>Description</t>
  </si>
  <si>
    <t>Landing Weight and Balance</t>
  </si>
  <si>
    <t>Take off weight and balance:</t>
  </si>
  <si>
    <t>Moment   (in-lb)</t>
  </si>
  <si>
    <t>Passengers (rear seats)</t>
  </si>
  <si>
    <t>Baggage Compartment (200lb max)</t>
  </si>
  <si>
    <t>Moment due to retracting gear</t>
  </si>
  <si>
    <t xml:space="preserve">  ---------</t>
  </si>
  <si>
    <t>Total Loaded Airplane (2500 max)</t>
  </si>
  <si>
    <t>*Fuel weighs 6lb/gal</t>
  </si>
  <si>
    <t>Total Loaded Plane</t>
  </si>
  <si>
    <t>For educational purposes only, pilots must verify in POH</t>
  </si>
  <si>
    <t>N4969J Arrow - Weight and Balance</t>
  </si>
  <si>
    <t>Fill out yellow cells only</t>
  </si>
  <si>
    <t>Usable Fuel (46 gals max)*</t>
  </si>
  <si>
    <t>Usable Fuel (0 gal 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</si>
</sst>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0" xfId="0" applyFont="1"/>
    <xf numFmtId="2" fontId="0" fillId="0" borderId="0" xfId="0" applyNumberFormat="1" applyFill="1" applyBorder="1"/>
    <xf numFmtId="0" fontId="0" fillId="0" borderId="0" xfId="0" applyFill="1"/>
    <xf numFmtId="0" fontId="2" fillId="0" borderId="1" xfId="0" applyFont="1" applyBorder="1" applyAlignment="1">
      <alignment wrapText="1"/>
    </xf>
    <xf numFmtId="2" fontId="0" fillId="0" borderId="1" xfId="0" applyNumberFormat="1" applyBorder="1"/>
    <xf numFmtId="2" fontId="0" fillId="0" borderId="1" xfId="0" applyNumberFormat="1" applyFill="1" applyBorder="1"/>
    <xf numFmtId="2" fontId="0" fillId="0" borderId="1" xfId="0" quotePrefix="1" applyNumberFormat="1" applyFill="1" applyBorder="1"/>
    <xf numFmtId="2" fontId="0" fillId="2" borderId="1" xfId="0" applyNumberFormat="1" applyFill="1" applyBorder="1"/>
    <xf numFmtId="2" fontId="0" fillId="0" borderId="0" xfId="0" applyNumberFormat="1" applyBorder="1"/>
    <xf numFmtId="164" fontId="2" fillId="2" borderId="1" xfId="0" applyNumberFormat="1" applyFont="1" applyFill="1" applyBorder="1" applyAlignment="1"/>
    <xf numFmtId="0" fontId="2" fillId="2" borderId="1" xfId="0" applyFont="1" applyFill="1" applyBorder="1"/>
    <xf numFmtId="0" fontId="2" fillId="0" borderId="1" xfId="0" applyFont="1" applyFill="1" applyBorder="1"/>
    <xf numFmtId="164" fontId="2" fillId="0" borderId="1" xfId="0" applyNumberFormat="1" applyFont="1" applyFill="1" applyBorder="1" applyAlignment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2" fontId="2" fillId="2" borderId="3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0" borderId="3" xfId="0" quotePrefix="1" applyNumberFormat="1" applyFill="1" applyBorder="1" applyAlignment="1">
      <alignment horizontal="center"/>
    </xf>
    <xf numFmtId="2" fontId="0" fillId="0" borderId="4" xfId="0" quotePrefix="1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2" fontId="2" fillId="0" borderId="3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PA-28R-180 - Not an official chart!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Limits</c:v>
          </c:tx>
          <c:marker>
            <c:symbol val="none"/>
          </c:marker>
          <c:xVal>
            <c:numRef>
              <c:f>'N4969J Arrow-Calc'!$C$51:$C$54</c:f>
              <c:numCache>
                <c:formatCode>General</c:formatCode>
                <c:ptCount val="4"/>
                <c:pt idx="0">
                  <c:v>96</c:v>
                </c:pt>
                <c:pt idx="1">
                  <c:v>91</c:v>
                </c:pt>
                <c:pt idx="2">
                  <c:v>81</c:v>
                </c:pt>
                <c:pt idx="3">
                  <c:v>81</c:v>
                </c:pt>
              </c:numCache>
            </c:numRef>
          </c:xVal>
          <c:yVal>
            <c:numRef>
              <c:f>'N4969J Arrow-Calc'!$E$51:$E$54</c:f>
              <c:numCache>
                <c:formatCode>General</c:formatCode>
                <c:ptCount val="4"/>
                <c:pt idx="0">
                  <c:v>2500</c:v>
                </c:pt>
                <c:pt idx="1">
                  <c:v>2500</c:v>
                </c:pt>
                <c:pt idx="2">
                  <c:v>1920</c:v>
                </c:pt>
                <c:pt idx="3">
                  <c:v>1500</c:v>
                </c:pt>
              </c:numCache>
            </c:numRef>
          </c:yVal>
          <c:smooth val="0"/>
        </c:ser>
        <c:ser>
          <c:idx val="0"/>
          <c:order val="1"/>
          <c:tx>
            <c:v>Takeoff</c:v>
          </c:tx>
          <c:xVal>
            <c:numRef>
              <c:f>'N4969J Arrow-Calc'!$E$11</c:f>
              <c:numCache>
                <c:formatCode>0.00</c:formatCode>
                <c:ptCount val="1"/>
                <c:pt idx="0">
                  <c:v>88.062797713053072</c:v>
                </c:pt>
              </c:numCache>
            </c:numRef>
          </c:xVal>
          <c:yVal>
            <c:numRef>
              <c:f>'N4969J Arrow-Calc'!$C$11</c:f>
              <c:numCache>
                <c:formatCode>0.00</c:formatCode>
                <c:ptCount val="1"/>
                <c:pt idx="0">
                  <c:v>1817.27</c:v>
                </c:pt>
              </c:numCache>
            </c:numRef>
          </c:yVal>
          <c:smooth val="0"/>
        </c:ser>
        <c:ser>
          <c:idx val="2"/>
          <c:order val="2"/>
          <c:tx>
            <c:v>Landing</c:v>
          </c:tx>
          <c:xVal>
            <c:numRef>
              <c:f>'N4969J Arrow-Calc'!$E$21</c:f>
              <c:numCache>
                <c:formatCode>General</c:formatCode>
                <c:ptCount val="1"/>
                <c:pt idx="0">
                  <c:v>86.819999999999979</c:v>
                </c:pt>
              </c:numCache>
            </c:numRef>
          </c:xVal>
          <c:yVal>
            <c:numRef>
              <c:f>'N4969J Arrow-Calc'!$C$21</c:f>
              <c:numCache>
                <c:formatCode>General</c:formatCode>
                <c:ptCount val="1"/>
                <c:pt idx="0">
                  <c:v>1541.27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31392"/>
        <c:axId val="73533312"/>
      </c:scatterChart>
      <c:valAx>
        <c:axId val="73531392"/>
        <c:scaling>
          <c:orientation val="minMax"/>
          <c:max val="95"/>
          <c:min val="8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Inches</a:t>
                </a:r>
                <a:r>
                  <a:rPr lang="en-US" baseline="0"/>
                  <a:t> Aft of Datum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533312"/>
        <c:crosses val="autoZero"/>
        <c:crossBetween val="midCat"/>
        <c:majorUnit val="1"/>
        <c:minorUnit val="0.2"/>
      </c:valAx>
      <c:valAx>
        <c:axId val="73533312"/>
        <c:scaling>
          <c:orientation val="minMax"/>
          <c:max val="2600"/>
          <c:min val="150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Weight in Pounds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3531392"/>
        <c:crosses val="autoZero"/>
        <c:crossBetween val="midCat"/>
        <c:majorUnit val="100"/>
        <c:minorUnit val="20"/>
      </c:valAx>
    </c:plotArea>
    <c:legend>
      <c:legendPos val="r"/>
      <c:layout>
        <c:manualLayout>
          <c:xMode val="edge"/>
          <c:yMode val="edge"/>
          <c:x val="0.75000524934383206"/>
          <c:y val="0.45095775763878576"/>
          <c:w val="0.13839828844923796"/>
          <c:h val="0.17059352250779969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PA-28R-180 - Not an official chart!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'N4969J Arrow Blank'!$C$41:$C$45</c:f>
              <c:numCache>
                <c:formatCode>General</c:formatCode>
                <c:ptCount val="5"/>
                <c:pt idx="0">
                  <c:v>96</c:v>
                </c:pt>
                <c:pt idx="1">
                  <c:v>96</c:v>
                </c:pt>
                <c:pt idx="2">
                  <c:v>91</c:v>
                </c:pt>
                <c:pt idx="3">
                  <c:v>81</c:v>
                </c:pt>
                <c:pt idx="4">
                  <c:v>81</c:v>
                </c:pt>
              </c:numCache>
            </c:numRef>
          </c:xVal>
          <c:yVal>
            <c:numRef>
              <c:f>'N4969J Arrow Blank'!$D$41:$D$45</c:f>
              <c:numCache>
                <c:formatCode>General</c:formatCode>
                <c:ptCount val="5"/>
              </c:numCache>
            </c:numRef>
          </c:yVal>
          <c:smooth val="0"/>
        </c:ser>
        <c:ser>
          <c:idx val="0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'N4969J Arrow Blank'!$C$41:$C$45</c:f>
              <c:numCache>
                <c:formatCode>General</c:formatCode>
                <c:ptCount val="5"/>
                <c:pt idx="0">
                  <c:v>96</c:v>
                </c:pt>
                <c:pt idx="1">
                  <c:v>96</c:v>
                </c:pt>
                <c:pt idx="2">
                  <c:v>91</c:v>
                </c:pt>
                <c:pt idx="3">
                  <c:v>81</c:v>
                </c:pt>
                <c:pt idx="4">
                  <c:v>81</c:v>
                </c:pt>
              </c:numCache>
            </c:numRef>
          </c:xVal>
          <c:yVal>
            <c:numRef>
              <c:f>'N4969J Arrow Blank'!$E$41:$E$45</c:f>
              <c:numCache>
                <c:formatCode>General</c:formatCode>
                <c:ptCount val="5"/>
                <c:pt idx="0">
                  <c:v>1500</c:v>
                </c:pt>
                <c:pt idx="1">
                  <c:v>2500</c:v>
                </c:pt>
                <c:pt idx="2">
                  <c:v>2500</c:v>
                </c:pt>
                <c:pt idx="3">
                  <c:v>1920</c:v>
                </c:pt>
                <c:pt idx="4">
                  <c:v>1500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20032"/>
        <c:axId val="81447552"/>
      </c:scatterChart>
      <c:valAx>
        <c:axId val="81020032"/>
        <c:scaling>
          <c:orientation val="minMax"/>
          <c:max val="97"/>
          <c:min val="8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Inches</a:t>
                </a:r>
                <a:r>
                  <a:rPr lang="en-US" baseline="0"/>
                  <a:t> Aft of Datum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1447552"/>
        <c:crosses val="autoZero"/>
        <c:crossBetween val="midCat"/>
        <c:majorUnit val="1"/>
        <c:minorUnit val="0.2"/>
      </c:valAx>
      <c:valAx>
        <c:axId val="81447552"/>
        <c:scaling>
          <c:orientation val="minMax"/>
          <c:max val="2600"/>
          <c:min val="150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Weight in Pounds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81020032"/>
        <c:crosses val="autoZero"/>
        <c:crossBetween val="midCat"/>
        <c:majorUnit val="100"/>
        <c:minorUnit val="2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22</xdr:row>
      <xdr:rowOff>104775</xdr:rowOff>
    </xdr:from>
    <xdr:to>
      <xdr:col>8</xdr:col>
      <xdr:colOff>561975</xdr:colOff>
      <xdr:row>47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12</xdr:row>
      <xdr:rowOff>38100</xdr:rowOff>
    </xdr:from>
    <xdr:to>
      <xdr:col>8</xdr:col>
      <xdr:colOff>238125</xdr:colOff>
      <xdr:row>16</xdr:row>
      <xdr:rowOff>47625</xdr:rowOff>
    </xdr:to>
    <xdr:sp macro="" textlink="">
      <xdr:nvSpPr>
        <xdr:cNvPr id="3" name="TextBox 2"/>
        <xdr:cNvSpPr txBox="1"/>
      </xdr:nvSpPr>
      <xdr:spPr>
        <a:xfrm>
          <a:off x="4876800" y="2276475"/>
          <a:ext cx="107632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Calculate by dividing total moment</a:t>
          </a:r>
          <a:r>
            <a:rPr lang="en-US" sz="1100" baseline="0"/>
            <a:t> by total weight</a:t>
          </a:r>
          <a:endParaRPr lang="en-US" sz="1100"/>
        </a:p>
      </xdr:txBody>
    </xdr:sp>
    <xdr:clientData/>
  </xdr:twoCellAnchor>
  <xdr:twoCellAnchor>
    <xdr:from>
      <xdr:col>4</xdr:col>
      <xdr:colOff>600075</xdr:colOff>
      <xdr:row>10</xdr:row>
      <xdr:rowOff>142875</xdr:rowOff>
    </xdr:from>
    <xdr:to>
      <xdr:col>6</xdr:col>
      <xdr:colOff>381000</xdr:colOff>
      <xdr:row>14</xdr:row>
      <xdr:rowOff>123825</xdr:rowOff>
    </xdr:to>
    <xdr:cxnSp macro="">
      <xdr:nvCxnSpPr>
        <xdr:cNvPr id="4" name="Straight Arrow Connector 3"/>
        <xdr:cNvCxnSpPr>
          <a:stCxn id="3" idx="1"/>
        </xdr:cNvCxnSpPr>
      </xdr:nvCxnSpPr>
      <xdr:spPr>
        <a:xfrm flipH="1" flipV="1">
          <a:off x="3771900" y="2038350"/>
          <a:ext cx="1104900" cy="64770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</xdr:row>
      <xdr:rowOff>276225</xdr:rowOff>
    </xdr:from>
    <xdr:to>
      <xdr:col>8</xdr:col>
      <xdr:colOff>371475</xdr:colOff>
      <xdr:row>6</xdr:row>
      <xdr:rowOff>85725</xdr:rowOff>
    </xdr:to>
    <xdr:sp macro="" textlink="">
      <xdr:nvSpPr>
        <xdr:cNvPr id="5" name="TextBox 4"/>
        <xdr:cNvSpPr txBox="1"/>
      </xdr:nvSpPr>
      <xdr:spPr>
        <a:xfrm>
          <a:off x="5010150" y="762000"/>
          <a:ext cx="10763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Moment</a:t>
          </a:r>
          <a:r>
            <a:rPr lang="en-US" sz="1100" baseline="0"/>
            <a:t> = Weight X Arm</a:t>
          </a:r>
          <a:endParaRPr lang="en-US" sz="1100"/>
        </a:p>
      </xdr:txBody>
    </xdr:sp>
    <xdr:clientData/>
  </xdr:twoCellAnchor>
  <xdr:twoCellAnchor>
    <xdr:from>
      <xdr:col>5</xdr:col>
      <xdr:colOff>523875</xdr:colOff>
      <xdr:row>3</xdr:row>
      <xdr:rowOff>209550</xdr:rowOff>
    </xdr:from>
    <xdr:to>
      <xdr:col>6</xdr:col>
      <xdr:colOff>514350</xdr:colOff>
      <xdr:row>5</xdr:row>
      <xdr:rowOff>19050</xdr:rowOff>
    </xdr:to>
    <xdr:cxnSp macro="">
      <xdr:nvCxnSpPr>
        <xdr:cNvPr id="6" name="Straight Arrow Connector 5"/>
        <xdr:cNvCxnSpPr>
          <a:stCxn id="5" idx="1"/>
        </xdr:cNvCxnSpPr>
      </xdr:nvCxnSpPr>
      <xdr:spPr>
        <a:xfrm flipH="1" flipV="1">
          <a:off x="4305300" y="695325"/>
          <a:ext cx="704850" cy="31432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57150</xdr:rowOff>
    </xdr:from>
    <xdr:to>
      <xdr:col>7</xdr:col>
      <xdr:colOff>552450</xdr:colOff>
      <xdr:row>46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11</xdr:row>
      <xdr:rowOff>47625</xdr:rowOff>
    </xdr:from>
    <xdr:to>
      <xdr:col>7</xdr:col>
      <xdr:colOff>495300</xdr:colOff>
      <xdr:row>15</xdr:row>
      <xdr:rowOff>76200</xdr:rowOff>
    </xdr:to>
    <xdr:sp macro="" textlink="">
      <xdr:nvSpPr>
        <xdr:cNvPr id="3" name="TextBox 2"/>
        <xdr:cNvSpPr txBox="1"/>
      </xdr:nvSpPr>
      <xdr:spPr>
        <a:xfrm>
          <a:off x="4429125" y="2124075"/>
          <a:ext cx="107632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Calculate by dividing total moment</a:t>
          </a:r>
          <a:r>
            <a:rPr lang="en-US" sz="1100" baseline="0"/>
            <a:t> by total weight</a:t>
          </a:r>
          <a:endParaRPr lang="en-US" sz="1100"/>
        </a:p>
      </xdr:txBody>
    </xdr:sp>
    <xdr:clientData/>
  </xdr:twoCellAnchor>
  <xdr:twoCellAnchor>
    <xdr:from>
      <xdr:col>4</xdr:col>
      <xdr:colOff>542925</xdr:colOff>
      <xdr:row>11</xdr:row>
      <xdr:rowOff>0</xdr:rowOff>
    </xdr:from>
    <xdr:to>
      <xdr:col>6</xdr:col>
      <xdr:colOff>28575</xdr:colOff>
      <xdr:row>13</xdr:row>
      <xdr:rowOff>142875</xdr:rowOff>
    </xdr:to>
    <xdr:cxnSp macro="">
      <xdr:nvCxnSpPr>
        <xdr:cNvPr id="4" name="Straight Arrow Connector 3"/>
        <xdr:cNvCxnSpPr>
          <a:stCxn id="3" idx="1"/>
        </xdr:cNvCxnSpPr>
      </xdr:nvCxnSpPr>
      <xdr:spPr>
        <a:xfrm flipH="1" flipV="1">
          <a:off x="3619500" y="2076450"/>
          <a:ext cx="809625" cy="46672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161926</xdr:colOff>
      <xdr:row>3</xdr:row>
      <xdr:rowOff>171450</xdr:rowOff>
    </xdr:from>
    <xdr:to>
      <xdr:col>7</xdr:col>
      <xdr:colOff>561976</xdr:colOff>
      <xdr:row>5</xdr:row>
      <xdr:rowOff>161925</xdr:rowOff>
    </xdr:to>
    <xdr:sp macro="" textlink="">
      <xdr:nvSpPr>
        <xdr:cNvPr id="5" name="TextBox 4"/>
        <xdr:cNvSpPr txBox="1"/>
      </xdr:nvSpPr>
      <xdr:spPr>
        <a:xfrm>
          <a:off x="4562476" y="657225"/>
          <a:ext cx="10096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Moment</a:t>
          </a:r>
          <a:r>
            <a:rPr lang="en-US" sz="1100" baseline="0"/>
            <a:t> = Weight X Arm</a:t>
          </a:r>
          <a:endParaRPr lang="en-US" sz="1100"/>
        </a:p>
      </xdr:txBody>
    </xdr:sp>
    <xdr:clientData/>
  </xdr:twoCellAnchor>
  <xdr:twoCellAnchor>
    <xdr:from>
      <xdr:col>5</xdr:col>
      <xdr:colOff>371475</xdr:colOff>
      <xdr:row>3</xdr:row>
      <xdr:rowOff>190500</xdr:rowOff>
    </xdr:from>
    <xdr:to>
      <xdr:col>6</xdr:col>
      <xdr:colOff>190501</xdr:colOff>
      <xdr:row>4</xdr:row>
      <xdr:rowOff>95250</xdr:rowOff>
    </xdr:to>
    <xdr:cxnSp macro="">
      <xdr:nvCxnSpPr>
        <xdr:cNvPr id="6" name="Straight Arrow Connector 5"/>
        <xdr:cNvCxnSpPr/>
      </xdr:nvCxnSpPr>
      <xdr:spPr>
        <a:xfrm flipH="1" flipV="1">
          <a:off x="4057650" y="676275"/>
          <a:ext cx="533401" cy="22860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10" sqref="C10:D10"/>
    </sheetView>
  </sheetViews>
  <sheetFormatPr defaultRowHeight="12.75" x14ac:dyDescent="0.2"/>
  <cols>
    <col min="1" max="1" width="27.7109375" customWidth="1"/>
    <col min="2" max="2" width="5.28515625" customWidth="1"/>
    <col min="3" max="3" width="7.5703125" customWidth="1"/>
    <col min="4" max="4" width="7" customWidth="1"/>
    <col min="6" max="6" width="10.7109375" customWidth="1"/>
  </cols>
  <sheetData>
    <row r="1" spans="1:8" x14ac:dyDescent="0.2">
      <c r="A1" t="s">
        <v>15</v>
      </c>
    </row>
    <row r="2" spans="1:8" x14ac:dyDescent="0.2">
      <c r="A2" s="25" t="s">
        <v>16</v>
      </c>
      <c r="B2" s="25"/>
      <c r="C2" s="25"/>
      <c r="D2" s="25"/>
      <c r="E2" s="25"/>
      <c r="F2" s="25"/>
    </row>
    <row r="3" spans="1:8" x14ac:dyDescent="0.2">
      <c r="A3" s="26" t="s">
        <v>6</v>
      </c>
      <c r="B3" s="27"/>
      <c r="C3" s="28" t="s">
        <v>17</v>
      </c>
      <c r="D3" s="29"/>
      <c r="E3" s="29"/>
      <c r="F3" s="30"/>
    </row>
    <row r="4" spans="1:8" ht="25.5" x14ac:dyDescent="0.2">
      <c r="A4" s="26" t="s">
        <v>4</v>
      </c>
      <c r="B4" s="27"/>
      <c r="C4" s="31" t="s">
        <v>3</v>
      </c>
      <c r="D4" s="32"/>
      <c r="E4" s="5" t="s">
        <v>2</v>
      </c>
      <c r="F4" s="9" t="s">
        <v>7</v>
      </c>
    </row>
    <row r="5" spans="1:8" ht="14.25" customHeight="1" x14ac:dyDescent="0.2">
      <c r="A5" s="21" t="s">
        <v>1</v>
      </c>
      <c r="B5" s="22"/>
      <c r="C5" s="23">
        <v>1541.27</v>
      </c>
      <c r="D5" s="24"/>
      <c r="E5" s="10">
        <v>86.82</v>
      </c>
      <c r="F5" s="10">
        <f>E5*C5</f>
        <v>133813.06139999998</v>
      </c>
    </row>
    <row r="6" spans="1:8" ht="14.25" customHeight="1" x14ac:dyDescent="0.2">
      <c r="A6" s="26" t="s">
        <v>0</v>
      </c>
      <c r="B6" s="27"/>
      <c r="C6" s="13"/>
      <c r="D6" s="13"/>
      <c r="E6" s="11">
        <v>85.5</v>
      </c>
      <c r="F6" s="10">
        <f>(C6+D6)*E6</f>
        <v>0</v>
      </c>
    </row>
    <row r="7" spans="1:8" ht="14.25" customHeight="1" x14ac:dyDescent="0.2">
      <c r="A7" s="21" t="s">
        <v>8</v>
      </c>
      <c r="B7" s="22"/>
      <c r="C7" s="13"/>
      <c r="D7" s="13"/>
      <c r="E7" s="11">
        <v>118.1</v>
      </c>
      <c r="F7" s="10">
        <f>(C7+D7)*E7</f>
        <v>0</v>
      </c>
    </row>
    <row r="8" spans="1:8" ht="14.25" customHeight="1" x14ac:dyDescent="0.2">
      <c r="A8" s="4" t="s">
        <v>18</v>
      </c>
      <c r="B8" s="15">
        <v>46</v>
      </c>
      <c r="C8" s="35">
        <f>B8*6</f>
        <v>276</v>
      </c>
      <c r="D8" s="36"/>
      <c r="E8" s="11">
        <v>95</v>
      </c>
      <c r="F8" s="10">
        <f>E8*C8</f>
        <v>26220</v>
      </c>
    </row>
    <row r="9" spans="1:8" ht="14.25" customHeight="1" x14ac:dyDescent="0.2">
      <c r="A9" s="21" t="s">
        <v>9</v>
      </c>
      <c r="B9" s="22"/>
      <c r="C9" s="37"/>
      <c r="D9" s="38"/>
      <c r="E9" s="11">
        <v>142.80000000000001</v>
      </c>
      <c r="F9" s="10">
        <f>E9*C9</f>
        <v>0</v>
      </c>
    </row>
    <row r="10" spans="1:8" ht="14.25" customHeight="1" x14ac:dyDescent="0.2">
      <c r="A10" s="21" t="s">
        <v>10</v>
      </c>
      <c r="B10" s="22"/>
      <c r="C10" s="39" t="s">
        <v>11</v>
      </c>
      <c r="D10" s="40"/>
      <c r="E10" s="12" t="s">
        <v>11</v>
      </c>
      <c r="F10" s="10">
        <f>819/1000</f>
        <v>0.81899999999999995</v>
      </c>
    </row>
    <row r="11" spans="1:8" ht="14.25" customHeight="1" x14ac:dyDescent="0.2">
      <c r="A11" s="26" t="s">
        <v>12</v>
      </c>
      <c r="B11" s="27"/>
      <c r="C11" s="41">
        <f>SUM(C5:D10)</f>
        <v>1817.27</v>
      </c>
      <c r="D11" s="42"/>
      <c r="E11" s="11">
        <f>F11/C11</f>
        <v>88.062797713053072</v>
      </c>
      <c r="F11" s="10">
        <f>SUM(F5:F10)</f>
        <v>160033.88039999997</v>
      </c>
      <c r="H11" s="1"/>
    </row>
    <row r="12" spans="1:8" x14ac:dyDescent="0.2">
      <c r="A12" s="43" t="s">
        <v>13</v>
      </c>
      <c r="B12" s="44"/>
      <c r="C12" s="14"/>
      <c r="D12" s="14"/>
      <c r="E12" s="7"/>
      <c r="F12" s="14"/>
    </row>
    <row r="14" spans="1:8" x14ac:dyDescent="0.2">
      <c r="A14" s="26" t="s">
        <v>5</v>
      </c>
      <c r="B14" s="27"/>
      <c r="C14" s="28" t="s">
        <v>17</v>
      </c>
      <c r="D14" s="29"/>
      <c r="E14" s="29"/>
      <c r="F14" s="30"/>
    </row>
    <row r="15" spans="1:8" ht="25.5" x14ac:dyDescent="0.2">
      <c r="A15" s="33" t="s">
        <v>4</v>
      </c>
      <c r="B15" s="34"/>
      <c r="C15" s="31" t="s">
        <v>3</v>
      </c>
      <c r="D15" s="32"/>
      <c r="E15" s="5" t="s">
        <v>2</v>
      </c>
      <c r="F15" s="9" t="s">
        <v>7</v>
      </c>
    </row>
    <row r="16" spans="1:8" ht="14.25" customHeight="1" x14ac:dyDescent="0.2">
      <c r="A16" s="21" t="s">
        <v>1</v>
      </c>
      <c r="B16" s="22"/>
      <c r="C16" s="47">
        <f>C5</f>
        <v>1541.27</v>
      </c>
      <c r="D16" s="48"/>
      <c r="E16" s="2">
        <f>E5</f>
        <v>86.82</v>
      </c>
      <c r="F16" s="10">
        <f>E16*C16</f>
        <v>133813.06139999998</v>
      </c>
    </row>
    <row r="17" spans="1:6" ht="14.25" customHeight="1" x14ac:dyDescent="0.2">
      <c r="A17" s="26" t="s">
        <v>0</v>
      </c>
      <c r="B17" s="27"/>
      <c r="C17" s="10">
        <f>C6</f>
        <v>0</v>
      </c>
      <c r="D17" s="10">
        <f>D6</f>
        <v>0</v>
      </c>
      <c r="E17" s="2">
        <v>85.5</v>
      </c>
      <c r="F17" s="10">
        <f>(C17+D17)*E17</f>
        <v>0</v>
      </c>
    </row>
    <row r="18" spans="1:6" ht="14.25" customHeight="1" x14ac:dyDescent="0.2">
      <c r="A18" s="21" t="s">
        <v>8</v>
      </c>
      <c r="B18" s="22"/>
      <c r="C18" s="10">
        <f>C7</f>
        <v>0</v>
      </c>
      <c r="D18" s="10">
        <f>D7</f>
        <v>0</v>
      </c>
      <c r="E18" s="2">
        <v>118.1</v>
      </c>
      <c r="F18" s="10">
        <f>(C18+D18)*E18</f>
        <v>0</v>
      </c>
    </row>
    <row r="19" spans="1:6" ht="14.25" customHeight="1" x14ac:dyDescent="0.2">
      <c r="A19" s="4" t="s">
        <v>19</v>
      </c>
      <c r="B19" s="16">
        <v>0</v>
      </c>
      <c r="C19" s="47">
        <f>B19*6</f>
        <v>0</v>
      </c>
      <c r="D19" s="48"/>
      <c r="E19" s="2">
        <v>95</v>
      </c>
      <c r="F19" s="10">
        <f>E19*C19</f>
        <v>0</v>
      </c>
    </row>
    <row r="20" spans="1:6" ht="14.25" customHeight="1" x14ac:dyDescent="0.2">
      <c r="A20" s="21" t="s">
        <v>9</v>
      </c>
      <c r="B20" s="22"/>
      <c r="C20" s="28">
        <v>0</v>
      </c>
      <c r="D20" s="30"/>
      <c r="E20" s="2">
        <v>142.80000000000001</v>
      </c>
      <c r="F20" s="10">
        <f>E20*C20</f>
        <v>0</v>
      </c>
    </row>
    <row r="21" spans="1:6" ht="14.25" customHeight="1" x14ac:dyDescent="0.2">
      <c r="A21" s="45" t="s">
        <v>14</v>
      </c>
      <c r="B21" s="46"/>
      <c r="C21" s="28">
        <f>SUM(C16:D20)</f>
        <v>1541.27</v>
      </c>
      <c r="D21" s="30"/>
      <c r="E21" s="3">
        <f>F21/C21</f>
        <v>86.819999999999979</v>
      </c>
      <c r="F21" s="2">
        <f>SUM(F15:F20)</f>
        <v>133813.06139999998</v>
      </c>
    </row>
    <row r="23" spans="1:6" x14ac:dyDescent="0.2">
      <c r="A23" s="6"/>
      <c r="B23" s="6"/>
    </row>
    <row r="51" spans="3:5" x14ac:dyDescent="0.2">
      <c r="C51">
        <v>96</v>
      </c>
      <c r="E51">
        <v>2500</v>
      </c>
    </row>
    <row r="52" spans="3:5" x14ac:dyDescent="0.2">
      <c r="C52">
        <v>91</v>
      </c>
      <c r="E52">
        <v>2500</v>
      </c>
    </row>
    <row r="53" spans="3:5" x14ac:dyDescent="0.2">
      <c r="C53">
        <v>81</v>
      </c>
      <c r="E53">
        <v>1920</v>
      </c>
    </row>
    <row r="54" spans="3:5" x14ac:dyDescent="0.2">
      <c r="C54">
        <v>81</v>
      </c>
      <c r="E54">
        <v>1500</v>
      </c>
    </row>
  </sheetData>
  <mergeCells count="30">
    <mergeCell ref="A21:B21"/>
    <mergeCell ref="C21:D21"/>
    <mergeCell ref="A16:B16"/>
    <mergeCell ref="C16:D16"/>
    <mergeCell ref="A17:B17"/>
    <mergeCell ref="A18:B18"/>
    <mergeCell ref="C19:D19"/>
    <mergeCell ref="A20:B20"/>
    <mergeCell ref="C20:D20"/>
    <mergeCell ref="A15:B15"/>
    <mergeCell ref="C15:D15"/>
    <mergeCell ref="A6:B6"/>
    <mergeCell ref="A7:B7"/>
    <mergeCell ref="C8:D8"/>
    <mergeCell ref="A9:B9"/>
    <mergeCell ref="C9:D9"/>
    <mergeCell ref="A10:B10"/>
    <mergeCell ref="C10:D10"/>
    <mergeCell ref="A11:B11"/>
    <mergeCell ref="C11:D11"/>
    <mergeCell ref="A12:B12"/>
    <mergeCell ref="A14:B14"/>
    <mergeCell ref="C14:F14"/>
    <mergeCell ref="A5:B5"/>
    <mergeCell ref="C5:D5"/>
    <mergeCell ref="A2:F2"/>
    <mergeCell ref="A3:B3"/>
    <mergeCell ref="C3:F3"/>
    <mergeCell ref="A4:B4"/>
    <mergeCell ref="C4:D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workbookViewId="0">
      <selection activeCell="A2" sqref="A2:F2"/>
    </sheetView>
  </sheetViews>
  <sheetFormatPr defaultRowHeight="12.75" x14ac:dyDescent="0.2"/>
  <cols>
    <col min="1" max="1" width="26.28515625" customWidth="1"/>
    <col min="2" max="2" width="5.28515625" customWidth="1"/>
    <col min="3" max="3" width="7.5703125" customWidth="1"/>
    <col min="4" max="4" width="7" customWidth="1"/>
    <col min="6" max="6" width="10.7109375" customWidth="1"/>
  </cols>
  <sheetData>
    <row r="1" spans="1:8" x14ac:dyDescent="0.2">
      <c r="A1" t="s">
        <v>15</v>
      </c>
    </row>
    <row r="2" spans="1:8" x14ac:dyDescent="0.2">
      <c r="A2" s="25" t="s">
        <v>16</v>
      </c>
      <c r="B2" s="25"/>
      <c r="C2" s="25"/>
      <c r="D2" s="25"/>
      <c r="E2" s="25"/>
      <c r="F2" s="25"/>
    </row>
    <row r="3" spans="1:8" x14ac:dyDescent="0.2">
      <c r="A3" s="26" t="s">
        <v>6</v>
      </c>
      <c r="B3" s="27"/>
      <c r="C3" s="28"/>
      <c r="D3" s="29"/>
      <c r="E3" s="29"/>
      <c r="F3" s="30"/>
    </row>
    <row r="4" spans="1:8" ht="25.5" x14ac:dyDescent="0.2">
      <c r="A4" s="26" t="s">
        <v>4</v>
      </c>
      <c r="B4" s="27"/>
      <c r="C4" s="31" t="s">
        <v>3</v>
      </c>
      <c r="D4" s="32"/>
      <c r="E4" s="5" t="s">
        <v>2</v>
      </c>
      <c r="F4" s="9" t="s">
        <v>7</v>
      </c>
    </row>
    <row r="5" spans="1:8" ht="14.25" customHeight="1" x14ac:dyDescent="0.2">
      <c r="A5" s="21" t="s">
        <v>1</v>
      </c>
      <c r="B5" s="22"/>
      <c r="C5" s="23">
        <v>1541.27</v>
      </c>
      <c r="D5" s="24"/>
      <c r="E5" s="10">
        <v>86.82</v>
      </c>
      <c r="F5" s="10">
        <f>E5*C5</f>
        <v>133813.06139999998</v>
      </c>
    </row>
    <row r="6" spans="1:8" ht="14.25" customHeight="1" x14ac:dyDescent="0.2">
      <c r="A6" s="49" t="s">
        <v>0</v>
      </c>
      <c r="B6" s="50"/>
      <c r="C6" s="54"/>
      <c r="D6" s="55"/>
      <c r="E6" s="11">
        <v>85.5</v>
      </c>
      <c r="F6" s="11"/>
    </row>
    <row r="7" spans="1:8" ht="14.25" customHeight="1" x14ac:dyDescent="0.2">
      <c r="A7" s="56" t="s">
        <v>8</v>
      </c>
      <c r="B7" s="57"/>
      <c r="C7" s="54"/>
      <c r="D7" s="55"/>
      <c r="E7" s="11">
        <v>118.1</v>
      </c>
      <c r="F7" s="11"/>
    </row>
    <row r="8" spans="1:8" ht="14.25" customHeight="1" x14ac:dyDescent="0.2">
      <c r="A8" s="17" t="s">
        <v>18</v>
      </c>
      <c r="B8" s="18">
        <v>46</v>
      </c>
      <c r="C8" s="58"/>
      <c r="D8" s="59"/>
      <c r="E8" s="11">
        <v>95</v>
      </c>
      <c r="F8" s="11"/>
    </row>
    <row r="9" spans="1:8" ht="14.25" customHeight="1" x14ac:dyDescent="0.2">
      <c r="A9" s="56" t="s">
        <v>9</v>
      </c>
      <c r="B9" s="57"/>
      <c r="C9" s="54"/>
      <c r="D9" s="55"/>
      <c r="E9" s="11">
        <v>142.80000000000001</v>
      </c>
      <c r="F9" s="11"/>
    </row>
    <row r="10" spans="1:8" ht="14.25" customHeight="1" x14ac:dyDescent="0.2">
      <c r="A10" s="56" t="s">
        <v>10</v>
      </c>
      <c r="B10" s="57"/>
      <c r="C10" s="39" t="s">
        <v>11</v>
      </c>
      <c r="D10" s="40"/>
      <c r="E10" s="12" t="s">
        <v>11</v>
      </c>
      <c r="F10" s="11">
        <f>819/1000</f>
        <v>0.81899999999999995</v>
      </c>
    </row>
    <row r="11" spans="1:8" ht="14.25" customHeight="1" x14ac:dyDescent="0.2">
      <c r="A11" s="49" t="s">
        <v>12</v>
      </c>
      <c r="B11" s="50"/>
      <c r="C11" s="54"/>
      <c r="D11" s="55"/>
      <c r="E11" s="11"/>
      <c r="F11" s="11"/>
      <c r="H11" s="1"/>
    </row>
    <row r="12" spans="1:8" x14ac:dyDescent="0.2">
      <c r="A12" s="43" t="s">
        <v>13</v>
      </c>
      <c r="B12" s="44"/>
      <c r="C12" s="7"/>
      <c r="D12" s="7"/>
      <c r="E12" s="7"/>
      <c r="F12" s="7"/>
    </row>
    <row r="13" spans="1:8" x14ac:dyDescent="0.2">
      <c r="A13" s="8"/>
      <c r="B13" s="8"/>
      <c r="C13" s="8"/>
      <c r="D13" s="8"/>
      <c r="E13" s="8"/>
      <c r="F13" s="8"/>
    </row>
    <row r="14" spans="1:8" x14ac:dyDescent="0.2">
      <c r="A14" s="49" t="s">
        <v>5</v>
      </c>
      <c r="B14" s="50"/>
      <c r="C14" s="51"/>
      <c r="D14" s="52"/>
      <c r="E14" s="52"/>
      <c r="F14" s="53"/>
    </row>
    <row r="15" spans="1:8" ht="25.5" x14ac:dyDescent="0.2">
      <c r="A15" s="60" t="s">
        <v>4</v>
      </c>
      <c r="B15" s="61"/>
      <c r="C15" s="62" t="s">
        <v>3</v>
      </c>
      <c r="D15" s="63"/>
      <c r="E15" s="19" t="s">
        <v>2</v>
      </c>
      <c r="F15" s="20" t="s">
        <v>7</v>
      </c>
    </row>
    <row r="16" spans="1:8" ht="14.25" customHeight="1" x14ac:dyDescent="0.2">
      <c r="A16" s="56" t="s">
        <v>1</v>
      </c>
      <c r="B16" s="57"/>
      <c r="C16" s="64">
        <f>C5</f>
        <v>1541.27</v>
      </c>
      <c r="D16" s="65"/>
      <c r="E16" s="3">
        <f>E5</f>
        <v>86.82</v>
      </c>
      <c r="F16" s="11">
        <f>E16*C16</f>
        <v>133813.06139999998</v>
      </c>
    </row>
    <row r="17" spans="1:6" ht="14.25" customHeight="1" x14ac:dyDescent="0.2">
      <c r="A17" s="49" t="s">
        <v>0</v>
      </c>
      <c r="B17" s="50"/>
      <c r="C17" s="54"/>
      <c r="D17" s="55"/>
      <c r="E17" s="3">
        <v>85.5</v>
      </c>
      <c r="F17" s="11"/>
    </row>
    <row r="18" spans="1:6" ht="14.25" customHeight="1" x14ac:dyDescent="0.2">
      <c r="A18" s="56" t="s">
        <v>8</v>
      </c>
      <c r="B18" s="57"/>
      <c r="C18" s="54"/>
      <c r="D18" s="55"/>
      <c r="E18" s="3">
        <v>118.1</v>
      </c>
      <c r="F18" s="11"/>
    </row>
    <row r="19" spans="1:6" ht="14.25" customHeight="1" x14ac:dyDescent="0.2">
      <c r="A19" s="17" t="s">
        <v>19</v>
      </c>
      <c r="B19" s="17"/>
      <c r="C19" s="64"/>
      <c r="D19" s="65"/>
      <c r="E19" s="3">
        <v>95</v>
      </c>
      <c r="F19" s="11"/>
    </row>
    <row r="20" spans="1:6" ht="14.25" customHeight="1" x14ac:dyDescent="0.2">
      <c r="A20" s="21" t="s">
        <v>9</v>
      </c>
      <c r="B20" s="22"/>
      <c r="C20" s="28"/>
      <c r="D20" s="30"/>
      <c r="E20" s="2">
        <v>142.80000000000001</v>
      </c>
      <c r="F20" s="10"/>
    </row>
    <row r="21" spans="1:6" ht="14.25" customHeight="1" x14ac:dyDescent="0.2">
      <c r="A21" s="45" t="s">
        <v>14</v>
      </c>
      <c r="B21" s="46"/>
      <c r="C21" s="28"/>
      <c r="D21" s="30"/>
      <c r="E21" s="3"/>
      <c r="F21" s="2"/>
    </row>
    <row r="41" spans="3:5" x14ac:dyDescent="0.2">
      <c r="C41">
        <v>96</v>
      </c>
      <c r="E41">
        <v>1500</v>
      </c>
    </row>
    <row r="42" spans="3:5" x14ac:dyDescent="0.2">
      <c r="C42">
        <v>96</v>
      </c>
      <c r="E42">
        <v>2500</v>
      </c>
    </row>
    <row r="43" spans="3:5" x14ac:dyDescent="0.2">
      <c r="C43">
        <v>91</v>
      </c>
      <c r="E43">
        <v>2500</v>
      </c>
    </row>
    <row r="44" spans="3:5" x14ac:dyDescent="0.2">
      <c r="C44">
        <v>81</v>
      </c>
      <c r="E44">
        <v>1920</v>
      </c>
    </row>
    <row r="45" spans="3:5" x14ac:dyDescent="0.2">
      <c r="C45">
        <v>81</v>
      </c>
      <c r="E45">
        <v>1500</v>
      </c>
    </row>
  </sheetData>
  <mergeCells count="34">
    <mergeCell ref="A21:B21"/>
    <mergeCell ref="C21:D21"/>
    <mergeCell ref="A15:B15"/>
    <mergeCell ref="C15:D15"/>
    <mergeCell ref="A16:B16"/>
    <mergeCell ref="C16:D16"/>
    <mergeCell ref="A17:B17"/>
    <mergeCell ref="C17:D17"/>
    <mergeCell ref="A18:B18"/>
    <mergeCell ref="C18:D18"/>
    <mergeCell ref="C19:D19"/>
    <mergeCell ref="A20:B20"/>
    <mergeCell ref="C20:D20"/>
    <mergeCell ref="A14:B14"/>
    <mergeCell ref="C14:F14"/>
    <mergeCell ref="A6:B6"/>
    <mergeCell ref="C6:D6"/>
    <mergeCell ref="A7:B7"/>
    <mergeCell ref="C7:D7"/>
    <mergeCell ref="C8:D8"/>
    <mergeCell ref="A9:B9"/>
    <mergeCell ref="C9:D9"/>
    <mergeCell ref="A10:B10"/>
    <mergeCell ref="C10:D10"/>
    <mergeCell ref="A11:B11"/>
    <mergeCell ref="C11:D11"/>
    <mergeCell ref="A12:B12"/>
    <mergeCell ref="A5:B5"/>
    <mergeCell ref="C5:D5"/>
    <mergeCell ref="A2:F2"/>
    <mergeCell ref="A3:B3"/>
    <mergeCell ref="C3:F3"/>
    <mergeCell ref="A4:B4"/>
    <mergeCell ref="C4:D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N4969J Arrow-Calc</vt:lpstr>
      <vt:lpstr>N4969J Arrow Blank</vt:lpstr>
    </vt:vector>
  </TitlesOfParts>
  <Company>Facilities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J. Vanderweide</dc:creator>
  <cp:lastModifiedBy>Michael J. Vanderweide</cp:lastModifiedBy>
  <dcterms:created xsi:type="dcterms:W3CDTF">2013-04-20T12:00:53Z</dcterms:created>
  <dcterms:modified xsi:type="dcterms:W3CDTF">2013-05-12T11:18:56Z</dcterms:modified>
</cp:coreProperties>
</file>