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c3e58fd4c6f852a/Desktop/"/>
    </mc:Choice>
  </mc:AlternateContent>
  <xr:revisionPtr revIDLastSave="4" documentId="8_{26E6A00D-D989-4529-B8B9-1AB580FBB490}" xr6:coauthVersionLast="47" xr6:coauthVersionMax="47" xr10:uidLastSave="{D094A724-1F45-43F6-874C-449F58E4DDBD}"/>
  <bookViews>
    <workbookView xWindow="-108" yWindow="-108" windowWidth="23256" windowHeight="12576" xr2:uid="{00000000-000D-0000-FFFF-FFFF00000000}"/>
  </bookViews>
  <sheets>
    <sheet name="Rear" sheetId="1" r:id="rId1"/>
    <sheet name="Front" sheetId="2" r:id="rId2"/>
  </sheets>
  <calcPr calcId="191029"/>
</workbook>
</file>

<file path=xl/calcChain.xml><?xml version="1.0" encoding="utf-8"?>
<calcChain xmlns="http://schemas.openxmlformats.org/spreadsheetml/2006/main">
  <c r="E55" i="2" l="1"/>
  <c r="E57" i="2" s="1"/>
  <c r="E59" i="2" s="1"/>
  <c r="F43" i="2"/>
  <c r="F25" i="2"/>
  <c r="F27" i="2" s="1"/>
  <c r="B13" i="2"/>
  <c r="F7" i="2"/>
  <c r="F9" i="2" s="1"/>
  <c r="F11" i="2" s="1"/>
  <c r="E54" i="1"/>
  <c r="E56" i="1" s="1"/>
  <c r="E58" i="1" s="1"/>
  <c r="F43" i="1"/>
  <c r="F25" i="1"/>
  <c r="F27" i="1" s="1"/>
  <c r="F7" i="1"/>
  <c r="F9" i="1" s="1"/>
  <c r="F45" i="1" l="1"/>
  <c r="F47" i="1" s="1"/>
  <c r="F29" i="1"/>
  <c r="F31" i="1" s="1"/>
  <c r="F33" i="1" s="1"/>
  <c r="F11" i="1"/>
  <c r="F13" i="1" s="1"/>
  <c r="F45" i="2"/>
  <c r="F47" i="2" s="1"/>
  <c r="F13" i="2"/>
  <c r="F29" i="2"/>
  <c r="F31" i="2" s="1"/>
  <c r="F35" i="1" l="1"/>
  <c r="F50" i="1"/>
  <c r="J9" i="1"/>
  <c r="F17" i="1"/>
  <c r="F15" i="1"/>
  <c r="F51" i="2"/>
  <c r="F17" i="2"/>
  <c r="J9" i="2"/>
  <c r="F15" i="2"/>
  <c r="F33" i="2"/>
  <c r="F35" i="2"/>
</calcChain>
</file>

<file path=xl/sharedStrings.xml><?xml version="1.0" encoding="utf-8"?>
<sst xmlns="http://schemas.openxmlformats.org/spreadsheetml/2006/main" count="84" uniqueCount="38">
  <si>
    <t>LONGITUDINAL LOAD TRANSFER (X-AXIS)</t>
  </si>
  <si>
    <t>Vehicle Weight (kg)</t>
  </si>
  <si>
    <t>Track (m)</t>
  </si>
  <si>
    <t>Considering the longitudinal acceleration to be</t>
  </si>
  <si>
    <t>g</t>
  </si>
  <si>
    <t>Wheel Base (m)</t>
  </si>
  <si>
    <t xml:space="preserve">Weight Distribution Rear </t>
  </si>
  <si>
    <t>Longitudinal acceleration (m/s2)</t>
  </si>
  <si>
    <t>CG height (m)</t>
  </si>
  <si>
    <t>Dist b/w Wishbone Pickups (m)</t>
  </si>
  <si>
    <t>Longitudinal weight transfer (kg)</t>
  </si>
  <si>
    <t>Moment generated at hub centre(Nm)</t>
  </si>
  <si>
    <t>Dist b/w ground and lower pickups (m)</t>
  </si>
  <si>
    <t>Friction co-efficient</t>
  </si>
  <si>
    <t>Total vertical load (N)</t>
  </si>
  <si>
    <t>Hub centre to ground (m)</t>
  </si>
  <si>
    <t>Static load on one rear wheel(kg)</t>
  </si>
  <si>
    <t>Frictional Force (N)</t>
  </si>
  <si>
    <t>Wheel Radius(m)</t>
  </si>
  <si>
    <t>Dist b/w caliper mounting points (m)</t>
  </si>
  <si>
    <t>Force at Lower ball Joint (N)</t>
  </si>
  <si>
    <t>Force at Upper ball Joint (N)</t>
  </si>
  <si>
    <t>LATERAL LOAD TRANSFER (Y-AXIS)</t>
  </si>
  <si>
    <t>Considering the lateral acceleration to be</t>
  </si>
  <si>
    <t>Lateral acceleration (m/s2)</t>
  </si>
  <si>
    <t>Lateral weight transfer (kg)</t>
  </si>
  <si>
    <t>BUMP FORCE (Z-AXIS)</t>
  </si>
  <si>
    <t>Considering the bump acceleration to be</t>
  </si>
  <si>
    <t>Bump acceleration (m/s2)</t>
  </si>
  <si>
    <t>Vertical force due to Bump (N)</t>
  </si>
  <si>
    <t>Total Vertical load (N)</t>
  </si>
  <si>
    <t>Net Vertical Load (N)</t>
  </si>
  <si>
    <t>Brake Caliper Forces</t>
  </si>
  <si>
    <t>Braking force</t>
  </si>
  <si>
    <t>Braking Torque (Nm)</t>
  </si>
  <si>
    <t>Force at caliper mounts (N)</t>
  </si>
  <si>
    <t>Weight Distribution Front</t>
  </si>
  <si>
    <t>Static load on one front wheel(kg)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</si>
</sst>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9" xfId="0" applyFont="1" applyBorder="1"/>
    <xf numFmtId="11" fontId="3" fillId="0" borderId="10" xfId="0" applyNumberFormat="1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5" fillId="2" borderId="4" xfId="0" applyFont="1" applyFill="1" applyBorder="1"/>
    <xf numFmtId="4" fontId="3" fillId="0" borderId="0" xfId="0" applyNumberFormat="1" applyFont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L59"/>
  <sheetViews>
    <sheetView tabSelected="1" topLeftCell="A6" zoomScale="77" workbookViewId="0">
      <pane xSplit="2" topLeftCell="C1" activePane="topRight" state="frozen"/>
      <selection pane="topRight" activeCell="F17" sqref="F17"/>
    </sheetView>
  </sheetViews>
  <sheetFormatPr defaultColWidth="14.44140625" defaultRowHeight="15.75" customHeight="1" x14ac:dyDescent="0.25"/>
  <cols>
    <col min="1" max="1" width="33" customWidth="1"/>
    <col min="2" max="2" width="14.109375" customWidth="1"/>
    <col min="4" max="4" width="23.44140625" customWidth="1"/>
    <col min="9" max="9" width="18.109375" customWidth="1"/>
  </cols>
  <sheetData>
    <row r="3" spans="1:12" ht="15.75" customHeight="1" x14ac:dyDescent="0.3">
      <c r="G3" s="23" t="s">
        <v>0</v>
      </c>
      <c r="H3" s="24"/>
      <c r="I3" s="25"/>
    </row>
    <row r="4" spans="1:12" ht="13.2" x14ac:dyDescent="0.25">
      <c r="A4" s="1" t="s">
        <v>1</v>
      </c>
      <c r="B4" s="2">
        <v>1000</v>
      </c>
    </row>
    <row r="5" spans="1:12" ht="13.2" x14ac:dyDescent="0.25">
      <c r="A5" s="3" t="s">
        <v>2</v>
      </c>
      <c r="B5" s="4">
        <v>1.5640000000000001</v>
      </c>
      <c r="D5" s="1" t="s">
        <v>3</v>
      </c>
      <c r="E5" s="5"/>
      <c r="F5" s="5"/>
      <c r="G5" s="5">
        <v>1.3</v>
      </c>
      <c r="H5" s="5" t="s">
        <v>4</v>
      </c>
      <c r="I5" s="5"/>
      <c r="J5" s="5"/>
      <c r="K5" s="5"/>
      <c r="L5" s="2"/>
    </row>
    <row r="6" spans="1:12" ht="13.2" x14ac:dyDescent="0.25">
      <c r="A6" s="3" t="s">
        <v>5</v>
      </c>
      <c r="B6" s="4">
        <v>2.4500000000000002</v>
      </c>
      <c r="D6" s="3"/>
      <c r="L6" s="4"/>
    </row>
    <row r="7" spans="1:12" ht="13.2" x14ac:dyDescent="0.25">
      <c r="A7" s="3" t="s">
        <v>6</v>
      </c>
      <c r="B7" s="4">
        <v>0.6</v>
      </c>
      <c r="D7" s="3" t="s">
        <v>7</v>
      </c>
      <c r="F7" s="6">
        <f>(G5*9.81)</f>
        <v>12.753000000000002</v>
      </c>
      <c r="L7" s="4"/>
    </row>
    <row r="8" spans="1:12" ht="13.2" x14ac:dyDescent="0.25">
      <c r="A8" s="3" t="s">
        <v>8</v>
      </c>
      <c r="B8" s="4">
        <v>0.57999999999999996</v>
      </c>
      <c r="D8" s="3"/>
      <c r="L8" s="4"/>
    </row>
    <row r="9" spans="1:12" ht="13.2" x14ac:dyDescent="0.25">
      <c r="A9" s="3" t="s">
        <v>9</v>
      </c>
      <c r="B9" s="4">
        <v>0.216</v>
      </c>
      <c r="D9" s="3" t="s">
        <v>10</v>
      </c>
      <c r="F9" s="6">
        <f>(B4*F7*B8*0.5)/(9.81*B6)</f>
        <v>153.87755102040816</v>
      </c>
      <c r="H9" s="6" t="s">
        <v>11</v>
      </c>
      <c r="J9" s="6">
        <f>(F13*B12)</f>
        <v>1587.7753273469389</v>
      </c>
      <c r="L9" s="4"/>
    </row>
    <row r="10" spans="1:12" ht="13.2" x14ac:dyDescent="0.25">
      <c r="A10" s="3" t="s">
        <v>12</v>
      </c>
      <c r="B10" s="4">
        <v>0.19289999999999999</v>
      </c>
      <c r="D10" s="3"/>
      <c r="L10" s="4"/>
    </row>
    <row r="11" spans="1:12" ht="13.2" x14ac:dyDescent="0.25">
      <c r="A11" s="3" t="s">
        <v>13</v>
      </c>
      <c r="B11" s="4">
        <v>1</v>
      </c>
      <c r="D11" s="3" t="s">
        <v>14</v>
      </c>
      <c r="F11" s="6">
        <f>(B13+F9)*9.81</f>
        <v>4452.5387755102047</v>
      </c>
      <c r="G11" s="7"/>
      <c r="L11" s="4"/>
    </row>
    <row r="12" spans="1:12" ht="13.2" x14ac:dyDescent="0.25">
      <c r="A12" s="3" t="s">
        <v>15</v>
      </c>
      <c r="B12" s="4">
        <v>0.35659999999999997</v>
      </c>
      <c r="D12" s="3"/>
      <c r="L12" s="4"/>
    </row>
    <row r="13" spans="1:12" ht="13.2" x14ac:dyDescent="0.25">
      <c r="A13" s="3" t="s">
        <v>16</v>
      </c>
      <c r="B13" s="4">
        <v>300</v>
      </c>
      <c r="D13" s="3" t="s">
        <v>17</v>
      </c>
      <c r="F13" s="6">
        <f>(F11*B11)</f>
        <v>4452.5387755102047</v>
      </c>
      <c r="G13" s="7"/>
      <c r="L13" s="4"/>
    </row>
    <row r="14" spans="1:12" ht="13.2" x14ac:dyDescent="0.25">
      <c r="A14" s="3" t="s">
        <v>18</v>
      </c>
      <c r="B14" s="4">
        <v>0.35659999999999997</v>
      </c>
      <c r="D14" s="3"/>
      <c r="L14" s="4"/>
    </row>
    <row r="15" spans="1:12" ht="13.2" x14ac:dyDescent="0.25">
      <c r="A15" s="8" t="s">
        <v>19</v>
      </c>
      <c r="B15" s="9">
        <v>0.216</v>
      </c>
      <c r="D15" s="3" t="s">
        <v>20</v>
      </c>
      <c r="F15" s="6">
        <f>(F13*((B9+B10)/B9))*-1</f>
        <v>-8428.903265306124</v>
      </c>
      <c r="L15" s="4"/>
    </row>
    <row r="16" spans="1:12" ht="13.2" x14ac:dyDescent="0.25">
      <c r="D16" s="3"/>
      <c r="L16" s="4"/>
    </row>
    <row r="17" spans="4:12" ht="13.2" x14ac:dyDescent="0.25">
      <c r="D17" s="3" t="s">
        <v>21</v>
      </c>
      <c r="F17" s="6">
        <f>(F13*B10)/B9</f>
        <v>3976.3644897959189</v>
      </c>
      <c r="L17" s="4"/>
    </row>
    <row r="18" spans="4:12" ht="13.2" x14ac:dyDescent="0.25">
      <c r="D18" s="8"/>
      <c r="E18" s="10"/>
      <c r="F18" s="10"/>
      <c r="G18" s="10"/>
      <c r="H18" s="10"/>
      <c r="I18" s="10"/>
      <c r="J18" s="10"/>
      <c r="K18" s="10"/>
      <c r="L18" s="11"/>
    </row>
    <row r="21" spans="4:12" ht="15.75" customHeight="1" x14ac:dyDescent="0.3">
      <c r="G21" s="26" t="s">
        <v>22</v>
      </c>
      <c r="H21" s="24"/>
      <c r="I21" s="25"/>
    </row>
    <row r="23" spans="4:12" ht="13.2" x14ac:dyDescent="0.25">
      <c r="D23" s="1" t="s">
        <v>23</v>
      </c>
      <c r="E23" s="5"/>
      <c r="F23" s="5"/>
      <c r="G23" s="5">
        <v>1.7</v>
      </c>
      <c r="H23" s="5" t="s">
        <v>4</v>
      </c>
      <c r="I23" s="5"/>
      <c r="J23" s="5"/>
      <c r="K23" s="5"/>
      <c r="L23" s="2"/>
    </row>
    <row r="24" spans="4:12" ht="13.2" x14ac:dyDescent="0.25">
      <c r="D24" s="3"/>
      <c r="L24" s="4"/>
    </row>
    <row r="25" spans="4:12" ht="13.2" x14ac:dyDescent="0.25">
      <c r="D25" s="3" t="s">
        <v>24</v>
      </c>
      <c r="F25" s="6">
        <f>(G23*9.81)</f>
        <v>16.677</v>
      </c>
      <c r="L25" s="4"/>
    </row>
    <row r="26" spans="4:12" ht="13.2" x14ac:dyDescent="0.25">
      <c r="D26" s="3"/>
      <c r="L26" s="4"/>
    </row>
    <row r="27" spans="4:12" ht="13.2" x14ac:dyDescent="0.25">
      <c r="D27" s="3" t="s">
        <v>25</v>
      </c>
      <c r="F27" s="6">
        <f>(B4*B7*B8*F25)/(9.81*B5)</f>
        <v>378.26086956521732</v>
      </c>
      <c r="L27" s="4"/>
    </row>
    <row r="28" spans="4:12" ht="13.2" x14ac:dyDescent="0.25">
      <c r="D28" s="3"/>
      <c r="L28" s="4"/>
    </row>
    <row r="29" spans="4:12" ht="13.2" x14ac:dyDescent="0.25">
      <c r="D29" s="3" t="s">
        <v>14</v>
      </c>
      <c r="F29" s="6">
        <f>(B13+F27)*9.81</f>
        <v>6653.7391304347821</v>
      </c>
      <c r="L29" s="4"/>
    </row>
    <row r="30" spans="4:12" ht="13.2" x14ac:dyDescent="0.25">
      <c r="D30" s="3"/>
      <c r="L30" s="4"/>
    </row>
    <row r="31" spans="4:12" ht="13.2" x14ac:dyDescent="0.25">
      <c r="D31" s="3" t="s">
        <v>17</v>
      </c>
      <c r="F31" s="6">
        <f>(F29*B11)</f>
        <v>6653.7391304347821</v>
      </c>
      <c r="L31" s="4"/>
    </row>
    <row r="32" spans="4:12" ht="13.2" x14ac:dyDescent="0.25">
      <c r="D32" s="3"/>
      <c r="L32" s="4"/>
    </row>
    <row r="33" spans="4:12" ht="13.2" x14ac:dyDescent="0.25">
      <c r="D33" s="3" t="s">
        <v>20</v>
      </c>
      <c r="F33" s="6">
        <f>-1*(F31*(B9+B10)/B9)</f>
        <v>-12595.897826086955</v>
      </c>
      <c r="L33" s="4"/>
    </row>
    <row r="34" spans="4:12" ht="13.2" x14ac:dyDescent="0.25">
      <c r="D34" s="3"/>
      <c r="L34" s="4"/>
    </row>
    <row r="35" spans="4:12" ht="13.2" x14ac:dyDescent="0.25">
      <c r="D35" s="3" t="s">
        <v>21</v>
      </c>
      <c r="F35" s="6">
        <f>(F31*B10)/B9</f>
        <v>5942.1586956521724</v>
      </c>
      <c r="L35" s="4"/>
    </row>
    <row r="36" spans="4:12" ht="13.2" x14ac:dyDescent="0.25">
      <c r="D36" s="3"/>
      <c r="L36" s="4"/>
    </row>
    <row r="37" spans="4:12" ht="13.2" x14ac:dyDescent="0.25">
      <c r="D37" s="8"/>
      <c r="E37" s="10"/>
      <c r="F37" s="10"/>
      <c r="G37" s="10"/>
      <c r="H37" s="10"/>
      <c r="I37" s="10"/>
      <c r="J37" s="10"/>
      <c r="K37" s="10"/>
      <c r="L37" s="11"/>
    </row>
    <row r="39" spans="4:12" ht="15.6" x14ac:dyDescent="0.3">
      <c r="G39" s="26" t="s">
        <v>26</v>
      </c>
      <c r="H39" s="25"/>
    </row>
    <row r="41" spans="4:12" ht="13.2" x14ac:dyDescent="0.25">
      <c r="D41" s="1" t="s">
        <v>27</v>
      </c>
      <c r="E41" s="5"/>
      <c r="F41" s="5"/>
      <c r="G41" s="5">
        <v>1.5</v>
      </c>
      <c r="H41" s="5" t="s">
        <v>4</v>
      </c>
      <c r="I41" s="5"/>
      <c r="J41" s="5"/>
      <c r="K41" s="5"/>
      <c r="L41" s="2"/>
    </row>
    <row r="42" spans="4:12" ht="13.2" x14ac:dyDescent="0.25">
      <c r="D42" s="3"/>
      <c r="L42" s="4"/>
    </row>
    <row r="43" spans="4:12" ht="13.2" x14ac:dyDescent="0.25">
      <c r="D43" s="3" t="s">
        <v>28</v>
      </c>
      <c r="F43" s="6">
        <f>(G41*9.81)</f>
        <v>14.715</v>
      </c>
      <c r="L43" s="4"/>
    </row>
    <row r="44" spans="4:12" ht="13.2" x14ac:dyDescent="0.25">
      <c r="D44" s="3"/>
      <c r="L44" s="4"/>
    </row>
    <row r="45" spans="4:12" ht="13.2" x14ac:dyDescent="0.25">
      <c r="D45" s="3" t="s">
        <v>29</v>
      </c>
      <c r="F45" s="6">
        <f>(F43+9.81)*B13</f>
        <v>7357.5</v>
      </c>
      <c r="L45" s="4"/>
    </row>
    <row r="46" spans="4:12" ht="13.2" x14ac:dyDescent="0.25">
      <c r="D46" s="3"/>
      <c r="L46" s="4"/>
    </row>
    <row r="47" spans="4:12" ht="13.2" x14ac:dyDescent="0.25">
      <c r="D47" s="3" t="s">
        <v>30</v>
      </c>
      <c r="F47" s="6">
        <f>(F45+(B13*9.81))</f>
        <v>10300.5</v>
      </c>
      <c r="L47" s="4"/>
    </row>
    <row r="48" spans="4:12" ht="13.2" x14ac:dyDescent="0.25">
      <c r="D48" s="8"/>
      <c r="E48" s="10"/>
      <c r="F48" s="10"/>
      <c r="G48" s="10"/>
      <c r="H48" s="10"/>
      <c r="I48" s="10"/>
      <c r="J48" s="10"/>
      <c r="K48" s="10"/>
      <c r="L48" s="11"/>
    </row>
    <row r="50" spans="4:6" ht="13.2" x14ac:dyDescent="0.25">
      <c r="D50" s="27" t="s">
        <v>31</v>
      </c>
      <c r="E50" s="25"/>
      <c r="F50" s="12">
        <f>(F11+F47+F29)</f>
        <v>21406.777905944989</v>
      </c>
    </row>
    <row r="52" spans="4:6" ht="13.8" x14ac:dyDescent="0.25">
      <c r="D52" s="13" t="s">
        <v>32</v>
      </c>
      <c r="E52" s="5"/>
      <c r="F52" s="2"/>
    </row>
    <row r="53" spans="4:6" ht="13.2" x14ac:dyDescent="0.25">
      <c r="D53" s="3"/>
      <c r="F53" s="4"/>
    </row>
    <row r="54" spans="4:6" ht="13.2" x14ac:dyDescent="0.25">
      <c r="D54" s="3" t="s">
        <v>33</v>
      </c>
      <c r="E54" s="6">
        <f>(1078.467097*B11)</f>
        <v>1078.467097</v>
      </c>
      <c r="F54" s="4"/>
    </row>
    <row r="55" spans="4:6" ht="13.2" x14ac:dyDescent="0.25">
      <c r="D55" s="3"/>
      <c r="F55" s="4"/>
    </row>
    <row r="56" spans="4:6" ht="13.2" x14ac:dyDescent="0.25">
      <c r="D56" s="3" t="s">
        <v>34</v>
      </c>
      <c r="E56" s="6">
        <f>(E54*B14)</f>
        <v>384.58136679019998</v>
      </c>
      <c r="F56" s="4"/>
    </row>
    <row r="57" spans="4:6" ht="13.2" x14ac:dyDescent="0.25">
      <c r="D57" s="3"/>
      <c r="F57" s="4"/>
    </row>
    <row r="58" spans="4:6" ht="13.2" x14ac:dyDescent="0.25">
      <c r="D58" s="3" t="s">
        <v>35</v>
      </c>
      <c r="E58" s="14">
        <f>(E56/B15)</f>
        <v>1780.4692906953703</v>
      </c>
      <c r="F58" s="4"/>
    </row>
    <row r="59" spans="4:6" ht="13.2" x14ac:dyDescent="0.25">
      <c r="D59" s="8"/>
      <c r="E59" s="10"/>
      <c r="F59" s="11"/>
    </row>
  </sheetData>
  <mergeCells count="4">
    <mergeCell ref="G3:I3"/>
    <mergeCell ref="G21:I21"/>
    <mergeCell ref="G39:H39"/>
    <mergeCell ref="D50:E50"/>
  </mergeCells>
  <conditionalFormatting sqref="A1:A100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L60"/>
  <sheetViews>
    <sheetView topLeftCell="A34" zoomScale="90" workbookViewId="0">
      <pane xSplit="2" topLeftCell="C1" activePane="topRight" state="frozen"/>
      <selection pane="topRight" activeCell="N23" sqref="N23"/>
    </sheetView>
  </sheetViews>
  <sheetFormatPr defaultColWidth="14.44140625" defaultRowHeight="15.75" customHeight="1" x14ac:dyDescent="0.25"/>
  <cols>
    <col min="1" max="1" width="33" customWidth="1"/>
    <col min="2" max="2" width="14.33203125" customWidth="1"/>
    <col min="4" max="4" width="24.109375" customWidth="1"/>
    <col min="9" max="9" width="18.109375" customWidth="1"/>
  </cols>
  <sheetData>
    <row r="3" spans="1:12" ht="15.75" customHeight="1" x14ac:dyDescent="0.3">
      <c r="G3" s="23" t="s">
        <v>0</v>
      </c>
      <c r="H3" s="24"/>
      <c r="I3" s="25"/>
    </row>
    <row r="4" spans="1:12" ht="13.8" thickBot="1" x14ac:dyDescent="0.3">
      <c r="A4" s="1" t="s">
        <v>1</v>
      </c>
      <c r="B4" s="2">
        <v>1000</v>
      </c>
    </row>
    <row r="5" spans="1:12" ht="13.2" x14ac:dyDescent="0.25">
      <c r="A5" s="3" t="s">
        <v>2</v>
      </c>
      <c r="B5" s="4">
        <v>1.5640000000000001</v>
      </c>
      <c r="D5" s="15" t="s">
        <v>3</v>
      </c>
      <c r="E5" s="16"/>
      <c r="F5" s="16"/>
      <c r="G5" s="16">
        <v>1.3</v>
      </c>
      <c r="H5" s="16" t="s">
        <v>4</v>
      </c>
      <c r="I5" s="16"/>
      <c r="J5" s="16"/>
      <c r="K5" s="16"/>
      <c r="L5" s="17"/>
    </row>
    <row r="6" spans="1:12" ht="13.2" x14ac:dyDescent="0.25">
      <c r="A6" s="3" t="s">
        <v>5</v>
      </c>
      <c r="B6" s="4">
        <v>2.4500000000000002</v>
      </c>
      <c r="D6" s="18"/>
      <c r="L6" s="19"/>
    </row>
    <row r="7" spans="1:12" ht="13.2" x14ac:dyDescent="0.25">
      <c r="A7" s="3" t="s">
        <v>36</v>
      </c>
      <c r="B7" s="4">
        <v>0.4</v>
      </c>
      <c r="D7" s="18" t="s">
        <v>7</v>
      </c>
      <c r="F7" s="6">
        <f>(G5*9.81)</f>
        <v>12.753000000000002</v>
      </c>
      <c r="L7" s="19"/>
    </row>
    <row r="8" spans="1:12" ht="13.2" x14ac:dyDescent="0.25">
      <c r="A8" s="3" t="s">
        <v>8</v>
      </c>
      <c r="B8" s="4">
        <v>0.57999999999999996</v>
      </c>
      <c r="D8" s="18"/>
      <c r="L8" s="19"/>
    </row>
    <row r="9" spans="1:12" ht="13.2" x14ac:dyDescent="0.25">
      <c r="A9" s="3" t="s">
        <v>9</v>
      </c>
      <c r="B9" s="4">
        <v>0.216</v>
      </c>
      <c r="D9" s="18" t="s">
        <v>10</v>
      </c>
      <c r="F9" s="6">
        <f>(B4*F7*B8)/(9.81*B6*2)</f>
        <v>153.87755102040816</v>
      </c>
      <c r="H9" s="6" t="s">
        <v>11</v>
      </c>
      <c r="J9" s="6">
        <f>(F13*B12)</f>
        <v>1237.9507273469389</v>
      </c>
      <c r="L9" s="19"/>
    </row>
    <row r="10" spans="1:12" ht="13.2" x14ac:dyDescent="0.25">
      <c r="A10" s="3" t="s">
        <v>12</v>
      </c>
      <c r="B10" s="4">
        <v>0.19289999999999999</v>
      </c>
      <c r="D10" s="18"/>
      <c r="L10" s="19"/>
    </row>
    <row r="11" spans="1:12" ht="13.2" x14ac:dyDescent="0.25">
      <c r="A11" s="3" t="s">
        <v>13</v>
      </c>
      <c r="B11" s="4">
        <v>1</v>
      </c>
      <c r="D11" s="18" t="s">
        <v>14</v>
      </c>
      <c r="F11" s="6">
        <f>(B13+F9)*9.81</f>
        <v>3471.5387755102047</v>
      </c>
      <c r="G11" s="7"/>
      <c r="L11" s="19"/>
    </row>
    <row r="12" spans="1:12" ht="13.2" x14ac:dyDescent="0.25">
      <c r="A12" s="3" t="s">
        <v>15</v>
      </c>
      <c r="B12" s="4">
        <v>0.35659999999999997</v>
      </c>
      <c r="D12" s="18"/>
      <c r="L12" s="19"/>
    </row>
    <row r="13" spans="1:12" ht="13.2" x14ac:dyDescent="0.25">
      <c r="A13" s="3" t="s">
        <v>37</v>
      </c>
      <c r="B13" s="4">
        <f>(B4*B7)/2</f>
        <v>200</v>
      </c>
      <c r="D13" s="18" t="s">
        <v>17</v>
      </c>
      <c r="F13" s="6">
        <f>(F11*B11)</f>
        <v>3471.5387755102047</v>
      </c>
      <c r="G13" s="7"/>
      <c r="L13" s="19"/>
    </row>
    <row r="14" spans="1:12" ht="13.2" x14ac:dyDescent="0.25">
      <c r="A14" s="3" t="s">
        <v>18</v>
      </c>
      <c r="B14" s="4">
        <v>0.35659999999999997</v>
      </c>
      <c r="D14" s="18"/>
      <c r="L14" s="19"/>
    </row>
    <row r="15" spans="1:12" ht="13.2" x14ac:dyDescent="0.25">
      <c r="A15" s="8" t="s">
        <v>19</v>
      </c>
      <c r="B15" s="9">
        <v>0.216</v>
      </c>
      <c r="D15" s="18" t="s">
        <v>20</v>
      </c>
      <c r="F15" s="6">
        <f>(F13*((B9+B10)/B9))*-1</f>
        <v>-6571.8157653061235</v>
      </c>
      <c r="L15" s="19"/>
    </row>
    <row r="16" spans="1:12" ht="13.2" x14ac:dyDescent="0.25">
      <c r="D16" s="18"/>
      <c r="L16" s="19"/>
    </row>
    <row r="17" spans="4:12" ht="13.2" x14ac:dyDescent="0.25">
      <c r="D17" s="18" t="s">
        <v>21</v>
      </c>
      <c r="F17" s="6">
        <f>(F13*B10)/B9</f>
        <v>3100.2769897959188</v>
      </c>
      <c r="L17" s="19"/>
    </row>
    <row r="18" spans="4:12" ht="13.8" thickBot="1" x14ac:dyDescent="0.3">
      <c r="D18" s="20"/>
      <c r="E18" s="21"/>
      <c r="F18" s="21"/>
      <c r="G18" s="21"/>
      <c r="H18" s="21"/>
      <c r="I18" s="21"/>
      <c r="J18" s="21"/>
      <c r="K18" s="21"/>
      <c r="L18" s="22"/>
    </row>
    <row r="21" spans="4:12" ht="15.75" customHeight="1" x14ac:dyDescent="0.3">
      <c r="G21" s="26" t="s">
        <v>22</v>
      </c>
      <c r="H21" s="24"/>
      <c r="I21" s="25"/>
    </row>
    <row r="23" spans="4:12" ht="13.2" x14ac:dyDescent="0.25">
      <c r="D23" s="1" t="s">
        <v>23</v>
      </c>
      <c r="E23" s="5"/>
      <c r="F23" s="5"/>
      <c r="G23" s="5">
        <v>1.7</v>
      </c>
      <c r="H23" s="5" t="s">
        <v>4</v>
      </c>
      <c r="I23" s="5"/>
      <c r="J23" s="5"/>
      <c r="K23" s="5"/>
      <c r="L23" s="2"/>
    </row>
    <row r="24" spans="4:12" ht="13.2" x14ac:dyDescent="0.25">
      <c r="D24" s="3"/>
      <c r="L24" s="4"/>
    </row>
    <row r="25" spans="4:12" ht="13.2" x14ac:dyDescent="0.25">
      <c r="D25" s="3" t="s">
        <v>24</v>
      </c>
      <c r="F25" s="6">
        <f>(G23*9.81)</f>
        <v>16.677</v>
      </c>
      <c r="L25" s="4"/>
    </row>
    <row r="26" spans="4:12" ht="13.2" x14ac:dyDescent="0.25">
      <c r="D26" s="3"/>
      <c r="L26" s="4"/>
    </row>
    <row r="27" spans="4:12" ht="13.2" x14ac:dyDescent="0.25">
      <c r="D27" s="3" t="s">
        <v>25</v>
      </c>
      <c r="F27" s="6">
        <f>(B4*B7*B8*F25)/(9.81*B5)</f>
        <v>252.17391304347822</v>
      </c>
      <c r="L27" s="4"/>
    </row>
    <row r="28" spans="4:12" ht="13.2" x14ac:dyDescent="0.25">
      <c r="D28" s="3"/>
      <c r="L28" s="4"/>
    </row>
    <row r="29" spans="4:12" ht="13.2" x14ac:dyDescent="0.25">
      <c r="D29" s="3" t="s">
        <v>14</v>
      </c>
      <c r="F29" s="6">
        <f>(B13+F27)*9.81</f>
        <v>4435.826086956522</v>
      </c>
      <c r="L29" s="4"/>
    </row>
    <row r="30" spans="4:12" ht="13.2" x14ac:dyDescent="0.25">
      <c r="D30" s="3"/>
      <c r="L30" s="4"/>
    </row>
    <row r="31" spans="4:12" ht="13.2" x14ac:dyDescent="0.25">
      <c r="D31" s="3" t="s">
        <v>17</v>
      </c>
      <c r="F31" s="6">
        <f>(F29*B11)</f>
        <v>4435.826086956522</v>
      </c>
      <c r="L31" s="4"/>
    </row>
    <row r="32" spans="4:12" ht="13.2" x14ac:dyDescent="0.25">
      <c r="D32" s="3"/>
      <c r="L32" s="4"/>
    </row>
    <row r="33" spans="4:12" ht="13.2" x14ac:dyDescent="0.25">
      <c r="D33" s="3" t="s">
        <v>20</v>
      </c>
      <c r="F33" s="6">
        <f>-1*(F31*(B9+B10)/B9)</f>
        <v>-8397.2652173913048</v>
      </c>
      <c r="L33" s="4"/>
    </row>
    <row r="34" spans="4:12" ht="13.2" x14ac:dyDescent="0.25">
      <c r="D34" s="3"/>
      <c r="L34" s="4"/>
    </row>
    <row r="35" spans="4:12" ht="13.2" x14ac:dyDescent="0.25">
      <c r="D35" s="3" t="s">
        <v>21</v>
      </c>
      <c r="F35" s="6">
        <f>(F31*B10)/B9</f>
        <v>3961.4391304347828</v>
      </c>
      <c r="L35" s="4"/>
    </row>
    <row r="36" spans="4:12" ht="13.2" x14ac:dyDescent="0.25">
      <c r="D36" s="3"/>
      <c r="L36" s="4"/>
    </row>
    <row r="37" spans="4:12" ht="13.2" x14ac:dyDescent="0.25">
      <c r="D37" s="8"/>
      <c r="E37" s="10"/>
      <c r="F37" s="10"/>
      <c r="G37" s="10"/>
      <c r="H37" s="10"/>
      <c r="I37" s="10"/>
      <c r="J37" s="10"/>
      <c r="K37" s="10"/>
      <c r="L37" s="11"/>
    </row>
    <row r="39" spans="4:12" ht="15.6" x14ac:dyDescent="0.3">
      <c r="G39" s="26" t="s">
        <v>26</v>
      </c>
      <c r="H39" s="25"/>
    </row>
    <row r="41" spans="4:12" ht="13.2" x14ac:dyDescent="0.25">
      <c r="D41" s="1" t="s">
        <v>23</v>
      </c>
      <c r="E41" s="5"/>
      <c r="F41" s="5"/>
      <c r="G41" s="5">
        <v>1.5</v>
      </c>
      <c r="H41" s="5" t="s">
        <v>4</v>
      </c>
      <c r="I41" s="5"/>
      <c r="J41" s="5"/>
      <c r="K41" s="5"/>
      <c r="L41" s="2"/>
    </row>
    <row r="42" spans="4:12" ht="13.2" x14ac:dyDescent="0.25">
      <c r="D42" s="3"/>
      <c r="L42" s="4"/>
    </row>
    <row r="43" spans="4:12" ht="13.2" x14ac:dyDescent="0.25">
      <c r="D43" s="3" t="s">
        <v>28</v>
      </c>
      <c r="F43" s="6">
        <f>(G41*9.81)</f>
        <v>14.715</v>
      </c>
      <c r="L43" s="4"/>
    </row>
    <row r="44" spans="4:12" ht="13.2" x14ac:dyDescent="0.25">
      <c r="D44" s="3"/>
      <c r="L44" s="4"/>
    </row>
    <row r="45" spans="4:12" ht="13.2" x14ac:dyDescent="0.25">
      <c r="D45" s="3" t="s">
        <v>29</v>
      </c>
      <c r="F45" s="6">
        <f>(F43+9.81)*B13</f>
        <v>4905</v>
      </c>
      <c r="L45" s="4"/>
    </row>
    <row r="46" spans="4:12" ht="13.2" x14ac:dyDescent="0.25">
      <c r="D46" s="3"/>
      <c r="L46" s="4"/>
    </row>
    <row r="47" spans="4:12" ht="13.2" x14ac:dyDescent="0.25">
      <c r="D47" s="3" t="s">
        <v>30</v>
      </c>
      <c r="F47" s="6">
        <f>(F45+(B13*9.81))</f>
        <v>6867</v>
      </c>
      <c r="L47" s="4"/>
    </row>
    <row r="48" spans="4:12" ht="13.2" x14ac:dyDescent="0.25">
      <c r="D48" s="8"/>
      <c r="E48" s="10"/>
      <c r="F48" s="10"/>
      <c r="G48" s="10"/>
      <c r="H48" s="10"/>
      <c r="I48" s="10"/>
      <c r="J48" s="10"/>
      <c r="K48" s="10"/>
      <c r="L48" s="11"/>
    </row>
    <row r="51" spans="4:6" ht="13.2" x14ac:dyDescent="0.25">
      <c r="D51" s="27" t="s">
        <v>31</v>
      </c>
      <c r="E51" s="25"/>
      <c r="F51" s="12">
        <f>(F11+F29+F47)</f>
        <v>14774.364862466726</v>
      </c>
    </row>
    <row r="53" spans="4:6" ht="13.8" x14ac:dyDescent="0.25">
      <c r="D53" s="13" t="s">
        <v>32</v>
      </c>
      <c r="E53" s="5"/>
      <c r="F53" s="2"/>
    </row>
    <row r="54" spans="4:6" ht="13.2" x14ac:dyDescent="0.25">
      <c r="D54" s="3"/>
      <c r="F54" s="4"/>
    </row>
    <row r="55" spans="4:6" ht="13.2" x14ac:dyDescent="0.25">
      <c r="D55" s="3" t="s">
        <v>33</v>
      </c>
      <c r="E55" s="6">
        <f>(2060.732903*B11)</f>
        <v>2060.7329030000001</v>
      </c>
      <c r="F55" s="4"/>
    </row>
    <row r="56" spans="4:6" ht="13.2" x14ac:dyDescent="0.25">
      <c r="D56" s="3"/>
      <c r="F56" s="4"/>
    </row>
    <row r="57" spans="4:6" ht="13.2" x14ac:dyDescent="0.25">
      <c r="D57" s="3" t="s">
        <v>34</v>
      </c>
      <c r="E57" s="6">
        <f>(E55*B14)</f>
        <v>734.85735320979995</v>
      </c>
      <c r="F57" s="4"/>
    </row>
    <row r="58" spans="4:6" ht="13.2" x14ac:dyDescent="0.25">
      <c r="D58" s="3"/>
      <c r="F58" s="4"/>
    </row>
    <row r="59" spans="4:6" ht="13.2" x14ac:dyDescent="0.25">
      <c r="D59" s="3" t="s">
        <v>35</v>
      </c>
      <c r="E59" s="14">
        <f>(E57/B15)</f>
        <v>3402.117375971296</v>
      </c>
      <c r="F59" s="4"/>
    </row>
    <row r="60" spans="4:6" ht="13.2" x14ac:dyDescent="0.25">
      <c r="D60" s="8"/>
      <c r="E60" s="10"/>
      <c r="F60" s="11"/>
    </row>
  </sheetData>
  <mergeCells count="4">
    <mergeCell ref="G3:I3"/>
    <mergeCell ref="G21:I21"/>
    <mergeCell ref="G39:H39"/>
    <mergeCell ref="D51:E51"/>
  </mergeCells>
  <conditionalFormatting sqref="A1:A100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Rear</vt:lpstr>
      <vt:lpstr>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Meenakshisundram G</dc:creator>
  <cp:lastModifiedBy>Meenakshisundram G</cp:lastModifiedBy>
  <dcterms:created xsi:type="dcterms:W3CDTF">2023-05-23T18:04:59Z</dcterms:created>
  <dcterms:modified xsi:type="dcterms:W3CDTF">2023-06-16T11:25:46Z</dcterms:modified>
</cp:coreProperties>
</file>