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suryawanshi\Documents\Profitability Tool\"/>
    </mc:Choice>
  </mc:AlternateContent>
  <xr:revisionPtr revIDLastSave="0" documentId="13_ncr:1_{08B81769-24B1-4560-921F-0EDA327377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imulacia" sheetId="1" r:id="rId1"/>
    <sheet name="data-netreba pouzivat" sheetId="2" state="hidden" r:id="rId2"/>
  </sheets>
  <definedNames>
    <definedName name="_xlnm.Print_Area" localSheetId="0">simulacia!$A$14:$I$47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N20" i="1"/>
  <c r="N19" i="1"/>
  <c r="C18" i="1"/>
  <c r="I4" i="1" l="1"/>
  <c r="C21" i="1" l="1"/>
  <c r="C19" i="1"/>
  <c r="K8" i="2"/>
  <c r="F6" i="2" l="1"/>
  <c r="B27" i="1" l="1"/>
  <c r="C17" i="1" s="1"/>
  <c r="C20" i="1" l="1"/>
  <c r="C26" i="1"/>
  <c r="H17" i="2"/>
  <c r="H18" i="2" s="1"/>
  <c r="C22" i="1" l="1"/>
  <c r="I17" i="2"/>
  <c r="G6" i="2"/>
  <c r="H6" i="2"/>
  <c r="I6" i="2"/>
  <c r="J6" i="2"/>
  <c r="K6" i="2"/>
  <c r="K7" i="2" s="1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21" i="1" l="1"/>
  <c r="C27" i="1" l="1"/>
  <c r="C24" i="1"/>
  <c r="C25" i="1" l="1"/>
  <c r="I6" i="1" l="1"/>
  <c r="B24" i="1"/>
  <c r="I5" i="1" s="1"/>
  <c r="B26" i="1"/>
  <c r="B22" i="1"/>
  <c r="B25" i="1" s="1"/>
</calcChain>
</file>

<file path=xl/sharedStrings.xml><?xml version="1.0" encoding="utf-8"?>
<sst xmlns="http://schemas.openxmlformats.org/spreadsheetml/2006/main" count="49" uniqueCount="49">
  <si>
    <t>METRO BONUS CONDITIONS</t>
  </si>
  <si>
    <t>SALES increase (%)</t>
  </si>
  <si>
    <t>ALL ICO Sales</t>
  </si>
  <si>
    <t>Sales increase (abs) (year)</t>
  </si>
  <si>
    <t>*Bonus Paid from Total Sales</t>
  </si>
  <si>
    <t>OTI Investment (%)</t>
  </si>
  <si>
    <t>*Sales excl. cigarettes&amp;petrol&amp;alcohol</t>
  </si>
  <si>
    <t>OTI increase</t>
  </si>
  <si>
    <t>* Costs 13% oS</t>
  </si>
  <si>
    <t>NEW BONUS PROPOSAL OF CUSTOMER</t>
  </si>
  <si>
    <t>KPI</t>
  </si>
  <si>
    <t>Simulation</t>
  </si>
  <si>
    <t>July-September 2021</t>
  </si>
  <si>
    <t>PY</t>
  </si>
  <si>
    <t>Sales 2021</t>
  </si>
  <si>
    <t>Sales</t>
  </si>
  <si>
    <t>Front Margin</t>
  </si>
  <si>
    <t>Special Bonus</t>
  </si>
  <si>
    <t>Other (mainly later income)</t>
  </si>
  <si>
    <t>OTI</t>
  </si>
  <si>
    <t>Costs</t>
  </si>
  <si>
    <t>CM1 SF</t>
  </si>
  <si>
    <t>OTI %oS</t>
  </si>
  <si>
    <t>CM1 %oS</t>
  </si>
  <si>
    <t>Back Bonus %oS</t>
  </si>
  <si>
    <t>FM %</t>
  </si>
  <si>
    <t xml:space="preserve">Costs </t>
  </si>
  <si>
    <t>cust_no_unique</t>
  </si>
  <si>
    <t>fy_quarter_id</t>
  </si>
  <si>
    <t>sales</t>
  </si>
  <si>
    <t>front_margin</t>
  </si>
  <si>
    <t>special_bonus</t>
  </si>
  <si>
    <t>Later_income</t>
  </si>
  <si>
    <t>oti</t>
  </si>
  <si>
    <t>costs_total</t>
  </si>
  <si>
    <t>Sales_force_costs</t>
  </si>
  <si>
    <t>delivery_costs</t>
  </si>
  <si>
    <t>Delivery_HO</t>
  </si>
  <si>
    <t>Transport</t>
  </si>
  <si>
    <t>Picking</t>
  </si>
  <si>
    <t>Bad_Debts</t>
  </si>
  <si>
    <t>CallCentrum</t>
  </si>
  <si>
    <t>Admin_costs</t>
  </si>
  <si>
    <t>Other</t>
  </si>
  <si>
    <t>Reallocation</t>
  </si>
  <si>
    <t>KAM_costs</t>
  </si>
  <si>
    <t>SF_Specialists</t>
  </si>
  <si>
    <t>Muj_Obchod</t>
  </si>
  <si>
    <t>cm1_SF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</si>
</sst>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636"/>
      <name val="Tahoma"/>
      <family val="2"/>
    </font>
    <font>
      <sz val="8"/>
      <color rgb="FF363636"/>
      <name val="Tahoma"/>
      <family val="2"/>
    </font>
    <font>
      <b/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mediumGray">
        <bgColor theme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DCDCDC"/>
      </top>
      <bottom style="thin">
        <color rgb="FFDCDCDC"/>
      </bottom>
      <diagonal/>
    </border>
    <border>
      <left/>
      <right style="thin">
        <color indexed="64"/>
      </right>
      <top style="thin">
        <color rgb="FFDCDCDC"/>
      </top>
      <bottom/>
      <diagonal/>
    </border>
    <border>
      <left style="thin">
        <color indexed="64"/>
      </left>
      <right style="thin">
        <color indexed="64"/>
      </right>
      <top style="thin">
        <color rgb="FFDCDCD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5" borderId="0" xfId="0" applyFill="1" applyAlignment="1">
      <alignment horizontal="centerContinuous" vertical="center"/>
    </xf>
    <xf numFmtId="0" fontId="0" fillId="2" borderId="5" xfId="0" applyFill="1" applyBorder="1" applyAlignment="1">
      <alignment horizontal="centerContinuous" vertical="center"/>
    </xf>
    <xf numFmtId="0" fontId="0" fillId="2" borderId="6" xfId="0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center"/>
    </xf>
    <xf numFmtId="3" fontId="2" fillId="2" borderId="0" xfId="0" applyNumberFormat="1" applyFont="1" applyFill="1" applyAlignment="1">
      <alignment horizontal="right" vertical="center"/>
    </xf>
    <xf numFmtId="3" fontId="2" fillId="2" borderId="8" xfId="0" applyNumberFormat="1" applyFont="1" applyFill="1" applyBorder="1" applyAlignment="1">
      <alignment horizontal="right" vertical="center"/>
    </xf>
    <xf numFmtId="0" fontId="3" fillId="6" borderId="7" xfId="0" applyFont="1" applyFill="1" applyBorder="1" applyAlignment="1">
      <alignment horizontal="left" vertical="center"/>
    </xf>
    <xf numFmtId="3" fontId="3" fillId="2" borderId="0" xfId="0" applyNumberFormat="1" applyFont="1" applyFill="1" applyAlignment="1">
      <alignment horizontal="right" vertical="center"/>
    </xf>
    <xf numFmtId="3" fontId="2" fillId="2" borderId="9" xfId="0" applyNumberFormat="1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left" vertical="center"/>
    </xf>
    <xf numFmtId="3" fontId="3" fillId="3" borderId="8" xfId="0" applyNumberFormat="1" applyFont="1" applyFill="1" applyBorder="1" applyAlignment="1">
      <alignment horizontal="right" vertical="center"/>
    </xf>
    <xf numFmtId="3" fontId="2" fillId="2" borderId="10" xfId="0" applyNumberFormat="1" applyFont="1" applyFill="1" applyBorder="1" applyAlignment="1">
      <alignment horizontal="right" vertical="center"/>
    </xf>
    <xf numFmtId="3" fontId="2" fillId="2" borderId="11" xfId="0" applyNumberFormat="1" applyFont="1" applyFill="1" applyBorder="1" applyAlignment="1">
      <alignment horizontal="right" vertical="center"/>
    </xf>
    <xf numFmtId="0" fontId="2" fillId="4" borderId="1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right" vertical="center"/>
    </xf>
    <xf numFmtId="3" fontId="2" fillId="0" borderId="8" xfId="0" applyNumberFormat="1" applyFont="1" applyBorder="1" applyAlignment="1">
      <alignment horizontal="right" vertical="center"/>
    </xf>
    <xf numFmtId="0" fontId="2" fillId="4" borderId="13" xfId="0" applyFont="1" applyFill="1" applyBorder="1" applyAlignment="1">
      <alignment horizontal="left" vertical="center"/>
    </xf>
    <xf numFmtId="9" fontId="0" fillId="2" borderId="0" xfId="1" applyFont="1" applyFill="1" applyBorder="1"/>
    <xf numFmtId="0" fontId="2" fillId="4" borderId="14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9" fontId="0" fillId="2" borderId="0" xfId="0" applyNumberFormat="1" applyFill="1"/>
    <xf numFmtId="3" fontId="0" fillId="2" borderId="0" xfId="0" applyNumberFormat="1" applyFill="1"/>
    <xf numFmtId="3" fontId="0" fillId="2" borderId="0" xfId="1" applyNumberFormat="1" applyFont="1" applyFill="1"/>
    <xf numFmtId="9" fontId="0" fillId="2" borderId="0" xfId="0" applyNumberFormat="1" applyFill="1" applyAlignment="1">
      <alignment wrapText="1"/>
    </xf>
    <xf numFmtId="0" fontId="4" fillId="2" borderId="0" xfId="0" applyFont="1" applyFill="1" applyAlignment="1">
      <alignment horizontal="center"/>
    </xf>
    <xf numFmtId="9" fontId="0" fillId="0" borderId="0" xfId="1" applyFo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64" fontId="2" fillId="2" borderId="0" xfId="1" applyNumberFormat="1" applyFont="1" applyFill="1" applyAlignment="1">
      <alignment horizontal="left" vertical="center"/>
    </xf>
    <xf numFmtId="164" fontId="0" fillId="2" borderId="0" xfId="1" applyNumberFormat="1" applyFont="1" applyFill="1" applyBorder="1"/>
    <xf numFmtId="164" fontId="0" fillId="2" borderId="0" xfId="1" applyNumberFormat="1" applyFont="1" applyFill="1"/>
    <xf numFmtId="164" fontId="0" fillId="2" borderId="8" xfId="1" applyNumberFormat="1" applyFont="1" applyFill="1" applyBorder="1"/>
    <xf numFmtId="164" fontId="0" fillId="2" borderId="15" xfId="1" applyNumberFormat="1" applyFont="1" applyFill="1" applyBorder="1"/>
    <xf numFmtId="0" fontId="0" fillId="7" borderId="7" xfId="0" applyFill="1" applyBorder="1" applyAlignment="1">
      <alignment horizontal="centerContinuous" vertical="center"/>
    </xf>
    <xf numFmtId="3" fontId="2" fillId="7" borderId="0" xfId="0" applyNumberFormat="1" applyFont="1" applyFill="1" applyAlignment="1">
      <alignment horizontal="right" vertical="center"/>
    </xf>
    <xf numFmtId="3" fontId="3" fillId="7" borderId="0" xfId="0" applyNumberFormat="1" applyFont="1" applyFill="1" applyAlignment="1">
      <alignment horizontal="right" vertical="center"/>
    </xf>
    <xf numFmtId="0" fontId="0" fillId="2" borderId="7" xfId="0" applyFill="1" applyBorder="1"/>
    <xf numFmtId="9" fontId="0" fillId="2" borderId="7" xfId="1" applyFont="1" applyFill="1" applyBorder="1"/>
    <xf numFmtId="3" fontId="0" fillId="2" borderId="7" xfId="0" applyNumberFormat="1" applyFill="1" applyBorder="1"/>
    <xf numFmtId="164" fontId="0" fillId="2" borderId="7" xfId="0" applyNumberFormat="1" applyFill="1" applyBorder="1"/>
    <xf numFmtId="3" fontId="3" fillId="8" borderId="0" xfId="0" applyNumberFormat="1" applyFont="1" applyFill="1" applyAlignment="1">
      <alignment horizontal="right" vertical="center"/>
    </xf>
    <xf numFmtId="0" fontId="5" fillId="2" borderId="3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9" fontId="0" fillId="2" borderId="8" xfId="0" applyNumberFormat="1" applyFill="1" applyBorder="1"/>
    <xf numFmtId="0" fontId="0" fillId="2" borderId="14" xfId="0" applyFill="1" applyBorder="1"/>
    <xf numFmtId="9" fontId="0" fillId="2" borderId="15" xfId="0" applyNumberFormat="1" applyFill="1" applyBorder="1"/>
    <xf numFmtId="10" fontId="0" fillId="2" borderId="0" xfId="1" applyNumberFormat="1" applyFont="1" applyFill="1" applyBorder="1"/>
    <xf numFmtId="0" fontId="2" fillId="4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X66"/>
  <sheetViews>
    <sheetView tabSelected="1" zoomScale="90" zoomScaleNormal="90" workbookViewId="0">
      <selection activeCell="I3" sqref="I3"/>
    </sheetView>
  </sheetViews>
  <sheetFormatPr defaultColWidth="8.85546875" defaultRowHeight="15" x14ac:dyDescent="0.25"/>
  <cols>
    <col min="1" max="1" width="29.5703125" style="3" customWidth="1"/>
    <col min="2" max="2" width="9.7109375" style="3" customWidth="1"/>
    <col min="3" max="3" width="18.28515625" style="3" customWidth="1"/>
    <col min="4" max="5" width="9.7109375" style="3" customWidth="1"/>
    <col min="6" max="6" width="8.85546875" style="3" customWidth="1"/>
    <col min="7" max="7" width="11.28515625" style="3" customWidth="1"/>
    <col min="8" max="8" width="29" style="3" customWidth="1"/>
    <col min="9" max="9" width="23" style="3" customWidth="1"/>
    <col min="10" max="16384" width="8.85546875" style="3"/>
  </cols>
  <sheetData>
    <row r="3" spans="1:11" x14ac:dyDescent="0.25">
      <c r="A3" s="1" t="s">
        <v>0</v>
      </c>
      <c r="B3" s="2"/>
      <c r="H3" s="44" t="s">
        <v>1</v>
      </c>
      <c r="I3" s="45">
        <f>C16/B16-1</f>
        <v>0.26834120865456357</v>
      </c>
    </row>
    <row r="4" spans="1:11" x14ac:dyDescent="0.25">
      <c r="A4" s="4" t="s">
        <v>2</v>
      </c>
      <c r="B4" s="5"/>
      <c r="H4" s="44" t="s">
        <v>3</v>
      </c>
      <c r="I4" s="46">
        <f>(C16-B16)*4</f>
        <v>21580</v>
      </c>
    </row>
    <row r="5" spans="1:11" x14ac:dyDescent="0.25">
      <c r="A5" s="4" t="s">
        <v>4</v>
      </c>
      <c r="B5" s="5"/>
      <c r="H5" s="44" t="s">
        <v>5</v>
      </c>
      <c r="I5" s="47">
        <f>C24-B24</f>
        <v>-1.7241218894919363E-2</v>
      </c>
    </row>
    <row r="6" spans="1:11" x14ac:dyDescent="0.25">
      <c r="A6" s="4" t="s">
        <v>6</v>
      </c>
      <c r="B6" s="5"/>
      <c r="H6" s="44" t="s">
        <v>7</v>
      </c>
      <c r="I6" s="44" t="str">
        <f>IF((C20/B20-1)&gt;=(50%*(C16/B16-1)),"OK","NOT OK")</f>
        <v>OK</v>
      </c>
    </row>
    <row r="7" spans="1:11" x14ac:dyDescent="0.25">
      <c r="A7" s="49" t="s">
        <v>8</v>
      </c>
      <c r="B7" s="5"/>
    </row>
    <row r="8" spans="1:11" x14ac:dyDescent="0.25">
      <c r="A8" s="50" t="s">
        <v>9</v>
      </c>
      <c r="B8" s="51"/>
    </row>
    <row r="9" spans="1:11" x14ac:dyDescent="0.25">
      <c r="A9" s="52">
        <v>25500</v>
      </c>
      <c r="B9" s="53">
        <v>0.02</v>
      </c>
    </row>
    <row r="10" spans="1:11" x14ac:dyDescent="0.25">
      <c r="A10" s="54">
        <v>30000</v>
      </c>
      <c r="B10" s="55">
        <v>0.03</v>
      </c>
    </row>
    <row r="11" spans="1:11" x14ac:dyDescent="0.25">
      <c r="A11" s="3">
        <v>35000</v>
      </c>
      <c r="B11" s="28">
        <v>0.04</v>
      </c>
    </row>
    <row r="12" spans="1:11" x14ac:dyDescent="0.25">
      <c r="B12" s="29"/>
    </row>
    <row r="13" spans="1:11" x14ac:dyDescent="0.25">
      <c r="A13" s="57" t="s">
        <v>10</v>
      </c>
      <c r="B13" s="6" t="s">
        <v>11</v>
      </c>
      <c r="C13" s="6"/>
      <c r="F13"/>
      <c r="G13"/>
      <c r="H13"/>
      <c r="I13"/>
      <c r="J13"/>
      <c r="K13"/>
    </row>
    <row r="14" spans="1:11" x14ac:dyDescent="0.25">
      <c r="A14" s="57"/>
      <c r="B14" s="7" t="s">
        <v>12</v>
      </c>
      <c r="C14" s="8"/>
    </row>
    <row r="15" spans="1:11" x14ac:dyDescent="0.25">
      <c r="A15" s="57"/>
      <c r="B15" s="41" t="s">
        <v>13</v>
      </c>
      <c r="C15" s="9" t="s">
        <v>14</v>
      </c>
    </row>
    <row r="16" spans="1:11" x14ac:dyDescent="0.25">
      <c r="A16" s="10" t="s">
        <v>15</v>
      </c>
      <c r="B16" s="42">
        <v>20105</v>
      </c>
      <c r="C16" s="12">
        <v>25500</v>
      </c>
      <c r="E16" s="29"/>
    </row>
    <row r="17" spans="1:24" ht="21" customHeight="1" x14ac:dyDescent="0.25">
      <c r="A17" s="10" t="s">
        <v>16</v>
      </c>
      <c r="B17" s="42">
        <v>5246</v>
      </c>
      <c r="C17" s="12">
        <f>C16*B27</f>
        <v>6653.7179806018394</v>
      </c>
    </row>
    <row r="18" spans="1:24" x14ac:dyDescent="0.25">
      <c r="A18" s="16" t="s">
        <v>17</v>
      </c>
      <c r="B18" s="48"/>
      <c r="C18" s="17">
        <f>-(C16*$B$9)</f>
        <v>-510</v>
      </c>
      <c r="D18" s="29"/>
    </row>
    <row r="19" spans="1:24" x14ac:dyDescent="0.25">
      <c r="A19" s="13" t="s">
        <v>18</v>
      </c>
      <c r="B19" s="43">
        <v>513</v>
      </c>
      <c r="C19" s="14">
        <f>B19</f>
        <v>513</v>
      </c>
      <c r="N19" s="56">
        <f>(C20/B20)-1</f>
        <v>0.18976192682785342</v>
      </c>
    </row>
    <row r="20" spans="1:24" x14ac:dyDescent="0.25">
      <c r="A20" s="10" t="s">
        <v>19</v>
      </c>
      <c r="B20" s="42">
        <v>5595</v>
      </c>
      <c r="C20" s="15">
        <f>C17+C18+C19</f>
        <v>6656.7179806018394</v>
      </c>
      <c r="E20" s="29"/>
      <c r="N20" s="56">
        <f>0.5*((C16/B16)-1)</f>
        <v>0.13417060432728178</v>
      </c>
    </row>
    <row r="21" spans="1:24" x14ac:dyDescent="0.25">
      <c r="A21" s="10" t="s">
        <v>20</v>
      </c>
      <c r="B21" s="11">
        <f>-(B16*$B$44)</f>
        <v>-1829.5550000000001</v>
      </c>
      <c r="C21" s="18">
        <f>-(C16*$B$44)</f>
        <v>-2320.5</v>
      </c>
    </row>
    <row r="22" spans="1:24" x14ac:dyDescent="0.25">
      <c r="A22" s="20" t="s">
        <v>21</v>
      </c>
      <c r="B22" s="11">
        <f t="shared" ref="B22" si="0">SUM(B20:B21)</f>
        <v>3765.4449999999997</v>
      </c>
      <c r="C22" s="19">
        <f>SUM(C20:C21)</f>
        <v>4336.2179806018394</v>
      </c>
    </row>
    <row r="23" spans="1:24" customFormat="1" x14ac:dyDescent="0.25">
      <c r="A23" s="21"/>
      <c r="B23" s="22"/>
      <c r="C23" s="23"/>
      <c r="F23" s="3"/>
      <c r="G23" s="3"/>
      <c r="H23" s="3"/>
      <c r="I23" s="3"/>
      <c r="J23" s="3"/>
      <c r="K23" s="3"/>
    </row>
    <row r="24" spans="1:24" x14ac:dyDescent="0.25">
      <c r="A24" s="24" t="s">
        <v>22</v>
      </c>
      <c r="B24" s="39">
        <f>IFERROR(B20/B16,0)</f>
        <v>0.27828898284008952</v>
      </c>
      <c r="C24" s="39">
        <f>IFERROR(C20/C16,0)</f>
        <v>0.26104776394517015</v>
      </c>
    </row>
    <row r="25" spans="1:24" x14ac:dyDescent="0.25">
      <c r="A25" s="26" t="s">
        <v>23</v>
      </c>
      <c r="B25" s="39">
        <f>IFERROR(B22/B16,0)</f>
        <v>0.18728898284008952</v>
      </c>
      <c r="C25" s="39">
        <f>IFERROR(C22/C16,0)</f>
        <v>0.17004776394517018</v>
      </c>
    </row>
    <row r="26" spans="1:24" x14ac:dyDescent="0.25">
      <c r="A26" s="10" t="s">
        <v>24</v>
      </c>
      <c r="B26" s="40">
        <f>IFERROR(-(B18/B16),0)</f>
        <v>0</v>
      </c>
      <c r="C26" s="40">
        <f>IFERROR(-(C18/C16),0)</f>
        <v>0.02</v>
      </c>
    </row>
    <row r="27" spans="1:24" s="38" customFormat="1" x14ac:dyDescent="0.25">
      <c r="A27" s="36" t="s">
        <v>25</v>
      </c>
      <c r="B27" s="38">
        <f>IFERROR(B17/B16,0)</f>
        <v>0.26093011688634665</v>
      </c>
      <c r="C27" s="38">
        <f>IFERROR(C17/C16,0)</f>
        <v>0.26093011688634665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</row>
    <row r="28" spans="1:24" x14ac:dyDescent="0.25">
      <c r="A28" s="27"/>
      <c r="B28" s="25"/>
      <c r="D28" s="25"/>
      <c r="F28" s="28"/>
      <c r="G28" s="28"/>
      <c r="H28" s="28"/>
    </row>
    <row r="29" spans="1:24" x14ac:dyDescent="0.25">
      <c r="A29" s="27"/>
      <c r="B29" s="25"/>
      <c r="D29" s="25"/>
      <c r="F29" s="28"/>
      <c r="G29" s="28"/>
      <c r="H29" s="28"/>
    </row>
    <row r="30" spans="1:24" x14ac:dyDescent="0.25">
      <c r="A30" s="27"/>
      <c r="B30" s="25"/>
      <c r="D30" s="25"/>
      <c r="F30" s="28"/>
      <c r="G30" s="28"/>
      <c r="H30" s="28"/>
    </row>
    <row r="31" spans="1:24" x14ac:dyDescent="0.25">
      <c r="A31" s="27"/>
      <c r="B31" s="25"/>
      <c r="D31" s="25"/>
      <c r="F31" s="28"/>
      <c r="G31" s="28"/>
      <c r="H31" s="28"/>
    </row>
    <row r="32" spans="1:24" x14ac:dyDescent="0.25">
      <c r="A32" s="27"/>
      <c r="B32" s="25"/>
      <c r="D32" s="25"/>
      <c r="F32" s="28"/>
      <c r="G32" s="28"/>
      <c r="H32" s="28"/>
      <c r="I32" s="32"/>
    </row>
    <row r="33" spans="1:8" x14ac:dyDescent="0.25">
      <c r="A33" s="27"/>
      <c r="B33" s="25"/>
      <c r="D33" s="25"/>
      <c r="F33" s="28"/>
      <c r="G33" s="28"/>
      <c r="H33" s="28"/>
    </row>
    <row r="34" spans="1:8" x14ac:dyDescent="0.25">
      <c r="A34" s="27"/>
      <c r="B34" s="25"/>
      <c r="D34" s="25"/>
      <c r="F34" s="28"/>
      <c r="G34" s="28"/>
      <c r="H34" s="28"/>
    </row>
    <row r="35" spans="1:8" x14ac:dyDescent="0.25">
      <c r="F35" s="29"/>
      <c r="G35" s="29"/>
      <c r="H35" s="29"/>
    </row>
    <row r="36" spans="1:8" x14ac:dyDescent="0.25">
      <c r="D36" s="27"/>
      <c r="E36" s="34"/>
      <c r="F36" s="29"/>
      <c r="G36" s="29"/>
      <c r="H36" s="29"/>
    </row>
    <row r="37" spans="1:8" x14ac:dyDescent="0.25">
      <c r="D37" s="27"/>
      <c r="E37" s="11"/>
      <c r="F37" s="29"/>
      <c r="G37" s="29"/>
      <c r="H37" s="29"/>
    </row>
    <row r="38" spans="1:8" x14ac:dyDescent="0.25">
      <c r="D38" s="35"/>
      <c r="E38" s="14"/>
    </row>
    <row r="39" spans="1:8" x14ac:dyDescent="0.25">
      <c r="D39" s="35"/>
      <c r="E39" s="14"/>
      <c r="F39" s="30"/>
      <c r="G39" s="30"/>
      <c r="H39" s="30"/>
    </row>
    <row r="40" spans="1:8" x14ac:dyDescent="0.25">
      <c r="A40" s="31"/>
      <c r="D40" s="35"/>
      <c r="E40" s="14"/>
    </row>
    <row r="41" spans="1:8" x14ac:dyDescent="0.25">
      <c r="D41" s="27"/>
      <c r="E41" s="11"/>
    </row>
    <row r="42" spans="1:8" x14ac:dyDescent="0.25">
      <c r="D42" s="35"/>
      <c r="E42" s="14"/>
      <c r="F42" s="29"/>
      <c r="G42" s="29"/>
      <c r="H42" s="29"/>
    </row>
    <row r="43" spans="1:8" x14ac:dyDescent="0.25">
      <c r="D43" s="35"/>
      <c r="E43" s="14"/>
    </row>
    <row r="44" spans="1:8" x14ac:dyDescent="0.25">
      <c r="A44" s="3" t="s">
        <v>26</v>
      </c>
      <c r="B44" s="28">
        <v>9.0999999999999998E-2</v>
      </c>
      <c r="D44" s="35"/>
      <c r="E44" s="14"/>
    </row>
    <row r="45" spans="1:8" x14ac:dyDescent="0.25">
      <c r="D45" s="35"/>
      <c r="E45" s="14"/>
    </row>
    <row r="46" spans="1:8" x14ac:dyDescent="0.25">
      <c r="D46" s="35"/>
      <c r="E46" s="14"/>
    </row>
    <row r="47" spans="1:8" x14ac:dyDescent="0.25">
      <c r="D47" s="35"/>
      <c r="E47" s="14"/>
    </row>
    <row r="48" spans="1:8" x14ac:dyDescent="0.25">
      <c r="D48" s="27"/>
      <c r="E48" s="11"/>
    </row>
    <row r="49" spans="4:5" x14ac:dyDescent="0.25">
      <c r="D49" s="27"/>
      <c r="E49" s="11"/>
    </row>
    <row r="50" spans="4:5" x14ac:dyDescent="0.25">
      <c r="D50" s="35"/>
      <c r="E50" s="14"/>
    </row>
    <row r="51" spans="4:5" x14ac:dyDescent="0.25">
      <c r="D51" s="35"/>
      <c r="E51" s="14"/>
    </row>
    <row r="52" spans="4:5" x14ac:dyDescent="0.25">
      <c r="D52" s="35"/>
      <c r="E52" s="14"/>
    </row>
    <row r="53" spans="4:5" x14ac:dyDescent="0.25">
      <c r="D53" s="35"/>
      <c r="E53" s="14"/>
    </row>
    <row r="54" spans="4:5" x14ac:dyDescent="0.25">
      <c r="D54" s="35"/>
      <c r="E54" s="14"/>
    </row>
    <row r="55" spans="4:5" x14ac:dyDescent="0.25">
      <c r="D55" s="35"/>
      <c r="E55" s="14"/>
    </row>
    <row r="56" spans="4:5" x14ac:dyDescent="0.25">
      <c r="D56" s="35"/>
      <c r="E56" s="14"/>
    </row>
    <row r="57" spans="4:5" x14ac:dyDescent="0.25">
      <c r="D57" s="35"/>
      <c r="E57" s="14"/>
    </row>
    <row r="58" spans="4:5" x14ac:dyDescent="0.25">
      <c r="D58" s="35"/>
      <c r="E58" s="14"/>
    </row>
    <row r="59" spans="4:5" x14ac:dyDescent="0.25">
      <c r="D59" s="35"/>
      <c r="E59" s="14"/>
    </row>
    <row r="60" spans="4:5" x14ac:dyDescent="0.25">
      <c r="D60" s="35"/>
      <c r="E60" s="14"/>
    </row>
    <row r="61" spans="4:5" x14ac:dyDescent="0.25">
      <c r="D61" s="35"/>
      <c r="E61" s="14"/>
    </row>
    <row r="62" spans="4:5" x14ac:dyDescent="0.25">
      <c r="D62" s="35"/>
      <c r="E62" s="14"/>
    </row>
    <row r="63" spans="4:5" x14ac:dyDescent="0.25">
      <c r="D63" s="35"/>
      <c r="E63" s="14"/>
    </row>
    <row r="64" spans="4:5" x14ac:dyDescent="0.25">
      <c r="D64" s="35"/>
      <c r="E64" s="14"/>
    </row>
    <row r="65" spans="4:5" x14ac:dyDescent="0.25">
      <c r="D65" s="35"/>
      <c r="E65" s="14"/>
    </row>
    <row r="66" spans="4:5" x14ac:dyDescent="0.25">
      <c r="D66" s="27"/>
      <c r="E66" s="11"/>
    </row>
  </sheetData>
  <mergeCells count="1">
    <mergeCell ref="A13:A15"/>
  </mergeCells>
  <conditionalFormatting sqref="D18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I3">
    <cfRule type="cellIs" dxfId="7" priority="9" operator="lessThan">
      <formula>0.25</formula>
    </cfRule>
    <cfRule type="cellIs" dxfId="6" priority="10" operator="greaterThan">
      <formula>0.25</formula>
    </cfRule>
  </conditionalFormatting>
  <conditionalFormatting sqref="I4">
    <cfRule type="cellIs" dxfId="5" priority="7" operator="lessThan">
      <formula>20000</formula>
    </cfRule>
    <cfRule type="cellIs" dxfId="4" priority="8" operator="greaterThan">
      <formula>20000</formula>
    </cfRule>
  </conditionalFormatting>
  <conditionalFormatting sqref="I5">
    <cfRule type="cellIs" dxfId="3" priority="3" operator="greaterThan">
      <formula>-0.05</formula>
    </cfRule>
    <cfRule type="cellIs" dxfId="2" priority="4" operator="lessThan">
      <formula>-0.05</formula>
    </cfRule>
  </conditionalFormatting>
  <conditionalFormatting sqref="I6">
    <cfRule type="containsText" dxfId="1" priority="1" operator="containsText" text="NOT">
      <formula>NOT(ISERROR(SEARCH("NOT",I6)))</formula>
    </cfRule>
    <cfRule type="containsText" dxfId="0" priority="2" operator="containsText" text="OK">
      <formula>NOT(ISERROR(SEARCH("OK",I6)))</formula>
    </cfRule>
  </conditionalFormatting>
  <pageMargins left="0.7" right="0.7" top="0.75" bottom="0.75" header="0.3" footer="0.3"/>
  <pageSetup paperSize="9" scale="3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Y18"/>
  <sheetViews>
    <sheetView workbookViewId="0">
      <selection activeCell="K9" sqref="K9"/>
    </sheetView>
  </sheetViews>
  <sheetFormatPr defaultRowHeight="15" x14ac:dyDescent="0.25"/>
  <cols>
    <col min="5" max="5" width="17" customWidth="1"/>
  </cols>
  <sheetData>
    <row r="3" spans="3:25" x14ac:dyDescent="0.25"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39</v>
      </c>
      <c r="Q3" t="s">
        <v>40</v>
      </c>
      <c r="R3" t="s">
        <v>41</v>
      </c>
      <c r="S3" t="s">
        <v>42</v>
      </c>
      <c r="T3" t="s">
        <v>43</v>
      </c>
      <c r="U3" t="s">
        <v>44</v>
      </c>
      <c r="V3" t="s">
        <v>45</v>
      </c>
      <c r="W3" t="s">
        <v>46</v>
      </c>
      <c r="X3" t="s">
        <v>47</v>
      </c>
      <c r="Y3" t="s">
        <v>48</v>
      </c>
    </row>
    <row r="4" spans="3:25" x14ac:dyDescent="0.25">
      <c r="C4">
        <v>1</v>
      </c>
      <c r="D4">
        <v>2400701162</v>
      </c>
      <c r="E4">
        <v>201920204</v>
      </c>
      <c r="F4">
        <v>5708.49</v>
      </c>
      <c r="G4">
        <v>1727.9599000000001</v>
      </c>
      <c r="H4">
        <v>0</v>
      </c>
      <c r="I4">
        <v>17.7364</v>
      </c>
      <c r="J4">
        <v>1614.7956999999999</v>
      </c>
      <c r="K4">
        <v>-735.15520000000004</v>
      </c>
      <c r="L4">
        <v>-72.423599999999993</v>
      </c>
      <c r="M4">
        <v>-661.08630000000005</v>
      </c>
      <c r="N4">
        <v>0</v>
      </c>
      <c r="O4">
        <v>-475.63310000000001</v>
      </c>
      <c r="P4">
        <v>-108.4556</v>
      </c>
      <c r="Q4">
        <v>0</v>
      </c>
      <c r="R4">
        <v>-17.353200000000001</v>
      </c>
      <c r="S4">
        <v>-52.904899999999998</v>
      </c>
      <c r="T4">
        <v>-5.4501999999999997</v>
      </c>
      <c r="U4">
        <v>-1.2892999999999999</v>
      </c>
      <c r="V4">
        <v>0</v>
      </c>
      <c r="W4">
        <v>-1.6453</v>
      </c>
      <c r="X4">
        <v>0</v>
      </c>
      <c r="Y4">
        <v>879.64049999999997</v>
      </c>
    </row>
    <row r="5" spans="3:25" x14ac:dyDescent="0.25">
      <c r="C5">
        <v>2</v>
      </c>
      <c r="D5">
        <v>2400701162</v>
      </c>
      <c r="E5">
        <v>202020213</v>
      </c>
      <c r="F5">
        <v>1181.03</v>
      </c>
      <c r="G5">
        <v>360.65609999999998</v>
      </c>
      <c r="H5">
        <v>0</v>
      </c>
      <c r="I5">
        <v>4.6468999999999996</v>
      </c>
      <c r="J5">
        <v>340.70150000000001</v>
      </c>
      <c r="K5">
        <v>-178.1489</v>
      </c>
      <c r="L5">
        <v>-32.435200000000002</v>
      </c>
      <c r="M5">
        <v>-143.71629999999999</v>
      </c>
      <c r="N5">
        <v>0</v>
      </c>
      <c r="O5">
        <v>-96.230999999999995</v>
      </c>
      <c r="P5">
        <v>-24.892199999999999</v>
      </c>
      <c r="Q5">
        <v>0</v>
      </c>
      <c r="R5">
        <v>-4.45</v>
      </c>
      <c r="S5">
        <v>-15.8025</v>
      </c>
      <c r="T5">
        <v>-1.4154</v>
      </c>
      <c r="U5">
        <v>-0.92520000000000002</v>
      </c>
      <c r="V5">
        <v>0</v>
      </c>
      <c r="W5">
        <v>-1.9974000000000001</v>
      </c>
      <c r="X5">
        <v>0</v>
      </c>
      <c r="Y5">
        <v>162.55260000000001</v>
      </c>
    </row>
    <row r="6" spans="3:25" x14ac:dyDescent="0.25">
      <c r="F6">
        <f t="shared" ref="F6:Y6" si="0">SUM(F4:F5)</f>
        <v>6889.5199999999995</v>
      </c>
      <c r="G6">
        <f t="shared" si="0"/>
        <v>2088.616</v>
      </c>
      <c r="H6">
        <f t="shared" si="0"/>
        <v>0</v>
      </c>
      <c r="I6">
        <f t="shared" si="0"/>
        <v>22.383299999999998</v>
      </c>
      <c r="J6">
        <f t="shared" si="0"/>
        <v>1955.4971999999998</v>
      </c>
      <c r="K6">
        <f t="shared" si="0"/>
        <v>-913.30410000000006</v>
      </c>
      <c r="L6">
        <f t="shared" si="0"/>
        <v>-104.8588</v>
      </c>
      <c r="M6">
        <f t="shared" si="0"/>
        <v>-804.80259999999998</v>
      </c>
      <c r="N6">
        <f t="shared" si="0"/>
        <v>0</v>
      </c>
      <c r="O6">
        <f t="shared" si="0"/>
        <v>-571.86410000000001</v>
      </c>
      <c r="P6">
        <f t="shared" si="0"/>
        <v>-133.34780000000001</v>
      </c>
      <c r="Q6">
        <f t="shared" si="0"/>
        <v>0</v>
      </c>
      <c r="R6">
        <f t="shared" si="0"/>
        <v>-21.8032</v>
      </c>
      <c r="S6">
        <f t="shared" si="0"/>
        <v>-68.707399999999993</v>
      </c>
      <c r="T6">
        <f t="shared" si="0"/>
        <v>-6.8655999999999997</v>
      </c>
      <c r="U6">
        <f t="shared" si="0"/>
        <v>-2.2145000000000001</v>
      </c>
      <c r="V6">
        <f t="shared" si="0"/>
        <v>0</v>
      </c>
      <c r="W6">
        <f t="shared" si="0"/>
        <v>-3.6427</v>
      </c>
      <c r="X6">
        <f t="shared" si="0"/>
        <v>0</v>
      </c>
      <c r="Y6">
        <f t="shared" si="0"/>
        <v>1042.1931</v>
      </c>
    </row>
    <row r="7" spans="3:25" x14ac:dyDescent="0.25">
      <c r="K7" s="33">
        <f>-(K6/F6)</f>
        <v>0.132564257016454</v>
      </c>
    </row>
    <row r="8" spans="3:25" x14ac:dyDescent="0.25">
      <c r="K8" s="33">
        <f>-(K5/F5)</f>
        <v>0.15084197691845252</v>
      </c>
    </row>
    <row r="17" spans="7:9" x14ac:dyDescent="0.25">
      <c r="G17">
        <v>1866.35</v>
      </c>
      <c r="H17">
        <f>G17+(G17/3)</f>
        <v>2488.4666666666667</v>
      </c>
      <c r="I17" t="e">
        <f>H17/simulacia!#REF!</f>
        <v>#REF!</v>
      </c>
    </row>
    <row r="18" spans="7:9" x14ac:dyDescent="0.25">
      <c r="H18">
        <f>H17*2%</f>
        <v>49.769333333333336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simulacia</vt:lpstr>
      <vt:lpstr>data-netreba pouzivat</vt:lpstr>
      <vt:lpstr>simulacia!Print_Area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Schoenbeckova, Zuzana</dc:creator>
  <cp:keywords/>
  <dc:description/>
  <cp:lastModifiedBy>Suryawanshi, Piyusha Sudam</cp:lastModifiedBy>
  <cp:revision/>
  <dcterms:created xsi:type="dcterms:W3CDTF">2020-10-05T09:28:16Z</dcterms:created>
  <dcterms:modified xsi:type="dcterms:W3CDTF">2022-03-11T09:41:20Z</dcterms:modified>
  <cp:category/>
  <cp:contentStatus/>
</cp:coreProperties>
</file>