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User\Documents\ghub_acceval\smarttradzt-python-services\DRP\"/>
    </mc:Choice>
  </mc:AlternateContent>
  <xr:revisionPtr revIDLastSave="0" documentId="13_ncr:1_{9F41E1FD-6670-4958-A122-599749BE0A37}" xr6:coauthVersionLast="45" xr6:coauthVersionMax="45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DC1" sheetId="1" r:id="rId1"/>
    <sheet name="DC2" sheetId="2" r:id="rId2"/>
    <sheet name="DC3" sheetId="3" r:id="rId3"/>
    <sheet name="Supplier1" sheetId="4" r:id="rId4"/>
    <sheet name="Supplier2" sheetId="10" r:id="rId5"/>
    <sheet name="DRP simulatn" sheetId="14" r:id="rId6"/>
    <sheet name="DRP simulatn YY" sheetId="7" r:id="rId7"/>
    <sheet name="DRP simulatn YN" sheetId="12" r:id="rId8"/>
    <sheet name="DRP simulatn NY" sheetId="13" r:id="rId9"/>
    <sheet name="Selection" sheetId="5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7" l="1"/>
  <c r="I23" i="7"/>
  <c r="J23" i="7"/>
  <c r="K23" i="7"/>
  <c r="P23" i="7"/>
  <c r="G23" i="7"/>
  <c r="P175" i="14"/>
  <c r="F172" i="14"/>
  <c r="F165" i="14"/>
  <c r="F164" i="14"/>
  <c r="F163" i="14"/>
  <c r="F162" i="14"/>
  <c r="F161" i="14"/>
  <c r="P154" i="14"/>
  <c r="F151" i="14"/>
  <c r="F144" i="14"/>
  <c r="F143" i="14"/>
  <c r="F142" i="14"/>
  <c r="F141" i="14"/>
  <c r="F140" i="14"/>
  <c r="P122" i="14"/>
  <c r="H122" i="14"/>
  <c r="P119" i="14"/>
  <c r="O119" i="14"/>
  <c r="N119" i="14"/>
  <c r="M119" i="14"/>
  <c r="L119" i="14"/>
  <c r="K119" i="14"/>
  <c r="J119" i="14"/>
  <c r="I119" i="14"/>
  <c r="H119" i="14"/>
  <c r="G119" i="14"/>
  <c r="P116" i="14"/>
  <c r="O116" i="14"/>
  <c r="N116" i="14"/>
  <c r="M116" i="14"/>
  <c r="L116" i="14"/>
  <c r="K116" i="14"/>
  <c r="J116" i="14"/>
  <c r="I116" i="14"/>
  <c r="H116" i="14"/>
  <c r="G116" i="14"/>
  <c r="F109" i="14"/>
  <c r="H108" i="14"/>
  <c r="G108" i="14"/>
  <c r="P106" i="14"/>
  <c r="O106" i="14"/>
  <c r="N106" i="14"/>
  <c r="M106" i="14"/>
  <c r="L106" i="14"/>
  <c r="K106" i="14"/>
  <c r="J106" i="14"/>
  <c r="I106" i="14"/>
  <c r="H106" i="14"/>
  <c r="G106" i="14"/>
  <c r="P105" i="14"/>
  <c r="O105" i="14"/>
  <c r="N105" i="14"/>
  <c r="M105" i="14"/>
  <c r="L105" i="14"/>
  <c r="K105" i="14"/>
  <c r="J105" i="14"/>
  <c r="I105" i="14"/>
  <c r="H105" i="14"/>
  <c r="G105" i="14"/>
  <c r="P104" i="14"/>
  <c r="O104" i="14"/>
  <c r="N104" i="14"/>
  <c r="M104" i="14"/>
  <c r="L104" i="14"/>
  <c r="K104" i="14"/>
  <c r="J104" i="14"/>
  <c r="I104" i="14"/>
  <c r="H104" i="14"/>
  <c r="G104" i="14"/>
  <c r="P103" i="14"/>
  <c r="P107" i="14" s="1"/>
  <c r="O103" i="14"/>
  <c r="O122" i="14" s="1"/>
  <c r="N103" i="14"/>
  <c r="N122" i="14" s="1"/>
  <c r="M103" i="14"/>
  <c r="L103" i="14"/>
  <c r="L122" i="14" s="1"/>
  <c r="K103" i="14"/>
  <c r="K122" i="14" s="1"/>
  <c r="J103" i="14"/>
  <c r="J122" i="14" s="1"/>
  <c r="I103" i="14"/>
  <c r="H103" i="14"/>
  <c r="H107" i="14" s="1"/>
  <c r="G103" i="14"/>
  <c r="G122" i="14" s="1"/>
  <c r="F101" i="14"/>
  <c r="F100" i="14"/>
  <c r="F99" i="14"/>
  <c r="F98" i="14"/>
  <c r="G97" i="14"/>
  <c r="F97" i="14"/>
  <c r="G96" i="14"/>
  <c r="F96" i="14"/>
  <c r="G95" i="14"/>
  <c r="F95" i="14"/>
  <c r="G94" i="14"/>
  <c r="Q115" i="14" s="1"/>
  <c r="F94" i="14"/>
  <c r="AI83" i="14"/>
  <c r="AH83" i="14"/>
  <c r="AG83" i="14"/>
  <c r="AF83" i="14"/>
  <c r="AA83" i="14"/>
  <c r="Z83" i="14"/>
  <c r="Y83" i="14"/>
  <c r="AI82" i="14"/>
  <c r="AH82" i="14"/>
  <c r="AG82" i="14"/>
  <c r="AF82" i="14"/>
  <c r="AA82" i="14"/>
  <c r="Z82" i="14"/>
  <c r="Y82" i="14"/>
  <c r="AI81" i="14"/>
  <c r="AH81" i="14"/>
  <c r="AG81" i="14"/>
  <c r="AF81" i="14"/>
  <c r="AA81" i="14"/>
  <c r="Z81" i="14"/>
  <c r="Y81" i="14"/>
  <c r="AI80" i="14"/>
  <c r="AH80" i="14"/>
  <c r="AG80" i="14"/>
  <c r="AF80" i="14"/>
  <c r="AA80" i="14"/>
  <c r="Z80" i="14"/>
  <c r="Y80" i="14"/>
  <c r="AI78" i="14"/>
  <c r="AH78" i="14"/>
  <c r="AG78" i="14"/>
  <c r="AF78" i="14"/>
  <c r="AA78" i="14"/>
  <c r="Z78" i="14"/>
  <c r="Y78" i="14"/>
  <c r="AI77" i="14"/>
  <c r="AH77" i="14"/>
  <c r="AG77" i="14"/>
  <c r="AF77" i="14"/>
  <c r="AA77" i="14"/>
  <c r="Z77" i="14"/>
  <c r="Y77" i="14"/>
  <c r="P77" i="14"/>
  <c r="M77" i="14"/>
  <c r="I77" i="14"/>
  <c r="AI76" i="14"/>
  <c r="AH76" i="14"/>
  <c r="AG76" i="14"/>
  <c r="AF76" i="14"/>
  <c r="AA76" i="14"/>
  <c r="Z76" i="14"/>
  <c r="Y76" i="14"/>
  <c r="AI75" i="14"/>
  <c r="AH75" i="14"/>
  <c r="AG75" i="14"/>
  <c r="AF75" i="14"/>
  <c r="AA75" i="14"/>
  <c r="Z75" i="14"/>
  <c r="Y75" i="14"/>
  <c r="AI74" i="14"/>
  <c r="AH74" i="14"/>
  <c r="AG74" i="14"/>
  <c r="AF74" i="14"/>
  <c r="AA74" i="14"/>
  <c r="Z74" i="14"/>
  <c r="Y74" i="14"/>
  <c r="P74" i="14"/>
  <c r="O74" i="14"/>
  <c r="N74" i="14"/>
  <c r="M74" i="14"/>
  <c r="L74" i="14"/>
  <c r="K74" i="14"/>
  <c r="J74" i="14"/>
  <c r="I74" i="14"/>
  <c r="H74" i="14"/>
  <c r="G74" i="14"/>
  <c r="AI73" i="14"/>
  <c r="AH73" i="14"/>
  <c r="AG73" i="14"/>
  <c r="AF73" i="14"/>
  <c r="AA73" i="14"/>
  <c r="Z73" i="14"/>
  <c r="Y73" i="14"/>
  <c r="AI72" i="14"/>
  <c r="AH72" i="14"/>
  <c r="AG72" i="14"/>
  <c r="AF72" i="14"/>
  <c r="AA72" i="14"/>
  <c r="Z72" i="14"/>
  <c r="Y72" i="14"/>
  <c r="AI71" i="14"/>
  <c r="AH71" i="14"/>
  <c r="AG71" i="14"/>
  <c r="AF71" i="14"/>
  <c r="AA71" i="14"/>
  <c r="Z71" i="14"/>
  <c r="Y71" i="14"/>
  <c r="P71" i="14"/>
  <c r="O71" i="14"/>
  <c r="N71" i="14"/>
  <c r="M71" i="14"/>
  <c r="L71" i="14"/>
  <c r="K71" i="14"/>
  <c r="J71" i="14"/>
  <c r="I71" i="14"/>
  <c r="H71" i="14"/>
  <c r="G71" i="14"/>
  <c r="AI70" i="14"/>
  <c r="AH70" i="14"/>
  <c r="AG70" i="14"/>
  <c r="AF70" i="14"/>
  <c r="AA70" i="14"/>
  <c r="Z70" i="14"/>
  <c r="Y70" i="14"/>
  <c r="Q70" i="14"/>
  <c r="AI69" i="14"/>
  <c r="AH69" i="14"/>
  <c r="AG69" i="14"/>
  <c r="AF69" i="14"/>
  <c r="AA69" i="14"/>
  <c r="Z69" i="14"/>
  <c r="Y69" i="14"/>
  <c r="AI68" i="14"/>
  <c r="AH68" i="14"/>
  <c r="AG68" i="14"/>
  <c r="AF68" i="14"/>
  <c r="AA68" i="14"/>
  <c r="Z68" i="14"/>
  <c r="Y68" i="14"/>
  <c r="AI67" i="14"/>
  <c r="AH67" i="14"/>
  <c r="AG67" i="14"/>
  <c r="AF67" i="14"/>
  <c r="AA67" i="14"/>
  <c r="Z67" i="14"/>
  <c r="Y67" i="14"/>
  <c r="P67" i="14"/>
  <c r="AI66" i="14"/>
  <c r="AH66" i="14"/>
  <c r="AG66" i="14"/>
  <c r="AF66" i="14"/>
  <c r="AA66" i="14"/>
  <c r="Z66" i="14"/>
  <c r="Y66" i="14"/>
  <c r="W66" i="14"/>
  <c r="AI65" i="14"/>
  <c r="AH65" i="14"/>
  <c r="AG65" i="14"/>
  <c r="AF65" i="14"/>
  <c r="AA65" i="14"/>
  <c r="Z65" i="14"/>
  <c r="Y65" i="14"/>
  <c r="W65" i="14"/>
  <c r="AI64" i="14"/>
  <c r="AH64" i="14"/>
  <c r="AG64" i="14"/>
  <c r="AF64" i="14"/>
  <c r="AA64" i="14"/>
  <c r="Z64" i="14"/>
  <c r="Y64" i="14"/>
  <c r="W64" i="14"/>
  <c r="F64" i="14"/>
  <c r="AI63" i="14"/>
  <c r="AH63" i="14"/>
  <c r="AG63" i="14"/>
  <c r="AF63" i="14"/>
  <c r="AA63" i="14"/>
  <c r="Z63" i="14"/>
  <c r="Y63" i="14"/>
  <c r="W63" i="14"/>
  <c r="H63" i="14"/>
  <c r="G63" i="14"/>
  <c r="AI62" i="14"/>
  <c r="AH62" i="14"/>
  <c r="AG62" i="14"/>
  <c r="AF62" i="14"/>
  <c r="AA62" i="14"/>
  <c r="Z62" i="14"/>
  <c r="Y62" i="14"/>
  <c r="W62" i="14"/>
  <c r="AI61" i="14"/>
  <c r="AH61" i="14"/>
  <c r="AG61" i="14"/>
  <c r="AF61" i="14"/>
  <c r="AA61" i="14"/>
  <c r="Z61" i="14"/>
  <c r="Y61" i="14"/>
  <c r="W61" i="14"/>
  <c r="P61" i="14"/>
  <c r="O61" i="14"/>
  <c r="N61" i="14"/>
  <c r="M61" i="14"/>
  <c r="L61" i="14"/>
  <c r="K61" i="14"/>
  <c r="J61" i="14"/>
  <c r="I61" i="14"/>
  <c r="H61" i="14"/>
  <c r="G61" i="14"/>
  <c r="AI60" i="14"/>
  <c r="AH60" i="14"/>
  <c r="AG60" i="14"/>
  <c r="AF60" i="14"/>
  <c r="AA60" i="14"/>
  <c r="Z60" i="14"/>
  <c r="Y60" i="14"/>
  <c r="W60" i="14"/>
  <c r="P60" i="14"/>
  <c r="O60" i="14"/>
  <c r="N60" i="14"/>
  <c r="M60" i="14"/>
  <c r="L60" i="14"/>
  <c r="K60" i="14"/>
  <c r="J60" i="14"/>
  <c r="I60" i="14"/>
  <c r="H60" i="14"/>
  <c r="G60" i="14"/>
  <c r="AI59" i="14"/>
  <c r="AH59" i="14"/>
  <c r="AG59" i="14"/>
  <c r="AF59" i="14"/>
  <c r="AA59" i="14"/>
  <c r="Z59" i="14"/>
  <c r="Y59" i="14"/>
  <c r="W59" i="14"/>
  <c r="P59" i="14"/>
  <c r="O59" i="14"/>
  <c r="N59" i="14"/>
  <c r="M59" i="14"/>
  <c r="L59" i="14"/>
  <c r="K59" i="14"/>
  <c r="J59" i="14"/>
  <c r="I59" i="14"/>
  <c r="H77" i="14" s="1"/>
  <c r="H59" i="14"/>
  <c r="G59" i="14"/>
  <c r="AI58" i="14"/>
  <c r="AH58" i="14"/>
  <c r="AG58" i="14"/>
  <c r="AF58" i="14"/>
  <c r="AA58" i="14"/>
  <c r="Z58" i="14"/>
  <c r="Y58" i="14"/>
  <c r="W58" i="14"/>
  <c r="P58" i="14"/>
  <c r="O77" i="14" s="1"/>
  <c r="O58" i="14"/>
  <c r="N77" i="14" s="1"/>
  <c r="N58" i="14"/>
  <c r="N62" i="14" s="1"/>
  <c r="M58" i="14"/>
  <c r="L58" i="14"/>
  <c r="K77" i="14" s="1"/>
  <c r="K58" i="14"/>
  <c r="J77" i="14" s="1"/>
  <c r="J58" i="14"/>
  <c r="J62" i="14" s="1"/>
  <c r="I58" i="14"/>
  <c r="H58" i="14"/>
  <c r="G77" i="14" s="1"/>
  <c r="G58" i="14"/>
  <c r="G62" i="14" s="1"/>
  <c r="AI57" i="14"/>
  <c r="AH57" i="14"/>
  <c r="AG57" i="14"/>
  <c r="AF57" i="14"/>
  <c r="AA57" i="14"/>
  <c r="Z57" i="14"/>
  <c r="Y57" i="14"/>
  <c r="W57" i="14"/>
  <c r="AI56" i="14"/>
  <c r="AH56" i="14"/>
  <c r="AG56" i="14"/>
  <c r="AF56" i="14"/>
  <c r="AA56" i="14"/>
  <c r="Z56" i="14"/>
  <c r="Y56" i="14"/>
  <c r="W56" i="14"/>
  <c r="F56" i="14"/>
  <c r="AI55" i="14"/>
  <c r="AH55" i="14"/>
  <c r="AG55" i="14"/>
  <c r="AF55" i="14"/>
  <c r="AA55" i="14"/>
  <c r="Z55" i="14"/>
  <c r="Y55" i="14"/>
  <c r="W55" i="14"/>
  <c r="F55" i="14"/>
  <c r="F54" i="14"/>
  <c r="AI53" i="14"/>
  <c r="AH53" i="14"/>
  <c r="AG53" i="14"/>
  <c r="AF53" i="14"/>
  <c r="AA53" i="14"/>
  <c r="Z53" i="14"/>
  <c r="Y53" i="14"/>
  <c r="W53" i="14"/>
  <c r="F53" i="14"/>
  <c r="R52" i="14"/>
  <c r="R54" i="14" s="1"/>
  <c r="G52" i="14"/>
  <c r="F52" i="14"/>
  <c r="G51" i="14"/>
  <c r="F51" i="14"/>
  <c r="AI50" i="14"/>
  <c r="AH50" i="14"/>
  <c r="AG50" i="14"/>
  <c r="AF50" i="14"/>
  <c r="AA50" i="14"/>
  <c r="Z50" i="14"/>
  <c r="Y50" i="14"/>
  <c r="W50" i="14"/>
  <c r="G50" i="14"/>
  <c r="F50" i="14"/>
  <c r="AI49" i="14"/>
  <c r="AH49" i="14"/>
  <c r="AG49" i="14"/>
  <c r="AF49" i="14"/>
  <c r="AA49" i="14"/>
  <c r="Z49" i="14"/>
  <c r="Y49" i="14"/>
  <c r="W49" i="14"/>
  <c r="G49" i="14"/>
  <c r="F49" i="14"/>
  <c r="AI48" i="14"/>
  <c r="AH48" i="14"/>
  <c r="AG48" i="14"/>
  <c r="AF48" i="14"/>
  <c r="AA48" i="14"/>
  <c r="Z48" i="14"/>
  <c r="Y48" i="14"/>
  <c r="W48" i="14"/>
  <c r="AI47" i="14"/>
  <c r="AH47" i="14"/>
  <c r="AG47" i="14"/>
  <c r="AF47" i="14"/>
  <c r="AA47" i="14"/>
  <c r="Z47" i="14"/>
  <c r="Y47" i="14"/>
  <c r="W47" i="14"/>
  <c r="AI46" i="14"/>
  <c r="AH46" i="14"/>
  <c r="AG46" i="14"/>
  <c r="AF46" i="14"/>
  <c r="AA46" i="14"/>
  <c r="Z46" i="14"/>
  <c r="Y46" i="14"/>
  <c r="W46" i="14"/>
  <c r="AI45" i="14"/>
  <c r="AH45" i="14"/>
  <c r="AG45" i="14"/>
  <c r="AF45" i="14"/>
  <c r="AA45" i="14"/>
  <c r="Z45" i="14"/>
  <c r="Y45" i="14"/>
  <c r="W45" i="14"/>
  <c r="AI44" i="14"/>
  <c r="AH44" i="14"/>
  <c r="AG44" i="14"/>
  <c r="AF44" i="14"/>
  <c r="AA44" i="14"/>
  <c r="Z44" i="14"/>
  <c r="Y44" i="14"/>
  <c r="W44" i="14"/>
  <c r="AI43" i="14"/>
  <c r="AH43" i="14"/>
  <c r="AG43" i="14"/>
  <c r="AF43" i="14"/>
  <c r="AA43" i="14"/>
  <c r="Z43" i="14"/>
  <c r="Y43" i="14"/>
  <c r="W43" i="14"/>
  <c r="AI42" i="14"/>
  <c r="AH42" i="14"/>
  <c r="AG42" i="14"/>
  <c r="AF42" i="14"/>
  <c r="AA42" i="14"/>
  <c r="Z42" i="14"/>
  <c r="Y42" i="14"/>
  <c r="W42" i="14"/>
  <c r="AI41" i="14"/>
  <c r="AH41" i="14"/>
  <c r="AG41" i="14"/>
  <c r="AF41" i="14"/>
  <c r="AA41" i="14"/>
  <c r="Z41" i="14"/>
  <c r="Y41" i="14"/>
  <c r="W41" i="14"/>
  <c r="P41" i="14"/>
  <c r="AI40" i="14"/>
  <c r="AH40" i="14"/>
  <c r="AG40" i="14"/>
  <c r="AF40" i="14"/>
  <c r="AA40" i="14"/>
  <c r="Z40" i="14"/>
  <c r="Y40" i="14"/>
  <c r="W40" i="14"/>
  <c r="AI39" i="14"/>
  <c r="AH39" i="14"/>
  <c r="AG39" i="14"/>
  <c r="AF39" i="14"/>
  <c r="AA39" i="14"/>
  <c r="Z39" i="14"/>
  <c r="Y39" i="14"/>
  <c r="W39" i="14"/>
  <c r="P39" i="14"/>
  <c r="AI38" i="14"/>
  <c r="AH38" i="14"/>
  <c r="AG38" i="14"/>
  <c r="AF38" i="14"/>
  <c r="AA38" i="14"/>
  <c r="Z38" i="14"/>
  <c r="Y38" i="14"/>
  <c r="W38" i="14"/>
  <c r="AI37" i="14"/>
  <c r="AH37" i="14"/>
  <c r="AG37" i="14"/>
  <c r="AF37" i="14"/>
  <c r="AA37" i="14"/>
  <c r="Z37" i="14"/>
  <c r="Y37" i="14"/>
  <c r="W37" i="14"/>
  <c r="P33" i="14"/>
  <c r="O33" i="14"/>
  <c r="O44" i="14" s="1"/>
  <c r="L33" i="14"/>
  <c r="P31" i="14"/>
  <c r="O31" i="14"/>
  <c r="P30" i="14"/>
  <c r="O30" i="14"/>
  <c r="N30" i="14"/>
  <c r="M30" i="14"/>
  <c r="L30" i="14"/>
  <c r="K30" i="14"/>
  <c r="J30" i="14"/>
  <c r="I30" i="14"/>
  <c r="H30" i="14"/>
  <c r="G30" i="14"/>
  <c r="P27" i="14"/>
  <c r="O27" i="14"/>
  <c r="O28" i="14" s="1"/>
  <c r="N27" i="14"/>
  <c r="M27" i="14"/>
  <c r="L27" i="14"/>
  <c r="K27" i="14"/>
  <c r="J27" i="14"/>
  <c r="I27" i="14"/>
  <c r="H27" i="14"/>
  <c r="G27" i="14"/>
  <c r="P23" i="14"/>
  <c r="O23" i="14"/>
  <c r="F20" i="14"/>
  <c r="H19" i="14"/>
  <c r="G19" i="14"/>
  <c r="L18" i="14"/>
  <c r="P17" i="14"/>
  <c r="O17" i="14"/>
  <c r="N17" i="14"/>
  <c r="M17" i="14"/>
  <c r="L17" i="14"/>
  <c r="K17" i="14"/>
  <c r="J17" i="14"/>
  <c r="I17" i="14"/>
  <c r="H17" i="14"/>
  <c r="G17" i="14"/>
  <c r="P16" i="14"/>
  <c r="O16" i="14"/>
  <c r="N16" i="14"/>
  <c r="M16" i="14"/>
  <c r="L16" i="14"/>
  <c r="K16" i="14"/>
  <c r="J16" i="14"/>
  <c r="I16" i="14"/>
  <c r="H16" i="14"/>
  <c r="G16" i="14"/>
  <c r="P15" i="14"/>
  <c r="O15" i="14"/>
  <c r="N15" i="14"/>
  <c r="M15" i="14"/>
  <c r="L15" i="14"/>
  <c r="K15" i="14"/>
  <c r="J15" i="14"/>
  <c r="H33" i="14" s="1"/>
  <c r="I15" i="14"/>
  <c r="G33" i="14" s="1"/>
  <c r="H15" i="14"/>
  <c r="G15" i="14"/>
  <c r="P14" i="14"/>
  <c r="N33" i="14" s="1"/>
  <c r="O14" i="14"/>
  <c r="M33" i="14" s="1"/>
  <c r="N14" i="14"/>
  <c r="N18" i="14" s="1"/>
  <c r="M14" i="14"/>
  <c r="L14" i="14"/>
  <c r="J33" i="14" s="1"/>
  <c r="K14" i="14"/>
  <c r="I33" i="14" s="1"/>
  <c r="J14" i="14"/>
  <c r="J18" i="14" s="1"/>
  <c r="I14" i="14"/>
  <c r="H14" i="14"/>
  <c r="H18" i="14" s="1"/>
  <c r="G14" i="14"/>
  <c r="G18" i="14" s="1"/>
  <c r="F12" i="14"/>
  <c r="F11" i="14"/>
  <c r="F10" i="14"/>
  <c r="F9" i="14"/>
  <c r="G8" i="14"/>
  <c r="F8" i="14"/>
  <c r="G7" i="14"/>
  <c r="F7" i="14"/>
  <c r="G6" i="14"/>
  <c r="F6" i="14"/>
  <c r="G5" i="14"/>
  <c r="F5" i="14"/>
  <c r="O24" i="14" s="1"/>
  <c r="H23" i="12"/>
  <c r="I23" i="12"/>
  <c r="J23" i="12"/>
  <c r="O23" i="12"/>
  <c r="P23" i="12"/>
  <c r="G23" i="12"/>
  <c r="P112" i="13"/>
  <c r="P175" i="13"/>
  <c r="F172" i="13"/>
  <c r="F165" i="13"/>
  <c r="Q70" i="13" s="1"/>
  <c r="F164" i="13"/>
  <c r="F163" i="13"/>
  <c r="F162" i="13"/>
  <c r="F161" i="13"/>
  <c r="P154" i="13"/>
  <c r="F151" i="13"/>
  <c r="F144" i="13"/>
  <c r="Q115" i="13" s="1"/>
  <c r="K148" i="13" s="1"/>
  <c r="F143" i="13"/>
  <c r="F142" i="13"/>
  <c r="F141" i="13"/>
  <c r="F140" i="13"/>
  <c r="G122" i="13"/>
  <c r="P119" i="13"/>
  <c r="O119" i="13"/>
  <c r="N119" i="13"/>
  <c r="M119" i="13"/>
  <c r="L119" i="13"/>
  <c r="K119" i="13"/>
  <c r="J119" i="13"/>
  <c r="I119" i="13"/>
  <c r="H119" i="13"/>
  <c r="G119" i="13"/>
  <c r="P116" i="13"/>
  <c r="O116" i="13"/>
  <c r="N116" i="13"/>
  <c r="M116" i="13"/>
  <c r="L116" i="13"/>
  <c r="K116" i="13"/>
  <c r="J116" i="13"/>
  <c r="I116" i="13"/>
  <c r="H116" i="13"/>
  <c r="G116" i="13"/>
  <c r="F109" i="13"/>
  <c r="H108" i="13"/>
  <c r="G108" i="13"/>
  <c r="P106" i="13"/>
  <c r="O106" i="13"/>
  <c r="N106" i="13"/>
  <c r="M106" i="13"/>
  <c r="L106" i="13"/>
  <c r="K106" i="13"/>
  <c r="J106" i="13"/>
  <c r="I106" i="13"/>
  <c r="H106" i="13"/>
  <c r="G106" i="13"/>
  <c r="P105" i="13"/>
  <c r="O105" i="13"/>
  <c r="N105" i="13"/>
  <c r="M105" i="13"/>
  <c r="L105" i="13"/>
  <c r="K105" i="13"/>
  <c r="J105" i="13"/>
  <c r="I105" i="13"/>
  <c r="H105" i="13"/>
  <c r="G105" i="13"/>
  <c r="P104" i="13"/>
  <c r="O104" i="13"/>
  <c r="N104" i="13"/>
  <c r="M104" i="13"/>
  <c r="L104" i="13"/>
  <c r="L122" i="13" s="1"/>
  <c r="K104" i="13"/>
  <c r="J104" i="13"/>
  <c r="I104" i="13"/>
  <c r="H104" i="13"/>
  <c r="G104" i="13"/>
  <c r="P103" i="13"/>
  <c r="O103" i="13"/>
  <c r="O122" i="13" s="1"/>
  <c r="N103" i="13"/>
  <c r="N107" i="13" s="1"/>
  <c r="M103" i="13"/>
  <c r="L103" i="13"/>
  <c r="K103" i="13"/>
  <c r="J103" i="13"/>
  <c r="J122" i="13" s="1"/>
  <c r="I103" i="13"/>
  <c r="H103" i="13"/>
  <c r="G103" i="13"/>
  <c r="G107" i="13" s="1"/>
  <c r="G110" i="13" s="1"/>
  <c r="G111" i="13" s="1"/>
  <c r="F101" i="13"/>
  <c r="F100" i="13"/>
  <c r="F99" i="13"/>
  <c r="F98" i="13"/>
  <c r="G97" i="13"/>
  <c r="F97" i="13"/>
  <c r="G96" i="13"/>
  <c r="F96" i="13"/>
  <c r="G95" i="13"/>
  <c r="F95" i="13"/>
  <c r="G94" i="13"/>
  <c r="F94" i="13"/>
  <c r="AI83" i="13"/>
  <c r="AH83" i="13"/>
  <c r="AG83" i="13"/>
  <c r="AF83" i="13"/>
  <c r="AA83" i="13"/>
  <c r="Z83" i="13"/>
  <c r="Y83" i="13"/>
  <c r="AI82" i="13"/>
  <c r="AH82" i="13"/>
  <c r="AG82" i="13"/>
  <c r="AF82" i="13"/>
  <c r="AA82" i="13"/>
  <c r="Z82" i="13"/>
  <c r="Y82" i="13"/>
  <c r="AI81" i="13"/>
  <c r="AH81" i="13"/>
  <c r="AG81" i="13"/>
  <c r="AF81" i="13"/>
  <c r="AA81" i="13"/>
  <c r="Z81" i="13"/>
  <c r="Y81" i="13"/>
  <c r="AI80" i="13"/>
  <c r="AH80" i="13"/>
  <c r="AG80" i="13"/>
  <c r="AF80" i="13"/>
  <c r="AA80" i="13"/>
  <c r="Z80" i="13"/>
  <c r="Y80" i="13"/>
  <c r="AI78" i="13"/>
  <c r="AH78" i="13"/>
  <c r="AG78" i="13"/>
  <c r="AF78" i="13"/>
  <c r="AA78" i="13"/>
  <c r="Z78" i="13"/>
  <c r="Y78" i="13"/>
  <c r="AI77" i="13"/>
  <c r="AH77" i="13"/>
  <c r="AG77" i="13"/>
  <c r="AF77" i="13"/>
  <c r="AA77" i="13"/>
  <c r="Z77" i="13"/>
  <c r="Y77" i="13"/>
  <c r="P77" i="13"/>
  <c r="M77" i="13"/>
  <c r="AI76" i="13"/>
  <c r="AH76" i="13"/>
  <c r="AG76" i="13"/>
  <c r="AF76" i="13"/>
  <c r="AA76" i="13"/>
  <c r="Z76" i="13"/>
  <c r="Y76" i="13"/>
  <c r="AI75" i="13"/>
  <c r="AH75" i="13"/>
  <c r="AG75" i="13"/>
  <c r="AF75" i="13"/>
  <c r="AA75" i="13"/>
  <c r="Z75" i="13"/>
  <c r="Y75" i="13"/>
  <c r="AI74" i="13"/>
  <c r="AH74" i="13"/>
  <c r="AG74" i="13"/>
  <c r="AF74" i="13"/>
  <c r="AA74" i="13"/>
  <c r="Z74" i="13"/>
  <c r="Y74" i="13"/>
  <c r="P74" i="13"/>
  <c r="P75" i="13" s="1"/>
  <c r="O74" i="13"/>
  <c r="N74" i="13"/>
  <c r="M74" i="13"/>
  <c r="L74" i="13"/>
  <c r="K74" i="13"/>
  <c r="J74" i="13"/>
  <c r="I74" i="13"/>
  <c r="H74" i="13"/>
  <c r="G74" i="13"/>
  <c r="AI73" i="13"/>
  <c r="AH73" i="13"/>
  <c r="AG73" i="13"/>
  <c r="AF73" i="13"/>
  <c r="AA73" i="13"/>
  <c r="Z73" i="13"/>
  <c r="Y73" i="13"/>
  <c r="AI72" i="13"/>
  <c r="AH72" i="13"/>
  <c r="AG72" i="13"/>
  <c r="AF72" i="13"/>
  <c r="AA72" i="13"/>
  <c r="Z72" i="13"/>
  <c r="Y72" i="13"/>
  <c r="AI71" i="13"/>
  <c r="AH71" i="13"/>
  <c r="AG71" i="13"/>
  <c r="AF71" i="13"/>
  <c r="AA71" i="13"/>
  <c r="Z71" i="13"/>
  <c r="Y71" i="13"/>
  <c r="P71" i="13"/>
  <c r="O71" i="13"/>
  <c r="N71" i="13"/>
  <c r="M71" i="13"/>
  <c r="L71" i="13"/>
  <c r="K71" i="13"/>
  <c r="J71" i="13"/>
  <c r="I71" i="13"/>
  <c r="H71" i="13"/>
  <c r="G71" i="13"/>
  <c r="AI70" i="13"/>
  <c r="AH70" i="13"/>
  <c r="AG70" i="13"/>
  <c r="AF70" i="13"/>
  <c r="AA70" i="13"/>
  <c r="Z70" i="13"/>
  <c r="Y70" i="13"/>
  <c r="AI69" i="13"/>
  <c r="AH69" i="13"/>
  <c r="AG69" i="13"/>
  <c r="AF69" i="13"/>
  <c r="AA69" i="13"/>
  <c r="Z69" i="13"/>
  <c r="Y69" i="13"/>
  <c r="AI68" i="13"/>
  <c r="AH68" i="13"/>
  <c r="AG68" i="13"/>
  <c r="AF68" i="13"/>
  <c r="AA68" i="13"/>
  <c r="Z68" i="13"/>
  <c r="Y68" i="13"/>
  <c r="AI67" i="13"/>
  <c r="AH67" i="13"/>
  <c r="AG67" i="13"/>
  <c r="AF67" i="13"/>
  <c r="AA67" i="13"/>
  <c r="Z67" i="13"/>
  <c r="Y67" i="13"/>
  <c r="P67" i="13"/>
  <c r="AI66" i="13"/>
  <c r="AH66" i="13"/>
  <c r="AG66" i="13"/>
  <c r="AF66" i="13"/>
  <c r="AA66" i="13"/>
  <c r="Z66" i="13"/>
  <c r="Y66" i="13"/>
  <c r="W66" i="13"/>
  <c r="AI65" i="13"/>
  <c r="AH65" i="13"/>
  <c r="AG65" i="13"/>
  <c r="AF65" i="13"/>
  <c r="AA65" i="13"/>
  <c r="Z65" i="13"/>
  <c r="Y65" i="13"/>
  <c r="W65" i="13"/>
  <c r="AI64" i="13"/>
  <c r="AH64" i="13"/>
  <c r="AG64" i="13"/>
  <c r="AF64" i="13"/>
  <c r="AA64" i="13"/>
  <c r="Z64" i="13"/>
  <c r="Y64" i="13"/>
  <c r="W64" i="13"/>
  <c r="F64" i="13"/>
  <c r="AI63" i="13"/>
  <c r="AH63" i="13"/>
  <c r="AG63" i="13"/>
  <c r="AF63" i="13"/>
  <c r="AA63" i="13"/>
  <c r="Z63" i="13"/>
  <c r="Y63" i="13"/>
  <c r="W63" i="13"/>
  <c r="H63" i="13"/>
  <c r="G63" i="13"/>
  <c r="AI62" i="13"/>
  <c r="AH62" i="13"/>
  <c r="AG62" i="13"/>
  <c r="AF62" i="13"/>
  <c r="AA62" i="13"/>
  <c r="Z62" i="13"/>
  <c r="Y62" i="13"/>
  <c r="W62" i="13"/>
  <c r="AI61" i="13"/>
  <c r="AH61" i="13"/>
  <c r="AG61" i="13"/>
  <c r="AF61" i="13"/>
  <c r="AA61" i="13"/>
  <c r="Z61" i="13"/>
  <c r="Y61" i="13"/>
  <c r="W61" i="13"/>
  <c r="P61" i="13"/>
  <c r="O61" i="13"/>
  <c r="N61" i="13"/>
  <c r="M61" i="13"/>
  <c r="L61" i="13"/>
  <c r="K61" i="13"/>
  <c r="J61" i="13"/>
  <c r="I61" i="13"/>
  <c r="H61" i="13"/>
  <c r="G61" i="13"/>
  <c r="AI60" i="13"/>
  <c r="AH60" i="13"/>
  <c r="AG60" i="13"/>
  <c r="AF60" i="13"/>
  <c r="AA60" i="13"/>
  <c r="Z60" i="13"/>
  <c r="Y60" i="13"/>
  <c r="W60" i="13"/>
  <c r="P60" i="13"/>
  <c r="O60" i="13"/>
  <c r="N60" i="13"/>
  <c r="M60" i="13"/>
  <c r="L60" i="13"/>
  <c r="K60" i="13"/>
  <c r="J60" i="13"/>
  <c r="I60" i="13"/>
  <c r="H60" i="13"/>
  <c r="G60" i="13"/>
  <c r="AI59" i="13"/>
  <c r="AH59" i="13"/>
  <c r="AG59" i="13"/>
  <c r="AF59" i="13"/>
  <c r="AA59" i="13"/>
  <c r="Z59" i="13"/>
  <c r="Y59" i="13"/>
  <c r="W59" i="13"/>
  <c r="P59" i="13"/>
  <c r="O59" i="13"/>
  <c r="N59" i="13"/>
  <c r="M59" i="13"/>
  <c r="L59" i="13"/>
  <c r="K59" i="13"/>
  <c r="J59" i="13"/>
  <c r="I59" i="13"/>
  <c r="H59" i="13"/>
  <c r="G59" i="13"/>
  <c r="AI58" i="13"/>
  <c r="AH58" i="13"/>
  <c r="AG58" i="13"/>
  <c r="AF58" i="13"/>
  <c r="AA58" i="13"/>
  <c r="Z58" i="13"/>
  <c r="Y58" i="13"/>
  <c r="W58" i="13"/>
  <c r="P58" i="13"/>
  <c r="O77" i="13" s="1"/>
  <c r="O58" i="13"/>
  <c r="N77" i="13" s="1"/>
  <c r="N58" i="13"/>
  <c r="N62" i="13" s="1"/>
  <c r="M58" i="13"/>
  <c r="L58" i="13"/>
  <c r="K77" i="13" s="1"/>
  <c r="K58" i="13"/>
  <c r="J77" i="13" s="1"/>
  <c r="J58" i="13"/>
  <c r="J62" i="13" s="1"/>
  <c r="I58" i="13"/>
  <c r="H58" i="13"/>
  <c r="G77" i="13" s="1"/>
  <c r="G58" i="13"/>
  <c r="G62" i="13" s="1"/>
  <c r="AI57" i="13"/>
  <c r="AH57" i="13"/>
  <c r="AG57" i="13"/>
  <c r="AF57" i="13"/>
  <c r="AA57" i="13"/>
  <c r="Z57" i="13"/>
  <c r="Y57" i="13"/>
  <c r="W57" i="13"/>
  <c r="AI56" i="13"/>
  <c r="AH56" i="13"/>
  <c r="AG56" i="13"/>
  <c r="AF56" i="13"/>
  <c r="AA56" i="13"/>
  <c r="Z56" i="13"/>
  <c r="Y56" i="13"/>
  <c r="W56" i="13"/>
  <c r="F56" i="13"/>
  <c r="AI55" i="13"/>
  <c r="AH55" i="13"/>
  <c r="AG55" i="13"/>
  <c r="AF55" i="13"/>
  <c r="AA55" i="13"/>
  <c r="Z55" i="13"/>
  <c r="Y55" i="13"/>
  <c r="W55" i="13"/>
  <c r="F55" i="13"/>
  <c r="F54" i="13"/>
  <c r="AI53" i="13"/>
  <c r="AH53" i="13"/>
  <c r="AG53" i="13"/>
  <c r="AF53" i="13"/>
  <c r="AA53" i="13"/>
  <c r="Z53" i="13"/>
  <c r="Y53" i="13"/>
  <c r="W53" i="13"/>
  <c r="F53" i="13"/>
  <c r="R52" i="13"/>
  <c r="R54" i="13" s="1"/>
  <c r="G52" i="13"/>
  <c r="F52" i="13"/>
  <c r="G51" i="13"/>
  <c r="F51" i="13"/>
  <c r="AI50" i="13"/>
  <c r="AH50" i="13"/>
  <c r="AG50" i="13"/>
  <c r="AF50" i="13"/>
  <c r="AA50" i="13"/>
  <c r="Z50" i="13"/>
  <c r="Y50" i="13"/>
  <c r="W50" i="13"/>
  <c r="G50" i="13"/>
  <c r="F50" i="13"/>
  <c r="AI49" i="13"/>
  <c r="AH49" i="13"/>
  <c r="AG49" i="13"/>
  <c r="AF49" i="13"/>
  <c r="AA49" i="13"/>
  <c r="Z49" i="13"/>
  <c r="Y49" i="13"/>
  <c r="W49" i="13"/>
  <c r="G49" i="13"/>
  <c r="F49" i="13"/>
  <c r="AI48" i="13"/>
  <c r="AH48" i="13"/>
  <c r="AG48" i="13"/>
  <c r="AF48" i="13"/>
  <c r="AA48" i="13"/>
  <c r="Z48" i="13"/>
  <c r="Y48" i="13"/>
  <c r="W48" i="13"/>
  <c r="AI47" i="13"/>
  <c r="AH47" i="13"/>
  <c r="AG47" i="13"/>
  <c r="AF47" i="13"/>
  <c r="AA47" i="13"/>
  <c r="Z47" i="13"/>
  <c r="Y47" i="13"/>
  <c r="W47" i="13"/>
  <c r="AI46" i="13"/>
  <c r="AH46" i="13"/>
  <c r="AG46" i="13"/>
  <c r="AF46" i="13"/>
  <c r="AA46" i="13"/>
  <c r="Z46" i="13"/>
  <c r="Y46" i="13"/>
  <c r="W46" i="13"/>
  <c r="AI45" i="13"/>
  <c r="AH45" i="13"/>
  <c r="AG45" i="13"/>
  <c r="AF45" i="13"/>
  <c r="AA45" i="13"/>
  <c r="Z45" i="13"/>
  <c r="Y45" i="13"/>
  <c r="W45" i="13"/>
  <c r="AI44" i="13"/>
  <c r="AH44" i="13"/>
  <c r="AG44" i="13"/>
  <c r="AF44" i="13"/>
  <c r="AA44" i="13"/>
  <c r="Z44" i="13"/>
  <c r="Y44" i="13"/>
  <c r="W44" i="13"/>
  <c r="AI43" i="13"/>
  <c r="AH43" i="13"/>
  <c r="AG43" i="13"/>
  <c r="AF43" i="13"/>
  <c r="AA43" i="13"/>
  <c r="Z43" i="13"/>
  <c r="Y43" i="13"/>
  <c r="W43" i="13"/>
  <c r="AI42" i="13"/>
  <c r="AH42" i="13"/>
  <c r="AG42" i="13"/>
  <c r="AF42" i="13"/>
  <c r="AA42" i="13"/>
  <c r="Z42" i="13"/>
  <c r="Y42" i="13"/>
  <c r="W42" i="13"/>
  <c r="AI41" i="13"/>
  <c r="AH41" i="13"/>
  <c r="AG41" i="13"/>
  <c r="AF41" i="13"/>
  <c r="AA41" i="13"/>
  <c r="Z41" i="13"/>
  <c r="Y41" i="13"/>
  <c r="W41" i="13"/>
  <c r="AI40" i="13"/>
  <c r="AH40" i="13"/>
  <c r="AG40" i="13"/>
  <c r="AF40" i="13"/>
  <c r="AA40" i="13"/>
  <c r="Z40" i="13"/>
  <c r="Y40" i="13"/>
  <c r="W40" i="13"/>
  <c r="AI39" i="13"/>
  <c r="AH39" i="13"/>
  <c r="AG39" i="13"/>
  <c r="AF39" i="13"/>
  <c r="AA39" i="13"/>
  <c r="Z39" i="13"/>
  <c r="Y39" i="13"/>
  <c r="W39" i="13"/>
  <c r="AI38" i="13"/>
  <c r="AH38" i="13"/>
  <c r="AG38" i="13"/>
  <c r="AF38" i="13"/>
  <c r="AA38" i="13"/>
  <c r="Z38" i="13"/>
  <c r="Y38" i="13"/>
  <c r="W38" i="13"/>
  <c r="AI37" i="13"/>
  <c r="AH37" i="13"/>
  <c r="AG37" i="13"/>
  <c r="AF37" i="13"/>
  <c r="AA37" i="13"/>
  <c r="Z37" i="13"/>
  <c r="Y37" i="13"/>
  <c r="W37" i="13"/>
  <c r="P33" i="13"/>
  <c r="P44" i="13" s="1"/>
  <c r="O33" i="13"/>
  <c r="P31" i="13"/>
  <c r="P30" i="13"/>
  <c r="P41" i="13" s="1"/>
  <c r="O30" i="13"/>
  <c r="N30" i="13"/>
  <c r="M30" i="13"/>
  <c r="L30" i="13"/>
  <c r="K30" i="13"/>
  <c r="J30" i="13"/>
  <c r="I30" i="13"/>
  <c r="H30" i="13"/>
  <c r="G30" i="13"/>
  <c r="P27" i="13"/>
  <c r="P39" i="13" s="1"/>
  <c r="O27" i="13"/>
  <c r="N27" i="13"/>
  <c r="M27" i="13"/>
  <c r="L27" i="13"/>
  <c r="K27" i="13"/>
  <c r="J27" i="13"/>
  <c r="I27" i="13"/>
  <c r="H27" i="13"/>
  <c r="G27" i="13"/>
  <c r="P23" i="13"/>
  <c r="P25" i="13" s="1"/>
  <c r="F20" i="13"/>
  <c r="H19" i="13"/>
  <c r="G19" i="13"/>
  <c r="P17" i="13"/>
  <c r="O17" i="13"/>
  <c r="N17" i="13"/>
  <c r="M17" i="13"/>
  <c r="L17" i="13"/>
  <c r="K17" i="13"/>
  <c r="J17" i="13"/>
  <c r="I17" i="13"/>
  <c r="H17" i="13"/>
  <c r="G17" i="13"/>
  <c r="P16" i="13"/>
  <c r="O16" i="13"/>
  <c r="N16" i="13"/>
  <c r="M16" i="13"/>
  <c r="L16" i="13"/>
  <c r="K16" i="13"/>
  <c r="J16" i="13"/>
  <c r="I16" i="13"/>
  <c r="H16" i="13"/>
  <c r="G16" i="13"/>
  <c r="P15" i="13"/>
  <c r="O15" i="13"/>
  <c r="N15" i="13"/>
  <c r="L33" i="13" s="1"/>
  <c r="M15" i="13"/>
  <c r="L15" i="13"/>
  <c r="K15" i="13"/>
  <c r="J15" i="13"/>
  <c r="H33" i="13" s="1"/>
  <c r="I15" i="13"/>
  <c r="H15" i="13"/>
  <c r="G15" i="13"/>
  <c r="P14" i="13"/>
  <c r="P18" i="13" s="1"/>
  <c r="O14" i="13"/>
  <c r="O18" i="13" s="1"/>
  <c r="N14" i="13"/>
  <c r="N18" i="13" s="1"/>
  <c r="M14" i="13"/>
  <c r="M18" i="13" s="1"/>
  <c r="L14" i="13"/>
  <c r="J33" i="13" s="1"/>
  <c r="K14" i="13"/>
  <c r="K18" i="13" s="1"/>
  <c r="J14" i="13"/>
  <c r="J18" i="13" s="1"/>
  <c r="I14" i="13"/>
  <c r="I18" i="13" s="1"/>
  <c r="H14" i="13"/>
  <c r="H18" i="13" s="1"/>
  <c r="G14" i="13"/>
  <c r="G18" i="13" s="1"/>
  <c r="F12" i="13"/>
  <c r="F11" i="13"/>
  <c r="F10" i="13"/>
  <c r="F9" i="13"/>
  <c r="G8" i="13"/>
  <c r="F8" i="13"/>
  <c r="G7" i="13"/>
  <c r="F7" i="13"/>
  <c r="G6" i="13"/>
  <c r="F6" i="13"/>
  <c r="G5" i="13"/>
  <c r="Q26" i="13" s="1"/>
  <c r="F5" i="13"/>
  <c r="Q26" i="14" l="1"/>
  <c r="O167" i="14" s="1"/>
  <c r="K33" i="14"/>
  <c r="L77" i="14"/>
  <c r="P25" i="14"/>
  <c r="P69" i="14"/>
  <c r="P68" i="14"/>
  <c r="P70" i="14" s="1"/>
  <c r="P73" i="14" s="1"/>
  <c r="G21" i="14"/>
  <c r="G22" i="14" s="1"/>
  <c r="O147" i="14"/>
  <c r="K147" i="14"/>
  <c r="G147" i="14"/>
  <c r="P168" i="14"/>
  <c r="N147" i="14"/>
  <c r="J147" i="14"/>
  <c r="P147" i="14"/>
  <c r="H147" i="14"/>
  <c r="M147" i="14"/>
  <c r="L147" i="14"/>
  <c r="I147" i="14"/>
  <c r="P75" i="14"/>
  <c r="O18" i="14"/>
  <c r="G20" i="14"/>
  <c r="K62" i="14"/>
  <c r="G65" i="14"/>
  <c r="G66" i="14" s="1"/>
  <c r="G64" i="14" s="1"/>
  <c r="P72" i="14"/>
  <c r="O25" i="14"/>
  <c r="P18" i="14"/>
  <c r="P24" i="14"/>
  <c r="I18" i="14"/>
  <c r="M18" i="14"/>
  <c r="K18" i="14"/>
  <c r="P28" i="14"/>
  <c r="P44" i="14"/>
  <c r="I62" i="14"/>
  <c r="M62" i="14"/>
  <c r="O62" i="14"/>
  <c r="H62" i="14"/>
  <c r="L62" i="14"/>
  <c r="P62" i="14"/>
  <c r="G107" i="14"/>
  <c r="P169" i="14"/>
  <c r="L169" i="14"/>
  <c r="H169" i="14"/>
  <c r="O169" i="14"/>
  <c r="K169" i="14"/>
  <c r="G169" i="14"/>
  <c r="N169" i="14"/>
  <c r="J169" i="14"/>
  <c r="M169" i="14"/>
  <c r="I169" i="14"/>
  <c r="K107" i="14"/>
  <c r="G110" i="14"/>
  <c r="G111" i="14" s="1"/>
  <c r="G112" i="14" s="1"/>
  <c r="P88" i="14"/>
  <c r="O107" i="14"/>
  <c r="L107" i="14"/>
  <c r="I122" i="14"/>
  <c r="M122" i="14"/>
  <c r="I107" i="14"/>
  <c r="M107" i="14"/>
  <c r="J107" i="14"/>
  <c r="N107" i="14"/>
  <c r="I77" i="13"/>
  <c r="K33" i="13"/>
  <c r="G33" i="13"/>
  <c r="G21" i="13"/>
  <c r="G22" i="13" s="1"/>
  <c r="G20" i="13" s="1"/>
  <c r="P167" i="13"/>
  <c r="N146" i="13"/>
  <c r="J146" i="13"/>
  <c r="P146" i="13"/>
  <c r="L146" i="13"/>
  <c r="H146" i="13"/>
  <c r="M146" i="13"/>
  <c r="K146" i="13"/>
  <c r="I146" i="13"/>
  <c r="G146" i="13"/>
  <c r="O146" i="13"/>
  <c r="L18" i="13"/>
  <c r="P147" i="13"/>
  <c r="L147" i="13"/>
  <c r="H147" i="13"/>
  <c r="P168" i="13"/>
  <c r="N147" i="13"/>
  <c r="J147" i="13"/>
  <c r="K147" i="13"/>
  <c r="I147" i="13"/>
  <c r="O147" i="13"/>
  <c r="G147" i="13"/>
  <c r="M147" i="13"/>
  <c r="P24" i="13"/>
  <c r="P26" i="13" s="1"/>
  <c r="P29" i="13" s="1"/>
  <c r="P32" i="13" s="1"/>
  <c r="I33" i="13"/>
  <c r="M33" i="13"/>
  <c r="K62" i="13"/>
  <c r="G65" i="13"/>
  <c r="G66" i="13" s="1"/>
  <c r="G64" i="13"/>
  <c r="P88" i="13"/>
  <c r="P28" i="13"/>
  <c r="N33" i="13"/>
  <c r="H77" i="13"/>
  <c r="L77" i="13"/>
  <c r="O62" i="13"/>
  <c r="K122" i="13"/>
  <c r="K107" i="13"/>
  <c r="P72" i="13"/>
  <c r="P69" i="13"/>
  <c r="P70" i="13" s="1"/>
  <c r="P73" i="13" s="1"/>
  <c r="P76" i="13" s="1"/>
  <c r="P68" i="13"/>
  <c r="O107" i="13"/>
  <c r="H62" i="13"/>
  <c r="L62" i="13"/>
  <c r="P62" i="13"/>
  <c r="H122" i="13"/>
  <c r="L107" i="13"/>
  <c r="P122" i="13"/>
  <c r="J107" i="13"/>
  <c r="N122" i="13"/>
  <c r="I62" i="13"/>
  <c r="M62" i="13"/>
  <c r="G109" i="13"/>
  <c r="H107" i="13"/>
  <c r="P107" i="13"/>
  <c r="M148" i="13"/>
  <c r="I122" i="13"/>
  <c r="M122" i="13"/>
  <c r="I107" i="13"/>
  <c r="M107" i="13"/>
  <c r="G148" i="13"/>
  <c r="O148" i="13"/>
  <c r="N148" i="13"/>
  <c r="J148" i="13"/>
  <c r="P148" i="13"/>
  <c r="L148" i="13"/>
  <c r="H148" i="13"/>
  <c r="I148" i="13"/>
  <c r="P175" i="12"/>
  <c r="F172" i="12"/>
  <c r="F165" i="12"/>
  <c r="Q70" i="12" s="1"/>
  <c r="F164" i="12"/>
  <c r="F163" i="12"/>
  <c r="F162" i="12"/>
  <c r="F161" i="12"/>
  <c r="P154" i="12"/>
  <c r="F151" i="12"/>
  <c r="F144" i="12"/>
  <c r="Q115" i="12" s="1"/>
  <c r="F143" i="12"/>
  <c r="F142" i="12"/>
  <c r="F141" i="12"/>
  <c r="F140" i="12"/>
  <c r="P119" i="12"/>
  <c r="O119" i="12"/>
  <c r="N119" i="12"/>
  <c r="M119" i="12"/>
  <c r="L119" i="12"/>
  <c r="K119" i="12"/>
  <c r="J119" i="12"/>
  <c r="I119" i="12"/>
  <c r="H119" i="12"/>
  <c r="G119" i="12"/>
  <c r="P116" i="12"/>
  <c r="O116" i="12"/>
  <c r="N116" i="12"/>
  <c r="M116" i="12"/>
  <c r="L116" i="12"/>
  <c r="K116" i="12"/>
  <c r="J116" i="12"/>
  <c r="I116" i="12"/>
  <c r="H116" i="12"/>
  <c r="G116" i="12"/>
  <c r="F109" i="12"/>
  <c r="H108" i="12"/>
  <c r="G108" i="12"/>
  <c r="P106" i="12"/>
  <c r="O106" i="12"/>
  <c r="N106" i="12"/>
  <c r="M106" i="12"/>
  <c r="L106" i="12"/>
  <c r="K106" i="12"/>
  <c r="J106" i="12"/>
  <c r="I106" i="12"/>
  <c r="H106" i="12"/>
  <c r="G106" i="12"/>
  <c r="P105" i="12"/>
  <c r="O105" i="12"/>
  <c r="N105" i="12"/>
  <c r="M105" i="12"/>
  <c r="L105" i="12"/>
  <c r="K105" i="12"/>
  <c r="J105" i="12"/>
  <c r="I105" i="12"/>
  <c r="H105" i="12"/>
  <c r="G105" i="12"/>
  <c r="P104" i="12"/>
  <c r="O104" i="12"/>
  <c r="N104" i="12"/>
  <c r="M104" i="12"/>
  <c r="L104" i="12"/>
  <c r="K104" i="12"/>
  <c r="J104" i="12"/>
  <c r="I104" i="12"/>
  <c r="H104" i="12"/>
  <c r="G104" i="12"/>
  <c r="P103" i="12"/>
  <c r="O103" i="12"/>
  <c r="O122" i="12" s="1"/>
  <c r="N103" i="12"/>
  <c r="N122" i="12" s="1"/>
  <c r="M103" i="12"/>
  <c r="L103" i="12"/>
  <c r="K103" i="12"/>
  <c r="K122" i="12" s="1"/>
  <c r="J103" i="12"/>
  <c r="J122" i="12" s="1"/>
  <c r="I103" i="12"/>
  <c r="H103" i="12"/>
  <c r="G103" i="12"/>
  <c r="G122" i="12" s="1"/>
  <c r="F101" i="12"/>
  <c r="F100" i="12"/>
  <c r="F99" i="12"/>
  <c r="F98" i="12"/>
  <c r="G97" i="12"/>
  <c r="F97" i="12"/>
  <c r="G96" i="12"/>
  <c r="F96" i="12"/>
  <c r="G95" i="12"/>
  <c r="F95" i="12"/>
  <c r="G94" i="12"/>
  <c r="F94" i="12"/>
  <c r="AI83" i="12"/>
  <c r="AH83" i="12"/>
  <c r="AG83" i="12"/>
  <c r="AF83" i="12"/>
  <c r="AA83" i="12"/>
  <c r="Z83" i="12"/>
  <c r="Y83" i="12"/>
  <c r="AI82" i="12"/>
  <c r="AH82" i="12"/>
  <c r="AG82" i="12"/>
  <c r="AF82" i="12"/>
  <c r="AA82" i="12"/>
  <c r="Z82" i="12"/>
  <c r="Y82" i="12"/>
  <c r="AI81" i="12"/>
  <c r="AH81" i="12"/>
  <c r="AG81" i="12"/>
  <c r="AF81" i="12"/>
  <c r="AA81" i="12"/>
  <c r="Z81" i="12"/>
  <c r="Y81" i="12"/>
  <c r="AI80" i="12"/>
  <c r="AH80" i="12"/>
  <c r="AG80" i="12"/>
  <c r="AF80" i="12"/>
  <c r="AA80" i="12"/>
  <c r="Z80" i="12"/>
  <c r="Y80" i="12"/>
  <c r="AI78" i="12"/>
  <c r="AH78" i="12"/>
  <c r="AG78" i="12"/>
  <c r="AF78" i="12"/>
  <c r="AA78" i="12"/>
  <c r="Z78" i="12"/>
  <c r="Y78" i="12"/>
  <c r="AI77" i="12"/>
  <c r="AH77" i="12"/>
  <c r="AG77" i="12"/>
  <c r="AF77" i="12"/>
  <c r="AA77" i="12"/>
  <c r="Z77" i="12"/>
  <c r="Y77" i="12"/>
  <c r="P77" i="12"/>
  <c r="M77" i="12"/>
  <c r="AI76" i="12"/>
  <c r="AH76" i="12"/>
  <c r="AG76" i="12"/>
  <c r="AF76" i="12"/>
  <c r="AA76" i="12"/>
  <c r="Z76" i="12"/>
  <c r="Y76" i="12"/>
  <c r="AI75" i="12"/>
  <c r="AH75" i="12"/>
  <c r="AG75" i="12"/>
  <c r="AF75" i="12"/>
  <c r="AA75" i="12"/>
  <c r="Z75" i="12"/>
  <c r="Y75" i="12"/>
  <c r="AI74" i="12"/>
  <c r="AH74" i="12"/>
  <c r="AG74" i="12"/>
  <c r="AF74" i="12"/>
  <c r="AA74" i="12"/>
  <c r="Z74" i="12"/>
  <c r="Y74" i="12"/>
  <c r="P74" i="12"/>
  <c r="O74" i="12"/>
  <c r="N74" i="12"/>
  <c r="M74" i="12"/>
  <c r="L74" i="12"/>
  <c r="K74" i="12"/>
  <c r="J74" i="12"/>
  <c r="I74" i="12"/>
  <c r="H74" i="12"/>
  <c r="G74" i="12"/>
  <c r="AI73" i="12"/>
  <c r="AH73" i="12"/>
  <c r="AG73" i="12"/>
  <c r="AF73" i="12"/>
  <c r="AA73" i="12"/>
  <c r="Z73" i="12"/>
  <c r="Y73" i="12"/>
  <c r="AI72" i="12"/>
  <c r="AH72" i="12"/>
  <c r="AG72" i="12"/>
  <c r="AF72" i="12"/>
  <c r="AA72" i="12"/>
  <c r="Z72" i="12"/>
  <c r="Y72" i="12"/>
  <c r="AI71" i="12"/>
  <c r="AH71" i="12"/>
  <c r="AG71" i="12"/>
  <c r="AF71" i="12"/>
  <c r="AA71" i="12"/>
  <c r="Z71" i="12"/>
  <c r="Y71" i="12"/>
  <c r="P71" i="12"/>
  <c r="O71" i="12"/>
  <c r="N71" i="12"/>
  <c r="M71" i="12"/>
  <c r="L71" i="12"/>
  <c r="K71" i="12"/>
  <c r="J71" i="12"/>
  <c r="I71" i="12"/>
  <c r="H71" i="12"/>
  <c r="G71" i="12"/>
  <c r="AI70" i="12"/>
  <c r="AH70" i="12"/>
  <c r="AG70" i="12"/>
  <c r="AF70" i="12"/>
  <c r="AA70" i="12"/>
  <c r="Z70" i="12"/>
  <c r="Y70" i="12"/>
  <c r="AI69" i="12"/>
  <c r="AH69" i="12"/>
  <c r="AG69" i="12"/>
  <c r="AF69" i="12"/>
  <c r="AA69" i="12"/>
  <c r="Z69" i="12"/>
  <c r="Y69" i="12"/>
  <c r="AI68" i="12"/>
  <c r="AH68" i="12"/>
  <c r="AG68" i="12"/>
  <c r="AF68" i="12"/>
  <c r="AA68" i="12"/>
  <c r="Z68" i="12"/>
  <c r="Y68" i="12"/>
  <c r="AI67" i="12"/>
  <c r="AH67" i="12"/>
  <c r="AG67" i="12"/>
  <c r="AF67" i="12"/>
  <c r="AA67" i="12"/>
  <c r="Z67" i="12"/>
  <c r="Y67" i="12"/>
  <c r="P67" i="12"/>
  <c r="AI66" i="12"/>
  <c r="AH66" i="12"/>
  <c r="AG66" i="12"/>
  <c r="AF66" i="12"/>
  <c r="AA66" i="12"/>
  <c r="Z66" i="12"/>
  <c r="Y66" i="12"/>
  <c r="W66" i="12"/>
  <c r="AI65" i="12"/>
  <c r="AH65" i="12"/>
  <c r="AG65" i="12"/>
  <c r="AF65" i="12"/>
  <c r="AA65" i="12"/>
  <c r="Z65" i="12"/>
  <c r="Y65" i="12"/>
  <c r="W65" i="12"/>
  <c r="AI64" i="12"/>
  <c r="AH64" i="12"/>
  <c r="AG64" i="12"/>
  <c r="AF64" i="12"/>
  <c r="AA64" i="12"/>
  <c r="Z64" i="12"/>
  <c r="Y64" i="12"/>
  <c r="W64" i="12"/>
  <c r="F64" i="12"/>
  <c r="AI63" i="12"/>
  <c r="AH63" i="12"/>
  <c r="AG63" i="12"/>
  <c r="AF63" i="12"/>
  <c r="AA63" i="12"/>
  <c r="Z63" i="12"/>
  <c r="Y63" i="12"/>
  <c r="W63" i="12"/>
  <c r="H63" i="12"/>
  <c r="G63" i="12"/>
  <c r="AI62" i="12"/>
  <c r="AH62" i="12"/>
  <c r="AG62" i="12"/>
  <c r="AF62" i="12"/>
  <c r="AA62" i="12"/>
  <c r="Z62" i="12"/>
  <c r="Y62" i="12"/>
  <c r="W62" i="12"/>
  <c r="AI61" i="12"/>
  <c r="AH61" i="12"/>
  <c r="AG61" i="12"/>
  <c r="AF61" i="12"/>
  <c r="AA61" i="12"/>
  <c r="Z61" i="12"/>
  <c r="Y61" i="12"/>
  <c r="W61" i="12"/>
  <c r="P61" i="12"/>
  <c r="O61" i="12"/>
  <c r="N61" i="12"/>
  <c r="M61" i="12"/>
  <c r="L61" i="12"/>
  <c r="K61" i="12"/>
  <c r="J61" i="12"/>
  <c r="I61" i="12"/>
  <c r="H61" i="12"/>
  <c r="G61" i="12"/>
  <c r="AI60" i="12"/>
  <c r="AH60" i="12"/>
  <c r="AG60" i="12"/>
  <c r="AF60" i="12"/>
  <c r="AA60" i="12"/>
  <c r="Z60" i="12"/>
  <c r="Y60" i="12"/>
  <c r="W60" i="12"/>
  <c r="P60" i="12"/>
  <c r="O60" i="12"/>
  <c r="N60" i="12"/>
  <c r="M60" i="12"/>
  <c r="L60" i="12"/>
  <c r="K60" i="12"/>
  <c r="J60" i="12"/>
  <c r="I60" i="12"/>
  <c r="H60" i="12"/>
  <c r="G60" i="12"/>
  <c r="AI59" i="12"/>
  <c r="AH59" i="12"/>
  <c r="AG59" i="12"/>
  <c r="AF59" i="12"/>
  <c r="AA59" i="12"/>
  <c r="Z59" i="12"/>
  <c r="Y59" i="12"/>
  <c r="W59" i="12"/>
  <c r="P59" i="12"/>
  <c r="O59" i="12"/>
  <c r="N59" i="12"/>
  <c r="M59" i="12"/>
  <c r="L59" i="12"/>
  <c r="K59" i="12"/>
  <c r="J59" i="12"/>
  <c r="I59" i="12"/>
  <c r="H59" i="12"/>
  <c r="G59" i="12"/>
  <c r="AI58" i="12"/>
  <c r="AH58" i="12"/>
  <c r="AG58" i="12"/>
  <c r="AF58" i="12"/>
  <c r="AA58" i="12"/>
  <c r="Z58" i="12"/>
  <c r="Y58" i="12"/>
  <c r="W58" i="12"/>
  <c r="P58" i="12"/>
  <c r="O77" i="12" s="1"/>
  <c r="O58" i="12"/>
  <c r="N77" i="12" s="1"/>
  <c r="N58" i="12"/>
  <c r="N62" i="12" s="1"/>
  <c r="M58" i="12"/>
  <c r="L58" i="12"/>
  <c r="K77" i="12" s="1"/>
  <c r="K58" i="12"/>
  <c r="J77" i="12" s="1"/>
  <c r="J58" i="12"/>
  <c r="J62" i="12" s="1"/>
  <c r="I58" i="12"/>
  <c r="H58" i="12"/>
  <c r="G77" i="12" s="1"/>
  <c r="G58" i="12"/>
  <c r="G62" i="12" s="1"/>
  <c r="AI57" i="12"/>
  <c r="AH57" i="12"/>
  <c r="AG57" i="12"/>
  <c r="AF57" i="12"/>
  <c r="AA57" i="12"/>
  <c r="Z57" i="12"/>
  <c r="Y57" i="12"/>
  <c r="W57" i="12"/>
  <c r="AI56" i="12"/>
  <c r="AH56" i="12"/>
  <c r="AG56" i="12"/>
  <c r="AF56" i="12"/>
  <c r="AA56" i="12"/>
  <c r="Z56" i="12"/>
  <c r="Y56" i="12"/>
  <c r="W56" i="12"/>
  <c r="F56" i="12"/>
  <c r="AI55" i="12"/>
  <c r="AH55" i="12"/>
  <c r="AG55" i="12"/>
  <c r="AF55" i="12"/>
  <c r="AA55" i="12"/>
  <c r="Z55" i="12"/>
  <c r="Y55" i="12"/>
  <c r="W55" i="12"/>
  <c r="F55" i="12"/>
  <c r="F54" i="12"/>
  <c r="AI53" i="12"/>
  <c r="AH53" i="12"/>
  <c r="AG53" i="12"/>
  <c r="AF53" i="12"/>
  <c r="AA53" i="12"/>
  <c r="Z53" i="12"/>
  <c r="Y53" i="12"/>
  <c r="W53" i="12"/>
  <c r="F53" i="12"/>
  <c r="R52" i="12"/>
  <c r="R54" i="12" s="1"/>
  <c r="G52" i="12"/>
  <c r="F52" i="12"/>
  <c r="G51" i="12"/>
  <c r="F51" i="12"/>
  <c r="AI50" i="12"/>
  <c r="AH50" i="12"/>
  <c r="AG50" i="12"/>
  <c r="AF50" i="12"/>
  <c r="AA50" i="12"/>
  <c r="Z50" i="12"/>
  <c r="Y50" i="12"/>
  <c r="W50" i="12"/>
  <c r="G50" i="12"/>
  <c r="F50" i="12"/>
  <c r="AI49" i="12"/>
  <c r="AH49" i="12"/>
  <c r="AG49" i="12"/>
  <c r="AF49" i="12"/>
  <c r="AA49" i="12"/>
  <c r="Z49" i="12"/>
  <c r="Y49" i="12"/>
  <c r="W49" i="12"/>
  <c r="G49" i="12"/>
  <c r="F49" i="12"/>
  <c r="AI48" i="12"/>
  <c r="AH48" i="12"/>
  <c r="AG48" i="12"/>
  <c r="AF48" i="12"/>
  <c r="AA48" i="12"/>
  <c r="Z48" i="12"/>
  <c r="Y48" i="12"/>
  <c r="W48" i="12"/>
  <c r="AI47" i="12"/>
  <c r="AH47" i="12"/>
  <c r="AG47" i="12"/>
  <c r="AF47" i="12"/>
  <c r="AA47" i="12"/>
  <c r="Z47" i="12"/>
  <c r="Y47" i="12"/>
  <c r="W47" i="12"/>
  <c r="AI46" i="12"/>
  <c r="AH46" i="12"/>
  <c r="AG46" i="12"/>
  <c r="AF46" i="12"/>
  <c r="AA46" i="12"/>
  <c r="Z46" i="12"/>
  <c r="Y46" i="12"/>
  <c r="W46" i="12"/>
  <c r="AI45" i="12"/>
  <c r="AH45" i="12"/>
  <c r="AG45" i="12"/>
  <c r="AF45" i="12"/>
  <c r="AA45" i="12"/>
  <c r="Z45" i="12"/>
  <c r="Y45" i="12"/>
  <c r="W45" i="12"/>
  <c r="AI44" i="12"/>
  <c r="AH44" i="12"/>
  <c r="AG44" i="12"/>
  <c r="AF44" i="12"/>
  <c r="AA44" i="12"/>
  <c r="Z44" i="12"/>
  <c r="Y44" i="12"/>
  <c r="W44" i="12"/>
  <c r="AI43" i="12"/>
  <c r="AH43" i="12"/>
  <c r="AG43" i="12"/>
  <c r="AF43" i="12"/>
  <c r="AA43" i="12"/>
  <c r="Z43" i="12"/>
  <c r="Y43" i="12"/>
  <c r="W43" i="12"/>
  <c r="AI42" i="12"/>
  <c r="AH42" i="12"/>
  <c r="AG42" i="12"/>
  <c r="AF42" i="12"/>
  <c r="AA42" i="12"/>
  <c r="Z42" i="12"/>
  <c r="Y42" i="12"/>
  <c r="W42" i="12"/>
  <c r="AI41" i="12"/>
  <c r="AH41" i="12"/>
  <c r="AG41" i="12"/>
  <c r="AF41" i="12"/>
  <c r="AA41" i="12"/>
  <c r="Z41" i="12"/>
  <c r="Y41" i="12"/>
  <c r="W41" i="12"/>
  <c r="AI40" i="12"/>
  <c r="AH40" i="12"/>
  <c r="AG40" i="12"/>
  <c r="AF40" i="12"/>
  <c r="AA40" i="12"/>
  <c r="Z40" i="12"/>
  <c r="Y40" i="12"/>
  <c r="W40" i="12"/>
  <c r="AI39" i="12"/>
  <c r="AH39" i="12"/>
  <c r="AG39" i="12"/>
  <c r="AF39" i="12"/>
  <c r="AA39" i="12"/>
  <c r="Z39" i="12"/>
  <c r="Y39" i="12"/>
  <c r="W39" i="12"/>
  <c r="AI38" i="12"/>
  <c r="AH38" i="12"/>
  <c r="AG38" i="12"/>
  <c r="AF38" i="12"/>
  <c r="AA38" i="12"/>
  <c r="Z38" i="12"/>
  <c r="Y38" i="12"/>
  <c r="W38" i="12"/>
  <c r="AI37" i="12"/>
  <c r="AH37" i="12"/>
  <c r="AG37" i="12"/>
  <c r="AF37" i="12"/>
  <c r="AA37" i="12"/>
  <c r="Z37" i="12"/>
  <c r="Y37" i="12"/>
  <c r="W37" i="12"/>
  <c r="P33" i="12"/>
  <c r="O33" i="12"/>
  <c r="P30" i="12"/>
  <c r="P41" i="12" s="1"/>
  <c r="O30" i="12"/>
  <c r="N30" i="12"/>
  <c r="M30" i="12"/>
  <c r="L30" i="12"/>
  <c r="K30" i="12"/>
  <c r="J30" i="12"/>
  <c r="I30" i="12"/>
  <c r="H30" i="12"/>
  <c r="G30" i="12"/>
  <c r="P28" i="12"/>
  <c r="P27" i="12"/>
  <c r="P39" i="12" s="1"/>
  <c r="O27" i="12"/>
  <c r="N27" i="12"/>
  <c r="M27" i="12"/>
  <c r="L27" i="12"/>
  <c r="K27" i="12"/>
  <c r="J27" i="12"/>
  <c r="I27" i="12"/>
  <c r="H27" i="12"/>
  <c r="G27" i="12"/>
  <c r="P24" i="12"/>
  <c r="F20" i="12"/>
  <c r="H19" i="12"/>
  <c r="G19" i="12"/>
  <c r="P17" i="12"/>
  <c r="O17" i="12"/>
  <c r="N17" i="12"/>
  <c r="M17" i="12"/>
  <c r="L17" i="12"/>
  <c r="K17" i="12"/>
  <c r="J17" i="12"/>
  <c r="I17" i="12"/>
  <c r="H17" i="12"/>
  <c r="G17" i="12"/>
  <c r="P16" i="12"/>
  <c r="O16" i="12"/>
  <c r="N16" i="12"/>
  <c r="M16" i="12"/>
  <c r="L16" i="12"/>
  <c r="K16" i="12"/>
  <c r="J16" i="12"/>
  <c r="I16" i="12"/>
  <c r="H16" i="12"/>
  <c r="G16" i="12"/>
  <c r="P15" i="12"/>
  <c r="N33" i="12" s="1"/>
  <c r="O15" i="12"/>
  <c r="N15" i="12"/>
  <c r="M15" i="12"/>
  <c r="L15" i="12"/>
  <c r="J33" i="12" s="1"/>
  <c r="K15" i="12"/>
  <c r="J15" i="12"/>
  <c r="I15" i="12"/>
  <c r="H15" i="12"/>
  <c r="G15" i="12"/>
  <c r="P14" i="12"/>
  <c r="P18" i="12" s="1"/>
  <c r="O14" i="12"/>
  <c r="M33" i="12" s="1"/>
  <c r="N14" i="12"/>
  <c r="N18" i="12" s="1"/>
  <c r="M14" i="12"/>
  <c r="M18" i="12" s="1"/>
  <c r="L14" i="12"/>
  <c r="L18" i="12" s="1"/>
  <c r="K14" i="12"/>
  <c r="I33" i="12" s="1"/>
  <c r="J14" i="12"/>
  <c r="H33" i="12" s="1"/>
  <c r="I14" i="12"/>
  <c r="I18" i="12" s="1"/>
  <c r="H14" i="12"/>
  <c r="H18" i="12" s="1"/>
  <c r="G14" i="12"/>
  <c r="G18" i="12" s="1"/>
  <c r="G21" i="12" s="1"/>
  <c r="G22" i="12" s="1"/>
  <c r="F12" i="12"/>
  <c r="F11" i="12"/>
  <c r="F10" i="12"/>
  <c r="F9" i="12"/>
  <c r="G8" i="12"/>
  <c r="F8" i="12"/>
  <c r="G7" i="12"/>
  <c r="F7" i="12"/>
  <c r="G6" i="12"/>
  <c r="F6" i="12"/>
  <c r="G5" i="12"/>
  <c r="F5" i="12"/>
  <c r="G21" i="7"/>
  <c r="O26" i="14" l="1"/>
  <c r="O29" i="14" s="1"/>
  <c r="O32" i="14" s="1"/>
  <c r="O146" i="14"/>
  <c r="P146" i="14"/>
  <c r="P167" i="14"/>
  <c r="P170" i="14" s="1"/>
  <c r="K146" i="14"/>
  <c r="J146" i="14"/>
  <c r="I146" i="14"/>
  <c r="N146" i="14"/>
  <c r="M146" i="14"/>
  <c r="P26" i="14"/>
  <c r="P29" i="14" s="1"/>
  <c r="P32" i="14" s="1"/>
  <c r="H146" i="14"/>
  <c r="G146" i="14"/>
  <c r="G149" i="14" s="1"/>
  <c r="G152" i="14" s="1"/>
  <c r="L146" i="14"/>
  <c r="H65" i="14"/>
  <c r="H66" i="14" s="1"/>
  <c r="G109" i="14"/>
  <c r="H20" i="14"/>
  <c r="H21" i="14"/>
  <c r="H22" i="14" s="1"/>
  <c r="G114" i="14"/>
  <c r="G113" i="14"/>
  <c r="G120" i="14"/>
  <c r="G117" i="14"/>
  <c r="P76" i="14"/>
  <c r="G148" i="14"/>
  <c r="G133" i="14"/>
  <c r="I122" i="12"/>
  <c r="I77" i="12"/>
  <c r="J149" i="13"/>
  <c r="G149" i="13"/>
  <c r="G152" i="13" s="1"/>
  <c r="G155" i="13" s="1"/>
  <c r="H64" i="13"/>
  <c r="H65" i="13"/>
  <c r="H66" i="13" s="1"/>
  <c r="K149" i="13"/>
  <c r="L149" i="13"/>
  <c r="N149" i="13"/>
  <c r="H21" i="13"/>
  <c r="H22" i="13" s="1"/>
  <c r="G23" i="13" s="1"/>
  <c r="H20" i="13"/>
  <c r="H110" i="13"/>
  <c r="H111" i="13" s="1"/>
  <c r="G112" i="13" s="1"/>
  <c r="P149" i="13"/>
  <c r="O149" i="13"/>
  <c r="I149" i="13"/>
  <c r="M149" i="13"/>
  <c r="H149" i="13"/>
  <c r="Q26" i="12"/>
  <c r="G20" i="12"/>
  <c r="J18" i="12"/>
  <c r="P25" i="12"/>
  <c r="G33" i="12"/>
  <c r="K33" i="12"/>
  <c r="O147" i="12"/>
  <c r="K147" i="12"/>
  <c r="G147" i="12"/>
  <c r="P168" i="12"/>
  <c r="N147" i="12"/>
  <c r="J147" i="12"/>
  <c r="M147" i="12"/>
  <c r="I147" i="12"/>
  <c r="L147" i="12"/>
  <c r="H147" i="12"/>
  <c r="P147" i="12"/>
  <c r="P75" i="12"/>
  <c r="K18" i="12"/>
  <c r="P31" i="12"/>
  <c r="L33" i="12"/>
  <c r="P44" i="12"/>
  <c r="K62" i="12"/>
  <c r="G65" i="12"/>
  <c r="G66" i="12" s="1"/>
  <c r="G64" i="12" s="1"/>
  <c r="P72" i="12"/>
  <c r="P88" i="12"/>
  <c r="P69" i="12"/>
  <c r="P68" i="12"/>
  <c r="P70" i="12" s="1"/>
  <c r="P73" i="12" s="1"/>
  <c r="O18" i="12"/>
  <c r="H77" i="12"/>
  <c r="L77" i="12"/>
  <c r="O62" i="12"/>
  <c r="H62" i="12"/>
  <c r="L62" i="12"/>
  <c r="P62" i="12"/>
  <c r="G107" i="12"/>
  <c r="G110" i="12" s="1"/>
  <c r="G111" i="12" s="1"/>
  <c r="I62" i="12"/>
  <c r="M62" i="12"/>
  <c r="K107" i="12"/>
  <c r="I107" i="12"/>
  <c r="O107" i="12"/>
  <c r="H122" i="12"/>
  <c r="L122" i="12"/>
  <c r="P122" i="12"/>
  <c r="H107" i="12"/>
  <c r="L107" i="12"/>
  <c r="P107" i="12"/>
  <c r="M122" i="12"/>
  <c r="M107" i="12"/>
  <c r="J107" i="12"/>
  <c r="N107" i="12"/>
  <c r="G169" i="12"/>
  <c r="G27" i="7"/>
  <c r="G30" i="7"/>
  <c r="G110" i="7"/>
  <c r="F165" i="7"/>
  <c r="H103" i="7"/>
  <c r="H108" i="7"/>
  <c r="G103" i="7"/>
  <c r="G66" i="7"/>
  <c r="G65" i="7"/>
  <c r="I21" i="14" l="1"/>
  <c r="I22" i="14" s="1"/>
  <c r="G155" i="14"/>
  <c r="G153" i="14"/>
  <c r="H109" i="14"/>
  <c r="H110" i="14"/>
  <c r="H111" i="14" s="1"/>
  <c r="G67" i="14"/>
  <c r="G115" i="14"/>
  <c r="G118" i="14" s="1"/>
  <c r="G121" i="14" s="1"/>
  <c r="H64" i="14"/>
  <c r="G120" i="13"/>
  <c r="G169" i="13"/>
  <c r="G117" i="13"/>
  <c r="G114" i="13"/>
  <c r="G115" i="13" s="1"/>
  <c r="G118" i="13" s="1"/>
  <c r="G133" i="13"/>
  <c r="G113" i="13"/>
  <c r="G153" i="13"/>
  <c r="G156" i="13" s="1"/>
  <c r="G67" i="13"/>
  <c r="I21" i="13"/>
  <c r="I22" i="13" s="1"/>
  <c r="I65" i="13"/>
  <c r="I66" i="13" s="1"/>
  <c r="H109" i="13"/>
  <c r="G31" i="13"/>
  <c r="G25" i="13"/>
  <c r="G24" i="13"/>
  <c r="G28" i="13"/>
  <c r="G44" i="13"/>
  <c r="G167" i="13"/>
  <c r="P146" i="12"/>
  <c r="P26" i="12"/>
  <c r="P29" i="12" s="1"/>
  <c r="P32" i="12" s="1"/>
  <c r="J146" i="12"/>
  <c r="K146" i="12"/>
  <c r="N146" i="12"/>
  <c r="O146" i="12"/>
  <c r="I146" i="12"/>
  <c r="P167" i="12"/>
  <c r="H146" i="12"/>
  <c r="M146" i="12"/>
  <c r="G146" i="12"/>
  <c r="L146" i="12"/>
  <c r="G112" i="12"/>
  <c r="G109" i="12"/>
  <c r="H64" i="12"/>
  <c r="H65" i="12"/>
  <c r="H66" i="12" s="1"/>
  <c r="P76" i="12"/>
  <c r="H21" i="12"/>
  <c r="H22" i="12" s="1"/>
  <c r="H20" i="12" s="1"/>
  <c r="I110" i="14" l="1"/>
  <c r="I111" i="14" s="1"/>
  <c r="G69" i="14"/>
  <c r="G70" i="14" s="1"/>
  <c r="G75" i="14"/>
  <c r="G68" i="14"/>
  <c r="G72" i="14"/>
  <c r="G168" i="14"/>
  <c r="G88" i="14"/>
  <c r="I65" i="14"/>
  <c r="I66" i="14" s="1"/>
  <c r="H112" i="14"/>
  <c r="G23" i="14"/>
  <c r="G156" i="14"/>
  <c r="G151" i="14"/>
  <c r="I20" i="14"/>
  <c r="G151" i="13"/>
  <c r="H152" i="13" s="1"/>
  <c r="G121" i="13"/>
  <c r="H67" i="13"/>
  <c r="G26" i="13"/>
  <c r="G29" i="13" s="1"/>
  <c r="G32" i="13" s="1"/>
  <c r="I64" i="13"/>
  <c r="H23" i="13"/>
  <c r="I110" i="13"/>
  <c r="I111" i="13" s="1"/>
  <c r="H112" i="13" s="1"/>
  <c r="H120" i="13" s="1"/>
  <c r="I20" i="13"/>
  <c r="G69" i="13"/>
  <c r="G68" i="13"/>
  <c r="G75" i="13"/>
  <c r="G168" i="13"/>
  <c r="G170" i="13" s="1"/>
  <c r="G173" i="13" s="1"/>
  <c r="G72" i="13"/>
  <c r="G88" i="13"/>
  <c r="I21" i="12"/>
  <c r="I22" i="12" s="1"/>
  <c r="H110" i="12"/>
  <c r="H111" i="12" s="1"/>
  <c r="H109" i="12" s="1"/>
  <c r="I65" i="12"/>
  <c r="I66" i="12" s="1"/>
  <c r="G67" i="12"/>
  <c r="G114" i="12"/>
  <c r="G115" i="12" s="1"/>
  <c r="G118" i="12" s="1"/>
  <c r="G113" i="12"/>
  <c r="G120" i="12"/>
  <c r="G133" i="12"/>
  <c r="G117" i="12"/>
  <c r="G148" i="12"/>
  <c r="G149" i="12" s="1"/>
  <c r="G152" i="12" s="1"/>
  <c r="C4" i="4"/>
  <c r="C4" i="10"/>
  <c r="H67" i="14" l="1"/>
  <c r="J21" i="14"/>
  <c r="J22" i="14" s="1"/>
  <c r="J20" i="14"/>
  <c r="G25" i="14"/>
  <c r="G24" i="14"/>
  <c r="G31" i="14"/>
  <c r="G167" i="14"/>
  <c r="G170" i="14" s="1"/>
  <c r="G173" i="14" s="1"/>
  <c r="G28" i="14"/>
  <c r="G44" i="14"/>
  <c r="I64" i="14"/>
  <c r="G73" i="14"/>
  <c r="G76" i="14" s="1"/>
  <c r="I112" i="14"/>
  <c r="H113" i="14"/>
  <c r="H120" i="14"/>
  <c r="H114" i="14"/>
  <c r="H148" i="14"/>
  <c r="H149" i="14" s="1"/>
  <c r="H152" i="14" s="1"/>
  <c r="H133" i="14"/>
  <c r="H117" i="14"/>
  <c r="I109" i="14"/>
  <c r="H133" i="13"/>
  <c r="H113" i="13"/>
  <c r="H169" i="13"/>
  <c r="H117" i="13"/>
  <c r="H114" i="13"/>
  <c r="H115" i="13" s="1"/>
  <c r="H118" i="13" s="1"/>
  <c r="H121" i="13" s="1"/>
  <c r="G176" i="13"/>
  <c r="G174" i="13"/>
  <c r="H25" i="13"/>
  <c r="H26" i="13" s="1"/>
  <c r="H29" i="13" s="1"/>
  <c r="H31" i="13"/>
  <c r="H24" i="13"/>
  <c r="H44" i="13"/>
  <c r="H167" i="13"/>
  <c r="H28" i="13"/>
  <c r="J65" i="13"/>
  <c r="J66" i="13" s="1"/>
  <c r="J64" i="13" s="1"/>
  <c r="H72" i="13"/>
  <c r="H69" i="13"/>
  <c r="H70" i="13" s="1"/>
  <c r="H73" i="13" s="1"/>
  <c r="H68" i="13"/>
  <c r="H168" i="13"/>
  <c r="H75" i="13"/>
  <c r="H88" i="13"/>
  <c r="G70" i="13"/>
  <c r="G73" i="13" s="1"/>
  <c r="G76" i="13" s="1"/>
  <c r="J20" i="13"/>
  <c r="J21" i="13"/>
  <c r="J22" i="13" s="1"/>
  <c r="H155" i="13"/>
  <c r="H153" i="13"/>
  <c r="I109" i="13"/>
  <c r="I110" i="12"/>
  <c r="I111" i="12" s="1"/>
  <c r="H67" i="12"/>
  <c r="G121" i="12"/>
  <c r="G69" i="12"/>
  <c r="G70" i="12" s="1"/>
  <c r="G73" i="12" s="1"/>
  <c r="G68" i="12"/>
  <c r="G75" i="12"/>
  <c r="G72" i="12"/>
  <c r="G88" i="12"/>
  <c r="G168" i="12"/>
  <c r="I64" i="12"/>
  <c r="H112" i="12"/>
  <c r="H169" i="12" s="1"/>
  <c r="G155" i="12"/>
  <c r="G153" i="12"/>
  <c r="I20" i="12"/>
  <c r="F144" i="7"/>
  <c r="Q115" i="7" s="1"/>
  <c r="P175" i="7"/>
  <c r="F172" i="7"/>
  <c r="F164" i="7"/>
  <c r="F163" i="7"/>
  <c r="F162" i="7"/>
  <c r="F161" i="7"/>
  <c r="H155" i="14" l="1"/>
  <c r="H153" i="14"/>
  <c r="J110" i="14"/>
  <c r="J111" i="14" s="1"/>
  <c r="J109" i="14"/>
  <c r="G26" i="14"/>
  <c r="G29" i="14" s="1"/>
  <c r="G32" i="14" s="1"/>
  <c r="G176" i="14"/>
  <c r="G174" i="14"/>
  <c r="K21" i="14"/>
  <c r="K22" i="14" s="1"/>
  <c r="K20" i="14"/>
  <c r="H69" i="14"/>
  <c r="H68" i="14"/>
  <c r="H88" i="14"/>
  <c r="H72" i="14"/>
  <c r="H168" i="14"/>
  <c r="H75" i="14"/>
  <c r="H115" i="14"/>
  <c r="H118" i="14" s="1"/>
  <c r="H121" i="14" s="1"/>
  <c r="I113" i="14"/>
  <c r="I114" i="14"/>
  <c r="I117" i="14"/>
  <c r="I120" i="14"/>
  <c r="I148" i="14"/>
  <c r="I149" i="14" s="1"/>
  <c r="I133" i="14"/>
  <c r="J65" i="14"/>
  <c r="J66" i="14" s="1"/>
  <c r="J64" i="14" s="1"/>
  <c r="H23" i="14"/>
  <c r="K65" i="13"/>
  <c r="K66" i="13" s="1"/>
  <c r="K64" i="13" s="1"/>
  <c r="H170" i="13"/>
  <c r="G34" i="13"/>
  <c r="G124" i="13"/>
  <c r="G78" i="13"/>
  <c r="G123" i="13"/>
  <c r="G79" i="13"/>
  <c r="G35" i="13"/>
  <c r="J110" i="13"/>
  <c r="J111" i="13" s="1"/>
  <c r="I23" i="13"/>
  <c r="I67" i="13"/>
  <c r="K21" i="13"/>
  <c r="K22" i="13" s="1"/>
  <c r="K20" i="13" s="1"/>
  <c r="G154" i="13"/>
  <c r="H156" i="13"/>
  <c r="H151" i="13"/>
  <c r="H76" i="13"/>
  <c r="H32" i="13"/>
  <c r="G177" i="13"/>
  <c r="G172" i="13"/>
  <c r="G76" i="12"/>
  <c r="J65" i="12"/>
  <c r="J66" i="12" s="1"/>
  <c r="J64" i="12" s="1"/>
  <c r="J21" i="12"/>
  <c r="J22" i="12" s="1"/>
  <c r="J20" i="12"/>
  <c r="H117" i="12"/>
  <c r="H113" i="12"/>
  <c r="H114" i="12"/>
  <c r="H115" i="12" s="1"/>
  <c r="H118" i="12" s="1"/>
  <c r="H148" i="12"/>
  <c r="H149" i="12" s="1"/>
  <c r="H120" i="12"/>
  <c r="H133" i="12"/>
  <c r="H69" i="12"/>
  <c r="H68" i="12"/>
  <c r="H168" i="12"/>
  <c r="H72" i="12"/>
  <c r="H75" i="12"/>
  <c r="H88" i="12"/>
  <c r="G151" i="12"/>
  <c r="G156" i="12"/>
  <c r="I112" i="12"/>
  <c r="I169" i="12" s="1"/>
  <c r="G24" i="12"/>
  <c r="G31" i="12"/>
  <c r="G25" i="12"/>
  <c r="G28" i="12"/>
  <c r="G167" i="12"/>
  <c r="G170" i="12" s="1"/>
  <c r="G173" i="12" s="1"/>
  <c r="G44" i="12"/>
  <c r="I109" i="12"/>
  <c r="G169" i="7"/>
  <c r="G124" i="14" l="1"/>
  <c r="G123" i="14"/>
  <c r="K65" i="14"/>
  <c r="K66" i="14" s="1"/>
  <c r="K64" i="14" s="1"/>
  <c r="L20" i="14"/>
  <c r="L21" i="14"/>
  <c r="L22" i="14" s="1"/>
  <c r="I23" i="14"/>
  <c r="I67" i="14"/>
  <c r="G172" i="14"/>
  <c r="G177" i="14"/>
  <c r="K110" i="14"/>
  <c r="K111" i="14" s="1"/>
  <c r="K109" i="14"/>
  <c r="G154" i="14"/>
  <c r="H156" i="14"/>
  <c r="H151" i="14"/>
  <c r="H24" i="14"/>
  <c r="H31" i="14"/>
  <c r="H25" i="14"/>
  <c r="H44" i="14"/>
  <c r="H167" i="14"/>
  <c r="H170" i="14" s="1"/>
  <c r="H28" i="14"/>
  <c r="I115" i="14"/>
  <c r="I118" i="14" s="1"/>
  <c r="I121" i="14" s="1"/>
  <c r="H70" i="14"/>
  <c r="H73" i="14" s="1"/>
  <c r="H76" i="14" s="1"/>
  <c r="G78" i="14"/>
  <c r="G34" i="14"/>
  <c r="G79" i="14"/>
  <c r="G35" i="14"/>
  <c r="J112" i="14"/>
  <c r="J109" i="13"/>
  <c r="K110" i="13" s="1"/>
  <c r="K111" i="13" s="1"/>
  <c r="J112" i="13" s="1"/>
  <c r="I112" i="13"/>
  <c r="L21" i="13"/>
  <c r="L22" i="13" s="1"/>
  <c r="L20" i="13" s="1"/>
  <c r="L65" i="13"/>
  <c r="L66" i="13" s="1"/>
  <c r="L64" i="13" s="1"/>
  <c r="H173" i="13"/>
  <c r="I152" i="13"/>
  <c r="I28" i="13"/>
  <c r="I24" i="13"/>
  <c r="I25" i="13"/>
  <c r="I167" i="13"/>
  <c r="I31" i="13"/>
  <c r="I44" i="13"/>
  <c r="G83" i="13"/>
  <c r="G85" i="13"/>
  <c r="G37" i="13"/>
  <c r="G36" i="13"/>
  <c r="G126" i="13"/>
  <c r="G125" i="13"/>
  <c r="I69" i="13"/>
  <c r="I75" i="13"/>
  <c r="I68" i="13"/>
  <c r="I72" i="13"/>
  <c r="I88" i="13"/>
  <c r="I168" i="13"/>
  <c r="G81" i="13"/>
  <c r="G80" i="13"/>
  <c r="J23" i="13"/>
  <c r="G41" i="13"/>
  <c r="G39" i="13"/>
  <c r="G130" i="13"/>
  <c r="G128" i="13"/>
  <c r="J67" i="13"/>
  <c r="K65" i="12"/>
  <c r="K66" i="12" s="1"/>
  <c r="K64" i="12" s="1"/>
  <c r="K21" i="12"/>
  <c r="K22" i="12" s="1"/>
  <c r="H70" i="12"/>
  <c r="H73" i="12" s="1"/>
  <c r="H76" i="12" s="1"/>
  <c r="G176" i="12"/>
  <c r="G174" i="12"/>
  <c r="I113" i="12"/>
  <c r="I114" i="12"/>
  <c r="I117" i="12"/>
  <c r="I133" i="12"/>
  <c r="I120" i="12"/>
  <c r="I148" i="12"/>
  <c r="I149" i="12" s="1"/>
  <c r="G26" i="12"/>
  <c r="G29" i="12" s="1"/>
  <c r="G32" i="12" s="1"/>
  <c r="H152" i="12"/>
  <c r="J110" i="12"/>
  <c r="J111" i="12" s="1"/>
  <c r="H121" i="12"/>
  <c r="I67" i="12"/>
  <c r="H59" i="7"/>
  <c r="H63" i="7"/>
  <c r="G58" i="7"/>
  <c r="H15" i="7"/>
  <c r="I14" i="7"/>
  <c r="G33" i="7" s="1"/>
  <c r="H58" i="7"/>
  <c r="G125" i="14" l="1"/>
  <c r="G126" i="14"/>
  <c r="G127" i="14" s="1"/>
  <c r="G128" i="14"/>
  <c r="G130" i="14"/>
  <c r="L65" i="14"/>
  <c r="L66" i="14" s="1"/>
  <c r="G41" i="14"/>
  <c r="G39" i="14"/>
  <c r="I152" i="14"/>
  <c r="K112" i="14"/>
  <c r="I24" i="14"/>
  <c r="I25" i="14"/>
  <c r="I26" i="14" s="1"/>
  <c r="I29" i="14" s="1"/>
  <c r="I28" i="14"/>
  <c r="I167" i="14"/>
  <c r="I31" i="14"/>
  <c r="I44" i="14"/>
  <c r="J114" i="14"/>
  <c r="J115" i="14" s="1"/>
  <c r="J118" i="14" s="1"/>
  <c r="J117" i="14"/>
  <c r="J113" i="14"/>
  <c r="J133" i="14"/>
  <c r="J148" i="14"/>
  <c r="J149" i="14" s="1"/>
  <c r="J120" i="14"/>
  <c r="G85" i="14"/>
  <c r="G83" i="14"/>
  <c r="H26" i="14"/>
  <c r="H29" i="14" s="1"/>
  <c r="H32" i="14" s="1"/>
  <c r="I72" i="14"/>
  <c r="I69" i="14"/>
  <c r="I70" i="14" s="1"/>
  <c r="I73" i="14" s="1"/>
  <c r="I68" i="14"/>
  <c r="I88" i="14"/>
  <c r="I168" i="14"/>
  <c r="I75" i="14"/>
  <c r="G37" i="14"/>
  <c r="G36" i="14"/>
  <c r="H173" i="14"/>
  <c r="J23" i="14"/>
  <c r="G81" i="14"/>
  <c r="G80" i="14"/>
  <c r="L109" i="14"/>
  <c r="L110" i="14"/>
  <c r="L111" i="14" s="1"/>
  <c r="M21" i="14"/>
  <c r="M22" i="14" s="1"/>
  <c r="J67" i="14"/>
  <c r="I114" i="13"/>
  <c r="I115" i="13" s="1"/>
  <c r="I169" i="13"/>
  <c r="I170" i="13" s="1"/>
  <c r="I117" i="13"/>
  <c r="I133" i="13"/>
  <c r="I120" i="13"/>
  <c r="I113" i="13"/>
  <c r="I115" i="12"/>
  <c r="I118" i="12" s="1"/>
  <c r="K20" i="12"/>
  <c r="L21" i="12" s="1"/>
  <c r="L22" i="12" s="1"/>
  <c r="G38" i="13"/>
  <c r="G40" i="13" s="1"/>
  <c r="M21" i="13"/>
  <c r="M22" i="13" s="1"/>
  <c r="G127" i="13"/>
  <c r="G129" i="13" s="1"/>
  <c r="H176" i="13"/>
  <c r="H174" i="13"/>
  <c r="J68" i="13"/>
  <c r="J72" i="13"/>
  <c r="J69" i="13"/>
  <c r="J168" i="13"/>
  <c r="J88" i="13"/>
  <c r="J75" i="13"/>
  <c r="G82" i="13"/>
  <c r="G84" i="13" s="1"/>
  <c r="I70" i="13"/>
  <c r="I73" i="13" s="1"/>
  <c r="I76" i="13" s="1"/>
  <c r="I26" i="13"/>
  <c r="I29" i="13" s="1"/>
  <c r="I32" i="13" s="1"/>
  <c r="I155" i="13"/>
  <c r="I153" i="13"/>
  <c r="K109" i="13"/>
  <c r="K67" i="13"/>
  <c r="J24" i="13"/>
  <c r="J28" i="13"/>
  <c r="J25" i="13"/>
  <c r="J26" i="13" s="1"/>
  <c r="J29" i="13" s="1"/>
  <c r="J44" i="13"/>
  <c r="J167" i="13"/>
  <c r="J31" i="13"/>
  <c r="J120" i="13"/>
  <c r="J114" i="13"/>
  <c r="J113" i="13"/>
  <c r="J117" i="13"/>
  <c r="J169" i="13"/>
  <c r="J133" i="13"/>
  <c r="M65" i="13"/>
  <c r="M66" i="13" s="1"/>
  <c r="M64" i="13" s="1"/>
  <c r="K23" i="13"/>
  <c r="G124" i="12"/>
  <c r="G123" i="12"/>
  <c r="L65" i="12"/>
  <c r="L66" i="12" s="1"/>
  <c r="J112" i="12"/>
  <c r="J169" i="12" s="1"/>
  <c r="H155" i="12"/>
  <c r="H153" i="12"/>
  <c r="I121" i="12"/>
  <c r="H24" i="12"/>
  <c r="H28" i="12"/>
  <c r="H25" i="12"/>
  <c r="H31" i="12"/>
  <c r="H44" i="12"/>
  <c r="H167" i="12"/>
  <c r="H170" i="12" s="1"/>
  <c r="I72" i="12"/>
  <c r="I69" i="12"/>
  <c r="I70" i="12" s="1"/>
  <c r="I68" i="12"/>
  <c r="I75" i="12"/>
  <c r="I88" i="12"/>
  <c r="I168" i="12"/>
  <c r="G177" i="12"/>
  <c r="G172" i="12"/>
  <c r="J109" i="12"/>
  <c r="G34" i="12"/>
  <c r="G78" i="12"/>
  <c r="G79" i="12"/>
  <c r="G35" i="12"/>
  <c r="J67" i="12"/>
  <c r="K103" i="7"/>
  <c r="I76" i="14" l="1"/>
  <c r="G129" i="14"/>
  <c r="G134" i="14" s="1"/>
  <c r="K23" i="14"/>
  <c r="G82" i="14"/>
  <c r="I32" i="14"/>
  <c r="I155" i="14"/>
  <c r="I153" i="14"/>
  <c r="J75" i="14"/>
  <c r="J68" i="14"/>
  <c r="J72" i="14"/>
  <c r="J69" i="14"/>
  <c r="J70" i="14" s="1"/>
  <c r="J88" i="14"/>
  <c r="J168" i="14"/>
  <c r="L112" i="14"/>
  <c r="G38" i="14"/>
  <c r="G84" i="14"/>
  <c r="G89" i="14" s="1"/>
  <c r="J121" i="14"/>
  <c r="I170" i="14"/>
  <c r="G40" i="14"/>
  <c r="G45" i="14" s="1"/>
  <c r="M110" i="14"/>
  <c r="M111" i="14" s="1"/>
  <c r="J25" i="14"/>
  <c r="J26" i="14" s="1"/>
  <c r="J29" i="14" s="1"/>
  <c r="J28" i="14"/>
  <c r="J24" i="14"/>
  <c r="J167" i="14"/>
  <c r="J31" i="14"/>
  <c r="J32" i="14" s="1"/>
  <c r="J44" i="14"/>
  <c r="H176" i="14"/>
  <c r="H174" i="14"/>
  <c r="K114" i="14"/>
  <c r="K113" i="14"/>
  <c r="K120" i="14"/>
  <c r="K133" i="14"/>
  <c r="K148" i="14"/>
  <c r="K149" i="14" s="1"/>
  <c r="K117" i="14"/>
  <c r="G42" i="14"/>
  <c r="K67" i="14"/>
  <c r="M20" i="14"/>
  <c r="L64" i="14"/>
  <c r="I118" i="13"/>
  <c r="I121" i="13" s="1"/>
  <c r="G45" i="13"/>
  <c r="G42" i="13"/>
  <c r="G43" i="13" s="1"/>
  <c r="N65" i="13"/>
  <c r="N66" i="13" s="1"/>
  <c r="N64" i="13" s="1"/>
  <c r="G89" i="13"/>
  <c r="G86" i="13"/>
  <c r="G134" i="13"/>
  <c r="G131" i="13"/>
  <c r="I156" i="13"/>
  <c r="H154" i="13"/>
  <c r="I151" i="13"/>
  <c r="H177" i="13"/>
  <c r="G175" i="13"/>
  <c r="H172" i="13"/>
  <c r="J32" i="13"/>
  <c r="K69" i="13"/>
  <c r="K68" i="13"/>
  <c r="K75" i="13"/>
  <c r="K72" i="13"/>
  <c r="K168" i="13"/>
  <c r="K88" i="13"/>
  <c r="H34" i="13"/>
  <c r="H123" i="13"/>
  <c r="H78" i="13"/>
  <c r="H124" i="13"/>
  <c r="H79" i="13"/>
  <c r="H35" i="13"/>
  <c r="J170" i="13"/>
  <c r="L23" i="13"/>
  <c r="L67" i="13"/>
  <c r="K31" i="13"/>
  <c r="K24" i="13"/>
  <c r="K25" i="13"/>
  <c r="K44" i="13"/>
  <c r="K28" i="13"/>
  <c r="K167" i="13"/>
  <c r="J115" i="13"/>
  <c r="J118" i="13" s="1"/>
  <c r="J121" i="13" s="1"/>
  <c r="L110" i="13"/>
  <c r="L111" i="13" s="1"/>
  <c r="K112" i="13" s="1"/>
  <c r="K120" i="13" s="1"/>
  <c r="G46" i="13"/>
  <c r="J70" i="13"/>
  <c r="J73" i="13" s="1"/>
  <c r="J76" i="13" s="1"/>
  <c r="K113" i="13"/>
  <c r="K114" i="13"/>
  <c r="K169" i="13"/>
  <c r="K133" i="13"/>
  <c r="M20" i="13"/>
  <c r="G126" i="12"/>
  <c r="G125" i="12"/>
  <c r="G128" i="12"/>
  <c r="G130" i="12"/>
  <c r="G41" i="12"/>
  <c r="G39" i="12"/>
  <c r="K67" i="12"/>
  <c r="J75" i="12"/>
  <c r="J68" i="12"/>
  <c r="J72" i="12"/>
  <c r="J69" i="12"/>
  <c r="J70" i="12" s="1"/>
  <c r="J73" i="12" s="1"/>
  <c r="J88" i="12"/>
  <c r="J168" i="12"/>
  <c r="G83" i="12"/>
  <c r="G85" i="12"/>
  <c r="L20" i="12"/>
  <c r="L64" i="12"/>
  <c r="G80" i="12"/>
  <c r="G81" i="12"/>
  <c r="K110" i="12"/>
  <c r="K111" i="12" s="1"/>
  <c r="K109" i="12" s="1"/>
  <c r="I25" i="12"/>
  <c r="I28" i="12"/>
  <c r="I24" i="12"/>
  <c r="I167" i="12"/>
  <c r="I170" i="12" s="1"/>
  <c r="I31" i="12"/>
  <c r="I44" i="12"/>
  <c r="H26" i="12"/>
  <c r="H29" i="12" s="1"/>
  <c r="H32" i="12" s="1"/>
  <c r="H156" i="12"/>
  <c r="G154" i="12"/>
  <c r="H151" i="12"/>
  <c r="G36" i="12"/>
  <c r="G37" i="12"/>
  <c r="H173" i="12"/>
  <c r="I73" i="12"/>
  <c r="I76" i="12" s="1"/>
  <c r="J120" i="12"/>
  <c r="J114" i="12"/>
  <c r="J113" i="12"/>
  <c r="J148" i="12"/>
  <c r="J149" i="12" s="1"/>
  <c r="J117" i="12"/>
  <c r="J133" i="12"/>
  <c r="F5" i="7"/>
  <c r="F9" i="7"/>
  <c r="G131" i="14" l="1"/>
  <c r="G135" i="14" s="1"/>
  <c r="J170" i="14"/>
  <c r="H123" i="14"/>
  <c r="H124" i="14"/>
  <c r="G86" i="14"/>
  <c r="G87" i="14" s="1"/>
  <c r="J73" i="14"/>
  <c r="J76" i="14" s="1"/>
  <c r="K69" i="14"/>
  <c r="K70" i="14" s="1"/>
  <c r="K75" i="14"/>
  <c r="K68" i="14"/>
  <c r="K72" i="14"/>
  <c r="K88" i="14"/>
  <c r="K168" i="14"/>
  <c r="G90" i="14"/>
  <c r="G46" i="14"/>
  <c r="G43" i="14"/>
  <c r="N21" i="14"/>
  <c r="N22" i="14" s="1"/>
  <c r="N20" i="14" s="1"/>
  <c r="H177" i="14"/>
  <c r="G175" i="14"/>
  <c r="H172" i="14"/>
  <c r="M112" i="14"/>
  <c r="L113" i="14"/>
  <c r="L120" i="14"/>
  <c r="L114" i="14"/>
  <c r="L115" i="14" s="1"/>
  <c r="L118" i="14" s="1"/>
  <c r="L148" i="14"/>
  <c r="L149" i="14" s="1"/>
  <c r="L133" i="14"/>
  <c r="L117" i="14"/>
  <c r="I156" i="14"/>
  <c r="H154" i="14"/>
  <c r="I151" i="14"/>
  <c r="M65" i="14"/>
  <c r="M66" i="14" s="1"/>
  <c r="K115" i="14"/>
  <c r="K118" i="14" s="1"/>
  <c r="K121" i="14" s="1"/>
  <c r="H34" i="14"/>
  <c r="H78" i="14"/>
  <c r="H79" i="14"/>
  <c r="H35" i="14"/>
  <c r="M109" i="14"/>
  <c r="K25" i="14"/>
  <c r="K26" i="14" s="1"/>
  <c r="K29" i="14" s="1"/>
  <c r="K31" i="14"/>
  <c r="K24" i="14"/>
  <c r="K44" i="14"/>
  <c r="K167" i="14"/>
  <c r="K28" i="14"/>
  <c r="K117" i="13"/>
  <c r="K115" i="13"/>
  <c r="K118" i="13" s="1"/>
  <c r="K121" i="13" s="1"/>
  <c r="I26" i="12"/>
  <c r="I29" i="12" s="1"/>
  <c r="I32" i="12" s="1"/>
  <c r="K26" i="13"/>
  <c r="K29" i="13" s="1"/>
  <c r="K32" i="13" s="1"/>
  <c r="O65" i="13"/>
  <c r="O66" i="13" s="1"/>
  <c r="O64" i="13" s="1"/>
  <c r="N21" i="13"/>
  <c r="N22" i="13" s="1"/>
  <c r="K170" i="13"/>
  <c r="L72" i="13"/>
  <c r="L69" i="13"/>
  <c r="L68" i="13"/>
  <c r="L75" i="13"/>
  <c r="L168" i="13"/>
  <c r="L88" i="13"/>
  <c r="H41" i="13"/>
  <c r="H39" i="13"/>
  <c r="H126" i="13"/>
  <c r="H125" i="13"/>
  <c r="J152" i="13"/>
  <c r="H85" i="13"/>
  <c r="H83" i="13"/>
  <c r="H37" i="13"/>
  <c r="H36" i="13"/>
  <c r="I173" i="13"/>
  <c r="G135" i="13"/>
  <c r="G132" i="13"/>
  <c r="L109" i="13"/>
  <c r="L25" i="13"/>
  <c r="L31" i="13"/>
  <c r="L24" i="13"/>
  <c r="L28" i="13"/>
  <c r="L167" i="13"/>
  <c r="L44" i="13"/>
  <c r="H128" i="13"/>
  <c r="H130" i="13"/>
  <c r="M67" i="13"/>
  <c r="H80" i="13"/>
  <c r="H81" i="13"/>
  <c r="K70" i="13"/>
  <c r="K73" i="13" s="1"/>
  <c r="K76" i="13" s="1"/>
  <c r="G90" i="13"/>
  <c r="G87" i="13"/>
  <c r="G127" i="12"/>
  <c r="G129" i="12" s="1"/>
  <c r="G38" i="12"/>
  <c r="G40" i="12" s="1"/>
  <c r="G45" i="12" s="1"/>
  <c r="G82" i="12"/>
  <c r="G84" i="12" s="1"/>
  <c r="G89" i="12" s="1"/>
  <c r="L110" i="12"/>
  <c r="L111" i="12" s="1"/>
  <c r="L109" i="12" s="1"/>
  <c r="M65" i="12"/>
  <c r="M66" i="12" s="1"/>
  <c r="I152" i="12"/>
  <c r="H176" i="12"/>
  <c r="H174" i="12"/>
  <c r="K69" i="12"/>
  <c r="K75" i="12"/>
  <c r="K68" i="12"/>
  <c r="K88" i="12"/>
  <c r="K168" i="12"/>
  <c r="K72" i="12"/>
  <c r="J115" i="12"/>
  <c r="J118" i="12" s="1"/>
  <c r="J121" i="12" s="1"/>
  <c r="K112" i="12"/>
  <c r="K169" i="12" s="1"/>
  <c r="M21" i="12"/>
  <c r="M22" i="12" s="1"/>
  <c r="K23" i="12" s="1"/>
  <c r="J76" i="12"/>
  <c r="J25" i="12"/>
  <c r="J24" i="12"/>
  <c r="J31" i="12"/>
  <c r="J44" i="12"/>
  <c r="J28" i="12"/>
  <c r="J167" i="12"/>
  <c r="J170" i="12" s="1"/>
  <c r="M58" i="7"/>
  <c r="I103" i="7"/>
  <c r="M103" i="7"/>
  <c r="J103" i="7"/>
  <c r="M14" i="7"/>
  <c r="G132" i="14" l="1"/>
  <c r="H126" i="14"/>
  <c r="H125" i="14"/>
  <c r="H128" i="14"/>
  <c r="H130" i="14"/>
  <c r="K73" i="14"/>
  <c r="K76" i="14" s="1"/>
  <c r="K170" i="14"/>
  <c r="M20" i="12"/>
  <c r="N21" i="12" s="1"/>
  <c r="N22" i="12" s="1"/>
  <c r="L23" i="12" s="1"/>
  <c r="O21" i="14"/>
  <c r="O22" i="14" s="1"/>
  <c r="O20" i="14" s="1"/>
  <c r="L67" i="14"/>
  <c r="H85" i="14"/>
  <c r="H83" i="14"/>
  <c r="H80" i="14"/>
  <c r="H81" i="14"/>
  <c r="M64" i="14"/>
  <c r="L121" i="14"/>
  <c r="M113" i="14"/>
  <c r="M114" i="14"/>
  <c r="M117" i="14"/>
  <c r="M148" i="14"/>
  <c r="M149" i="14" s="1"/>
  <c r="M120" i="14"/>
  <c r="M133" i="14"/>
  <c r="H41" i="14"/>
  <c r="H39" i="14"/>
  <c r="K32" i="14"/>
  <c r="N110" i="14"/>
  <c r="N111" i="14" s="1"/>
  <c r="N109" i="14"/>
  <c r="H36" i="14"/>
  <c r="H37" i="14"/>
  <c r="J152" i="14"/>
  <c r="I173" i="14"/>
  <c r="L23" i="14"/>
  <c r="L26" i="13"/>
  <c r="L29" i="13" s="1"/>
  <c r="L32" i="13" s="1"/>
  <c r="H127" i="13"/>
  <c r="H129" i="13" s="1"/>
  <c r="H82" i="13"/>
  <c r="H84" i="13" s="1"/>
  <c r="H89" i="13" s="1"/>
  <c r="H38" i="13"/>
  <c r="H40" i="13" s="1"/>
  <c r="P65" i="13"/>
  <c r="P66" i="13" s="1"/>
  <c r="J155" i="13"/>
  <c r="J153" i="13"/>
  <c r="N67" i="13"/>
  <c r="M69" i="13"/>
  <c r="M75" i="13"/>
  <c r="M68" i="13"/>
  <c r="M168" i="13"/>
  <c r="M72" i="13"/>
  <c r="M88" i="13"/>
  <c r="M23" i="13"/>
  <c r="M110" i="13"/>
  <c r="M111" i="13" s="1"/>
  <c r="L112" i="13" s="1"/>
  <c r="L114" i="13" s="1"/>
  <c r="I176" i="13"/>
  <c r="I174" i="13"/>
  <c r="L70" i="13"/>
  <c r="L73" i="13" s="1"/>
  <c r="L76" i="13" s="1"/>
  <c r="N20" i="13"/>
  <c r="H123" i="12"/>
  <c r="H124" i="12"/>
  <c r="G134" i="12"/>
  <c r="G131" i="12"/>
  <c r="G42" i="12"/>
  <c r="G46" i="12" s="1"/>
  <c r="K70" i="12"/>
  <c r="K73" i="12" s="1"/>
  <c r="K76" i="12" s="1"/>
  <c r="J26" i="12"/>
  <c r="J29" i="12" s="1"/>
  <c r="J32" i="12" s="1"/>
  <c r="I155" i="12"/>
  <c r="I153" i="12"/>
  <c r="L67" i="12"/>
  <c r="K114" i="12"/>
  <c r="K113" i="12"/>
  <c r="K120" i="12"/>
  <c r="K133" i="12"/>
  <c r="K117" i="12"/>
  <c r="K148" i="12"/>
  <c r="K149" i="12" s="1"/>
  <c r="G86" i="12"/>
  <c r="M64" i="12"/>
  <c r="H177" i="12"/>
  <c r="G175" i="12"/>
  <c r="H172" i="12"/>
  <c r="M110" i="12"/>
  <c r="M111" i="12" s="1"/>
  <c r="H78" i="12"/>
  <c r="H34" i="12"/>
  <c r="H79" i="12"/>
  <c r="H35" i="12"/>
  <c r="L112" i="12"/>
  <c r="L169" i="12" s="1"/>
  <c r="K14" i="7"/>
  <c r="R52" i="7"/>
  <c r="R54" i="7" s="1"/>
  <c r="H127" i="14" l="1"/>
  <c r="H129" i="14" s="1"/>
  <c r="H38" i="14"/>
  <c r="H40" i="14" s="1"/>
  <c r="H45" i="14" s="1"/>
  <c r="P21" i="14"/>
  <c r="P22" i="14" s="1"/>
  <c r="L24" i="14"/>
  <c r="L31" i="14"/>
  <c r="L25" i="14"/>
  <c r="L167" i="14"/>
  <c r="L28" i="14"/>
  <c r="L44" i="14"/>
  <c r="J153" i="14"/>
  <c r="J155" i="14"/>
  <c r="N112" i="14"/>
  <c r="N65" i="14"/>
  <c r="N66" i="14" s="1"/>
  <c r="O110" i="14"/>
  <c r="O111" i="14" s="1"/>
  <c r="O109" i="14"/>
  <c r="I176" i="14"/>
  <c r="I174" i="14"/>
  <c r="M115" i="14"/>
  <c r="M118" i="14" s="1"/>
  <c r="M121" i="14" s="1"/>
  <c r="H82" i="14"/>
  <c r="H84" i="14" s="1"/>
  <c r="H89" i="14" s="1"/>
  <c r="L69" i="14"/>
  <c r="L68" i="14"/>
  <c r="L75" i="14"/>
  <c r="L88" i="14"/>
  <c r="L168" i="14"/>
  <c r="L72" i="14"/>
  <c r="M23" i="14"/>
  <c r="L120" i="13"/>
  <c r="L169" i="13"/>
  <c r="L170" i="13" s="1"/>
  <c r="L117" i="13"/>
  <c r="L113" i="13"/>
  <c r="L115" i="13" s="1"/>
  <c r="L118" i="13" s="1"/>
  <c r="L121" i="13" s="1"/>
  <c r="L133" i="13"/>
  <c r="K115" i="12"/>
  <c r="K118" i="12" s="1"/>
  <c r="K121" i="12" s="1"/>
  <c r="N20" i="12"/>
  <c r="O21" i="12" s="1"/>
  <c r="O22" i="12" s="1"/>
  <c r="M23" i="12" s="1"/>
  <c r="H134" i="13"/>
  <c r="H131" i="13"/>
  <c r="H135" i="13" s="1"/>
  <c r="H45" i="13"/>
  <c r="H42" i="13"/>
  <c r="H46" i="13" s="1"/>
  <c r="O21" i="13"/>
  <c r="O22" i="13" s="1"/>
  <c r="M28" i="13"/>
  <c r="M25" i="13"/>
  <c r="M24" i="13"/>
  <c r="M31" i="13"/>
  <c r="M167" i="13"/>
  <c r="M44" i="13"/>
  <c r="J156" i="13"/>
  <c r="I154" i="13"/>
  <c r="J151" i="13"/>
  <c r="H86" i="13"/>
  <c r="I177" i="13"/>
  <c r="H175" i="13"/>
  <c r="I172" i="13"/>
  <c r="N68" i="13"/>
  <c r="N72" i="13"/>
  <c r="N69" i="13"/>
  <c r="N88" i="13"/>
  <c r="N75" i="13"/>
  <c r="N168" i="13"/>
  <c r="O67" i="13"/>
  <c r="I78" i="13"/>
  <c r="I123" i="13"/>
  <c r="I34" i="13"/>
  <c r="I124" i="13"/>
  <c r="I79" i="13"/>
  <c r="I35" i="13"/>
  <c r="P64" i="13"/>
  <c r="M109" i="13"/>
  <c r="M70" i="13"/>
  <c r="M73" i="13" s="1"/>
  <c r="M76" i="13" s="1"/>
  <c r="G43" i="12"/>
  <c r="G132" i="12"/>
  <c r="G135" i="12"/>
  <c r="H128" i="12"/>
  <c r="H130" i="12"/>
  <c r="H125" i="12"/>
  <c r="H126" i="12"/>
  <c r="L117" i="12"/>
  <c r="L113" i="12"/>
  <c r="L114" i="12"/>
  <c r="L120" i="12"/>
  <c r="L148" i="12"/>
  <c r="L149" i="12" s="1"/>
  <c r="L133" i="12"/>
  <c r="H83" i="12"/>
  <c r="H85" i="12"/>
  <c r="M112" i="12"/>
  <c r="M169" i="12" s="1"/>
  <c r="N65" i="12"/>
  <c r="N66" i="12" s="1"/>
  <c r="H41" i="12"/>
  <c r="H39" i="12"/>
  <c r="I173" i="12"/>
  <c r="K25" i="12"/>
  <c r="K24" i="12"/>
  <c r="K31" i="12"/>
  <c r="K167" i="12"/>
  <c r="K170" i="12" s="1"/>
  <c r="K28" i="12"/>
  <c r="K44" i="12"/>
  <c r="H36" i="12"/>
  <c r="H37" i="12"/>
  <c r="H81" i="12"/>
  <c r="H80" i="12"/>
  <c r="M109" i="12"/>
  <c r="G90" i="12"/>
  <c r="G87" i="12"/>
  <c r="L69" i="12"/>
  <c r="L68" i="12"/>
  <c r="L168" i="12"/>
  <c r="L75" i="12"/>
  <c r="L72" i="12"/>
  <c r="L88" i="12"/>
  <c r="I156" i="12"/>
  <c r="H154" i="12"/>
  <c r="I151" i="12"/>
  <c r="F99" i="7"/>
  <c r="F98" i="7"/>
  <c r="F96" i="7"/>
  <c r="G96" i="7"/>
  <c r="F97" i="7"/>
  <c r="G97" i="7"/>
  <c r="F54" i="7"/>
  <c r="F53" i="7"/>
  <c r="F51" i="7"/>
  <c r="G51" i="7"/>
  <c r="F52" i="7"/>
  <c r="G52" i="7"/>
  <c r="F10" i="7"/>
  <c r="G8" i="7"/>
  <c r="F8" i="7"/>
  <c r="G7" i="7"/>
  <c r="F7" i="7"/>
  <c r="H134" i="14" l="1"/>
  <c r="H131" i="14"/>
  <c r="I123" i="14"/>
  <c r="I124" i="14"/>
  <c r="L26" i="14"/>
  <c r="L29" i="14" s="1"/>
  <c r="L32" i="14" s="1"/>
  <c r="I177" i="14"/>
  <c r="H175" i="14"/>
  <c r="I172" i="14"/>
  <c r="P110" i="14"/>
  <c r="P111" i="14" s="1"/>
  <c r="H42" i="14"/>
  <c r="M67" i="14"/>
  <c r="J156" i="14"/>
  <c r="I154" i="14"/>
  <c r="J151" i="14"/>
  <c r="I34" i="14"/>
  <c r="I78" i="14"/>
  <c r="I35" i="14"/>
  <c r="I79" i="14"/>
  <c r="O112" i="14"/>
  <c r="N114" i="14"/>
  <c r="N115" i="14" s="1"/>
  <c r="N118" i="14" s="1"/>
  <c r="N117" i="14"/>
  <c r="N113" i="14"/>
  <c r="N148" i="14"/>
  <c r="N149" i="14" s="1"/>
  <c r="N133" i="14"/>
  <c r="N120" i="14"/>
  <c r="N23" i="14"/>
  <c r="L70" i="14"/>
  <c r="L73" i="14" s="1"/>
  <c r="L76" i="14" s="1"/>
  <c r="M24" i="14"/>
  <c r="M25" i="14"/>
  <c r="M28" i="14"/>
  <c r="M44" i="14"/>
  <c r="M167" i="14"/>
  <c r="M31" i="14"/>
  <c r="H86" i="14"/>
  <c r="N64" i="14"/>
  <c r="L170" i="14"/>
  <c r="P20" i="14"/>
  <c r="H132" i="13"/>
  <c r="L70" i="12"/>
  <c r="L73" i="12" s="1"/>
  <c r="L76" i="12" s="1"/>
  <c r="M26" i="13"/>
  <c r="M29" i="13" s="1"/>
  <c r="M32" i="13" s="1"/>
  <c r="O20" i="12"/>
  <c r="P21" i="12" s="1"/>
  <c r="P22" i="12" s="1"/>
  <c r="N23" i="12" s="1"/>
  <c r="H43" i="13"/>
  <c r="N110" i="13"/>
  <c r="N111" i="13" s="1"/>
  <c r="I85" i="13"/>
  <c r="I83" i="13"/>
  <c r="I81" i="13"/>
  <c r="I80" i="13"/>
  <c r="I130" i="13"/>
  <c r="I128" i="13"/>
  <c r="H90" i="13"/>
  <c r="H87" i="13"/>
  <c r="N23" i="13"/>
  <c r="I36" i="13"/>
  <c r="I37" i="13"/>
  <c r="J173" i="13"/>
  <c r="K152" i="13"/>
  <c r="O20" i="13"/>
  <c r="I41" i="13"/>
  <c r="I39" i="13"/>
  <c r="I125" i="13"/>
  <c r="I126" i="13"/>
  <c r="O69" i="13"/>
  <c r="O75" i="13"/>
  <c r="O68" i="13"/>
  <c r="O88" i="13"/>
  <c r="O168" i="13"/>
  <c r="O72" i="13"/>
  <c r="N70" i="13"/>
  <c r="N73" i="13" s="1"/>
  <c r="N76" i="13" s="1"/>
  <c r="H127" i="12"/>
  <c r="H129" i="12" s="1"/>
  <c r="H134" i="12" s="1"/>
  <c r="H38" i="12"/>
  <c r="H40" i="12" s="1"/>
  <c r="H45" i="12" s="1"/>
  <c r="M67" i="12"/>
  <c r="L115" i="12"/>
  <c r="L118" i="12" s="1"/>
  <c r="L121" i="12" s="1"/>
  <c r="N110" i="12"/>
  <c r="N111" i="12" s="1"/>
  <c r="N109" i="12" s="1"/>
  <c r="I176" i="12"/>
  <c r="I174" i="12"/>
  <c r="M113" i="12"/>
  <c r="M114" i="12"/>
  <c r="M117" i="12"/>
  <c r="M120" i="12"/>
  <c r="M148" i="12"/>
  <c r="M149" i="12" s="1"/>
  <c r="M133" i="12"/>
  <c r="J152" i="12"/>
  <c r="L24" i="12"/>
  <c r="L28" i="12"/>
  <c r="L25" i="12"/>
  <c r="L167" i="12"/>
  <c r="L170" i="12" s="1"/>
  <c r="L31" i="12"/>
  <c r="L44" i="12"/>
  <c r="H82" i="12"/>
  <c r="H84" i="12" s="1"/>
  <c r="K26" i="12"/>
  <c r="K29" i="12" s="1"/>
  <c r="K32" i="12" s="1"/>
  <c r="N64" i="12"/>
  <c r="J14" i="7"/>
  <c r="L14" i="7"/>
  <c r="I130" i="14" l="1"/>
  <c r="I128" i="14"/>
  <c r="I125" i="14"/>
  <c r="I126" i="14"/>
  <c r="H132" i="14"/>
  <c r="H135" i="14"/>
  <c r="M26" i="14"/>
  <c r="M29" i="14" s="1"/>
  <c r="M32" i="14" s="1"/>
  <c r="I81" i="14"/>
  <c r="I80" i="14"/>
  <c r="H46" i="14"/>
  <c r="H43" i="14"/>
  <c r="I39" i="14"/>
  <c r="I41" i="14"/>
  <c r="J173" i="14"/>
  <c r="N25" i="14"/>
  <c r="N28" i="14"/>
  <c r="N24" i="14"/>
  <c r="N31" i="14"/>
  <c r="N167" i="14"/>
  <c r="N44" i="14"/>
  <c r="O114" i="14"/>
  <c r="O115" i="14" s="1"/>
  <c r="O118" i="14" s="1"/>
  <c r="O113" i="14"/>
  <c r="O120" i="14"/>
  <c r="O148" i="14"/>
  <c r="O149" i="14" s="1"/>
  <c r="O133" i="14"/>
  <c r="O117" i="14"/>
  <c r="I36" i="14"/>
  <c r="I37" i="14"/>
  <c r="P112" i="14"/>
  <c r="H90" i="14"/>
  <c r="H87" i="14"/>
  <c r="O65" i="14"/>
  <c r="O66" i="14" s="1"/>
  <c r="O64" i="14" s="1"/>
  <c r="N121" i="14"/>
  <c r="I85" i="14"/>
  <c r="I83" i="14"/>
  <c r="K152" i="14"/>
  <c r="M72" i="14"/>
  <c r="M69" i="14"/>
  <c r="M68" i="14"/>
  <c r="M168" i="14"/>
  <c r="M170" i="14" s="1"/>
  <c r="M88" i="14"/>
  <c r="M75" i="14"/>
  <c r="P109" i="14"/>
  <c r="M115" i="12"/>
  <c r="M118" i="12" s="1"/>
  <c r="M121" i="12" s="1"/>
  <c r="N109" i="13"/>
  <c r="O110" i="13" s="1"/>
  <c r="O111" i="13" s="1"/>
  <c r="N112" i="13" s="1"/>
  <c r="M112" i="13"/>
  <c r="O70" i="13"/>
  <c r="O73" i="13" s="1"/>
  <c r="O76" i="13" s="1"/>
  <c r="O24" i="12"/>
  <c r="O28" i="12"/>
  <c r="O31" i="12"/>
  <c r="O25" i="12"/>
  <c r="O44" i="12"/>
  <c r="O167" i="12"/>
  <c r="I82" i="13"/>
  <c r="I84" i="13" s="1"/>
  <c r="I89" i="13" s="1"/>
  <c r="I127" i="13"/>
  <c r="I129" i="13" s="1"/>
  <c r="I134" i="13" s="1"/>
  <c r="I38" i="13"/>
  <c r="I40" i="13" s="1"/>
  <c r="I45" i="13" s="1"/>
  <c r="N24" i="13"/>
  <c r="N25" i="13"/>
  <c r="N26" i="13" s="1"/>
  <c r="N29" i="13" s="1"/>
  <c r="N28" i="13"/>
  <c r="N31" i="13"/>
  <c r="N167" i="13"/>
  <c r="N44" i="13"/>
  <c r="K155" i="13"/>
  <c r="K153" i="13"/>
  <c r="P21" i="13"/>
  <c r="P22" i="13" s="1"/>
  <c r="P20" i="13" s="1"/>
  <c r="J176" i="13"/>
  <c r="J174" i="13"/>
  <c r="H131" i="12"/>
  <c r="I123" i="12"/>
  <c r="I124" i="12"/>
  <c r="H89" i="12"/>
  <c r="H86" i="12"/>
  <c r="L26" i="12"/>
  <c r="L29" i="12" s="1"/>
  <c r="L32" i="12" s="1"/>
  <c r="J155" i="12"/>
  <c r="J153" i="12"/>
  <c r="I34" i="12"/>
  <c r="I78" i="12"/>
  <c r="I79" i="12"/>
  <c r="I35" i="12"/>
  <c r="H42" i="12"/>
  <c r="M24" i="12"/>
  <c r="M25" i="12"/>
  <c r="M28" i="12"/>
  <c r="M44" i="12"/>
  <c r="M31" i="12"/>
  <c r="M167" i="12"/>
  <c r="O65" i="12"/>
  <c r="O66" i="12" s="1"/>
  <c r="O64" i="12" s="1"/>
  <c r="O110" i="12"/>
  <c r="O111" i="12" s="1"/>
  <c r="O109" i="12" s="1"/>
  <c r="H175" i="12"/>
  <c r="I177" i="12"/>
  <c r="I172" i="12"/>
  <c r="N112" i="12"/>
  <c r="N169" i="12" s="1"/>
  <c r="M72" i="12"/>
  <c r="M69" i="12"/>
  <c r="M68" i="12"/>
  <c r="M75" i="12"/>
  <c r="M168" i="12"/>
  <c r="M88" i="12"/>
  <c r="P20" i="12"/>
  <c r="G6" i="7"/>
  <c r="G5" i="7"/>
  <c r="Q26" i="7" s="1"/>
  <c r="F6" i="7"/>
  <c r="F11" i="7"/>
  <c r="F12" i="7"/>
  <c r="H14" i="7"/>
  <c r="N14" i="7"/>
  <c r="O14" i="7"/>
  <c r="P14" i="7"/>
  <c r="I15" i="7"/>
  <c r="J15" i="7"/>
  <c r="K15" i="7"/>
  <c r="I33" i="7" s="1"/>
  <c r="L15" i="7"/>
  <c r="J33" i="7" s="1"/>
  <c r="M15" i="7"/>
  <c r="K33" i="7" s="1"/>
  <c r="N15" i="7"/>
  <c r="O15" i="7"/>
  <c r="P15" i="7"/>
  <c r="H16" i="7"/>
  <c r="I16" i="7"/>
  <c r="J16" i="7"/>
  <c r="K16" i="7"/>
  <c r="L16" i="7"/>
  <c r="M16" i="7"/>
  <c r="N16" i="7"/>
  <c r="O16" i="7"/>
  <c r="P16" i="7"/>
  <c r="H17" i="7"/>
  <c r="I17" i="7"/>
  <c r="J17" i="7"/>
  <c r="K17" i="7"/>
  <c r="L17" i="7"/>
  <c r="M17" i="7"/>
  <c r="N17" i="7"/>
  <c r="O17" i="7"/>
  <c r="P17" i="7"/>
  <c r="G15" i="7"/>
  <c r="G16" i="7"/>
  <c r="G17" i="7"/>
  <c r="G14" i="7"/>
  <c r="H19" i="7"/>
  <c r="G19" i="7"/>
  <c r="F20" i="7"/>
  <c r="H30" i="7"/>
  <c r="I30" i="7"/>
  <c r="J30" i="7"/>
  <c r="K30" i="7"/>
  <c r="L30" i="7"/>
  <c r="M30" i="7"/>
  <c r="N30" i="7"/>
  <c r="O30" i="7"/>
  <c r="P30" i="7"/>
  <c r="P41" i="7" s="1"/>
  <c r="H27" i="7"/>
  <c r="I27" i="7"/>
  <c r="J27" i="7"/>
  <c r="K27" i="7"/>
  <c r="L27" i="7"/>
  <c r="M27" i="7"/>
  <c r="N27" i="7"/>
  <c r="O27" i="7"/>
  <c r="P27" i="7"/>
  <c r="P39" i="7" s="1"/>
  <c r="F56" i="7"/>
  <c r="F55" i="7"/>
  <c r="G50" i="7"/>
  <c r="G49" i="7"/>
  <c r="Q70" i="7" s="1"/>
  <c r="F50" i="7"/>
  <c r="F49" i="7"/>
  <c r="I59" i="7"/>
  <c r="J59" i="7"/>
  <c r="K59" i="7"/>
  <c r="L59" i="7"/>
  <c r="M59" i="7"/>
  <c r="N59" i="7"/>
  <c r="O59" i="7"/>
  <c r="P59" i="7"/>
  <c r="H60" i="7"/>
  <c r="I60" i="7"/>
  <c r="J60" i="7"/>
  <c r="K60" i="7"/>
  <c r="L60" i="7"/>
  <c r="M60" i="7"/>
  <c r="N60" i="7"/>
  <c r="O60" i="7"/>
  <c r="P60" i="7"/>
  <c r="H61" i="7"/>
  <c r="I61" i="7"/>
  <c r="J61" i="7"/>
  <c r="K61" i="7"/>
  <c r="L61" i="7"/>
  <c r="M61" i="7"/>
  <c r="N61" i="7"/>
  <c r="O61" i="7"/>
  <c r="P61" i="7"/>
  <c r="G59" i="7"/>
  <c r="G60" i="7"/>
  <c r="G61" i="7"/>
  <c r="I58" i="7"/>
  <c r="J58" i="7"/>
  <c r="K58" i="7"/>
  <c r="L58" i="7"/>
  <c r="N58" i="7"/>
  <c r="O58" i="7"/>
  <c r="P58" i="7"/>
  <c r="G63" i="7"/>
  <c r="F64" i="7"/>
  <c r="H74" i="7"/>
  <c r="I74" i="7"/>
  <c r="J74" i="7"/>
  <c r="K74" i="7"/>
  <c r="L74" i="7"/>
  <c r="M74" i="7"/>
  <c r="N74" i="7"/>
  <c r="O74" i="7"/>
  <c r="P74" i="7"/>
  <c r="G74" i="7"/>
  <c r="H71" i="7"/>
  <c r="I71" i="7"/>
  <c r="J71" i="7"/>
  <c r="K71" i="7"/>
  <c r="L71" i="7"/>
  <c r="M71" i="7"/>
  <c r="N71" i="7"/>
  <c r="O71" i="7"/>
  <c r="P71" i="7"/>
  <c r="G71" i="7"/>
  <c r="H119" i="7"/>
  <c r="I119" i="7"/>
  <c r="J119" i="7"/>
  <c r="K119" i="7"/>
  <c r="L119" i="7"/>
  <c r="M119" i="7"/>
  <c r="N119" i="7"/>
  <c r="O119" i="7"/>
  <c r="P119" i="7"/>
  <c r="G119" i="7"/>
  <c r="H116" i="7"/>
  <c r="I116" i="7"/>
  <c r="J116" i="7"/>
  <c r="K116" i="7"/>
  <c r="L116" i="7"/>
  <c r="M116" i="7"/>
  <c r="N116" i="7"/>
  <c r="O116" i="7"/>
  <c r="P116" i="7"/>
  <c r="G116" i="7"/>
  <c r="G94" i="7"/>
  <c r="G95" i="7"/>
  <c r="F94" i="7"/>
  <c r="F95" i="7"/>
  <c r="F100" i="7"/>
  <c r="F101" i="7"/>
  <c r="L103" i="7"/>
  <c r="N103" i="7"/>
  <c r="O103" i="7"/>
  <c r="P103" i="7"/>
  <c r="H104" i="7"/>
  <c r="H122" i="7" s="1"/>
  <c r="I104" i="7"/>
  <c r="J104" i="7"/>
  <c r="K104" i="7"/>
  <c r="L104" i="7"/>
  <c r="M104" i="7"/>
  <c r="N104" i="7"/>
  <c r="O104" i="7"/>
  <c r="P104" i="7"/>
  <c r="H105" i="7"/>
  <c r="I105" i="7"/>
  <c r="J105" i="7"/>
  <c r="K105" i="7"/>
  <c r="L105" i="7"/>
  <c r="M105" i="7"/>
  <c r="N105" i="7"/>
  <c r="O105" i="7"/>
  <c r="P105" i="7"/>
  <c r="H106" i="7"/>
  <c r="I106" i="7"/>
  <c r="J106" i="7"/>
  <c r="K106" i="7"/>
  <c r="L106" i="7"/>
  <c r="M106" i="7"/>
  <c r="N106" i="7"/>
  <c r="O106" i="7"/>
  <c r="P106" i="7"/>
  <c r="G104" i="7"/>
  <c r="G105" i="7"/>
  <c r="G106" i="7"/>
  <c r="G108" i="7"/>
  <c r="F109" i="7"/>
  <c r="F151" i="7"/>
  <c r="F140" i="7"/>
  <c r="F141" i="7"/>
  <c r="F142" i="7"/>
  <c r="F143" i="7"/>
  <c r="P154" i="7"/>
  <c r="AI83" i="7"/>
  <c r="AH83" i="7"/>
  <c r="AG83" i="7"/>
  <c r="AF83" i="7"/>
  <c r="AA83" i="7"/>
  <c r="Z83" i="7"/>
  <c r="Y83" i="7"/>
  <c r="AI82" i="7"/>
  <c r="AH82" i="7"/>
  <c r="AG82" i="7"/>
  <c r="AF82" i="7"/>
  <c r="AA82" i="7"/>
  <c r="Z82" i="7"/>
  <c r="Y82" i="7"/>
  <c r="AI81" i="7"/>
  <c r="AH81" i="7"/>
  <c r="AG81" i="7"/>
  <c r="AF81" i="7"/>
  <c r="AA81" i="7"/>
  <c r="Z81" i="7"/>
  <c r="Y81" i="7"/>
  <c r="AI80" i="7"/>
  <c r="AH80" i="7"/>
  <c r="AG80" i="7"/>
  <c r="AF80" i="7"/>
  <c r="AA80" i="7"/>
  <c r="Z80" i="7"/>
  <c r="Y80" i="7"/>
  <c r="AI78" i="7"/>
  <c r="AH78" i="7"/>
  <c r="AG78" i="7"/>
  <c r="AF78" i="7"/>
  <c r="AA78" i="7"/>
  <c r="Z78" i="7"/>
  <c r="Y78" i="7"/>
  <c r="AI77" i="7"/>
  <c r="AH77" i="7"/>
  <c r="AG77" i="7"/>
  <c r="AF77" i="7"/>
  <c r="AA77" i="7"/>
  <c r="Z77" i="7"/>
  <c r="Y77" i="7"/>
  <c r="P77" i="7"/>
  <c r="AI76" i="7"/>
  <c r="AH76" i="7"/>
  <c r="AG76" i="7"/>
  <c r="AF76" i="7"/>
  <c r="AA76" i="7"/>
  <c r="Z76" i="7"/>
  <c r="Y76" i="7"/>
  <c r="AI75" i="7"/>
  <c r="AH75" i="7"/>
  <c r="AG75" i="7"/>
  <c r="AF75" i="7"/>
  <c r="AA75" i="7"/>
  <c r="Z75" i="7"/>
  <c r="Y75" i="7"/>
  <c r="AI74" i="7"/>
  <c r="AH74" i="7"/>
  <c r="AG74" i="7"/>
  <c r="AF74" i="7"/>
  <c r="AA74" i="7"/>
  <c r="Z74" i="7"/>
  <c r="Y74" i="7"/>
  <c r="AI73" i="7"/>
  <c r="AH73" i="7"/>
  <c r="AG73" i="7"/>
  <c r="AF73" i="7"/>
  <c r="AA73" i="7"/>
  <c r="Z73" i="7"/>
  <c r="Y73" i="7"/>
  <c r="AI72" i="7"/>
  <c r="AH72" i="7"/>
  <c r="AG72" i="7"/>
  <c r="AF72" i="7"/>
  <c r="AA72" i="7"/>
  <c r="Z72" i="7"/>
  <c r="Y72" i="7"/>
  <c r="AI71" i="7"/>
  <c r="AH71" i="7"/>
  <c r="AG71" i="7"/>
  <c r="AF71" i="7"/>
  <c r="AA71" i="7"/>
  <c r="Z71" i="7"/>
  <c r="Y71" i="7"/>
  <c r="AI70" i="7"/>
  <c r="AH70" i="7"/>
  <c r="AG70" i="7"/>
  <c r="AF70" i="7"/>
  <c r="AA70" i="7"/>
  <c r="Z70" i="7"/>
  <c r="Y70" i="7"/>
  <c r="AI69" i="7"/>
  <c r="AH69" i="7"/>
  <c r="AG69" i="7"/>
  <c r="AF69" i="7"/>
  <c r="AA69" i="7"/>
  <c r="Z69" i="7"/>
  <c r="Y69" i="7"/>
  <c r="AI68" i="7"/>
  <c r="AH68" i="7"/>
  <c r="AG68" i="7"/>
  <c r="AF68" i="7"/>
  <c r="AA68" i="7"/>
  <c r="Z68" i="7"/>
  <c r="Y68" i="7"/>
  <c r="AI67" i="7"/>
  <c r="AH67" i="7"/>
  <c r="AG67" i="7"/>
  <c r="AF67" i="7"/>
  <c r="AA67" i="7"/>
  <c r="Z67" i="7"/>
  <c r="Y67" i="7"/>
  <c r="P67" i="7"/>
  <c r="AI66" i="7"/>
  <c r="AH66" i="7"/>
  <c r="AG66" i="7"/>
  <c r="AF66" i="7"/>
  <c r="AA66" i="7"/>
  <c r="Z66" i="7"/>
  <c r="Y66" i="7"/>
  <c r="W66" i="7"/>
  <c r="AI65" i="7"/>
  <c r="AH65" i="7"/>
  <c r="AG65" i="7"/>
  <c r="AF65" i="7"/>
  <c r="AA65" i="7"/>
  <c r="Z65" i="7"/>
  <c r="Y65" i="7"/>
  <c r="W65" i="7"/>
  <c r="AI64" i="7"/>
  <c r="AH64" i="7"/>
  <c r="AG64" i="7"/>
  <c r="AF64" i="7"/>
  <c r="AA64" i="7"/>
  <c r="Z64" i="7"/>
  <c r="Y64" i="7"/>
  <c r="W64" i="7"/>
  <c r="AI63" i="7"/>
  <c r="AH63" i="7"/>
  <c r="AG63" i="7"/>
  <c r="AF63" i="7"/>
  <c r="AA63" i="7"/>
  <c r="Z63" i="7"/>
  <c r="Y63" i="7"/>
  <c r="W63" i="7"/>
  <c r="AI62" i="7"/>
  <c r="AH62" i="7"/>
  <c r="AG62" i="7"/>
  <c r="AF62" i="7"/>
  <c r="AA62" i="7"/>
  <c r="Z62" i="7"/>
  <c r="Y62" i="7"/>
  <c r="W62" i="7"/>
  <c r="AI61" i="7"/>
  <c r="AH61" i="7"/>
  <c r="AG61" i="7"/>
  <c r="AF61" i="7"/>
  <c r="AA61" i="7"/>
  <c r="Z61" i="7"/>
  <c r="Y61" i="7"/>
  <c r="W61" i="7"/>
  <c r="AI60" i="7"/>
  <c r="AH60" i="7"/>
  <c r="AG60" i="7"/>
  <c r="AF60" i="7"/>
  <c r="AA60" i="7"/>
  <c r="Z60" i="7"/>
  <c r="Y60" i="7"/>
  <c r="W60" i="7"/>
  <c r="AI59" i="7"/>
  <c r="AH59" i="7"/>
  <c r="AG59" i="7"/>
  <c r="AF59" i="7"/>
  <c r="AA59" i="7"/>
  <c r="Z59" i="7"/>
  <c r="Y59" i="7"/>
  <c r="W59" i="7"/>
  <c r="AI58" i="7"/>
  <c r="AH58" i="7"/>
  <c r="AG58" i="7"/>
  <c r="AF58" i="7"/>
  <c r="AA58" i="7"/>
  <c r="Z58" i="7"/>
  <c r="Y58" i="7"/>
  <c r="W58" i="7"/>
  <c r="AI57" i="7"/>
  <c r="AH57" i="7"/>
  <c r="AG57" i="7"/>
  <c r="AF57" i="7"/>
  <c r="AA57" i="7"/>
  <c r="Z57" i="7"/>
  <c r="Y57" i="7"/>
  <c r="W57" i="7"/>
  <c r="AI56" i="7"/>
  <c r="AH56" i="7"/>
  <c r="AG56" i="7"/>
  <c r="AF56" i="7"/>
  <c r="AA56" i="7"/>
  <c r="Z56" i="7"/>
  <c r="Y56" i="7"/>
  <c r="W56" i="7"/>
  <c r="AI55" i="7"/>
  <c r="AH55" i="7"/>
  <c r="AG55" i="7"/>
  <c r="AF55" i="7"/>
  <c r="AA55" i="7"/>
  <c r="Z55" i="7"/>
  <c r="Y55" i="7"/>
  <c r="W55" i="7"/>
  <c r="AI53" i="7"/>
  <c r="AH53" i="7"/>
  <c r="AG53" i="7"/>
  <c r="AF53" i="7"/>
  <c r="AA53" i="7"/>
  <c r="Z53" i="7"/>
  <c r="Y53" i="7"/>
  <c r="W53" i="7"/>
  <c r="AI50" i="7"/>
  <c r="AH50" i="7"/>
  <c r="AG50" i="7"/>
  <c r="AF50" i="7"/>
  <c r="AA50" i="7"/>
  <c r="Z50" i="7"/>
  <c r="Y50" i="7"/>
  <c r="W50" i="7"/>
  <c r="AI49" i="7"/>
  <c r="AH49" i="7"/>
  <c r="AG49" i="7"/>
  <c r="AF49" i="7"/>
  <c r="AA49" i="7"/>
  <c r="Z49" i="7"/>
  <c r="Y49" i="7"/>
  <c r="W49" i="7"/>
  <c r="AI48" i="7"/>
  <c r="AH48" i="7"/>
  <c r="AG48" i="7"/>
  <c r="AF48" i="7"/>
  <c r="AA48" i="7"/>
  <c r="Z48" i="7"/>
  <c r="Y48" i="7"/>
  <c r="W48" i="7"/>
  <c r="AI47" i="7"/>
  <c r="AH47" i="7"/>
  <c r="AG47" i="7"/>
  <c r="AF47" i="7"/>
  <c r="AA47" i="7"/>
  <c r="Z47" i="7"/>
  <c r="Y47" i="7"/>
  <c r="W47" i="7"/>
  <c r="AI46" i="7"/>
  <c r="AH46" i="7"/>
  <c r="AG46" i="7"/>
  <c r="AF46" i="7"/>
  <c r="AA46" i="7"/>
  <c r="Z46" i="7"/>
  <c r="Y46" i="7"/>
  <c r="W46" i="7"/>
  <c r="AI45" i="7"/>
  <c r="AH45" i="7"/>
  <c r="AG45" i="7"/>
  <c r="AF45" i="7"/>
  <c r="AA45" i="7"/>
  <c r="Z45" i="7"/>
  <c r="Y45" i="7"/>
  <c r="W45" i="7"/>
  <c r="AI44" i="7"/>
  <c r="AH44" i="7"/>
  <c r="AG44" i="7"/>
  <c r="AF44" i="7"/>
  <c r="AA44" i="7"/>
  <c r="Z44" i="7"/>
  <c r="Y44" i="7"/>
  <c r="W44" i="7"/>
  <c r="AI43" i="7"/>
  <c r="AH43" i="7"/>
  <c r="AG43" i="7"/>
  <c r="AF43" i="7"/>
  <c r="AA43" i="7"/>
  <c r="Z43" i="7"/>
  <c r="Y43" i="7"/>
  <c r="W43" i="7"/>
  <c r="AI42" i="7"/>
  <c r="AH42" i="7"/>
  <c r="AG42" i="7"/>
  <c r="AF42" i="7"/>
  <c r="AA42" i="7"/>
  <c r="Z42" i="7"/>
  <c r="Y42" i="7"/>
  <c r="W42" i="7"/>
  <c r="AI41" i="7"/>
  <c r="AH41" i="7"/>
  <c r="AG41" i="7"/>
  <c r="AF41" i="7"/>
  <c r="AA41" i="7"/>
  <c r="Z41" i="7"/>
  <c r="Y41" i="7"/>
  <c r="W41" i="7"/>
  <c r="AI40" i="7"/>
  <c r="AH40" i="7"/>
  <c r="AG40" i="7"/>
  <c r="AF40" i="7"/>
  <c r="AA40" i="7"/>
  <c r="Z40" i="7"/>
  <c r="Y40" i="7"/>
  <c r="W40" i="7"/>
  <c r="AI39" i="7"/>
  <c r="AH39" i="7"/>
  <c r="AG39" i="7"/>
  <c r="AF39" i="7"/>
  <c r="AA39" i="7"/>
  <c r="Z39" i="7"/>
  <c r="Y39" i="7"/>
  <c r="W39" i="7"/>
  <c r="AI38" i="7"/>
  <c r="AH38" i="7"/>
  <c r="AG38" i="7"/>
  <c r="AF38" i="7"/>
  <c r="AA38" i="7"/>
  <c r="Z38" i="7"/>
  <c r="Y38" i="7"/>
  <c r="W38" i="7"/>
  <c r="AI37" i="7"/>
  <c r="AH37" i="7"/>
  <c r="AG37" i="7"/>
  <c r="AF37" i="7"/>
  <c r="AA37" i="7"/>
  <c r="Z37" i="7"/>
  <c r="Y37" i="7"/>
  <c r="W37" i="7"/>
  <c r="P33" i="7"/>
  <c r="O33" i="7"/>
  <c r="I38" i="14" l="1"/>
  <c r="I127" i="14"/>
  <c r="I129" i="14" s="1"/>
  <c r="I134" i="14" s="1"/>
  <c r="M70" i="14"/>
  <c r="M73" i="14" s="1"/>
  <c r="M76" i="14" s="1"/>
  <c r="N67" i="14"/>
  <c r="K155" i="14"/>
  <c r="K153" i="14"/>
  <c r="O121" i="14"/>
  <c r="N26" i="14"/>
  <c r="N29" i="14" s="1"/>
  <c r="N32" i="14" s="1"/>
  <c r="I40" i="14"/>
  <c r="I45" i="14" s="1"/>
  <c r="I82" i="14"/>
  <c r="I84" i="14" s="1"/>
  <c r="P65" i="14"/>
  <c r="P66" i="14" s="1"/>
  <c r="P113" i="14"/>
  <c r="P120" i="14"/>
  <c r="P114" i="14"/>
  <c r="P117" i="14"/>
  <c r="P148" i="14"/>
  <c r="P149" i="14" s="1"/>
  <c r="P133" i="14"/>
  <c r="J176" i="14"/>
  <c r="J174" i="14"/>
  <c r="M113" i="13"/>
  <c r="M133" i="13"/>
  <c r="M117" i="13"/>
  <c r="M114" i="13"/>
  <c r="M120" i="13"/>
  <c r="M169" i="13"/>
  <c r="M170" i="13" s="1"/>
  <c r="M70" i="12"/>
  <c r="M73" i="12" s="1"/>
  <c r="M76" i="12" s="1"/>
  <c r="O26" i="12"/>
  <c r="O29" i="12" s="1"/>
  <c r="O32" i="12" s="1"/>
  <c r="I42" i="13"/>
  <c r="I43" i="13" s="1"/>
  <c r="I175" i="13"/>
  <c r="J177" i="13"/>
  <c r="J172" i="13"/>
  <c r="J123" i="13"/>
  <c r="J78" i="13"/>
  <c r="J34" i="13"/>
  <c r="J124" i="13"/>
  <c r="J79" i="13"/>
  <c r="J35" i="13"/>
  <c r="N120" i="13"/>
  <c r="N114" i="13"/>
  <c r="N113" i="13"/>
  <c r="N169" i="13"/>
  <c r="N170" i="13" s="1"/>
  <c r="N117" i="13"/>
  <c r="N133" i="13"/>
  <c r="O109" i="13"/>
  <c r="I131" i="13"/>
  <c r="O23" i="13"/>
  <c r="K156" i="13"/>
  <c r="J154" i="13"/>
  <c r="K151" i="13"/>
  <c r="I86" i="13"/>
  <c r="N32" i="13"/>
  <c r="H135" i="12"/>
  <c r="H132" i="12"/>
  <c r="I130" i="12"/>
  <c r="I128" i="12"/>
  <c r="I125" i="12"/>
  <c r="I126" i="12"/>
  <c r="P65" i="12"/>
  <c r="P66" i="12" s="1"/>
  <c r="P110" i="12"/>
  <c r="P111" i="12" s="1"/>
  <c r="N25" i="12"/>
  <c r="N31" i="12"/>
  <c r="N24" i="12"/>
  <c r="N44" i="12"/>
  <c r="N167" i="12"/>
  <c r="N28" i="12"/>
  <c r="I39" i="12"/>
  <c r="I41" i="12"/>
  <c r="N120" i="12"/>
  <c r="N114" i="12"/>
  <c r="N113" i="12"/>
  <c r="N117" i="12"/>
  <c r="N148" i="12"/>
  <c r="N149" i="12" s="1"/>
  <c r="N133" i="12"/>
  <c r="I85" i="12"/>
  <c r="I83" i="12"/>
  <c r="J173" i="12"/>
  <c r="O112" i="12"/>
  <c r="O169" i="12" s="1"/>
  <c r="N67" i="12"/>
  <c r="I81" i="12"/>
  <c r="I80" i="12"/>
  <c r="J156" i="12"/>
  <c r="I154" i="12"/>
  <c r="J151" i="12"/>
  <c r="H90" i="12"/>
  <c r="H87" i="12"/>
  <c r="M170" i="12"/>
  <c r="M26" i="12"/>
  <c r="M29" i="12" s="1"/>
  <c r="M32" i="12" s="1"/>
  <c r="H46" i="12"/>
  <c r="H43" i="12"/>
  <c r="I36" i="12"/>
  <c r="I37" i="12"/>
  <c r="P70" i="7"/>
  <c r="P168" i="7"/>
  <c r="P147" i="7"/>
  <c r="O146" i="7"/>
  <c r="P146" i="7"/>
  <c r="P167" i="7"/>
  <c r="P44" i="7"/>
  <c r="P88" i="7"/>
  <c r="L33" i="7"/>
  <c r="P72" i="7"/>
  <c r="N122" i="7"/>
  <c r="J122" i="7"/>
  <c r="O62" i="7"/>
  <c r="K62" i="7"/>
  <c r="G62" i="7"/>
  <c r="L77" i="7"/>
  <c r="H77" i="7"/>
  <c r="L18" i="7"/>
  <c r="M122" i="7"/>
  <c r="P122" i="7"/>
  <c r="L122" i="7"/>
  <c r="O77" i="7"/>
  <c r="K77" i="7"/>
  <c r="G77" i="7"/>
  <c r="M77" i="7"/>
  <c r="I77" i="7"/>
  <c r="N33" i="7"/>
  <c r="P75" i="7"/>
  <c r="N62" i="7"/>
  <c r="P107" i="7"/>
  <c r="M107" i="7"/>
  <c r="K122" i="7"/>
  <c r="G107" i="7"/>
  <c r="L107" i="7"/>
  <c r="O122" i="7"/>
  <c r="I122" i="7"/>
  <c r="I62" i="7"/>
  <c r="H62" i="7"/>
  <c r="P62" i="7"/>
  <c r="L62" i="7"/>
  <c r="J77" i="7"/>
  <c r="M62" i="7"/>
  <c r="J62" i="7"/>
  <c r="N77" i="7"/>
  <c r="P68" i="7"/>
  <c r="P31" i="7"/>
  <c r="P24" i="7"/>
  <c r="P18" i="7"/>
  <c r="H18" i="7"/>
  <c r="M33" i="7"/>
  <c r="N18" i="7"/>
  <c r="G18" i="7"/>
  <c r="G22" i="7" s="1"/>
  <c r="I18" i="7"/>
  <c r="H33" i="7"/>
  <c r="I107" i="7"/>
  <c r="M18" i="7"/>
  <c r="H107" i="7"/>
  <c r="J18" i="7"/>
  <c r="K18" i="7"/>
  <c r="O18" i="7"/>
  <c r="P69" i="7"/>
  <c r="J107" i="7"/>
  <c r="N107" i="7"/>
  <c r="K107" i="7"/>
  <c r="O107" i="7"/>
  <c r="G122" i="7"/>
  <c r="P25" i="7"/>
  <c r="P26" i="7" s="1"/>
  <c r="P28" i="7"/>
  <c r="I131" i="14" l="1"/>
  <c r="I42" i="14"/>
  <c r="I43" i="14" s="1"/>
  <c r="J123" i="14"/>
  <c r="J124" i="14"/>
  <c r="I132" i="14"/>
  <c r="I135" i="14"/>
  <c r="I46" i="13"/>
  <c r="I89" i="14"/>
  <c r="I86" i="14"/>
  <c r="J154" i="14"/>
  <c r="K156" i="14"/>
  <c r="K151" i="14"/>
  <c r="O67" i="14"/>
  <c r="N75" i="14"/>
  <c r="N68" i="14"/>
  <c r="N72" i="14"/>
  <c r="N69" i="14"/>
  <c r="N168" i="14"/>
  <c r="N170" i="14" s="1"/>
  <c r="N88" i="14"/>
  <c r="J34" i="14"/>
  <c r="J78" i="14"/>
  <c r="J35" i="14"/>
  <c r="J79" i="14"/>
  <c r="I46" i="14"/>
  <c r="I175" i="14"/>
  <c r="J177" i="14"/>
  <c r="J172" i="14"/>
  <c r="P115" i="14"/>
  <c r="P118" i="14" s="1"/>
  <c r="P121" i="14" s="1"/>
  <c r="P64" i="14"/>
  <c r="M115" i="13"/>
  <c r="M118" i="13" s="1"/>
  <c r="M121" i="13" s="1"/>
  <c r="L152" i="13"/>
  <c r="I182" i="13"/>
  <c r="I135" i="13"/>
  <c r="I132" i="13"/>
  <c r="J130" i="13"/>
  <c r="J128" i="13"/>
  <c r="K173" i="13"/>
  <c r="N115" i="13"/>
  <c r="N118" i="13" s="1"/>
  <c r="N121" i="13" s="1"/>
  <c r="P110" i="13"/>
  <c r="P111" i="13" s="1"/>
  <c r="O112" i="13" s="1"/>
  <c r="O114" i="13" s="1"/>
  <c r="J36" i="13"/>
  <c r="J37" i="13"/>
  <c r="I90" i="13"/>
  <c r="I87" i="13"/>
  <c r="J41" i="13"/>
  <c r="J39" i="13"/>
  <c r="J81" i="13"/>
  <c r="J80" i="13"/>
  <c r="O31" i="13"/>
  <c r="O44" i="13"/>
  <c r="O25" i="13"/>
  <c r="O24" i="13"/>
  <c r="O28" i="13"/>
  <c r="O167" i="13"/>
  <c r="J85" i="13"/>
  <c r="J83" i="13"/>
  <c r="J126" i="13"/>
  <c r="J125" i="13"/>
  <c r="I127" i="12"/>
  <c r="I129" i="12" s="1"/>
  <c r="I134" i="12" s="1"/>
  <c r="N26" i="12"/>
  <c r="N29" i="12" s="1"/>
  <c r="N32" i="12" s="1"/>
  <c r="I38" i="12"/>
  <c r="I40" i="12" s="1"/>
  <c r="I45" i="12" s="1"/>
  <c r="J176" i="12"/>
  <c r="J174" i="12"/>
  <c r="N75" i="12"/>
  <c r="N68" i="12"/>
  <c r="N72" i="12"/>
  <c r="N69" i="12"/>
  <c r="N168" i="12"/>
  <c r="N170" i="12" s="1"/>
  <c r="N88" i="12"/>
  <c r="N115" i="12"/>
  <c r="N118" i="12" s="1"/>
  <c r="N121" i="12" s="1"/>
  <c r="P112" i="12"/>
  <c r="P169" i="12" s="1"/>
  <c r="P170" i="12" s="1"/>
  <c r="O114" i="12"/>
  <c r="O113" i="12"/>
  <c r="O120" i="12"/>
  <c r="O148" i="12"/>
  <c r="O149" i="12" s="1"/>
  <c r="O133" i="12"/>
  <c r="O117" i="12"/>
  <c r="O67" i="12"/>
  <c r="P64" i="12"/>
  <c r="K152" i="12"/>
  <c r="I82" i="12"/>
  <c r="I84" i="12" s="1"/>
  <c r="I89" i="12" s="1"/>
  <c r="P109" i="12"/>
  <c r="G111" i="7"/>
  <c r="G64" i="7"/>
  <c r="P29" i="7"/>
  <c r="P32" i="7" s="1"/>
  <c r="P73" i="7"/>
  <c r="P76" i="7" s="1"/>
  <c r="J128" i="14" l="1"/>
  <c r="J130" i="14"/>
  <c r="J126" i="14"/>
  <c r="J125" i="14"/>
  <c r="N70" i="14"/>
  <c r="N73" i="14" s="1"/>
  <c r="J81" i="14"/>
  <c r="J80" i="14"/>
  <c r="L152" i="14"/>
  <c r="J37" i="14"/>
  <c r="J36" i="14"/>
  <c r="O69" i="14"/>
  <c r="O75" i="14"/>
  <c r="O68" i="14"/>
  <c r="O168" i="14"/>
  <c r="O170" i="14" s="1"/>
  <c r="O72" i="14"/>
  <c r="O88" i="14"/>
  <c r="J85" i="14"/>
  <c r="J83" i="14"/>
  <c r="I90" i="14"/>
  <c r="I87" i="14"/>
  <c r="I182" i="14"/>
  <c r="K173" i="14"/>
  <c r="J41" i="14"/>
  <c r="J39" i="14"/>
  <c r="N76" i="14"/>
  <c r="O133" i="13"/>
  <c r="O120" i="13"/>
  <c r="O169" i="13"/>
  <c r="O113" i="13"/>
  <c r="O115" i="13" s="1"/>
  <c r="O117" i="13"/>
  <c r="O26" i="13"/>
  <c r="O170" i="13"/>
  <c r="J38" i="13"/>
  <c r="J40" i="13" s="1"/>
  <c r="J127" i="13"/>
  <c r="J129" i="13" s="1"/>
  <c r="O29" i="13"/>
  <c r="O32" i="13" s="1"/>
  <c r="J82" i="13"/>
  <c r="J84" i="13" s="1"/>
  <c r="J89" i="13" s="1"/>
  <c r="K176" i="13"/>
  <c r="K174" i="13"/>
  <c r="L155" i="13"/>
  <c r="L153" i="13"/>
  <c r="P109" i="13"/>
  <c r="I131" i="12"/>
  <c r="I135" i="12" s="1"/>
  <c r="J123" i="12"/>
  <c r="J124" i="12"/>
  <c r="N70" i="12"/>
  <c r="N73" i="12" s="1"/>
  <c r="N76" i="12" s="1"/>
  <c r="I86" i="12"/>
  <c r="P117" i="12"/>
  <c r="P113" i="12"/>
  <c r="P114" i="12"/>
  <c r="P120" i="12"/>
  <c r="P148" i="12"/>
  <c r="P149" i="12" s="1"/>
  <c r="P133" i="12"/>
  <c r="J177" i="12"/>
  <c r="I175" i="12"/>
  <c r="J172" i="12"/>
  <c r="K155" i="12"/>
  <c r="K153" i="12"/>
  <c r="J78" i="12"/>
  <c r="J34" i="12"/>
  <c r="J79" i="12"/>
  <c r="J35" i="12"/>
  <c r="O69" i="12"/>
  <c r="O75" i="12"/>
  <c r="O68" i="12"/>
  <c r="O168" i="12"/>
  <c r="O170" i="12" s="1"/>
  <c r="O88" i="12"/>
  <c r="O72" i="12"/>
  <c r="O115" i="12"/>
  <c r="O118" i="12" s="1"/>
  <c r="O121" i="12" s="1"/>
  <c r="I42" i="12"/>
  <c r="G112" i="7"/>
  <c r="G109" i="7"/>
  <c r="H65" i="7"/>
  <c r="H66" i="7" s="1"/>
  <c r="J127" i="14" l="1"/>
  <c r="J129" i="14" s="1"/>
  <c r="J134" i="14" s="1"/>
  <c r="J82" i="14"/>
  <c r="J84" i="14" s="1"/>
  <c r="O70" i="14"/>
  <c r="O73" i="14" s="1"/>
  <c r="O76" i="14" s="1"/>
  <c r="K176" i="14"/>
  <c r="K174" i="14"/>
  <c r="J38" i="14"/>
  <c r="J40" i="14" s="1"/>
  <c r="L155" i="14"/>
  <c r="L153" i="14"/>
  <c r="O118" i="13"/>
  <c r="O121" i="13" s="1"/>
  <c r="P115" i="12"/>
  <c r="P118" i="12" s="1"/>
  <c r="P121" i="12" s="1"/>
  <c r="O70" i="12"/>
  <c r="O73" i="12" s="1"/>
  <c r="O76" i="12" s="1"/>
  <c r="J134" i="13"/>
  <c r="J131" i="13"/>
  <c r="J45" i="13"/>
  <c r="J42" i="13"/>
  <c r="K78" i="13"/>
  <c r="K123" i="13"/>
  <c r="K34" i="13"/>
  <c r="K79" i="13"/>
  <c r="K124" i="13"/>
  <c r="K35" i="13"/>
  <c r="P117" i="13"/>
  <c r="P113" i="13"/>
  <c r="P114" i="13"/>
  <c r="P169" i="13"/>
  <c r="P170" i="13" s="1"/>
  <c r="P120" i="13"/>
  <c r="P133" i="13"/>
  <c r="K154" i="13"/>
  <c r="L156" i="13"/>
  <c r="L151" i="13"/>
  <c r="K177" i="13"/>
  <c r="J175" i="13"/>
  <c r="K172" i="13"/>
  <c r="J86" i="13"/>
  <c r="I132" i="12"/>
  <c r="J130" i="12"/>
  <c r="J128" i="12"/>
  <c r="J126" i="12"/>
  <c r="J125" i="12"/>
  <c r="J37" i="12"/>
  <c r="J36" i="12"/>
  <c r="J81" i="12"/>
  <c r="J80" i="12"/>
  <c r="I90" i="12"/>
  <c r="I87" i="12"/>
  <c r="I182" i="12"/>
  <c r="J41" i="12"/>
  <c r="J39" i="12"/>
  <c r="K173" i="12"/>
  <c r="I46" i="12"/>
  <c r="I43" i="12"/>
  <c r="J83" i="12"/>
  <c r="J85" i="12"/>
  <c r="J154" i="12"/>
  <c r="K156" i="12"/>
  <c r="K151" i="12"/>
  <c r="H110" i="7"/>
  <c r="H111" i="7" s="1"/>
  <c r="G148" i="7"/>
  <c r="G114" i="7"/>
  <c r="G133" i="7"/>
  <c r="G113" i="7"/>
  <c r="G117" i="7"/>
  <c r="G120" i="7"/>
  <c r="G67" i="7"/>
  <c r="G147" i="7" s="1"/>
  <c r="H64" i="7"/>
  <c r="I65" i="7" s="1"/>
  <c r="I66" i="7" s="1"/>
  <c r="K123" i="14" l="1"/>
  <c r="K124" i="14"/>
  <c r="J131" i="14"/>
  <c r="J89" i="14"/>
  <c r="J86" i="14"/>
  <c r="J87" i="14" s="1"/>
  <c r="J45" i="14"/>
  <c r="J42" i="14"/>
  <c r="K34" i="14"/>
  <c r="K78" i="14"/>
  <c r="K35" i="14"/>
  <c r="K79" i="14"/>
  <c r="K177" i="14"/>
  <c r="J175" i="14"/>
  <c r="K172" i="14"/>
  <c r="K154" i="14"/>
  <c r="L156" i="14"/>
  <c r="L151" i="14"/>
  <c r="P115" i="13"/>
  <c r="P118" i="13" s="1"/>
  <c r="P121" i="13" s="1"/>
  <c r="L173" i="13"/>
  <c r="K36" i="13"/>
  <c r="K37" i="13"/>
  <c r="K41" i="13"/>
  <c r="K39" i="13"/>
  <c r="K126" i="13"/>
  <c r="K125" i="13"/>
  <c r="K130" i="13"/>
  <c r="K128" i="13"/>
  <c r="K81" i="13"/>
  <c r="K80" i="13"/>
  <c r="J135" i="13"/>
  <c r="J132" i="13"/>
  <c r="J90" i="13"/>
  <c r="J87" i="13"/>
  <c r="M152" i="13"/>
  <c r="K83" i="13"/>
  <c r="K85" i="13"/>
  <c r="J46" i="13"/>
  <c r="J43" i="13"/>
  <c r="J127" i="12"/>
  <c r="J129" i="12" s="1"/>
  <c r="L152" i="12"/>
  <c r="J82" i="12"/>
  <c r="J84" i="12" s="1"/>
  <c r="J38" i="12"/>
  <c r="J40" i="12" s="1"/>
  <c r="J45" i="12" s="1"/>
  <c r="K176" i="12"/>
  <c r="K174" i="12"/>
  <c r="G115" i="7"/>
  <c r="G118" i="7" s="1"/>
  <c r="G121" i="7" s="1"/>
  <c r="H112" i="7"/>
  <c r="H169" i="7" s="1"/>
  <c r="H109" i="7"/>
  <c r="I110" i="7" s="1"/>
  <c r="I111" i="7" s="1"/>
  <c r="I112" i="7" s="1"/>
  <c r="I169" i="7" s="1"/>
  <c r="G168" i="7"/>
  <c r="G68" i="7"/>
  <c r="G72" i="7"/>
  <c r="G88" i="7"/>
  <c r="G75" i="7"/>
  <c r="G69" i="7"/>
  <c r="G70" i="7" s="1"/>
  <c r="I64" i="7"/>
  <c r="J65" i="7" s="1"/>
  <c r="H67" i="7"/>
  <c r="J90" i="14" l="1"/>
  <c r="J135" i="14"/>
  <c r="J132" i="14"/>
  <c r="K128" i="14"/>
  <c r="K130" i="14"/>
  <c r="K125" i="14"/>
  <c r="K126" i="14"/>
  <c r="K85" i="14"/>
  <c r="K83" i="14"/>
  <c r="K41" i="14"/>
  <c r="K39" i="14"/>
  <c r="K81" i="14"/>
  <c r="K80" i="14"/>
  <c r="J46" i="14"/>
  <c r="J43" i="14"/>
  <c r="L173" i="14"/>
  <c r="M152" i="14"/>
  <c r="K37" i="14"/>
  <c r="K36" i="14"/>
  <c r="K38" i="13"/>
  <c r="K40" i="13" s="1"/>
  <c r="K45" i="13" s="1"/>
  <c r="K82" i="13"/>
  <c r="K84" i="13" s="1"/>
  <c r="K127" i="13"/>
  <c r="K129" i="13" s="1"/>
  <c r="M155" i="13"/>
  <c r="M153" i="13"/>
  <c r="L174" i="13"/>
  <c r="L176" i="13"/>
  <c r="K123" i="12"/>
  <c r="K124" i="12"/>
  <c r="J134" i="12"/>
  <c r="J131" i="12"/>
  <c r="J89" i="12"/>
  <c r="J86" i="12"/>
  <c r="K177" i="12"/>
  <c r="J175" i="12"/>
  <c r="K172" i="12"/>
  <c r="L155" i="12"/>
  <c r="L153" i="12"/>
  <c r="K78" i="12"/>
  <c r="K34" i="12"/>
  <c r="K79" i="12"/>
  <c r="K35" i="12"/>
  <c r="J42" i="12"/>
  <c r="G73" i="7"/>
  <c r="G76" i="7" s="1"/>
  <c r="H75" i="7"/>
  <c r="H147" i="7"/>
  <c r="I109" i="7"/>
  <c r="J110" i="7" s="1"/>
  <c r="J111" i="7" s="1"/>
  <c r="J112" i="7" s="1"/>
  <c r="J169" i="7" s="1"/>
  <c r="I113" i="7"/>
  <c r="I114" i="7"/>
  <c r="I120" i="7"/>
  <c r="I133" i="7"/>
  <c r="H148" i="7"/>
  <c r="H120" i="7"/>
  <c r="H114" i="7"/>
  <c r="H117" i="7"/>
  <c r="H113" i="7"/>
  <c r="H133" i="7"/>
  <c r="I148" i="7"/>
  <c r="I117" i="7"/>
  <c r="J66" i="7"/>
  <c r="J64" i="7" s="1"/>
  <c r="K65" i="7" s="1"/>
  <c r="K66" i="7" s="1"/>
  <c r="H88" i="7"/>
  <c r="H72" i="7"/>
  <c r="H168" i="7"/>
  <c r="H69" i="7"/>
  <c r="H70" i="7" s="1"/>
  <c r="H68" i="7"/>
  <c r="K127" i="14" l="1"/>
  <c r="K129" i="14" s="1"/>
  <c r="K134" i="14" s="1"/>
  <c r="M153" i="14"/>
  <c r="M155" i="14"/>
  <c r="K38" i="14"/>
  <c r="K40" i="14" s="1"/>
  <c r="L174" i="14"/>
  <c r="L176" i="14"/>
  <c r="K82" i="14"/>
  <c r="K84" i="14" s="1"/>
  <c r="K134" i="13"/>
  <c r="K131" i="13"/>
  <c r="K89" i="13"/>
  <c r="K86" i="13"/>
  <c r="K42" i="13"/>
  <c r="M156" i="13"/>
  <c r="L154" i="13"/>
  <c r="M151" i="13"/>
  <c r="L177" i="13"/>
  <c r="K175" i="13"/>
  <c r="L172" i="13"/>
  <c r="L34" i="13"/>
  <c r="L123" i="13"/>
  <c r="L78" i="13"/>
  <c r="L79" i="13"/>
  <c r="L124" i="13"/>
  <c r="L35" i="13"/>
  <c r="K125" i="12"/>
  <c r="K126" i="12"/>
  <c r="J135" i="12"/>
  <c r="J132" i="12"/>
  <c r="K130" i="12"/>
  <c r="K128" i="12"/>
  <c r="K41" i="12"/>
  <c r="K39" i="12"/>
  <c r="L156" i="12"/>
  <c r="K154" i="12"/>
  <c r="L151" i="12"/>
  <c r="K83" i="12"/>
  <c r="K85" i="12"/>
  <c r="K36" i="12"/>
  <c r="K37" i="12"/>
  <c r="J90" i="12"/>
  <c r="J87" i="12"/>
  <c r="J46" i="12"/>
  <c r="J43" i="12"/>
  <c r="K80" i="12"/>
  <c r="K81" i="12"/>
  <c r="L173" i="12"/>
  <c r="H115" i="7"/>
  <c r="H118" i="7" s="1"/>
  <c r="H121" i="7" s="1"/>
  <c r="I115" i="7"/>
  <c r="I118" i="7" s="1"/>
  <c r="I121" i="7" s="1"/>
  <c r="H73" i="7"/>
  <c r="H76" i="7" s="1"/>
  <c r="J109" i="7"/>
  <c r="K110" i="7" s="1"/>
  <c r="K111" i="7" s="1"/>
  <c r="K112" i="7" s="1"/>
  <c r="J114" i="7"/>
  <c r="J148" i="7"/>
  <c r="I67" i="7"/>
  <c r="I147" i="7" s="1"/>
  <c r="J120" i="7"/>
  <c r="J117" i="7"/>
  <c r="J133" i="7"/>
  <c r="J113" i="7"/>
  <c r="J67" i="7"/>
  <c r="J147" i="7" s="1"/>
  <c r="K64" i="7"/>
  <c r="L65" i="7" s="1"/>
  <c r="L66" i="7" s="1"/>
  <c r="K131" i="14" l="1"/>
  <c r="L123" i="14"/>
  <c r="L124" i="14"/>
  <c r="K132" i="14"/>
  <c r="K135" i="14"/>
  <c r="K89" i="14"/>
  <c r="K86" i="14"/>
  <c r="K45" i="14"/>
  <c r="K42" i="14"/>
  <c r="M156" i="14"/>
  <c r="L154" i="14"/>
  <c r="M151" i="14"/>
  <c r="L177" i="14"/>
  <c r="K175" i="14"/>
  <c r="L172" i="14"/>
  <c r="L34" i="14"/>
  <c r="L78" i="14"/>
  <c r="L35" i="14"/>
  <c r="L79" i="14"/>
  <c r="K148" i="7"/>
  <c r="K169" i="7"/>
  <c r="K127" i="12"/>
  <c r="K129" i="12" s="1"/>
  <c r="L37" i="13"/>
  <c r="L36" i="13"/>
  <c r="N152" i="13"/>
  <c r="K90" i="13"/>
  <c r="K87" i="13"/>
  <c r="L130" i="13"/>
  <c r="L128" i="13"/>
  <c r="L85" i="13"/>
  <c r="L83" i="13"/>
  <c r="M173" i="13"/>
  <c r="L81" i="13"/>
  <c r="L80" i="13"/>
  <c r="K135" i="13"/>
  <c r="K132" i="13"/>
  <c r="L41" i="13"/>
  <c r="L39" i="13"/>
  <c r="L126" i="13"/>
  <c r="L125" i="13"/>
  <c r="K46" i="13"/>
  <c r="K43" i="13"/>
  <c r="K38" i="12"/>
  <c r="K40" i="12" s="1"/>
  <c r="K82" i="12"/>
  <c r="K84" i="12" s="1"/>
  <c r="K89" i="12" s="1"/>
  <c r="L176" i="12"/>
  <c r="L174" i="12"/>
  <c r="M152" i="12"/>
  <c r="J115" i="7"/>
  <c r="J118" i="7" s="1"/>
  <c r="J121" i="7" s="1"/>
  <c r="I75" i="7"/>
  <c r="I72" i="7"/>
  <c r="I68" i="7"/>
  <c r="I168" i="7"/>
  <c r="I88" i="7"/>
  <c r="I69" i="7"/>
  <c r="J68" i="7"/>
  <c r="J168" i="7"/>
  <c r="J75" i="7"/>
  <c r="J69" i="7"/>
  <c r="J72" i="7"/>
  <c r="J88" i="7"/>
  <c r="K109" i="7"/>
  <c r="K113" i="7"/>
  <c r="K120" i="7"/>
  <c r="K117" i="7"/>
  <c r="K114" i="7"/>
  <c r="K133" i="7"/>
  <c r="L130" i="14" l="1"/>
  <c r="L128" i="14"/>
  <c r="L125" i="14"/>
  <c r="L126" i="14"/>
  <c r="L127" i="14" s="1"/>
  <c r="K46" i="14"/>
  <c r="K43" i="14"/>
  <c r="L36" i="14"/>
  <c r="L37" i="14"/>
  <c r="L38" i="14" s="1"/>
  <c r="N152" i="14"/>
  <c r="L85" i="14"/>
  <c r="L83" i="14"/>
  <c r="M173" i="14"/>
  <c r="K90" i="14"/>
  <c r="K87" i="14"/>
  <c r="L80" i="14"/>
  <c r="L81" i="14"/>
  <c r="L41" i="14"/>
  <c r="L39" i="14"/>
  <c r="J70" i="7"/>
  <c r="J73" i="7" s="1"/>
  <c r="J76" i="7" s="1"/>
  <c r="I70" i="7"/>
  <c r="I73" i="7" s="1"/>
  <c r="I76" i="7" s="1"/>
  <c r="L127" i="13"/>
  <c r="L129" i="13" s="1"/>
  <c r="L38" i="13"/>
  <c r="L40" i="13" s="1"/>
  <c r="L82" i="13"/>
  <c r="L84" i="13" s="1"/>
  <c r="L89" i="13" s="1"/>
  <c r="M176" i="13"/>
  <c r="M174" i="13"/>
  <c r="N153" i="13"/>
  <c r="N155" i="13"/>
  <c r="K134" i="12"/>
  <c r="K131" i="12"/>
  <c r="L124" i="12"/>
  <c r="L123" i="12"/>
  <c r="K45" i="12"/>
  <c r="K42" i="12"/>
  <c r="K43" i="12" s="1"/>
  <c r="L78" i="12"/>
  <c r="L34" i="12"/>
  <c r="L79" i="12"/>
  <c r="L35" i="12"/>
  <c r="K86" i="12"/>
  <c r="M155" i="12"/>
  <c r="M153" i="12"/>
  <c r="L177" i="12"/>
  <c r="K175" i="12"/>
  <c r="L172" i="12"/>
  <c r="K115" i="7"/>
  <c r="K118" i="7" s="1"/>
  <c r="K121" i="7" s="1"/>
  <c r="L110" i="7"/>
  <c r="L111" i="7" s="1"/>
  <c r="K67" i="7"/>
  <c r="K147" i="7" s="1"/>
  <c r="L64" i="7"/>
  <c r="M65" i="7" s="1"/>
  <c r="M66" i="7" s="1"/>
  <c r="L129" i="14" l="1"/>
  <c r="L134" i="14" s="1"/>
  <c r="L82" i="14"/>
  <c r="L84" i="14" s="1"/>
  <c r="L89" i="14" s="1"/>
  <c r="L40" i="14"/>
  <c r="L45" i="14" s="1"/>
  <c r="M176" i="14"/>
  <c r="M174" i="14"/>
  <c r="N155" i="14"/>
  <c r="N153" i="14"/>
  <c r="L45" i="13"/>
  <c r="L42" i="13"/>
  <c r="L46" i="13" s="1"/>
  <c r="L134" i="13"/>
  <c r="L131" i="13"/>
  <c r="L135" i="13" s="1"/>
  <c r="L86" i="13"/>
  <c r="N156" i="13"/>
  <c r="M154" i="13"/>
  <c r="N151" i="13"/>
  <c r="M177" i="13"/>
  <c r="L175" i="13"/>
  <c r="M172" i="13"/>
  <c r="M78" i="13"/>
  <c r="M123" i="13"/>
  <c r="M34" i="13"/>
  <c r="M79" i="13"/>
  <c r="M124" i="13"/>
  <c r="M35" i="13"/>
  <c r="L128" i="12"/>
  <c r="L130" i="12"/>
  <c r="K135" i="12"/>
  <c r="K132" i="12"/>
  <c r="L125" i="12"/>
  <c r="L126" i="12"/>
  <c r="K46" i="12"/>
  <c r="K90" i="12"/>
  <c r="K87" i="12"/>
  <c r="L80" i="12"/>
  <c r="L81" i="12"/>
  <c r="L41" i="12"/>
  <c r="L39" i="12"/>
  <c r="L83" i="12"/>
  <c r="L85" i="12"/>
  <c r="M156" i="12"/>
  <c r="L154" i="12"/>
  <c r="M151" i="12"/>
  <c r="M173" i="12"/>
  <c r="L36" i="12"/>
  <c r="L37" i="12"/>
  <c r="L112" i="7"/>
  <c r="L169" i="7" s="1"/>
  <c r="L109" i="7"/>
  <c r="K72" i="7"/>
  <c r="K168" i="7"/>
  <c r="K69" i="7"/>
  <c r="K68" i="7"/>
  <c r="K88" i="7"/>
  <c r="K75" i="7"/>
  <c r="L131" i="14" l="1"/>
  <c r="L135" i="14" s="1"/>
  <c r="M123" i="14"/>
  <c r="M124" i="14"/>
  <c r="L132" i="14"/>
  <c r="M78" i="14"/>
  <c r="M34" i="14"/>
  <c r="M35" i="14"/>
  <c r="M79" i="14"/>
  <c r="N156" i="14"/>
  <c r="M154" i="14"/>
  <c r="N151" i="14"/>
  <c r="L42" i="14"/>
  <c r="M177" i="14"/>
  <c r="L175" i="14"/>
  <c r="M172" i="14"/>
  <c r="L86" i="14"/>
  <c r="K70" i="7"/>
  <c r="L43" i="13"/>
  <c r="L132" i="13"/>
  <c r="M130" i="13"/>
  <c r="M128" i="13"/>
  <c r="M81" i="13"/>
  <c r="M80" i="13"/>
  <c r="O152" i="13"/>
  <c r="M85" i="13"/>
  <c r="M83" i="13"/>
  <c r="N173" i="13"/>
  <c r="M36" i="13"/>
  <c r="M37" i="13"/>
  <c r="M39" i="13"/>
  <c r="M41" i="13"/>
  <c r="M125" i="13"/>
  <c r="M126" i="13"/>
  <c r="L90" i="13"/>
  <c r="L87" i="13"/>
  <c r="L127" i="12"/>
  <c r="L129" i="12" s="1"/>
  <c r="L38" i="12"/>
  <c r="L40" i="12" s="1"/>
  <c r="L45" i="12" s="1"/>
  <c r="L82" i="12"/>
  <c r="L84" i="12" s="1"/>
  <c r="L89" i="12" s="1"/>
  <c r="M176" i="12"/>
  <c r="M174" i="12"/>
  <c r="N152" i="12"/>
  <c r="M110" i="7"/>
  <c r="M111" i="7" s="1"/>
  <c r="L148" i="7"/>
  <c r="L114" i="7"/>
  <c r="L113" i="7"/>
  <c r="L133" i="7"/>
  <c r="L120" i="7"/>
  <c r="L117" i="7"/>
  <c r="K73" i="7"/>
  <c r="K76" i="7" s="1"/>
  <c r="L67" i="7"/>
  <c r="L147" i="7" s="1"/>
  <c r="M64" i="7"/>
  <c r="M130" i="14" l="1"/>
  <c r="M128" i="14"/>
  <c r="M126" i="14"/>
  <c r="M125" i="14"/>
  <c r="M81" i="14"/>
  <c r="M80" i="14"/>
  <c r="L46" i="14"/>
  <c r="L43" i="14"/>
  <c r="M85" i="14"/>
  <c r="M83" i="14"/>
  <c r="L90" i="14"/>
  <c r="L87" i="14"/>
  <c r="M36" i="14"/>
  <c r="M37" i="14"/>
  <c r="N173" i="14"/>
  <c r="O152" i="14"/>
  <c r="M39" i="14"/>
  <c r="M41" i="14"/>
  <c r="M127" i="13"/>
  <c r="M129" i="13" s="1"/>
  <c r="M134" i="13" s="1"/>
  <c r="M38" i="13"/>
  <c r="M40" i="13" s="1"/>
  <c r="M82" i="13"/>
  <c r="M84" i="13" s="1"/>
  <c r="N176" i="13"/>
  <c r="N174" i="13"/>
  <c r="O155" i="13"/>
  <c r="O153" i="13"/>
  <c r="L134" i="12"/>
  <c r="L131" i="12"/>
  <c r="M124" i="12"/>
  <c r="M123" i="12"/>
  <c r="L42" i="12"/>
  <c r="L46" i="12" s="1"/>
  <c r="L86" i="12"/>
  <c r="L90" i="12" s="1"/>
  <c r="L175" i="12"/>
  <c r="M177" i="12"/>
  <c r="M172" i="12"/>
  <c r="N155" i="12"/>
  <c r="N153" i="12"/>
  <c r="M78" i="12"/>
  <c r="M34" i="12"/>
  <c r="M79" i="12"/>
  <c r="M35" i="12"/>
  <c r="L115" i="7"/>
  <c r="L118" i="7" s="1"/>
  <c r="L121" i="7" s="1"/>
  <c r="M112" i="7"/>
  <c r="M169" i="7" s="1"/>
  <c r="M109" i="7"/>
  <c r="N110" i="7" s="1"/>
  <c r="N111" i="7" s="1"/>
  <c r="N112" i="7" s="1"/>
  <c r="N65" i="7"/>
  <c r="N66" i="7" s="1"/>
  <c r="L72" i="7"/>
  <c r="L168" i="7"/>
  <c r="L68" i="7"/>
  <c r="L88" i="7"/>
  <c r="L69" i="7"/>
  <c r="L70" i="7" s="1"/>
  <c r="L75" i="7"/>
  <c r="M127" i="14" l="1"/>
  <c r="M129" i="14" s="1"/>
  <c r="M134" i="14" s="1"/>
  <c r="M82" i="14"/>
  <c r="M84" i="14" s="1"/>
  <c r="N176" i="14"/>
  <c r="N174" i="14"/>
  <c r="M38" i="14"/>
  <c r="M40" i="14" s="1"/>
  <c r="M45" i="14" s="1"/>
  <c r="O155" i="14"/>
  <c r="O153" i="14"/>
  <c r="N148" i="7"/>
  <c r="N169" i="7"/>
  <c r="M45" i="13"/>
  <c r="M42" i="13"/>
  <c r="M89" i="13"/>
  <c r="M86" i="13"/>
  <c r="M131" i="13"/>
  <c r="M175" i="13"/>
  <c r="N177" i="13"/>
  <c r="N172" i="13"/>
  <c r="N78" i="13"/>
  <c r="N123" i="13"/>
  <c r="N34" i="13"/>
  <c r="N79" i="13"/>
  <c r="N124" i="13"/>
  <c r="N35" i="13"/>
  <c r="O156" i="13"/>
  <c r="N154" i="13"/>
  <c r="O151" i="13"/>
  <c r="L132" i="12"/>
  <c r="L135" i="12"/>
  <c r="M125" i="12"/>
  <c r="M126" i="12"/>
  <c r="M130" i="12"/>
  <c r="M128" i="12"/>
  <c r="L43" i="12"/>
  <c r="L87" i="12"/>
  <c r="M85" i="12"/>
  <c r="M83" i="12"/>
  <c r="M37" i="12"/>
  <c r="M36" i="12"/>
  <c r="N173" i="12"/>
  <c r="M81" i="12"/>
  <c r="M80" i="12"/>
  <c r="M41" i="12"/>
  <c r="M39" i="12"/>
  <c r="N156" i="12"/>
  <c r="M154" i="12"/>
  <c r="N151" i="12"/>
  <c r="N114" i="7"/>
  <c r="N117" i="7"/>
  <c r="N120" i="7"/>
  <c r="N133" i="7"/>
  <c r="N113" i="7"/>
  <c r="N109" i="7"/>
  <c r="M148" i="7"/>
  <c r="M113" i="7"/>
  <c r="M120" i="7"/>
  <c r="M133" i="7"/>
  <c r="M114" i="7"/>
  <c r="M117" i="7"/>
  <c r="M67" i="7"/>
  <c r="M147" i="7" s="1"/>
  <c r="N64" i="7"/>
  <c r="O65" i="7" s="1"/>
  <c r="O66" i="7" s="1"/>
  <c r="L73" i="7"/>
  <c r="L76" i="7" s="1"/>
  <c r="M131" i="14" l="1"/>
  <c r="M135" i="14" s="1"/>
  <c r="N123" i="14"/>
  <c r="N124" i="14"/>
  <c r="M132" i="14"/>
  <c r="M89" i="14"/>
  <c r="M86" i="14"/>
  <c r="M42" i="14"/>
  <c r="O156" i="14"/>
  <c r="N154" i="14"/>
  <c r="O151" i="14"/>
  <c r="M175" i="14"/>
  <c r="N177" i="14"/>
  <c r="N172" i="14"/>
  <c r="N34" i="14"/>
  <c r="N78" i="14"/>
  <c r="N35" i="14"/>
  <c r="N79" i="14"/>
  <c r="M43" i="13"/>
  <c r="M46" i="13"/>
  <c r="P152" i="13"/>
  <c r="N41" i="13"/>
  <c r="N39" i="13"/>
  <c r="N125" i="13"/>
  <c r="N126" i="13"/>
  <c r="N128" i="13"/>
  <c r="N130" i="13"/>
  <c r="N80" i="13"/>
  <c r="N81" i="13"/>
  <c r="M135" i="13"/>
  <c r="M132" i="13"/>
  <c r="N85" i="13"/>
  <c r="N83" i="13"/>
  <c r="O173" i="13"/>
  <c r="M90" i="13"/>
  <c r="M87" i="13"/>
  <c r="N36" i="13"/>
  <c r="N37" i="13"/>
  <c r="M127" i="12"/>
  <c r="M129" i="12" s="1"/>
  <c r="M134" i="12" s="1"/>
  <c r="M38" i="12"/>
  <c r="M40" i="12" s="1"/>
  <c r="M45" i="12" s="1"/>
  <c r="M82" i="12"/>
  <c r="M84" i="12" s="1"/>
  <c r="M89" i="12" s="1"/>
  <c r="N176" i="12"/>
  <c r="N174" i="12"/>
  <c r="O152" i="12"/>
  <c r="M115" i="7"/>
  <c r="M118" i="7" s="1"/>
  <c r="M121" i="7" s="1"/>
  <c r="N115" i="7"/>
  <c r="N118" i="7" s="1"/>
  <c r="N121" i="7" s="1"/>
  <c r="M68" i="7"/>
  <c r="M88" i="7"/>
  <c r="M75" i="7"/>
  <c r="O110" i="7"/>
  <c r="O111" i="7" s="1"/>
  <c r="M72" i="7"/>
  <c r="M69" i="7"/>
  <c r="M70" i="7" s="1"/>
  <c r="M168" i="7"/>
  <c r="N67" i="7"/>
  <c r="N147" i="7" s="1"/>
  <c r="O64" i="7"/>
  <c r="P65" i="7" s="1"/>
  <c r="P66" i="7" s="1"/>
  <c r="N130" i="14" l="1"/>
  <c r="N128" i="14"/>
  <c r="N126" i="14"/>
  <c r="N125" i="14"/>
  <c r="N41" i="14"/>
  <c r="N39" i="14"/>
  <c r="M46" i="14"/>
  <c r="M43" i="14"/>
  <c r="N81" i="14"/>
  <c r="N80" i="14"/>
  <c r="P152" i="14"/>
  <c r="M90" i="14"/>
  <c r="M87" i="14"/>
  <c r="N85" i="14"/>
  <c r="N83" i="14"/>
  <c r="N37" i="14"/>
  <c r="N36" i="14"/>
  <c r="O173" i="14"/>
  <c r="N38" i="13"/>
  <c r="N40" i="13" s="1"/>
  <c r="N45" i="13" s="1"/>
  <c r="N82" i="13"/>
  <c r="N84" i="13" s="1"/>
  <c r="N127" i="13"/>
  <c r="N129" i="13" s="1"/>
  <c r="N134" i="13" s="1"/>
  <c r="P155" i="13"/>
  <c r="P153" i="13"/>
  <c r="O176" i="13"/>
  <c r="O174" i="13"/>
  <c r="M131" i="12"/>
  <c r="N124" i="12"/>
  <c r="N123" i="12"/>
  <c r="O155" i="12"/>
  <c r="O153" i="12"/>
  <c r="N177" i="12"/>
  <c r="M175" i="12"/>
  <c r="N172" i="12"/>
  <c r="M86" i="12"/>
  <c r="M42" i="12"/>
  <c r="N34" i="12"/>
  <c r="N78" i="12"/>
  <c r="N35" i="12"/>
  <c r="N79" i="12"/>
  <c r="M73" i="7"/>
  <c r="M76" i="7" s="1"/>
  <c r="O112" i="7"/>
  <c r="O169" i="7" s="1"/>
  <c r="O109" i="7"/>
  <c r="N75" i="7"/>
  <c r="N168" i="7"/>
  <c r="N68" i="7"/>
  <c r="N69" i="7"/>
  <c r="N88" i="7"/>
  <c r="N72" i="7"/>
  <c r="N127" i="14" l="1"/>
  <c r="N129" i="14" s="1"/>
  <c r="N134" i="14" s="1"/>
  <c r="N38" i="14"/>
  <c r="N40" i="14" s="1"/>
  <c r="P155" i="14"/>
  <c r="P153" i="14"/>
  <c r="O176" i="14"/>
  <c r="O174" i="14"/>
  <c r="N82" i="14"/>
  <c r="N84" i="14" s="1"/>
  <c r="N89" i="14" s="1"/>
  <c r="N70" i="7"/>
  <c r="N89" i="13"/>
  <c r="N86" i="13"/>
  <c r="N87" i="13" s="1"/>
  <c r="N42" i="13"/>
  <c r="N46" i="13" s="1"/>
  <c r="N131" i="13"/>
  <c r="N135" i="13" s="1"/>
  <c r="O177" i="13"/>
  <c r="N175" i="13"/>
  <c r="O172" i="13"/>
  <c r="O78" i="13"/>
  <c r="O123" i="13"/>
  <c r="O34" i="13"/>
  <c r="O35" i="13"/>
  <c r="O79" i="13"/>
  <c r="O124" i="13"/>
  <c r="O154" i="13"/>
  <c r="P156" i="13"/>
  <c r="P151" i="13"/>
  <c r="M132" i="12"/>
  <c r="M135" i="12"/>
  <c r="N125" i="12"/>
  <c r="N126" i="12"/>
  <c r="N128" i="12"/>
  <c r="N130" i="12"/>
  <c r="N41" i="12"/>
  <c r="N39" i="12"/>
  <c r="M46" i="12"/>
  <c r="M43" i="12"/>
  <c r="N81" i="12"/>
  <c r="N80" i="12"/>
  <c r="M90" i="12"/>
  <c r="M87" i="12"/>
  <c r="N154" i="12"/>
  <c r="O156" i="12"/>
  <c r="O151" i="12"/>
  <c r="N37" i="12"/>
  <c r="N36" i="12"/>
  <c r="O173" i="12"/>
  <c r="N85" i="12"/>
  <c r="N83" i="12"/>
  <c r="P110" i="7"/>
  <c r="P111" i="7" s="1"/>
  <c r="O148" i="7"/>
  <c r="O113" i="7"/>
  <c r="O133" i="7"/>
  <c r="O114" i="7"/>
  <c r="O115" i="7" s="1"/>
  <c r="O117" i="7"/>
  <c r="O120" i="7"/>
  <c r="N73" i="7"/>
  <c r="N76" i="7" s="1"/>
  <c r="O67" i="7"/>
  <c r="O147" i="7" s="1"/>
  <c r="P64" i="7"/>
  <c r="O123" i="14" l="1"/>
  <c r="O124" i="14"/>
  <c r="N131" i="14"/>
  <c r="N45" i="14"/>
  <c r="N42" i="14"/>
  <c r="N86" i="14"/>
  <c r="P156" i="14"/>
  <c r="O154" i="14"/>
  <c r="P151" i="14"/>
  <c r="O34" i="14"/>
  <c r="O35" i="14"/>
  <c r="O78" i="14"/>
  <c r="O79" i="14"/>
  <c r="O177" i="14"/>
  <c r="N175" i="14"/>
  <c r="O172" i="14"/>
  <c r="N90" i="13"/>
  <c r="N132" i="13"/>
  <c r="N43" i="13"/>
  <c r="O41" i="13"/>
  <c r="O39" i="13"/>
  <c r="O37" i="13"/>
  <c r="O36" i="13"/>
  <c r="O130" i="13"/>
  <c r="O128" i="13"/>
  <c r="O126" i="13"/>
  <c r="O125" i="13"/>
  <c r="P173" i="13"/>
  <c r="O83" i="13"/>
  <c r="O85" i="13"/>
  <c r="O80" i="13"/>
  <c r="O81" i="13"/>
  <c r="N127" i="12"/>
  <c r="N129" i="12" s="1"/>
  <c r="P152" i="12"/>
  <c r="O174" i="12"/>
  <c r="O176" i="12"/>
  <c r="N38" i="12"/>
  <c r="N40" i="12" s="1"/>
  <c r="N82" i="12"/>
  <c r="N84" i="12" s="1"/>
  <c r="O149" i="7"/>
  <c r="O118" i="7"/>
  <c r="O121" i="7" s="1"/>
  <c r="P112" i="7"/>
  <c r="P169" i="7" s="1"/>
  <c r="P170" i="7" s="1"/>
  <c r="P109" i="7"/>
  <c r="O68" i="7"/>
  <c r="O168" i="7"/>
  <c r="O69" i="7"/>
  <c r="O75" i="7"/>
  <c r="O88" i="7"/>
  <c r="O72" i="7"/>
  <c r="O125" i="14" l="1"/>
  <c r="O126" i="14"/>
  <c r="N135" i="14"/>
  <c r="N132" i="14"/>
  <c r="O130" i="14"/>
  <c r="O128" i="14"/>
  <c r="P173" i="14"/>
  <c r="O81" i="14"/>
  <c r="O80" i="14"/>
  <c r="O85" i="14"/>
  <c r="O83" i="14"/>
  <c r="O41" i="14"/>
  <c r="O39" i="14"/>
  <c r="N46" i="14"/>
  <c r="N43" i="14"/>
  <c r="O37" i="14"/>
  <c r="O36" i="14"/>
  <c r="N90" i="14"/>
  <c r="N87" i="14"/>
  <c r="O82" i="13"/>
  <c r="O84" i="13" s="1"/>
  <c r="O89" i="13" s="1"/>
  <c r="O70" i="7"/>
  <c r="O127" i="13"/>
  <c r="O129" i="13" s="1"/>
  <c r="O38" i="13"/>
  <c r="O40" i="13" s="1"/>
  <c r="P174" i="13"/>
  <c r="P176" i="13"/>
  <c r="N134" i="12"/>
  <c r="N131" i="12"/>
  <c r="O123" i="12"/>
  <c r="O124" i="12"/>
  <c r="N45" i="12"/>
  <c r="N42" i="12"/>
  <c r="N89" i="12"/>
  <c r="N86" i="12"/>
  <c r="O35" i="12"/>
  <c r="O78" i="12"/>
  <c r="O34" i="12"/>
  <c r="O79" i="12"/>
  <c r="P155" i="12"/>
  <c r="P153" i="12"/>
  <c r="O177" i="12"/>
  <c r="N175" i="12"/>
  <c r="O172" i="12"/>
  <c r="P148" i="7"/>
  <c r="P149" i="7" s="1"/>
  <c r="P114" i="7"/>
  <c r="P113" i="7"/>
  <c r="P133" i="7"/>
  <c r="P120" i="7"/>
  <c r="P117" i="7"/>
  <c r="O73" i="7"/>
  <c r="O76" i="7" s="1"/>
  <c r="O127" i="14" l="1"/>
  <c r="O129" i="14" s="1"/>
  <c r="O82" i="14"/>
  <c r="O84" i="14" s="1"/>
  <c r="O89" i="14" s="1"/>
  <c r="O38" i="14"/>
  <c r="O40" i="14" s="1"/>
  <c r="P174" i="14"/>
  <c r="P176" i="14"/>
  <c r="O86" i="13"/>
  <c r="O45" i="13"/>
  <c r="O42" i="13"/>
  <c r="O46" i="13" s="1"/>
  <c r="O134" i="13"/>
  <c r="O131" i="13"/>
  <c r="O135" i="13" s="1"/>
  <c r="P79" i="13"/>
  <c r="P78" i="13"/>
  <c r="P34" i="13"/>
  <c r="P123" i="13"/>
  <c r="P124" i="13"/>
  <c r="P177" i="13"/>
  <c r="O175" i="13"/>
  <c r="P172" i="13"/>
  <c r="O130" i="12"/>
  <c r="O128" i="12"/>
  <c r="O126" i="12"/>
  <c r="O125" i="12"/>
  <c r="N135" i="12"/>
  <c r="N132" i="12"/>
  <c r="O41" i="12"/>
  <c r="O39" i="12"/>
  <c r="O83" i="12"/>
  <c r="O85" i="12"/>
  <c r="N90" i="12"/>
  <c r="N87" i="12"/>
  <c r="P173" i="12"/>
  <c r="O36" i="12"/>
  <c r="O37" i="12"/>
  <c r="P156" i="12"/>
  <c r="O154" i="12"/>
  <c r="P151" i="12"/>
  <c r="O81" i="12"/>
  <c r="O80" i="12"/>
  <c r="N46" i="12"/>
  <c r="N43" i="12"/>
  <c r="P115" i="7"/>
  <c r="P118" i="7" s="1"/>
  <c r="P121" i="7" s="1"/>
  <c r="O134" i="14" l="1"/>
  <c r="O131" i="14"/>
  <c r="P123" i="14"/>
  <c r="P124" i="14"/>
  <c r="O45" i="14"/>
  <c r="O42" i="14"/>
  <c r="O86" i="14"/>
  <c r="P78" i="14"/>
  <c r="P79" i="14"/>
  <c r="P34" i="14"/>
  <c r="P177" i="14"/>
  <c r="O175" i="14"/>
  <c r="P172" i="14"/>
  <c r="O87" i="13"/>
  <c r="O90" i="13"/>
  <c r="O43" i="13"/>
  <c r="O132" i="13"/>
  <c r="P128" i="13"/>
  <c r="P130" i="13"/>
  <c r="P126" i="13"/>
  <c r="P125" i="13"/>
  <c r="P37" i="13"/>
  <c r="P36" i="13"/>
  <c r="P80" i="13"/>
  <c r="P81" i="13"/>
  <c r="P83" i="13"/>
  <c r="P85" i="13"/>
  <c r="O127" i="12"/>
  <c r="O129" i="12" s="1"/>
  <c r="O38" i="12"/>
  <c r="O40" i="12" s="1"/>
  <c r="O45" i="12" s="1"/>
  <c r="O82" i="12"/>
  <c r="O84" i="12" s="1"/>
  <c r="O89" i="12" s="1"/>
  <c r="P176" i="12"/>
  <c r="P174" i="12"/>
  <c r="G20" i="7"/>
  <c r="P128" i="14" l="1"/>
  <c r="P130" i="14"/>
  <c r="P125" i="14"/>
  <c r="P126" i="14"/>
  <c r="O135" i="14"/>
  <c r="O132" i="14"/>
  <c r="P36" i="14"/>
  <c r="P37" i="14"/>
  <c r="O90" i="14"/>
  <c r="O87" i="14"/>
  <c r="P85" i="14"/>
  <c r="P83" i="14"/>
  <c r="O46" i="14"/>
  <c r="O43" i="14"/>
  <c r="P80" i="14"/>
  <c r="P81" i="14"/>
  <c r="P82" i="13"/>
  <c r="P84" i="13" s="1"/>
  <c r="P89" i="13" s="1"/>
  <c r="P127" i="13"/>
  <c r="P129" i="13" s="1"/>
  <c r="P134" i="13" s="1"/>
  <c r="P38" i="13"/>
  <c r="P40" i="13" s="1"/>
  <c r="O134" i="12"/>
  <c r="O131" i="12"/>
  <c r="P123" i="12"/>
  <c r="P124" i="12"/>
  <c r="O42" i="12"/>
  <c r="O46" i="12" s="1"/>
  <c r="P177" i="12"/>
  <c r="O175" i="12"/>
  <c r="P172" i="12"/>
  <c r="O43" i="12"/>
  <c r="O86" i="12"/>
  <c r="P78" i="12"/>
  <c r="P79" i="12"/>
  <c r="P34" i="12"/>
  <c r="H21" i="7"/>
  <c r="H22" i="7" s="1"/>
  <c r="H20" i="7" s="1"/>
  <c r="P127" i="14" l="1"/>
  <c r="P129" i="14" s="1"/>
  <c r="P82" i="14"/>
  <c r="P84" i="14" s="1"/>
  <c r="P89" i="14" s="1"/>
  <c r="P38" i="14"/>
  <c r="P40" i="14" s="1"/>
  <c r="P42" i="14" s="1"/>
  <c r="P86" i="13"/>
  <c r="P90" i="13" s="1"/>
  <c r="P45" i="13"/>
  <c r="P42" i="13"/>
  <c r="P131" i="13"/>
  <c r="O132" i="12"/>
  <c r="O135" i="12"/>
  <c r="P130" i="12"/>
  <c r="P128" i="12"/>
  <c r="P125" i="12"/>
  <c r="P126" i="12"/>
  <c r="P81" i="12"/>
  <c r="P80" i="12"/>
  <c r="O90" i="12"/>
  <c r="O87" i="12"/>
  <c r="P36" i="12"/>
  <c r="P37" i="12"/>
  <c r="P83" i="12"/>
  <c r="P85" i="12"/>
  <c r="I21" i="7"/>
  <c r="I22" i="7" s="1"/>
  <c r="G167" i="7" s="1"/>
  <c r="G170" i="7" s="1"/>
  <c r="G173" i="7" s="1"/>
  <c r="P45" i="14" l="1"/>
  <c r="P134" i="14"/>
  <c r="P131" i="14"/>
  <c r="P86" i="14"/>
  <c r="P87" i="14" s="1"/>
  <c r="P46" i="14"/>
  <c r="P43" i="14"/>
  <c r="P87" i="13"/>
  <c r="P135" i="13"/>
  <c r="P132" i="13"/>
  <c r="P46" i="13"/>
  <c r="P43" i="13"/>
  <c r="P127" i="12"/>
  <c r="P129" i="12" s="1"/>
  <c r="P134" i="12" s="1"/>
  <c r="P38" i="12"/>
  <c r="P40" i="12" s="1"/>
  <c r="P42" i="12" s="1"/>
  <c r="P82" i="12"/>
  <c r="P84" i="12" s="1"/>
  <c r="P89" i="12" s="1"/>
  <c r="G176" i="7"/>
  <c r="G174" i="7"/>
  <c r="I20" i="7"/>
  <c r="G31" i="7"/>
  <c r="G24" i="7"/>
  <c r="G25" i="7"/>
  <c r="G44" i="7"/>
  <c r="G28" i="7"/>
  <c r="G146" i="7"/>
  <c r="G149" i="7" s="1"/>
  <c r="G152" i="7" s="1"/>
  <c r="P90" i="14" l="1"/>
  <c r="P135" i="14"/>
  <c r="P132" i="14"/>
  <c r="G26" i="7"/>
  <c r="G29" i="7" s="1"/>
  <c r="G32" i="7" s="1"/>
  <c r="P45" i="12"/>
  <c r="P131" i="12"/>
  <c r="P86" i="12"/>
  <c r="P90" i="12" s="1"/>
  <c r="P46" i="12"/>
  <c r="P43" i="12"/>
  <c r="G177" i="7"/>
  <c r="G172" i="7"/>
  <c r="G155" i="7"/>
  <c r="G153" i="7"/>
  <c r="J21" i="7"/>
  <c r="J22" i="7" s="1"/>
  <c r="H167" i="7" s="1"/>
  <c r="H170" i="7" s="1"/>
  <c r="P135" i="12" l="1"/>
  <c r="P132" i="12"/>
  <c r="P87" i="12"/>
  <c r="H173" i="7"/>
  <c r="G156" i="7"/>
  <c r="G151" i="7"/>
  <c r="H24" i="7"/>
  <c r="H146" i="7"/>
  <c r="H149" i="7" s="1"/>
  <c r="H28" i="7"/>
  <c r="H25" i="7"/>
  <c r="H31" i="7"/>
  <c r="H44" i="7"/>
  <c r="J20" i="7"/>
  <c r="G35" i="7"/>
  <c r="G34" i="7"/>
  <c r="G124" i="7"/>
  <c r="G78" i="7"/>
  <c r="G79" i="7"/>
  <c r="G123" i="7"/>
  <c r="H176" i="7" l="1"/>
  <c r="H174" i="7"/>
  <c r="H26" i="7"/>
  <c r="H29" i="7" s="1"/>
  <c r="H32" i="7" s="1"/>
  <c r="G80" i="7"/>
  <c r="G81" i="7"/>
  <c r="K21" i="7"/>
  <c r="K22" i="7" s="1"/>
  <c r="I167" i="7" s="1"/>
  <c r="I170" i="7" s="1"/>
  <c r="H152" i="7"/>
  <c r="G128" i="7"/>
  <c r="G130" i="7"/>
  <c r="G126" i="7"/>
  <c r="G125" i="7"/>
  <c r="G36" i="7"/>
  <c r="G37" i="7"/>
  <c r="G85" i="7"/>
  <c r="G83" i="7"/>
  <c r="G39" i="7"/>
  <c r="G41" i="7"/>
  <c r="H172" i="7" l="1"/>
  <c r="G175" i="7"/>
  <c r="H177" i="7"/>
  <c r="G38" i="7"/>
  <c r="G40" i="7" s="1"/>
  <c r="G45" i="7" s="1"/>
  <c r="G82" i="7"/>
  <c r="G84" i="7" s="1"/>
  <c r="K20" i="7"/>
  <c r="I146" i="7"/>
  <c r="I149" i="7" s="1"/>
  <c r="I25" i="7"/>
  <c r="I28" i="7"/>
  <c r="I24" i="7"/>
  <c r="I31" i="7"/>
  <c r="I44" i="7"/>
  <c r="G127" i="7"/>
  <c r="G129" i="7" s="1"/>
  <c r="H153" i="7"/>
  <c r="H155" i="7"/>
  <c r="G89" i="7" l="1"/>
  <c r="G86" i="7"/>
  <c r="G87" i="7" s="1"/>
  <c r="I173" i="7"/>
  <c r="G42" i="7"/>
  <c r="G46" i="7" s="1"/>
  <c r="G134" i="7"/>
  <c r="G131" i="7"/>
  <c r="H123" i="7"/>
  <c r="H35" i="7"/>
  <c r="H34" i="7"/>
  <c r="H78" i="7"/>
  <c r="H124" i="7"/>
  <c r="H79" i="7"/>
  <c r="L21" i="7"/>
  <c r="L22" i="7" s="1"/>
  <c r="J167" i="7" s="1"/>
  <c r="J170" i="7" s="1"/>
  <c r="I26" i="7"/>
  <c r="I29" i="7" s="1"/>
  <c r="I32" i="7" s="1"/>
  <c r="G154" i="7"/>
  <c r="H156" i="7"/>
  <c r="H151" i="7"/>
  <c r="G43" i="7" l="1"/>
  <c r="G90" i="7"/>
  <c r="I176" i="7"/>
  <c r="I174" i="7"/>
  <c r="H80" i="7"/>
  <c r="H81" i="7"/>
  <c r="L20" i="7"/>
  <c r="H36" i="7"/>
  <c r="H37" i="7"/>
  <c r="J146" i="7"/>
  <c r="J149" i="7" s="1"/>
  <c r="J44" i="7"/>
  <c r="J24" i="7"/>
  <c r="J25" i="7"/>
  <c r="J31" i="7"/>
  <c r="J28" i="7"/>
  <c r="H83" i="7"/>
  <c r="H85" i="7"/>
  <c r="H41" i="7"/>
  <c r="H39" i="7"/>
  <c r="G135" i="7"/>
  <c r="G132" i="7"/>
  <c r="I152" i="7"/>
  <c r="H128" i="7"/>
  <c r="H130" i="7"/>
  <c r="H125" i="7"/>
  <c r="H126" i="7"/>
  <c r="H127" i="7" l="1"/>
  <c r="H129" i="7" s="1"/>
  <c r="H134" i="7" s="1"/>
  <c r="H175" i="7"/>
  <c r="I177" i="7"/>
  <c r="I172" i="7"/>
  <c r="H82" i="7"/>
  <c r="H84" i="7" s="1"/>
  <c r="M21" i="7"/>
  <c r="M22" i="7" s="1"/>
  <c r="I155" i="7"/>
  <c r="I153" i="7"/>
  <c r="J26" i="7"/>
  <c r="J29" i="7" s="1"/>
  <c r="J32" i="7" s="1"/>
  <c r="H38" i="7"/>
  <c r="H40" i="7" s="1"/>
  <c r="K167" i="7" l="1"/>
  <c r="K170" i="7" s="1"/>
  <c r="L23" i="7"/>
  <c r="J173" i="7"/>
  <c r="H131" i="7"/>
  <c r="H135" i="7" s="1"/>
  <c r="H89" i="7"/>
  <c r="H86" i="7"/>
  <c r="H90" i="7" s="1"/>
  <c r="H45" i="7"/>
  <c r="H42" i="7"/>
  <c r="H154" i="7"/>
  <c r="I156" i="7"/>
  <c r="I151" i="7"/>
  <c r="I78" i="7"/>
  <c r="I35" i="7"/>
  <c r="I79" i="7"/>
  <c r="I124" i="7"/>
  <c r="I34" i="7"/>
  <c r="I123" i="7"/>
  <c r="M20" i="7"/>
  <c r="K28" i="7"/>
  <c r="K25" i="7"/>
  <c r="K146" i="7"/>
  <c r="K149" i="7" s="1"/>
  <c r="K44" i="7"/>
  <c r="K24" i="7"/>
  <c r="K31" i="7"/>
  <c r="H132" i="7" l="1"/>
  <c r="H87" i="7"/>
  <c r="K26" i="7"/>
  <c r="K29" i="7" s="1"/>
  <c r="K32" i="7" s="1"/>
  <c r="J174" i="7"/>
  <c r="J176" i="7"/>
  <c r="I36" i="7"/>
  <c r="I37" i="7"/>
  <c r="I80" i="7"/>
  <c r="I81" i="7"/>
  <c r="I126" i="7"/>
  <c r="I125" i="7"/>
  <c r="I128" i="7"/>
  <c r="I130" i="7"/>
  <c r="J152" i="7"/>
  <c r="H46" i="7"/>
  <c r="H43" i="7"/>
  <c r="I41" i="7"/>
  <c r="I39" i="7"/>
  <c r="N21" i="7"/>
  <c r="N22" i="7" s="1"/>
  <c r="I83" i="7"/>
  <c r="I85" i="7"/>
  <c r="L167" i="7" l="1"/>
  <c r="L170" i="7" s="1"/>
  <c r="M23" i="7"/>
  <c r="I38" i="7"/>
  <c r="I40" i="7" s="1"/>
  <c r="I45" i="7" s="1"/>
  <c r="I82" i="7"/>
  <c r="I84" i="7" s="1"/>
  <c r="I89" i="7" s="1"/>
  <c r="J177" i="7"/>
  <c r="I175" i="7"/>
  <c r="J172" i="7"/>
  <c r="N20" i="7"/>
  <c r="J155" i="7"/>
  <c r="J153" i="7"/>
  <c r="I127" i="7"/>
  <c r="I129" i="7" s="1"/>
  <c r="L44" i="7"/>
  <c r="L146" i="7"/>
  <c r="L149" i="7" s="1"/>
  <c r="L28" i="7"/>
  <c r="L25" i="7"/>
  <c r="L31" i="7"/>
  <c r="L24" i="7"/>
  <c r="I86" i="7" l="1"/>
  <c r="I87" i="7" s="1"/>
  <c r="K173" i="7"/>
  <c r="I42" i="7"/>
  <c r="I43" i="7" s="1"/>
  <c r="I134" i="7"/>
  <c r="I131" i="7"/>
  <c r="J156" i="7"/>
  <c r="I154" i="7"/>
  <c r="J151" i="7"/>
  <c r="J35" i="7"/>
  <c r="J123" i="7"/>
  <c r="J34" i="7"/>
  <c r="J79" i="7"/>
  <c r="J124" i="7"/>
  <c r="J78" i="7"/>
  <c r="L26" i="7"/>
  <c r="L29" i="7" s="1"/>
  <c r="L32" i="7" s="1"/>
  <c r="O21" i="7"/>
  <c r="O22" i="7" s="1"/>
  <c r="M167" i="7" l="1"/>
  <c r="M170" i="7" s="1"/>
  <c r="N23" i="7"/>
  <c r="I90" i="7"/>
  <c r="I46" i="7"/>
  <c r="K174" i="7"/>
  <c r="K176" i="7"/>
  <c r="J83" i="7"/>
  <c r="J85" i="7"/>
  <c r="J36" i="7"/>
  <c r="J37" i="7"/>
  <c r="K152" i="7"/>
  <c r="O20" i="7"/>
  <c r="J81" i="7"/>
  <c r="J80" i="7"/>
  <c r="J125" i="7"/>
  <c r="J126" i="7"/>
  <c r="I132" i="7"/>
  <c r="I135" i="7"/>
  <c r="I182" i="7"/>
  <c r="M146" i="7"/>
  <c r="M149" i="7" s="1"/>
  <c r="M44" i="7"/>
  <c r="M25" i="7"/>
  <c r="M24" i="7"/>
  <c r="M28" i="7"/>
  <c r="M31" i="7"/>
  <c r="J128" i="7"/>
  <c r="J130" i="7"/>
  <c r="J39" i="7"/>
  <c r="J41" i="7"/>
  <c r="J127" i="7" l="1"/>
  <c r="J129" i="7" s="1"/>
  <c r="J38" i="7"/>
  <c r="J40" i="7" s="1"/>
  <c r="J45" i="7" s="1"/>
  <c r="K177" i="7"/>
  <c r="J175" i="7"/>
  <c r="K172" i="7"/>
  <c r="M26" i="7"/>
  <c r="M29" i="7" s="1"/>
  <c r="M32" i="7" s="1"/>
  <c r="J82" i="7"/>
  <c r="J84" i="7" s="1"/>
  <c r="J89" i="7" s="1"/>
  <c r="P21" i="7"/>
  <c r="P22" i="7" s="1"/>
  <c r="K153" i="7"/>
  <c r="K155" i="7"/>
  <c r="N167" i="7" l="1"/>
  <c r="N170" i="7" s="1"/>
  <c r="O23" i="7"/>
  <c r="J134" i="7"/>
  <c r="J131" i="7"/>
  <c r="J132" i="7" s="1"/>
  <c r="L173" i="7"/>
  <c r="K156" i="7"/>
  <c r="J154" i="7"/>
  <c r="K151" i="7"/>
  <c r="P20" i="7"/>
  <c r="J86" i="7"/>
  <c r="N24" i="7"/>
  <c r="N25" i="7"/>
  <c r="N146" i="7"/>
  <c r="N149" i="7" s="1"/>
  <c r="N44" i="7"/>
  <c r="N28" i="7"/>
  <c r="N31" i="7"/>
  <c r="K124" i="7"/>
  <c r="K123" i="7"/>
  <c r="K34" i="7"/>
  <c r="K78" i="7"/>
  <c r="K35" i="7"/>
  <c r="K79" i="7"/>
  <c r="J42" i="7"/>
  <c r="O28" i="7" l="1"/>
  <c r="O31" i="7"/>
  <c r="O167" i="7"/>
  <c r="O170" i="7" s="1"/>
  <c r="O44" i="7"/>
  <c r="O24" i="7"/>
  <c r="O25" i="7"/>
  <c r="O26" i="7" s="1"/>
  <c r="O29" i="7" s="1"/>
  <c r="O32" i="7" s="1"/>
  <c r="J135" i="7"/>
  <c r="L176" i="7"/>
  <c r="L174" i="7"/>
  <c r="N26" i="7"/>
  <c r="N29" i="7" s="1"/>
  <c r="N32" i="7" s="1"/>
  <c r="L152" i="7"/>
  <c r="K130" i="7"/>
  <c r="K128" i="7"/>
  <c r="K81" i="7"/>
  <c r="K80" i="7"/>
  <c r="J46" i="7"/>
  <c r="J43" i="7"/>
  <c r="K36" i="7"/>
  <c r="K37" i="7"/>
  <c r="K41" i="7"/>
  <c r="K39" i="7"/>
  <c r="K85" i="7"/>
  <c r="K83" i="7"/>
  <c r="K125" i="7"/>
  <c r="K126" i="7"/>
  <c r="J87" i="7"/>
  <c r="J90" i="7"/>
  <c r="K175" i="7" l="1"/>
  <c r="L177" i="7"/>
  <c r="L172" i="7"/>
  <c r="K82" i="7"/>
  <c r="K84" i="7" s="1"/>
  <c r="K89" i="7" s="1"/>
  <c r="K127" i="7"/>
  <c r="K129" i="7" s="1"/>
  <c r="K134" i="7" s="1"/>
  <c r="L153" i="7"/>
  <c r="L155" i="7"/>
  <c r="K38" i="7"/>
  <c r="K40" i="7" s="1"/>
  <c r="M173" i="7" l="1"/>
  <c r="K45" i="7"/>
  <c r="K42" i="7"/>
  <c r="L124" i="7"/>
  <c r="L123" i="7"/>
  <c r="L79" i="7"/>
  <c r="L34" i="7"/>
  <c r="L78" i="7"/>
  <c r="L35" i="7"/>
  <c r="L156" i="7"/>
  <c r="K154" i="7"/>
  <c r="L151" i="7"/>
  <c r="K131" i="7"/>
  <c r="K86" i="7"/>
  <c r="M176" i="7" l="1"/>
  <c r="M174" i="7"/>
  <c r="L83" i="7"/>
  <c r="L85" i="7"/>
  <c r="L36" i="7"/>
  <c r="L37" i="7"/>
  <c r="K135" i="7"/>
  <c r="K132" i="7"/>
  <c r="L41" i="7"/>
  <c r="L39" i="7"/>
  <c r="L126" i="7"/>
  <c r="L125" i="7"/>
  <c r="K46" i="7"/>
  <c r="K43" i="7"/>
  <c r="K90" i="7"/>
  <c r="K87" i="7"/>
  <c r="M152" i="7"/>
  <c r="L80" i="7"/>
  <c r="L81" i="7"/>
  <c r="L128" i="7"/>
  <c r="L130" i="7"/>
  <c r="L38" i="7" l="1"/>
  <c r="L40" i="7" s="1"/>
  <c r="L45" i="7" s="1"/>
  <c r="M177" i="7"/>
  <c r="L175" i="7"/>
  <c r="M172" i="7"/>
  <c r="L82" i="7"/>
  <c r="L84" i="7" s="1"/>
  <c r="L89" i="7" s="1"/>
  <c r="L127" i="7"/>
  <c r="L129" i="7" s="1"/>
  <c r="M153" i="7"/>
  <c r="M155" i="7"/>
  <c r="N173" i="7" l="1"/>
  <c r="L134" i="7"/>
  <c r="L131" i="7"/>
  <c r="L135" i="7" s="1"/>
  <c r="L86" i="7"/>
  <c r="M123" i="7"/>
  <c r="M35" i="7"/>
  <c r="M78" i="7"/>
  <c r="M124" i="7"/>
  <c r="M34" i="7"/>
  <c r="M79" i="7"/>
  <c r="L132" i="7"/>
  <c r="M156" i="7"/>
  <c r="L154" i="7"/>
  <c r="M151" i="7"/>
  <c r="L42" i="7"/>
  <c r="N176" i="7" l="1"/>
  <c r="N174" i="7"/>
  <c r="M80" i="7"/>
  <c r="M81" i="7"/>
  <c r="L46" i="7"/>
  <c r="L43" i="7"/>
  <c r="M83" i="7"/>
  <c r="M85" i="7"/>
  <c r="M39" i="7"/>
  <c r="M41" i="7"/>
  <c r="N152" i="7"/>
  <c r="M37" i="7"/>
  <c r="M36" i="7"/>
  <c r="M125" i="7"/>
  <c r="M126" i="7"/>
  <c r="M128" i="7"/>
  <c r="M130" i="7"/>
  <c r="L90" i="7"/>
  <c r="L87" i="7"/>
  <c r="M82" i="7" l="1"/>
  <c r="N177" i="7"/>
  <c r="M175" i="7"/>
  <c r="N172" i="7"/>
  <c r="M127" i="7"/>
  <c r="M129" i="7" s="1"/>
  <c r="M134" i="7" s="1"/>
  <c r="M38" i="7"/>
  <c r="M40" i="7" s="1"/>
  <c r="M45" i="7" s="1"/>
  <c r="N155" i="7"/>
  <c r="N153" i="7"/>
  <c r="M84" i="7"/>
  <c r="M89" i="7" s="1"/>
  <c r="O173" i="7" l="1"/>
  <c r="N34" i="7"/>
  <c r="N35" i="7"/>
  <c r="N123" i="7"/>
  <c r="N124" i="7"/>
  <c r="N78" i="7"/>
  <c r="N79" i="7"/>
  <c r="M154" i="7"/>
  <c r="N156" i="7"/>
  <c r="N151" i="7"/>
  <c r="M131" i="7"/>
  <c r="M42" i="7"/>
  <c r="M86" i="7"/>
  <c r="O176" i="7" l="1"/>
  <c r="O174" i="7"/>
  <c r="N128" i="7"/>
  <c r="N130" i="7"/>
  <c r="M46" i="7"/>
  <c r="M43" i="7"/>
  <c r="N39" i="7"/>
  <c r="N41" i="7"/>
  <c r="M87" i="7"/>
  <c r="M90" i="7"/>
  <c r="N125" i="7"/>
  <c r="N126" i="7"/>
  <c r="M135" i="7"/>
  <c r="M132" i="7"/>
  <c r="N85" i="7"/>
  <c r="N83" i="7"/>
  <c r="O152" i="7"/>
  <c r="N80" i="7"/>
  <c r="N81" i="7"/>
  <c r="N36" i="7"/>
  <c r="N37" i="7"/>
  <c r="O177" i="7" l="1"/>
  <c r="N175" i="7"/>
  <c r="O172" i="7"/>
  <c r="N38" i="7"/>
  <c r="N40" i="7" s="1"/>
  <c r="N45" i="7" s="1"/>
  <c r="O153" i="7"/>
  <c r="O155" i="7"/>
  <c r="N82" i="7"/>
  <c r="N84" i="7" s="1"/>
  <c r="N89" i="7" s="1"/>
  <c r="N127" i="7"/>
  <c r="N129" i="7" s="1"/>
  <c r="N134" i="7" s="1"/>
  <c r="P173" i="7" l="1"/>
  <c r="N42" i="7"/>
  <c r="N46" i="7" s="1"/>
  <c r="N86" i="7"/>
  <c r="O34" i="7"/>
  <c r="O79" i="7"/>
  <c r="O78" i="7"/>
  <c r="O35" i="7"/>
  <c r="O124" i="7"/>
  <c r="O123" i="7"/>
  <c r="N131" i="7"/>
  <c r="O156" i="7"/>
  <c r="N154" i="7"/>
  <c r="O151" i="7"/>
  <c r="N43" i="7" l="1"/>
  <c r="P174" i="7"/>
  <c r="P176" i="7"/>
  <c r="O126" i="7"/>
  <c r="O125" i="7"/>
  <c r="O85" i="7"/>
  <c r="O83" i="7"/>
  <c r="O80" i="7"/>
  <c r="O81" i="7"/>
  <c r="O128" i="7"/>
  <c r="O130" i="7"/>
  <c r="O36" i="7"/>
  <c r="O37" i="7"/>
  <c r="N135" i="7"/>
  <c r="N132" i="7"/>
  <c r="P152" i="7"/>
  <c r="O41" i="7"/>
  <c r="O39" i="7"/>
  <c r="N87" i="7"/>
  <c r="N90" i="7"/>
  <c r="O175" i="7" l="1"/>
  <c r="P177" i="7"/>
  <c r="P172" i="7"/>
  <c r="O38" i="7"/>
  <c r="O40" i="7" s="1"/>
  <c r="O82" i="7"/>
  <c r="O84" i="7" s="1"/>
  <c r="P153" i="7"/>
  <c r="P155" i="7"/>
  <c r="O127" i="7"/>
  <c r="O129" i="7" s="1"/>
  <c r="O45" i="7" l="1"/>
  <c r="O42" i="7"/>
  <c r="O43" i="7" s="1"/>
  <c r="O89" i="7"/>
  <c r="O86" i="7"/>
  <c r="O87" i="7" s="1"/>
  <c r="O134" i="7"/>
  <c r="O131" i="7"/>
  <c r="O154" i="7"/>
  <c r="P156" i="7"/>
  <c r="P151" i="7"/>
  <c r="P124" i="7"/>
  <c r="P79" i="7"/>
  <c r="P34" i="7"/>
  <c r="P78" i="7"/>
  <c r="P123" i="7"/>
  <c r="O46" i="7" l="1"/>
  <c r="O90" i="7"/>
  <c r="P80" i="7"/>
  <c r="P81" i="7"/>
  <c r="P128" i="7"/>
  <c r="P130" i="7"/>
  <c r="P37" i="7"/>
  <c r="P36" i="7"/>
  <c r="O135" i="7"/>
  <c r="O132" i="7"/>
  <c r="P126" i="7"/>
  <c r="P125" i="7"/>
  <c r="P83" i="7"/>
  <c r="P85" i="7"/>
  <c r="P82" i="7" l="1"/>
  <c r="P84" i="7" s="1"/>
  <c r="P89" i="7" s="1"/>
  <c r="P127" i="7"/>
  <c r="P129" i="7" s="1"/>
  <c r="P38" i="7"/>
  <c r="P40" i="7" s="1"/>
  <c r="P86" i="7" l="1"/>
  <c r="P134" i="7"/>
  <c r="P131" i="7"/>
  <c r="P45" i="7"/>
  <c r="P42" i="7"/>
  <c r="P87" i="7" l="1"/>
  <c r="P90" i="7"/>
  <c r="P43" i="7"/>
  <c r="P46" i="7"/>
  <c r="P132" i="7"/>
  <c r="P135" i="7"/>
</calcChain>
</file>

<file path=xl/sharedStrings.xml><?xml version="1.0" encoding="utf-8"?>
<sst xmlns="http://schemas.openxmlformats.org/spreadsheetml/2006/main" count="1465" uniqueCount="154">
  <si>
    <t>W46</t>
  </si>
  <si>
    <t>W47</t>
  </si>
  <si>
    <t>W48</t>
  </si>
  <si>
    <t>W49</t>
  </si>
  <si>
    <t>W50</t>
  </si>
  <si>
    <t>W51</t>
  </si>
  <si>
    <t>W52</t>
  </si>
  <si>
    <t>W1</t>
  </si>
  <si>
    <t>W2</t>
  </si>
  <si>
    <t>W3</t>
  </si>
  <si>
    <t>Spot Forecast Demand(MT)</t>
  </si>
  <si>
    <t>Spot Order (MT)</t>
  </si>
  <si>
    <t>Term Forecast Demand (MT)</t>
  </si>
  <si>
    <t>Term Order (MT)</t>
  </si>
  <si>
    <t>Scheduled Receipts (MT)</t>
  </si>
  <si>
    <t>Initial Ending Inventory (MT)</t>
  </si>
  <si>
    <t>Category</t>
  </si>
  <si>
    <t>Product Unit Cost (RM/MT)</t>
  </si>
  <si>
    <t>Product Selling Price (RM/MT)</t>
  </si>
  <si>
    <t>Value</t>
  </si>
  <si>
    <t>Lot Size (MT)</t>
  </si>
  <si>
    <t>Safety Stock (MT)</t>
  </si>
  <si>
    <t>Price</t>
  </si>
  <si>
    <t>Method</t>
  </si>
  <si>
    <t>&lt;-- Pick 'Move' or 'Cut'</t>
  </si>
  <si>
    <t>&lt;--</t>
  </si>
  <si>
    <t>Previous ending inventory</t>
  </si>
  <si>
    <t xml:space="preserve">Prebuild inventory </t>
  </si>
  <si>
    <t>Reduce demand</t>
  </si>
  <si>
    <t>Example Product A</t>
  </si>
  <si>
    <t>The easy part is the more demand you have, the more you sell it and the more you profit.</t>
  </si>
  <si>
    <t>DC1</t>
  </si>
  <si>
    <t>Nothern Demand Centre</t>
  </si>
  <si>
    <t>The harder part is to predict the demand, and what drives the demand.</t>
  </si>
  <si>
    <t>weeks</t>
  </si>
  <si>
    <t>MT</t>
  </si>
  <si>
    <t>Christmas</t>
  </si>
  <si>
    <t>Safety Stock (SS)</t>
  </si>
  <si>
    <t>W45</t>
  </si>
  <si>
    <t>`</t>
  </si>
  <si>
    <t>&lt;-- User input font in orange for entire table</t>
  </si>
  <si>
    <t>From E-commerce</t>
  </si>
  <si>
    <t>Total DEMAND (MT)</t>
  </si>
  <si>
    <t>Existing replenishment orders for the item due in at the beginning of each period.</t>
  </si>
  <si>
    <t>Projected Ending Inventory (MT)</t>
  </si>
  <si>
    <t>POH(t) = POH(t-1) + SR(t) + POR(t) - GR(t)</t>
  </si>
  <si>
    <t>DRP</t>
  </si>
  <si>
    <t>Net Requirements (MT)</t>
  </si>
  <si>
    <t>Net(t) = GR(t) + SS - POH(t-1)</t>
  </si>
  <si>
    <t>Planned Receipts (MT)</t>
  </si>
  <si>
    <t>Planned Orders (MT)</t>
  </si>
  <si>
    <t>No. of 10T Trucks</t>
  </si>
  <si>
    <t>No. of 20T Trucks</t>
  </si>
  <si>
    <t>Total Shipment Cost (RM)</t>
  </si>
  <si>
    <t>if no supply problem</t>
  </si>
  <si>
    <t>Product Cost (RM)</t>
  </si>
  <si>
    <r>
      <rPr>
        <b/>
        <i/>
        <sz val="11"/>
        <color theme="1"/>
        <rFont val="Calibri"/>
        <family val="2"/>
        <scheme val="minor"/>
      </rPr>
      <t>Product Cost</t>
    </r>
    <r>
      <rPr>
        <i/>
        <sz val="11"/>
        <color theme="1"/>
        <rFont val="Calibri"/>
        <family val="2"/>
        <scheme val="minor"/>
      </rPr>
      <t xml:space="preserve"> = Material cost + Manufacturing Overhead Cost + Labor Cost</t>
    </r>
  </si>
  <si>
    <t>Total Supply Cost (RM)</t>
  </si>
  <si>
    <r>
      <rPr>
        <b/>
        <i/>
        <sz val="11"/>
        <color theme="1"/>
        <rFont val="Calibri"/>
        <family val="2"/>
        <scheme val="minor"/>
      </rPr>
      <t>Total Supply Cost</t>
    </r>
    <r>
      <rPr>
        <i/>
        <sz val="11"/>
        <color theme="1"/>
        <rFont val="Calibri"/>
        <family val="2"/>
        <scheme val="minor"/>
      </rPr>
      <t xml:space="preserve"> = Product Cost + Transportation cost</t>
    </r>
  </si>
  <si>
    <t>Revenue (RM)</t>
  </si>
  <si>
    <r>
      <rPr>
        <b/>
        <i/>
        <sz val="11"/>
        <color theme="1"/>
        <rFont val="Calibri"/>
        <family val="2"/>
        <scheme val="minor"/>
      </rPr>
      <t>Revenue</t>
    </r>
    <r>
      <rPr>
        <i/>
        <sz val="11"/>
        <color theme="1"/>
        <rFont val="Calibri"/>
        <family val="2"/>
        <scheme val="minor"/>
      </rPr>
      <t xml:space="preserve"> = Product Selling Price*Planned orders</t>
    </r>
  </si>
  <si>
    <t>Profit (RM)</t>
  </si>
  <si>
    <r>
      <rPr>
        <b/>
        <i/>
        <sz val="11"/>
        <color theme="1"/>
        <rFont val="Calibri"/>
        <family val="2"/>
        <scheme val="minor"/>
      </rPr>
      <t>Profit</t>
    </r>
    <r>
      <rPr>
        <i/>
        <sz val="11"/>
        <color theme="1"/>
        <rFont val="Calibri"/>
        <family val="2"/>
        <scheme val="minor"/>
      </rPr>
      <t xml:space="preserve"> = Revenue - Supply Cost</t>
    </r>
  </si>
  <si>
    <t>Spot Demand</t>
  </si>
  <si>
    <t>simulation</t>
  </si>
  <si>
    <t>done</t>
  </si>
  <si>
    <t>Spot Demand to reduce</t>
  </si>
  <si>
    <t>(Spot only) No. of 10T Trucks</t>
  </si>
  <si>
    <t>&lt;-- Need to modify the algorithm here</t>
  </si>
  <si>
    <t>5T</t>
  </si>
  <si>
    <t>20T</t>
  </si>
  <si>
    <t>10T</t>
  </si>
  <si>
    <t>(Spot only) No. of 20T Trucks</t>
  </si>
  <si>
    <t>(Spot only) Shipment Cost</t>
  </si>
  <si>
    <t>Spot only</t>
  </si>
  <si>
    <t>(Spot only) Product Cost (RM)</t>
  </si>
  <si>
    <t>(Spot only) Total Supply Cost (RM)</t>
  </si>
  <si>
    <t>(Spot only) Revenue (RM)</t>
  </si>
  <si>
    <t>(Spot only) Profit (RM)</t>
  </si>
  <si>
    <t>(Term Only) Final profit</t>
  </si>
  <si>
    <t>demand ratio</t>
  </si>
  <si>
    <t>TSC ratio</t>
  </si>
  <si>
    <t>profit ratio</t>
  </si>
  <si>
    <t>DC2</t>
  </si>
  <si>
    <t>Central Demand Centre</t>
  </si>
  <si>
    <t>Shipment cost ratio higher because 20T truck not fully utilised.</t>
  </si>
  <si>
    <t>Supply Lot Size</t>
  </si>
  <si>
    <t>(Spot only) Loss in Profit (RM)</t>
  </si>
  <si>
    <t>DC3</t>
  </si>
  <si>
    <t>Southern Demand Centre</t>
  </si>
  <si>
    <t>Southern Distribution Centre - Master Schedule</t>
  </si>
  <si>
    <t>W48*</t>
  </si>
  <si>
    <t>Supplier Forecasted DEMAND</t>
  </si>
  <si>
    <t>Booked</t>
  </si>
  <si>
    <t>Projected Ending Inventory</t>
  </si>
  <si>
    <t>Net Requirements</t>
  </si>
  <si>
    <t>Master Production Schedule</t>
  </si>
  <si>
    <t>Planned Orders (if there is)</t>
  </si>
  <si>
    <t>Amount to reduce</t>
  </si>
  <si>
    <t>Amount to Move</t>
  </si>
  <si>
    <t>If above, cut quantity from spot sales, or shift production to another week?</t>
  </si>
  <si>
    <t>Pros</t>
  </si>
  <si>
    <t>A change in spot order from a single week can change production schedule of different weeks.</t>
  </si>
  <si>
    <t>multiple violations can be solved</t>
  </si>
  <si>
    <t>Product Costs, Ordering Cost, Inventory Costs?</t>
  </si>
  <si>
    <t>Single Company - reduce supply cost</t>
  </si>
  <si>
    <t>Objective:</t>
  </si>
  <si>
    <t>Maximize Expected profit</t>
  </si>
  <si>
    <t>Cons</t>
  </si>
  <si>
    <t>reduction can only be made to 1 supplier</t>
  </si>
  <si>
    <t>Production Lot Size</t>
  </si>
  <si>
    <t>Production Lead Time</t>
  </si>
  <si>
    <t>Supplier 1</t>
  </si>
  <si>
    <t>Supplier 2</t>
  </si>
  <si>
    <t>South</t>
  </si>
  <si>
    <t>East</t>
  </si>
  <si>
    <t>DC1 - North</t>
  </si>
  <si>
    <t>Shipment cost (20 Ton) - sup 1</t>
  </si>
  <si>
    <t>Shipment cost (10 Ton) - sup 1</t>
  </si>
  <si>
    <t>Shipment cost (20 Ton) - sup 2</t>
  </si>
  <si>
    <t>Shipment cost (10 Ton) - sup 2</t>
  </si>
  <si>
    <t>Lead Time (weeks) - sup 1</t>
  </si>
  <si>
    <t>Lead Time (weeks) - sup 2</t>
  </si>
  <si>
    <t>DC2 - Central</t>
  </si>
  <si>
    <t>DC3 - South</t>
  </si>
  <si>
    <t>SDTR (accum)</t>
  </si>
  <si>
    <t>Production Lead Time (weeks)</t>
  </si>
  <si>
    <t>Delivery Lead Time (weeks) - sup 1</t>
  </si>
  <si>
    <t>Delivery Lead Time (weeks) - sup 2</t>
  </si>
  <si>
    <t>Max Weekly Production</t>
  </si>
  <si>
    <t>Reduce Demand</t>
  </si>
  <si>
    <t>Supplier Availability</t>
  </si>
  <si>
    <t>Yes</t>
  </si>
  <si>
    <t>Prebuild Inventory</t>
  </si>
  <si>
    <t>No</t>
  </si>
  <si>
    <t>Demand DC 1</t>
  </si>
  <si>
    <t>Demand DC 2</t>
  </si>
  <si>
    <t>Demand DC 3</t>
  </si>
  <si>
    <t>Eastern Distribution Centre - Master Schedule</t>
  </si>
  <si>
    <t>S</t>
  </si>
  <si>
    <t>Supplier 2 Forecasted DEMAND</t>
  </si>
  <si>
    <t>STR_supp2</t>
  </si>
  <si>
    <t>Amount to reduce/shift</t>
  </si>
  <si>
    <t>&lt;-- Compare with Row (Planned Orders)</t>
  </si>
  <si>
    <t>(remember to change lead time!)</t>
  </si>
  <si>
    <t>If production schedule is full, check if next supplier able to fulfill in the same week</t>
  </si>
  <si>
    <t>1st Priority</t>
  </si>
  <si>
    <t>2nd Priority</t>
  </si>
  <si>
    <t>3rd Priority</t>
  </si>
  <si>
    <t>If not, reduce spot order or prebuild inventory (depending on selection)</t>
  </si>
  <si>
    <t>If prebuild Inventory still couldn't fulfill, reduce Spot order</t>
  </si>
  <si>
    <t>Lot Size Multiple (n)</t>
  </si>
  <si>
    <t>Max Weekly Production must be multiples of Lot Size</t>
  </si>
  <si>
    <t>Change formula at SDTR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</si>
</sst>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M&quot;#,##0;[Red]\-&quot;RM&quot;#,##0"/>
    <numFmt numFmtId="164" formatCode="#,##0_ ;[Red]\-#,##0\ "/>
    <numFmt numFmtId="165" formatCode="&quot;RM&quot;#,##0"/>
  </numFmts>
  <fonts count="2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9C57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2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610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6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1" applyNumberFormat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</cellStyleXfs>
  <cellXfs count="296">
    <xf numFmtId="0" fontId="0" fillId="0" borderId="0" xfId="0"/>
    <xf numFmtId="0" fontId="1" fillId="2" borderId="2" xfId="1" applyBorder="1"/>
    <xf numFmtId="0" fontId="1" fillId="2" borderId="2" xfId="1" applyBorder="1" applyAlignment="1">
      <alignment horizontal="center"/>
    </xf>
    <xf numFmtId="6" fontId="1" fillId="2" borderId="2" xfId="1" applyNumberFormat="1" applyBorder="1" applyAlignment="1">
      <alignment horizontal="center"/>
    </xf>
    <xf numFmtId="0" fontId="0" fillId="0" borderId="0" xfId="0" applyAlignment="1">
      <alignment horizontal="center"/>
    </xf>
    <xf numFmtId="164" fontId="1" fillId="2" borderId="2" xfId="1" applyNumberFormat="1" applyBorder="1" applyAlignment="1">
      <alignment horizontal="center"/>
    </xf>
    <xf numFmtId="0" fontId="1" fillId="2" borderId="2" xfId="1" applyNumberFormat="1" applyBorder="1" applyAlignment="1">
      <alignment horizontal="center"/>
    </xf>
    <xf numFmtId="0" fontId="1" fillId="2" borderId="3" xfId="1" applyNumberFormat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8" fillId="8" borderId="6" xfId="3" applyFont="1" applyFill="1" applyBorder="1"/>
    <xf numFmtId="0" fontId="5" fillId="8" borderId="8" xfId="5" applyFill="1" applyBorder="1" applyAlignment="1">
      <alignment horizontal="center"/>
    </xf>
    <xf numFmtId="0" fontId="2" fillId="3" borderId="8" xfId="2" applyBorder="1" applyAlignment="1">
      <alignment horizontal="center"/>
    </xf>
    <xf numFmtId="0" fontId="5" fillId="8" borderId="9" xfId="5" applyFill="1" applyBorder="1" applyAlignment="1">
      <alignment horizontal="center"/>
    </xf>
    <xf numFmtId="0" fontId="8" fillId="8" borderId="10" xfId="3" applyFont="1" applyFill="1" applyBorder="1"/>
    <xf numFmtId="0" fontId="5" fillId="8" borderId="11" xfId="5" applyFill="1" applyBorder="1" applyAlignment="1">
      <alignment horizontal="center"/>
    </xf>
    <xf numFmtId="0" fontId="8" fillId="8" borderId="12" xfId="3" applyFont="1" applyFill="1" applyBorder="1"/>
    <xf numFmtId="0" fontId="8" fillId="8" borderId="13" xfId="3" applyFont="1" applyFill="1" applyBorder="1"/>
    <xf numFmtId="0" fontId="6" fillId="9" borderId="16" xfId="0" applyFont="1" applyFill="1" applyBorder="1" applyAlignment="1">
      <alignment horizontal="left"/>
    </xf>
    <xf numFmtId="0" fontId="5" fillId="6" borderId="17" xfId="5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5" fillId="10" borderId="14" xfId="5" applyNumberFormat="1" applyFill="1" applyBorder="1" applyAlignment="1">
      <alignment horizontal="center"/>
    </xf>
    <xf numFmtId="0" fontId="5" fillId="10" borderId="15" xfId="5" applyNumberFormat="1" applyFill="1" applyBorder="1" applyAlignment="1">
      <alignment horizontal="center"/>
    </xf>
    <xf numFmtId="0" fontId="5" fillId="10" borderId="19" xfId="5" applyNumberFormat="1" applyFill="1" applyBorder="1" applyAlignment="1">
      <alignment horizontal="center"/>
    </xf>
    <xf numFmtId="0" fontId="5" fillId="10" borderId="20" xfId="5" applyNumberFormat="1" applyFill="1" applyBorder="1" applyAlignment="1">
      <alignment horizontal="center"/>
    </xf>
    <xf numFmtId="6" fontId="1" fillId="2" borderId="22" xfId="1" applyNumberFormat="1" applyBorder="1" applyAlignment="1">
      <alignment horizontal="center"/>
    </xf>
    <xf numFmtId="0" fontId="9" fillId="5" borderId="23" xfId="4" applyFont="1" applyBorder="1"/>
    <xf numFmtId="0" fontId="5" fillId="8" borderId="1" xfId="5" applyFill="1" applyBorder="1" applyAlignment="1">
      <alignment horizontal="center"/>
    </xf>
    <xf numFmtId="0" fontId="8" fillId="8" borderId="24" xfId="3" applyFont="1" applyFill="1" applyBorder="1"/>
    <xf numFmtId="0" fontId="5" fillId="8" borderId="25" xfId="5" applyFill="1" applyBorder="1" applyAlignment="1">
      <alignment horizontal="center"/>
    </xf>
    <xf numFmtId="0" fontId="5" fillId="8" borderId="26" xfId="5" applyFill="1" applyBorder="1" applyAlignment="1">
      <alignment horizontal="center"/>
    </xf>
    <xf numFmtId="0" fontId="6" fillId="9" borderId="27" xfId="0" applyFont="1" applyFill="1" applyBorder="1" applyAlignment="1">
      <alignment horizontal="left"/>
    </xf>
    <xf numFmtId="0" fontId="5" fillId="6" borderId="28" xfId="5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5" fillId="6" borderId="1" xfId="5" applyAlignment="1">
      <alignment horizontal="center"/>
    </xf>
    <xf numFmtId="0" fontId="5" fillId="6" borderId="11" xfId="5" applyBorder="1" applyAlignment="1">
      <alignment horizontal="center"/>
    </xf>
    <xf numFmtId="0" fontId="1" fillId="2" borderId="7" xfId="1" applyBorder="1"/>
    <xf numFmtId="0" fontId="1" fillId="2" borderId="31" xfId="1" applyBorder="1"/>
    <xf numFmtId="164" fontId="1" fillId="2" borderId="32" xfId="1" applyNumberFormat="1" applyBorder="1" applyAlignment="1">
      <alignment horizontal="center"/>
    </xf>
    <xf numFmtId="0" fontId="9" fillId="5" borderId="33" xfId="4" applyFont="1" applyBorder="1"/>
    <xf numFmtId="0" fontId="9" fillId="5" borderId="34" xfId="4" applyFont="1" applyBorder="1"/>
    <xf numFmtId="0" fontId="1" fillId="2" borderId="15" xfId="1" applyNumberFormat="1" applyBorder="1" applyAlignment="1">
      <alignment horizontal="center"/>
    </xf>
    <xf numFmtId="0" fontId="1" fillId="2" borderId="32" xfId="1" applyNumberFormat="1" applyBorder="1" applyAlignment="1">
      <alignment horizontal="center"/>
    </xf>
    <xf numFmtId="0" fontId="1" fillId="2" borderId="31" xfId="1" applyBorder="1" applyAlignment="1">
      <alignment horizontal="left"/>
    </xf>
    <xf numFmtId="0" fontId="1" fillId="2" borderId="32" xfId="1" applyBorder="1" applyAlignment="1">
      <alignment horizontal="center"/>
    </xf>
    <xf numFmtId="0" fontId="1" fillId="2" borderId="18" xfId="1" applyBorder="1"/>
    <xf numFmtId="0" fontId="0" fillId="0" borderId="0" xfId="0" applyAlignment="1">
      <alignment horizontal="left"/>
    </xf>
    <xf numFmtId="0" fontId="10" fillId="0" borderId="0" xfId="0" applyFont="1"/>
    <xf numFmtId="0" fontId="11" fillId="0" borderId="0" xfId="0" applyFont="1"/>
    <xf numFmtId="0" fontId="12" fillId="4" borderId="0" xfId="3" applyFont="1"/>
    <xf numFmtId="0" fontId="12" fillId="4" borderId="0" xfId="3" applyFont="1" applyBorder="1"/>
    <xf numFmtId="0" fontId="0" fillId="11" borderId="0" xfId="0" applyFill="1" applyAlignment="1">
      <alignment horizontal="center"/>
    </xf>
    <xf numFmtId="0" fontId="7" fillId="7" borderId="35" xfId="0" applyFont="1" applyFill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0" fillId="8" borderId="7" xfId="0" applyFill="1" applyBorder="1" applyAlignment="1">
      <alignment horizontal="center"/>
    </xf>
    <xf numFmtId="6" fontId="0" fillId="0" borderId="0" xfId="0" applyNumberFormat="1"/>
    <xf numFmtId="0" fontId="0" fillId="8" borderId="37" xfId="0" applyFill="1" applyBorder="1" applyAlignment="1">
      <alignment horizontal="center"/>
    </xf>
    <xf numFmtId="0" fontId="13" fillId="8" borderId="31" xfId="0" applyFont="1" applyFill="1" applyBorder="1" applyAlignment="1">
      <alignment horizontal="center"/>
    </xf>
    <xf numFmtId="0" fontId="6" fillId="12" borderId="13" xfId="0" applyFont="1" applyFill="1" applyBorder="1" applyAlignment="1">
      <alignment horizontal="right"/>
    </xf>
    <xf numFmtId="0" fontId="6" fillId="12" borderId="18" xfId="0" applyFont="1" applyFill="1" applyBorder="1" applyAlignment="1">
      <alignment horizontal="center"/>
    </xf>
    <xf numFmtId="0" fontId="6" fillId="12" borderId="19" xfId="0" applyFont="1" applyFill="1" applyBorder="1" applyAlignment="1">
      <alignment horizontal="center"/>
    </xf>
    <xf numFmtId="0" fontId="6" fillId="12" borderId="20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left"/>
    </xf>
    <xf numFmtId="0" fontId="0" fillId="9" borderId="7" xfId="0" applyFill="1" applyBorder="1" applyAlignment="1">
      <alignment horizontal="center"/>
    </xf>
    <xf numFmtId="0" fontId="5" fillId="6" borderId="8" xfId="5" applyBorder="1" applyAlignment="1">
      <alignment horizontal="center"/>
    </xf>
    <xf numFmtId="0" fontId="6" fillId="9" borderId="12" xfId="0" applyFont="1" applyFill="1" applyBorder="1" applyAlignment="1">
      <alignment horizontal="left"/>
    </xf>
    <xf numFmtId="0" fontId="5" fillId="6" borderId="39" xfId="5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10" fillId="0" borderId="0" xfId="0" applyFont="1" applyAlignment="1">
      <alignment horizontal="left"/>
    </xf>
    <xf numFmtId="0" fontId="0" fillId="9" borderId="31" xfId="0" applyFill="1" applyBorder="1" applyAlignment="1">
      <alignment horizontal="center"/>
    </xf>
    <xf numFmtId="0" fontId="6" fillId="9" borderId="13" xfId="0" applyFont="1" applyFill="1" applyBorder="1" applyAlignment="1">
      <alignment horizontal="left"/>
    </xf>
    <xf numFmtId="0" fontId="6" fillId="13" borderId="13" xfId="0" applyFont="1" applyFill="1" applyBorder="1" applyAlignment="1">
      <alignment horizontal="left"/>
    </xf>
    <xf numFmtId="0" fontId="6" fillId="13" borderId="18" xfId="0" applyFont="1" applyFill="1" applyBorder="1" applyAlignment="1">
      <alignment horizontal="center"/>
    </xf>
    <xf numFmtId="0" fontId="6" fillId="13" borderId="19" xfId="0" applyFont="1" applyFill="1" applyBorder="1" applyAlignment="1">
      <alignment horizontal="center"/>
    </xf>
    <xf numFmtId="0" fontId="6" fillId="13" borderId="20" xfId="0" applyFont="1" applyFill="1" applyBorder="1" applyAlignment="1">
      <alignment horizontal="center"/>
    </xf>
    <xf numFmtId="0" fontId="6" fillId="14" borderId="6" xfId="0" applyFont="1" applyFill="1" applyBorder="1" applyAlignment="1">
      <alignment horizontal="left"/>
    </xf>
    <xf numFmtId="0" fontId="6" fillId="14" borderId="7" xfId="0" applyFont="1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6" fillId="14" borderId="13" xfId="0" applyFont="1" applyFill="1" applyBorder="1" applyAlignment="1">
      <alignment horizontal="left"/>
    </xf>
    <xf numFmtId="0" fontId="6" fillId="14" borderId="31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2" xfId="0" applyFill="1" applyBorder="1" applyAlignment="1">
      <alignment horizontal="center"/>
    </xf>
    <xf numFmtId="0" fontId="6" fillId="15" borderId="13" xfId="0" applyFont="1" applyFill="1" applyBorder="1" applyAlignment="1">
      <alignment horizontal="right"/>
    </xf>
    <xf numFmtId="6" fontId="6" fillId="15" borderId="18" xfId="0" applyNumberFormat="1" applyFont="1" applyFill="1" applyBorder="1" applyAlignment="1">
      <alignment horizontal="center"/>
    </xf>
    <xf numFmtId="6" fontId="6" fillId="15" borderId="19" xfId="0" applyNumberFormat="1" applyFont="1" applyFill="1" applyBorder="1" applyAlignment="1">
      <alignment horizontal="center"/>
    </xf>
    <xf numFmtId="6" fontId="6" fillId="15" borderId="20" xfId="0" applyNumberFormat="1" applyFont="1" applyFill="1" applyBorder="1" applyAlignment="1">
      <alignment horizontal="center"/>
    </xf>
    <xf numFmtId="0" fontId="6" fillId="10" borderId="40" xfId="0" applyFont="1" applyFill="1" applyBorder="1" applyAlignment="1">
      <alignment horizontal="right"/>
    </xf>
    <xf numFmtId="0" fontId="6" fillId="10" borderId="7" xfId="0" applyFont="1" applyFill="1" applyBorder="1" applyAlignment="1">
      <alignment horizontal="center"/>
    </xf>
    <xf numFmtId="0" fontId="5" fillId="10" borderId="8" xfId="5" applyNumberFormat="1" applyFill="1" applyBorder="1" applyAlignment="1">
      <alignment horizontal="center"/>
    </xf>
    <xf numFmtId="0" fontId="5" fillId="10" borderId="9" xfId="5" applyNumberFormat="1" applyFill="1" applyBorder="1" applyAlignment="1">
      <alignment horizontal="center"/>
    </xf>
    <xf numFmtId="0" fontId="6" fillId="10" borderId="41" xfId="0" applyFont="1" applyFill="1" applyBorder="1" applyAlignment="1">
      <alignment horizontal="right"/>
    </xf>
    <xf numFmtId="0" fontId="6" fillId="10" borderId="37" xfId="0" applyFont="1" applyFill="1" applyBorder="1" applyAlignment="1">
      <alignment horizontal="center"/>
    </xf>
    <xf numFmtId="165" fontId="0" fillId="10" borderId="22" xfId="0" applyNumberFormat="1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42" xfId="0" applyFill="1" applyBorder="1" applyAlignment="1">
      <alignment horizontal="center"/>
    </xf>
    <xf numFmtId="0" fontId="6" fillId="16" borderId="43" xfId="0" applyFont="1" applyFill="1" applyBorder="1" applyAlignment="1">
      <alignment horizontal="right"/>
    </xf>
    <xf numFmtId="0" fontId="6" fillId="16" borderId="44" xfId="0" applyFont="1" applyFill="1" applyBorder="1" applyAlignment="1">
      <alignment horizontal="center"/>
    </xf>
    <xf numFmtId="6" fontId="6" fillId="16" borderId="45" xfId="0" applyNumberFormat="1" applyFont="1" applyFill="1" applyBorder="1" applyAlignment="1">
      <alignment horizontal="center"/>
    </xf>
    <xf numFmtId="6" fontId="6" fillId="16" borderId="46" xfId="0" applyNumberFormat="1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37" xfId="0" applyFill="1" applyBorder="1" applyAlignment="1">
      <alignment horizontal="center"/>
    </xf>
    <xf numFmtId="6" fontId="0" fillId="10" borderId="22" xfId="0" applyNumberFormat="1" applyFill="1" applyBorder="1" applyAlignment="1">
      <alignment horizontal="center"/>
    </xf>
    <xf numFmtId="6" fontId="0" fillId="10" borderId="42" xfId="0" applyNumberFormat="1" applyFill="1" applyBorder="1" applyAlignment="1">
      <alignment horizontal="center"/>
    </xf>
    <xf numFmtId="0" fontId="6" fillId="16" borderId="47" xfId="0" applyFont="1" applyFill="1" applyBorder="1" applyAlignment="1">
      <alignment horizontal="right"/>
    </xf>
    <xf numFmtId="0" fontId="0" fillId="16" borderId="18" xfId="0" applyFill="1" applyBorder="1" applyAlignment="1">
      <alignment horizontal="center"/>
    </xf>
    <xf numFmtId="165" fontId="6" fillId="16" borderId="19" xfId="0" applyNumberFormat="1" applyFont="1" applyFill="1" applyBorder="1" applyAlignment="1">
      <alignment horizontal="center"/>
    </xf>
    <xf numFmtId="165" fontId="6" fillId="16" borderId="20" xfId="0" applyNumberFormat="1" applyFont="1" applyFill="1" applyBorder="1" applyAlignment="1">
      <alignment horizontal="center"/>
    </xf>
    <xf numFmtId="0" fontId="6" fillId="14" borderId="7" xfId="0" applyFont="1" applyFill="1" applyBorder="1" applyAlignment="1">
      <alignment horizontal="left"/>
    </xf>
    <xf numFmtId="0" fontId="0" fillId="0" borderId="16" xfId="0" applyBorder="1"/>
    <xf numFmtId="0" fontId="0" fillId="0" borderId="48" xfId="0" applyBorder="1"/>
    <xf numFmtId="0" fontId="14" fillId="0" borderId="0" xfId="0" applyFont="1"/>
    <xf numFmtId="0" fontId="6" fillId="14" borderId="40" xfId="0" applyFont="1" applyFill="1" applyBorder="1" applyAlignment="1">
      <alignment horizontal="left"/>
    </xf>
    <xf numFmtId="0" fontId="0" fillId="0" borderId="27" xfId="0" applyBorder="1"/>
    <xf numFmtId="0" fontId="0" fillId="0" borderId="49" xfId="0" applyBorder="1"/>
    <xf numFmtId="0" fontId="6" fillId="14" borderId="10" xfId="0" applyFont="1" applyFill="1" applyBorder="1" applyAlignment="1">
      <alignment horizontal="left"/>
    </xf>
    <xf numFmtId="0" fontId="1" fillId="2" borderId="0" xfId="1"/>
    <xf numFmtId="0" fontId="0" fillId="17" borderId="27" xfId="0" applyFill="1" applyBorder="1"/>
    <xf numFmtId="0" fontId="1" fillId="17" borderId="49" xfId="1" applyFill="1" applyBorder="1"/>
    <xf numFmtId="0" fontId="0" fillId="14" borderId="49" xfId="0" applyFill="1" applyBorder="1"/>
    <xf numFmtId="0" fontId="0" fillId="14" borderId="50" xfId="0" applyFill="1" applyBorder="1"/>
    <xf numFmtId="0" fontId="6" fillId="14" borderId="12" xfId="0" applyFont="1" applyFill="1" applyBorder="1" applyAlignment="1">
      <alignment horizontal="left"/>
    </xf>
    <xf numFmtId="0" fontId="0" fillId="17" borderId="51" xfId="0" applyFill="1" applyBorder="1"/>
    <xf numFmtId="0" fontId="1" fillId="17" borderId="0" xfId="1" applyFill="1" applyBorder="1"/>
    <xf numFmtId="0" fontId="0" fillId="14" borderId="0" xfId="0" applyFill="1"/>
    <xf numFmtId="0" fontId="0" fillId="14" borderId="52" xfId="0" applyFill="1" applyBorder="1"/>
    <xf numFmtId="0" fontId="6" fillId="18" borderId="13" xfId="0" applyFont="1" applyFill="1" applyBorder="1" applyAlignment="1">
      <alignment horizontal="left"/>
    </xf>
    <xf numFmtId="6" fontId="6" fillId="18" borderId="18" xfId="0" applyNumberFormat="1" applyFont="1" applyFill="1" applyBorder="1" applyAlignment="1">
      <alignment horizontal="center"/>
    </xf>
    <xf numFmtId="6" fontId="6" fillId="18" borderId="19" xfId="0" applyNumberFormat="1" applyFont="1" applyFill="1" applyBorder="1" applyAlignment="1">
      <alignment horizontal="center"/>
    </xf>
    <xf numFmtId="6" fontId="6" fillId="18" borderId="20" xfId="0" applyNumberFormat="1" applyFont="1" applyFill="1" applyBorder="1" applyAlignment="1">
      <alignment horizontal="center"/>
    </xf>
    <xf numFmtId="6" fontId="10" fillId="0" borderId="0" xfId="0" applyNumberFormat="1" applyFont="1"/>
    <xf numFmtId="0" fontId="6" fillId="10" borderId="40" xfId="0" applyFont="1" applyFill="1" applyBorder="1" applyAlignment="1">
      <alignment horizontal="left"/>
    </xf>
    <xf numFmtId="165" fontId="0" fillId="10" borderId="42" xfId="0" applyNumberFormat="1" applyFill="1" applyBorder="1" applyAlignment="1">
      <alignment horizontal="center"/>
    </xf>
    <xf numFmtId="0" fontId="6" fillId="16" borderId="53" xfId="0" applyFont="1" applyFill="1" applyBorder="1" applyAlignment="1">
      <alignment horizontal="left"/>
    </xf>
    <xf numFmtId="0" fontId="6" fillId="16" borderId="18" xfId="0" applyFont="1" applyFill="1" applyBorder="1" applyAlignment="1">
      <alignment horizontal="center"/>
    </xf>
    <xf numFmtId="0" fontId="6" fillId="10" borderId="41" xfId="0" applyFont="1" applyFill="1" applyBorder="1" applyAlignment="1">
      <alignment horizontal="left"/>
    </xf>
    <xf numFmtId="165" fontId="0" fillId="10" borderId="14" xfId="0" applyNumberFormat="1" applyFill="1" applyBorder="1" applyAlignment="1">
      <alignment horizontal="center"/>
    </xf>
    <xf numFmtId="165" fontId="0" fillId="10" borderId="15" xfId="0" applyNumberFormat="1" applyFill="1" applyBorder="1" applyAlignment="1">
      <alignment horizontal="center"/>
    </xf>
    <xf numFmtId="6" fontId="6" fillId="16" borderId="18" xfId="0" applyNumberFormat="1" applyFont="1" applyFill="1" applyBorder="1" applyAlignment="1">
      <alignment horizontal="center"/>
    </xf>
    <xf numFmtId="6" fontId="6" fillId="16" borderId="19" xfId="0" applyNumberFormat="1" applyFont="1" applyFill="1" applyBorder="1" applyAlignment="1">
      <alignment horizontal="center"/>
    </xf>
    <xf numFmtId="6" fontId="2" fillId="3" borderId="19" xfId="2" applyNumberFormat="1" applyBorder="1" applyAlignment="1">
      <alignment horizontal="center"/>
    </xf>
    <xf numFmtId="6" fontId="6" fillId="16" borderId="20" xfId="0" applyNumberFormat="1" applyFont="1" applyFill="1" applyBorder="1" applyAlignment="1">
      <alignment horizontal="center"/>
    </xf>
    <xf numFmtId="0" fontId="6" fillId="19" borderId="54" xfId="0" applyFont="1" applyFill="1" applyBorder="1" applyAlignment="1">
      <alignment horizontal="left"/>
    </xf>
    <xf numFmtId="6" fontId="6" fillId="19" borderId="35" xfId="0" applyNumberFormat="1" applyFont="1" applyFill="1" applyBorder="1" applyAlignment="1">
      <alignment horizontal="center"/>
    </xf>
    <xf numFmtId="6" fontId="0" fillId="19" borderId="4" xfId="0" applyNumberFormat="1" applyFill="1" applyBorder="1" applyAlignment="1">
      <alignment horizontal="center"/>
    </xf>
    <xf numFmtId="6" fontId="0" fillId="19" borderId="5" xfId="0" applyNumberFormat="1" applyFill="1" applyBorder="1" applyAlignment="1">
      <alignment horizontal="center"/>
    </xf>
    <xf numFmtId="0" fontId="14" fillId="9" borderId="0" xfId="0" applyFont="1" applyFill="1" applyAlignment="1">
      <alignment horizontal="left"/>
    </xf>
    <xf numFmtId="6" fontId="14" fillId="9" borderId="0" xfId="0" applyNumberFormat="1" applyFont="1" applyFill="1" applyAlignment="1">
      <alignment horizontal="center"/>
    </xf>
    <xf numFmtId="2" fontId="10" fillId="9" borderId="0" xfId="0" applyNumberFormat="1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15" fillId="0" borderId="0" xfId="0" applyFont="1"/>
    <xf numFmtId="0" fontId="6" fillId="14" borderId="38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right"/>
    </xf>
    <xf numFmtId="0" fontId="6" fillId="10" borderId="10" xfId="0" applyFont="1" applyFill="1" applyBorder="1" applyAlignment="1">
      <alignment horizontal="right"/>
    </xf>
    <xf numFmtId="0" fontId="6" fillId="16" borderId="54" xfId="0" applyFont="1" applyFill="1" applyBorder="1" applyAlignment="1">
      <alignment horizontal="right"/>
    </xf>
    <xf numFmtId="0" fontId="6" fillId="17" borderId="40" xfId="0" applyFont="1" applyFill="1" applyBorder="1" applyAlignment="1">
      <alignment horizontal="left"/>
    </xf>
    <xf numFmtId="0" fontId="6" fillId="14" borderId="41" xfId="0" applyFont="1" applyFill="1" applyBorder="1" applyAlignment="1">
      <alignment horizontal="left"/>
    </xf>
    <xf numFmtId="0" fontId="6" fillId="14" borderId="37" xfId="0" applyFont="1" applyFill="1" applyBorder="1" applyAlignment="1">
      <alignment horizontal="center"/>
    </xf>
    <xf numFmtId="0" fontId="6" fillId="14" borderId="55" xfId="0" applyFont="1" applyFill="1" applyBorder="1" applyAlignment="1">
      <alignment horizontal="left"/>
    </xf>
    <xf numFmtId="0" fontId="6" fillId="18" borderId="47" xfId="0" applyFont="1" applyFill="1" applyBorder="1" applyAlignment="1">
      <alignment horizontal="left"/>
    </xf>
    <xf numFmtId="0" fontId="0" fillId="17" borderId="54" xfId="0" applyFill="1" applyBorder="1"/>
    <xf numFmtId="0" fontId="1" fillId="17" borderId="56" xfId="1" applyFill="1" applyBorder="1"/>
    <xf numFmtId="0" fontId="0" fillId="0" borderId="56" xfId="0" applyBorder="1"/>
    <xf numFmtId="0" fontId="0" fillId="14" borderId="56" xfId="0" applyFill="1" applyBorder="1"/>
    <xf numFmtId="0" fontId="0" fillId="14" borderId="57" xfId="0" applyFill="1" applyBorder="1"/>
    <xf numFmtId="0" fontId="1" fillId="0" borderId="0" xfId="1" applyFill="1"/>
    <xf numFmtId="0" fontId="6" fillId="0" borderId="0" xfId="0" applyFont="1" applyAlignment="1">
      <alignment horizontal="left"/>
    </xf>
    <xf numFmtId="6" fontId="6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0" fontId="6" fillId="9" borderId="40" xfId="0" applyFont="1" applyFill="1" applyBorder="1" applyAlignment="1">
      <alignment horizontal="left"/>
    </xf>
    <xf numFmtId="0" fontId="6" fillId="9" borderId="14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6" fillId="9" borderId="55" xfId="0" applyFont="1" applyFill="1" applyBorder="1" applyAlignment="1">
      <alignment horizontal="left"/>
    </xf>
    <xf numFmtId="0" fontId="6" fillId="9" borderId="2" xfId="0" applyFont="1" applyFill="1" applyBorder="1" applyAlignment="1">
      <alignment horizontal="center"/>
    </xf>
    <xf numFmtId="0" fontId="6" fillId="9" borderId="32" xfId="0" applyFont="1" applyFill="1" applyBorder="1" applyAlignment="1">
      <alignment horizontal="center"/>
    </xf>
    <xf numFmtId="0" fontId="6" fillId="9" borderId="47" xfId="0" applyFont="1" applyFill="1" applyBorder="1" applyAlignment="1">
      <alignment horizontal="left"/>
    </xf>
    <xf numFmtId="0" fontId="6" fillId="13" borderId="53" xfId="0" applyFont="1" applyFill="1" applyBorder="1" applyAlignment="1">
      <alignment horizontal="left"/>
    </xf>
    <xf numFmtId="0" fontId="6" fillId="14" borderId="47" xfId="0" applyFont="1" applyFill="1" applyBorder="1" applyAlignment="1">
      <alignment horizontal="left"/>
    </xf>
    <xf numFmtId="0" fontId="6" fillId="15" borderId="47" xfId="0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" fillId="3" borderId="0" xfId="2"/>
    <xf numFmtId="0" fontId="2" fillId="3" borderId="0" xfId="2" applyBorder="1"/>
    <xf numFmtId="0" fontId="2" fillId="3" borderId="0" xfId="2" applyAlignment="1">
      <alignment horizontal="center"/>
    </xf>
    <xf numFmtId="0" fontId="6" fillId="9" borderId="40" xfId="0" applyFont="1" applyFill="1" applyBorder="1" applyAlignment="1">
      <alignment horizontal="right"/>
    </xf>
    <xf numFmtId="0" fontId="6" fillId="9" borderId="7" xfId="0" applyFont="1" applyFill="1" applyBorder="1" applyAlignment="1">
      <alignment horizontal="center"/>
    </xf>
    <xf numFmtId="0" fontId="16" fillId="9" borderId="14" xfId="0" applyFont="1" applyFill="1" applyBorder="1" applyAlignment="1">
      <alignment horizontal="center"/>
    </xf>
    <xf numFmtId="0" fontId="16" fillId="9" borderId="15" xfId="0" applyFont="1" applyFill="1" applyBorder="1" applyAlignment="1">
      <alignment horizontal="center"/>
    </xf>
    <xf numFmtId="0" fontId="6" fillId="9" borderId="41" xfId="0" applyFont="1" applyFill="1" applyBorder="1" applyAlignment="1">
      <alignment horizontal="left"/>
    </xf>
    <xf numFmtId="0" fontId="6" fillId="9" borderId="37" xfId="0" applyFont="1" applyFill="1" applyBorder="1" applyAlignment="1">
      <alignment horizontal="center"/>
    </xf>
    <xf numFmtId="0" fontId="6" fillId="9" borderId="22" xfId="0" applyFont="1" applyFill="1" applyBorder="1" applyAlignment="1">
      <alignment horizontal="center"/>
    </xf>
    <xf numFmtId="0" fontId="6" fillId="9" borderId="42" xfId="0" applyFont="1" applyFill="1" applyBorder="1" applyAlignment="1">
      <alignment horizontal="center"/>
    </xf>
    <xf numFmtId="0" fontId="6" fillId="9" borderId="53" xfId="0" applyFont="1" applyFill="1" applyBorder="1" applyAlignment="1">
      <alignment horizontal="left"/>
    </xf>
    <xf numFmtId="0" fontId="0" fillId="9" borderId="18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6" fillId="14" borderId="53" xfId="0" applyFont="1" applyFill="1" applyBorder="1" applyAlignment="1">
      <alignment horizontal="right"/>
    </xf>
    <xf numFmtId="0" fontId="6" fillId="14" borderId="35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6" fillId="14" borderId="5" xfId="0" applyFont="1" applyFill="1" applyBorder="1" applyAlignment="1">
      <alignment horizontal="center"/>
    </xf>
    <xf numFmtId="0" fontId="2" fillId="0" borderId="0" xfId="2" applyFill="1" applyAlignment="1">
      <alignment horizontal="left"/>
    </xf>
    <xf numFmtId="0" fontId="2" fillId="0" borderId="0" xfId="2" applyFill="1" applyAlignment="1">
      <alignment horizontal="center"/>
    </xf>
    <xf numFmtId="6" fontId="2" fillId="0" borderId="0" xfId="2" applyNumberFormat="1" applyFill="1" applyAlignment="1">
      <alignment horizontal="left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6" fillId="12" borderId="44" xfId="0" applyFont="1" applyFill="1" applyBorder="1" applyAlignment="1">
      <alignment horizontal="center"/>
    </xf>
    <xf numFmtId="0" fontId="6" fillId="12" borderId="45" xfId="0" applyFont="1" applyFill="1" applyBorder="1" applyAlignment="1">
      <alignment horizontal="center"/>
    </xf>
    <xf numFmtId="0" fontId="6" fillId="12" borderId="46" xfId="0" applyFont="1" applyFill="1" applyBorder="1" applyAlignment="1">
      <alignment horizontal="center"/>
    </xf>
    <xf numFmtId="0" fontId="5" fillId="6" borderId="9" xfId="5" applyBorder="1" applyAlignment="1">
      <alignment horizontal="center"/>
    </xf>
    <xf numFmtId="0" fontId="5" fillId="6" borderId="1" xfId="5" applyBorder="1" applyAlignment="1">
      <alignment horizontal="center"/>
    </xf>
    <xf numFmtId="0" fontId="13" fillId="8" borderId="18" xfId="0" applyFont="1" applyFill="1" applyBorder="1" applyAlignment="1">
      <alignment horizontal="center"/>
    </xf>
    <xf numFmtId="0" fontId="5" fillId="6" borderId="25" xfId="5" applyBorder="1" applyAlignment="1">
      <alignment horizontal="center"/>
    </xf>
    <xf numFmtId="0" fontId="5" fillId="6" borderId="26" xfId="5" applyBorder="1" applyAlignment="1">
      <alignment horizontal="center"/>
    </xf>
    <xf numFmtId="0" fontId="6" fillId="12" borderId="60" xfId="0" applyFont="1" applyFill="1" applyBorder="1" applyAlignment="1">
      <alignment horizontal="right"/>
    </xf>
    <xf numFmtId="0" fontId="6" fillId="17" borderId="35" xfId="0" applyFont="1" applyFill="1" applyBorder="1" applyAlignment="1">
      <alignment horizontal="left"/>
    </xf>
    <xf numFmtId="0" fontId="0" fillId="17" borderId="4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9" fillId="5" borderId="16" xfId="4" applyFont="1" applyBorder="1"/>
    <xf numFmtId="0" fontId="6" fillId="10" borderId="24" xfId="0" applyFont="1" applyFill="1" applyBorder="1" applyAlignment="1">
      <alignment horizontal="right"/>
    </xf>
    <xf numFmtId="0" fontId="5" fillId="6" borderId="33" xfId="5" applyBorder="1" applyAlignment="1">
      <alignment horizontal="center"/>
    </xf>
    <xf numFmtId="0" fontId="5" fillId="10" borderId="7" xfId="5" applyNumberFormat="1" applyFill="1" applyBorder="1" applyAlignment="1">
      <alignment horizontal="center"/>
    </xf>
    <xf numFmtId="0" fontId="5" fillId="10" borderId="18" xfId="5" applyNumberFormat="1" applyFill="1" applyBorder="1" applyAlignment="1">
      <alignment horizontal="center"/>
    </xf>
    <xf numFmtId="0" fontId="5" fillId="8" borderId="61" xfId="5" applyFill="1" applyBorder="1" applyAlignment="1">
      <alignment horizontal="center"/>
    </xf>
    <xf numFmtId="0" fontId="5" fillId="8" borderId="39" xfId="5" applyFill="1" applyBorder="1" applyAlignment="1">
      <alignment horizontal="center"/>
    </xf>
    <xf numFmtId="0" fontId="5" fillId="8" borderId="62" xfId="5" applyFill="1" applyBorder="1" applyAlignment="1">
      <alignment horizontal="center"/>
    </xf>
    <xf numFmtId="0" fontId="5" fillId="6" borderId="21" xfId="5" applyBorder="1" applyAlignment="1">
      <alignment horizontal="center"/>
    </xf>
    <xf numFmtId="0" fontId="9" fillId="5" borderId="63" xfId="4" applyFont="1" applyBorder="1"/>
    <xf numFmtId="0" fontId="1" fillId="2" borderId="64" xfId="1" applyBorder="1" applyAlignment="1">
      <alignment horizontal="center"/>
    </xf>
    <xf numFmtId="0" fontId="1" fillId="2" borderId="58" xfId="1" applyBorder="1" applyAlignment="1">
      <alignment horizontal="center"/>
    </xf>
    <xf numFmtId="164" fontId="1" fillId="2" borderId="58" xfId="1" applyNumberFormat="1" applyBorder="1" applyAlignment="1">
      <alignment horizontal="center"/>
    </xf>
    <xf numFmtId="0" fontId="1" fillId="2" borderId="58" xfId="1" applyNumberFormat="1" applyBorder="1" applyAlignment="1">
      <alignment horizontal="center"/>
    </xf>
    <xf numFmtId="0" fontId="1" fillId="2" borderId="59" xfId="1" applyNumberFormat="1" applyBorder="1" applyAlignment="1">
      <alignment horizontal="center"/>
    </xf>
    <xf numFmtId="0" fontId="1" fillId="2" borderId="59" xfId="1" applyBorder="1" applyAlignment="1">
      <alignment horizontal="center"/>
    </xf>
    <xf numFmtId="0" fontId="9" fillId="5" borderId="60" xfId="4" applyFont="1" applyBorder="1"/>
    <xf numFmtId="0" fontId="1" fillId="2" borderId="41" xfId="1" applyBorder="1"/>
    <xf numFmtId="0" fontId="1" fillId="2" borderId="55" xfId="1" applyBorder="1"/>
    <xf numFmtId="0" fontId="1" fillId="2" borderId="47" xfId="1" applyBorder="1"/>
    <xf numFmtId="0" fontId="1" fillId="2" borderId="53" xfId="1" applyBorder="1" applyAlignment="1">
      <alignment horizontal="left"/>
    </xf>
    <xf numFmtId="0" fontId="5" fillId="8" borderId="2" xfId="5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5" fillId="8" borderId="32" xfId="5" applyFill="1" applyBorder="1" applyAlignment="1">
      <alignment horizontal="center"/>
    </xf>
    <xf numFmtId="0" fontId="7" fillId="7" borderId="65" xfId="0" applyFont="1" applyFill="1" applyBorder="1" applyAlignment="1">
      <alignment horizontal="center"/>
    </xf>
    <xf numFmtId="0" fontId="7" fillId="7" borderId="29" xfId="0" applyFont="1" applyFill="1" applyBorder="1" applyAlignment="1">
      <alignment horizontal="center"/>
    </xf>
    <xf numFmtId="0" fontId="7" fillId="7" borderId="30" xfId="0" applyFont="1" applyFill="1" applyBorder="1" applyAlignment="1">
      <alignment horizontal="center"/>
    </xf>
    <xf numFmtId="0" fontId="5" fillId="8" borderId="14" xfId="5" applyFill="1" applyBorder="1" applyAlignment="1">
      <alignment horizontal="center"/>
    </xf>
    <xf numFmtId="0" fontId="5" fillId="8" borderId="15" xfId="5" applyFill="1" applyBorder="1" applyAlignment="1">
      <alignment horizontal="center"/>
    </xf>
    <xf numFmtId="165" fontId="1" fillId="2" borderId="2" xfId="1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18" fillId="20" borderId="0" xfId="6" applyAlignment="1">
      <alignment horizontal="center"/>
    </xf>
    <xf numFmtId="0" fontId="18" fillId="20" borderId="0" xfId="6" applyAlignment="1">
      <alignment horizontal="left"/>
    </xf>
    <xf numFmtId="0" fontId="18" fillId="21" borderId="0" xfId="7" applyAlignment="1">
      <alignment horizontal="center"/>
    </xf>
    <xf numFmtId="0" fontId="18" fillId="21" borderId="0" xfId="7" applyAlignment="1">
      <alignment horizontal="left"/>
    </xf>
    <xf numFmtId="0" fontId="17" fillId="0" borderId="0" xfId="1" applyFont="1" applyFill="1" applyAlignment="1">
      <alignment vertical="center"/>
    </xf>
    <xf numFmtId="0" fontId="10" fillId="0" borderId="0" xfId="0" applyFont="1" applyAlignment="1">
      <alignment horizontal="center"/>
    </xf>
    <xf numFmtId="0" fontId="19" fillId="16" borderId="2" xfId="1" applyFont="1" applyFill="1" applyBorder="1"/>
    <xf numFmtId="0" fontId="19" fillId="16" borderId="58" xfId="1" applyNumberFormat="1" applyFont="1" applyFill="1" applyBorder="1" applyAlignment="1">
      <alignment horizontal="center"/>
    </xf>
    <xf numFmtId="165" fontId="19" fillId="16" borderId="2" xfId="1" applyNumberFormat="1" applyFont="1" applyFill="1" applyBorder="1" applyAlignment="1">
      <alignment horizontal="center"/>
    </xf>
    <xf numFmtId="0" fontId="1" fillId="16" borderId="2" xfId="1" applyFill="1" applyBorder="1" applyAlignment="1">
      <alignment horizontal="center"/>
    </xf>
    <xf numFmtId="165" fontId="1" fillId="16" borderId="2" xfId="1" applyNumberFormat="1" applyFill="1" applyBorder="1" applyAlignment="1">
      <alignment horizontal="center"/>
    </xf>
    <xf numFmtId="164" fontId="1" fillId="16" borderId="2" xfId="1" applyNumberFormat="1" applyFill="1" applyBorder="1" applyAlignment="1">
      <alignment horizontal="center"/>
    </xf>
    <xf numFmtId="6" fontId="1" fillId="16" borderId="2" xfId="1" applyNumberFormat="1" applyFill="1" applyBorder="1" applyAlignment="1">
      <alignment horizontal="center"/>
    </xf>
    <xf numFmtId="0" fontId="6" fillId="14" borderId="37" xfId="0" applyFont="1" applyFill="1" applyBorder="1" applyAlignment="1">
      <alignment horizontal="left"/>
    </xf>
    <xf numFmtId="0" fontId="0" fillId="14" borderId="22" xfId="0" applyFill="1" applyBorder="1" applyAlignment="1">
      <alignment horizontal="center"/>
    </xf>
    <xf numFmtId="0" fontId="0" fillId="14" borderId="42" xfId="0" applyFill="1" applyBorder="1" applyAlignment="1">
      <alignment horizontal="center"/>
    </xf>
    <xf numFmtId="0" fontId="6" fillId="14" borderId="10" xfId="0" applyFont="1" applyFill="1" applyBorder="1" applyAlignment="1">
      <alignment horizontal="right"/>
    </xf>
    <xf numFmtId="0" fontId="1" fillId="2" borderId="20" xfId="1" applyNumberFormat="1" applyBorder="1" applyAlignment="1">
      <alignment horizontal="center"/>
    </xf>
    <xf numFmtId="0" fontId="0" fillId="0" borderId="0" xfId="0" applyFill="1" applyBorder="1"/>
    <xf numFmtId="0" fontId="1" fillId="0" borderId="0" xfId="1" applyFill="1" applyBorder="1"/>
    <xf numFmtId="0" fontId="0" fillId="0" borderId="0" xfId="0" applyFill="1" applyAlignment="1">
      <alignment horizontal="center"/>
    </xf>
    <xf numFmtId="0" fontId="1" fillId="17" borderId="0" xfId="1" applyFill="1" applyBorder="1" applyAlignment="1">
      <alignment horizontal="right"/>
    </xf>
    <xf numFmtId="0" fontId="20" fillId="17" borderId="31" xfId="0" applyFont="1" applyFill="1" applyBorder="1" applyAlignment="1">
      <alignment horizontal="center"/>
    </xf>
    <xf numFmtId="0" fontId="20" fillId="17" borderId="2" xfId="0" applyFont="1" applyFill="1" applyBorder="1" applyAlignment="1">
      <alignment horizontal="center"/>
    </xf>
    <xf numFmtId="0" fontId="20" fillId="17" borderId="32" xfId="0" applyFont="1" applyFill="1" applyBorder="1" applyAlignment="1">
      <alignment horizontal="center"/>
    </xf>
    <xf numFmtId="0" fontId="20" fillId="17" borderId="18" xfId="0" applyFont="1" applyFill="1" applyBorder="1" applyAlignment="1">
      <alignment horizontal="center"/>
    </xf>
    <xf numFmtId="0" fontId="20" fillId="17" borderId="19" xfId="0" applyFont="1" applyFill="1" applyBorder="1" applyAlignment="1">
      <alignment horizontal="center"/>
    </xf>
    <xf numFmtId="0" fontId="20" fillId="17" borderId="20" xfId="0" applyFont="1" applyFill="1" applyBorder="1" applyAlignment="1">
      <alignment horizontal="center"/>
    </xf>
    <xf numFmtId="0" fontId="2" fillId="0" borderId="0" xfId="2" applyFill="1"/>
    <xf numFmtId="0" fontId="20" fillId="7" borderId="35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center"/>
    </xf>
    <xf numFmtId="0" fontId="20" fillId="7" borderId="5" xfId="0" applyFont="1" applyFill="1" applyBorder="1" applyAlignment="1">
      <alignment horizontal="center"/>
    </xf>
    <xf numFmtId="0" fontId="7" fillId="17" borderId="7" xfId="0" applyFont="1" applyFill="1" applyBorder="1" applyAlignment="1">
      <alignment horizontal="center"/>
    </xf>
    <xf numFmtId="0" fontId="20" fillId="17" borderId="14" xfId="0" applyFont="1" applyFill="1" applyBorder="1" applyAlignment="1">
      <alignment horizontal="center"/>
    </xf>
    <xf numFmtId="0" fontId="20" fillId="17" borderId="15" xfId="0" applyFont="1" applyFill="1" applyBorder="1" applyAlignment="1">
      <alignment horizontal="center"/>
    </xf>
    <xf numFmtId="0" fontId="7" fillId="17" borderId="31" xfId="0" applyFont="1" applyFill="1" applyBorder="1" applyAlignment="1">
      <alignment horizontal="center"/>
    </xf>
    <xf numFmtId="0" fontId="7" fillId="17" borderId="18" xfId="0" applyFont="1" applyFill="1" applyBorder="1" applyAlignment="1">
      <alignment horizontal="center"/>
    </xf>
    <xf numFmtId="0" fontId="20" fillId="17" borderId="7" xfId="0" applyFont="1" applyFill="1" applyBorder="1" applyAlignment="1">
      <alignment horizontal="center"/>
    </xf>
    <xf numFmtId="0" fontId="16" fillId="9" borderId="22" xfId="0" applyFont="1" applyFill="1" applyBorder="1" applyAlignment="1">
      <alignment horizontal="center"/>
    </xf>
    <xf numFmtId="0" fontId="16" fillId="9" borderId="42" xfId="0" applyFont="1" applyFill="1" applyBorder="1" applyAlignment="1">
      <alignment horizontal="center"/>
    </xf>
    <xf numFmtId="6" fontId="6" fillId="15" borderId="0" xfId="0" applyNumberFormat="1" applyFont="1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6" fillId="9" borderId="31" xfId="0" applyFont="1" applyFill="1" applyBorder="1" applyAlignment="1">
      <alignment horizontal="center"/>
    </xf>
    <xf numFmtId="0" fontId="17" fillId="2" borderId="0" xfId="1" applyFont="1" applyAlignment="1">
      <alignment horizontal="center" vertical="center"/>
    </xf>
    <xf numFmtId="0" fontId="17" fillId="2" borderId="56" xfId="1" applyFont="1" applyBorder="1" applyAlignment="1">
      <alignment horizontal="center" vertical="center"/>
    </xf>
  </cellXfs>
  <cellStyles count="8">
    <cellStyle name="20% - Accent1" xfId="6" builtinId="30"/>
    <cellStyle name="20% - Accent4" xfId="7" builtinId="42"/>
    <cellStyle name="Bad" xfId="2" builtinId="27"/>
    <cellStyle name="Calculation" xfId="5" builtinId="22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18170</xdr:colOff>
      <xdr:row>4</xdr:row>
      <xdr:rowOff>0</xdr:rowOff>
    </xdr:from>
    <xdr:to>
      <xdr:col>5</xdr:col>
      <xdr:colOff>95250</xdr:colOff>
      <xdr:row>5</xdr:row>
      <xdr:rowOff>64038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51A74904-0180-4937-93F8-021E4EB6B5A5}"/>
            </a:ext>
          </a:extLst>
        </xdr:cNvPr>
        <xdr:cNvCxnSpPr/>
      </xdr:nvCxnSpPr>
      <xdr:spPr>
        <a:xfrm flipH="1">
          <a:off x="3866270" y="746760"/>
          <a:ext cx="1296280" cy="2469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51288</xdr:colOff>
      <xdr:row>4</xdr:row>
      <xdr:rowOff>0</xdr:rowOff>
    </xdr:from>
    <xdr:to>
      <xdr:col>5</xdr:col>
      <xdr:colOff>298499</xdr:colOff>
      <xdr:row>6</xdr:row>
      <xdr:rowOff>80596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C4DBE6F-A656-47A5-B1F2-7CAAE538C4C7}"/>
            </a:ext>
          </a:extLst>
        </xdr:cNvPr>
        <xdr:cNvCxnSpPr/>
      </xdr:nvCxnSpPr>
      <xdr:spPr>
        <a:xfrm flipH="1">
          <a:off x="3899388" y="746760"/>
          <a:ext cx="1466411" cy="4463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18170</xdr:colOff>
      <xdr:row>4</xdr:row>
      <xdr:rowOff>0</xdr:rowOff>
    </xdr:from>
    <xdr:to>
      <xdr:col>5</xdr:col>
      <xdr:colOff>95250</xdr:colOff>
      <xdr:row>5</xdr:row>
      <xdr:rowOff>64038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6972182-5BF7-439F-A4DA-FFE364F8C618}"/>
            </a:ext>
          </a:extLst>
        </xdr:cNvPr>
        <xdr:cNvCxnSpPr/>
      </xdr:nvCxnSpPr>
      <xdr:spPr>
        <a:xfrm flipH="1">
          <a:off x="3866270" y="746760"/>
          <a:ext cx="1296280" cy="2469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51288</xdr:colOff>
      <xdr:row>4</xdr:row>
      <xdr:rowOff>0</xdr:rowOff>
    </xdr:from>
    <xdr:to>
      <xdr:col>5</xdr:col>
      <xdr:colOff>298499</xdr:colOff>
      <xdr:row>6</xdr:row>
      <xdr:rowOff>80596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CDAD16B-F4CD-4A43-BE97-494FA788ADB0}"/>
            </a:ext>
          </a:extLst>
        </xdr:cNvPr>
        <xdr:cNvCxnSpPr/>
      </xdr:nvCxnSpPr>
      <xdr:spPr>
        <a:xfrm flipH="1">
          <a:off x="3899388" y="746760"/>
          <a:ext cx="1466411" cy="4463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59635</xdr:colOff>
      <xdr:row>21</xdr:row>
      <xdr:rowOff>112644</xdr:rowOff>
    </xdr:from>
    <xdr:to>
      <xdr:col>16</xdr:col>
      <xdr:colOff>722243</xdr:colOff>
      <xdr:row>23</xdr:row>
      <xdr:rowOff>106018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C779665C-8B37-4E5B-AA52-9454D3A8DB8F}"/>
            </a:ext>
          </a:extLst>
        </xdr:cNvPr>
        <xdr:cNvSpPr/>
      </xdr:nvSpPr>
      <xdr:spPr>
        <a:xfrm>
          <a:off x="13722295" y="3975984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3</xdr:col>
      <xdr:colOff>1303020</xdr:colOff>
      <xdr:row>23</xdr:row>
      <xdr:rowOff>91440</xdr:rowOff>
    </xdr:from>
    <xdr:to>
      <xdr:col>3</xdr:col>
      <xdr:colOff>1478280</xdr:colOff>
      <xdr:row>31</xdr:row>
      <xdr:rowOff>137160</xdr:rowOff>
    </xdr:to>
    <xdr:sp macro="" textlink="">
      <xdr:nvSpPr>
        <xdr:cNvPr id="3" name="Left Brace 2">
          <a:extLst>
            <a:ext uri="{FF2B5EF4-FFF2-40B4-BE49-F238E27FC236}">
              <a16:creationId xmlns:a16="http://schemas.microsoft.com/office/drawing/2014/main" id="{DBA5F785-D7E9-44D0-8C6E-AF545BC2971D}"/>
            </a:ext>
          </a:extLst>
        </xdr:cNvPr>
        <xdr:cNvSpPr/>
      </xdr:nvSpPr>
      <xdr:spPr>
        <a:xfrm>
          <a:off x="3131820" y="4328160"/>
          <a:ext cx="175260" cy="1524000"/>
        </a:xfrm>
        <a:prstGeom prst="leftBrace">
          <a:avLst>
            <a:gd name="adj1" fmla="val 8333"/>
            <a:gd name="adj2" fmla="val 49853"/>
          </a:avLst>
        </a:prstGeom>
        <a:ln w="127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1226820</xdr:colOff>
      <xdr:row>32</xdr:row>
      <xdr:rowOff>91440</xdr:rowOff>
    </xdr:from>
    <xdr:to>
      <xdr:col>3</xdr:col>
      <xdr:colOff>1539240</xdr:colOff>
      <xdr:row>41</xdr:row>
      <xdr:rowOff>121920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5E4B1B67-EFBC-4108-B76F-D5300F4FDC33}"/>
            </a:ext>
          </a:extLst>
        </xdr:cNvPr>
        <xdr:cNvSpPr/>
      </xdr:nvSpPr>
      <xdr:spPr>
        <a:xfrm>
          <a:off x="3055620" y="5981700"/>
          <a:ext cx="312420" cy="166878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1295400</xdr:colOff>
      <xdr:row>18</xdr:row>
      <xdr:rowOff>30480</xdr:rowOff>
    </xdr:from>
    <xdr:to>
      <xdr:col>3</xdr:col>
      <xdr:colOff>1485900</xdr:colOff>
      <xdr:row>22</xdr:row>
      <xdr:rowOff>152400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63F97AB2-FD70-46C5-AC3C-1B6D81574DF4}"/>
            </a:ext>
          </a:extLst>
        </xdr:cNvPr>
        <xdr:cNvSpPr/>
      </xdr:nvSpPr>
      <xdr:spPr>
        <a:xfrm>
          <a:off x="3124200" y="334518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1183341</xdr:colOff>
      <xdr:row>14</xdr:row>
      <xdr:rowOff>17929</xdr:rowOff>
    </xdr:from>
    <xdr:to>
      <xdr:col>3</xdr:col>
      <xdr:colOff>1506071</xdr:colOff>
      <xdr:row>15</xdr:row>
      <xdr:rowOff>8965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0087498F-3152-49DC-8033-A83589051AEF}"/>
            </a:ext>
          </a:extLst>
        </xdr:cNvPr>
        <xdr:cNvSpPr/>
      </xdr:nvSpPr>
      <xdr:spPr>
        <a:xfrm>
          <a:off x="3012141" y="2593489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1174376</xdr:colOff>
      <xdr:row>16</xdr:row>
      <xdr:rowOff>8964</xdr:rowOff>
    </xdr:from>
    <xdr:to>
      <xdr:col>3</xdr:col>
      <xdr:colOff>1497106</xdr:colOff>
      <xdr:row>17</xdr:row>
      <xdr:rowOff>0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2F765380-ACA4-4117-A9CC-4486B4FCACE4}"/>
            </a:ext>
          </a:extLst>
        </xdr:cNvPr>
        <xdr:cNvSpPr/>
      </xdr:nvSpPr>
      <xdr:spPr>
        <a:xfrm>
          <a:off x="3003176" y="2950284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1226820</xdr:colOff>
      <xdr:row>76</xdr:row>
      <xdr:rowOff>91440</xdr:rowOff>
    </xdr:from>
    <xdr:to>
      <xdr:col>3</xdr:col>
      <xdr:colOff>1539240</xdr:colOff>
      <xdr:row>85</xdr:row>
      <xdr:rowOff>121920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EA0063CA-8AEC-494D-8D3A-C343E9E85FE9}"/>
            </a:ext>
          </a:extLst>
        </xdr:cNvPr>
        <xdr:cNvSpPr/>
      </xdr:nvSpPr>
      <xdr:spPr>
        <a:xfrm>
          <a:off x="3055620" y="14074140"/>
          <a:ext cx="312420" cy="167640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16</xdr:col>
      <xdr:colOff>106252</xdr:colOff>
      <xdr:row>65</xdr:row>
      <xdr:rowOff>92473</xdr:rowOff>
    </xdr:from>
    <xdr:to>
      <xdr:col>16</xdr:col>
      <xdr:colOff>768860</xdr:colOff>
      <xdr:row>67</xdr:row>
      <xdr:rowOff>85847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9BFBF801-21E1-408D-B80E-A12E2B6B64DA}"/>
            </a:ext>
          </a:extLst>
        </xdr:cNvPr>
        <xdr:cNvSpPr/>
      </xdr:nvSpPr>
      <xdr:spPr>
        <a:xfrm>
          <a:off x="13768912" y="12048253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9</xdr:col>
      <xdr:colOff>54428</xdr:colOff>
      <xdr:row>46</xdr:row>
      <xdr:rowOff>76200</xdr:rowOff>
    </xdr:from>
    <xdr:to>
      <xdr:col>9</xdr:col>
      <xdr:colOff>206828</xdr:colOff>
      <xdr:row>47</xdr:row>
      <xdr:rowOff>174171</xdr:rowOff>
    </xdr:to>
    <xdr:sp macro="" textlink="">
      <xdr:nvSpPr>
        <xdr:cNvPr id="10" name="Arrow: Up 9">
          <a:extLst>
            <a:ext uri="{FF2B5EF4-FFF2-40B4-BE49-F238E27FC236}">
              <a16:creationId xmlns:a16="http://schemas.microsoft.com/office/drawing/2014/main" id="{3B5C3FDE-A01D-4987-BFB7-010D54E32BFC}"/>
            </a:ext>
          </a:extLst>
        </xdr:cNvPr>
        <xdr:cNvSpPr/>
      </xdr:nvSpPr>
      <xdr:spPr>
        <a:xfrm>
          <a:off x="8901248" y="8534400"/>
          <a:ext cx="152400" cy="280851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1338880</xdr:colOff>
      <xdr:row>67</xdr:row>
      <xdr:rowOff>68130</xdr:rowOff>
    </xdr:from>
    <xdr:to>
      <xdr:col>3</xdr:col>
      <xdr:colOff>1514140</xdr:colOff>
      <xdr:row>75</xdr:row>
      <xdr:rowOff>113851</xdr:rowOff>
    </xdr:to>
    <xdr:sp macro="" textlink="">
      <xdr:nvSpPr>
        <xdr:cNvPr id="11" name="Left Brace 10">
          <a:extLst>
            <a:ext uri="{FF2B5EF4-FFF2-40B4-BE49-F238E27FC236}">
              <a16:creationId xmlns:a16="http://schemas.microsoft.com/office/drawing/2014/main" id="{636DDBB2-70CD-4251-91AA-A057A3D431AD}"/>
            </a:ext>
          </a:extLst>
        </xdr:cNvPr>
        <xdr:cNvSpPr/>
      </xdr:nvSpPr>
      <xdr:spPr>
        <a:xfrm>
          <a:off x="3167680" y="12397290"/>
          <a:ext cx="175260" cy="1524001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1295400</xdr:colOff>
      <xdr:row>62</xdr:row>
      <xdr:rowOff>30480</xdr:rowOff>
    </xdr:from>
    <xdr:to>
      <xdr:col>3</xdr:col>
      <xdr:colOff>1485900</xdr:colOff>
      <xdr:row>66</xdr:row>
      <xdr:rowOff>152400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FF78DCAC-B107-492C-A658-63A1A56BFA5E}"/>
            </a:ext>
          </a:extLst>
        </xdr:cNvPr>
        <xdr:cNvSpPr/>
      </xdr:nvSpPr>
      <xdr:spPr>
        <a:xfrm>
          <a:off x="3124200" y="1143762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1338880</xdr:colOff>
      <xdr:row>112</xdr:row>
      <xdr:rowOff>68130</xdr:rowOff>
    </xdr:from>
    <xdr:to>
      <xdr:col>3</xdr:col>
      <xdr:colOff>1514140</xdr:colOff>
      <xdr:row>120</xdr:row>
      <xdr:rowOff>113851</xdr:rowOff>
    </xdr:to>
    <xdr:sp macro="" textlink="">
      <xdr:nvSpPr>
        <xdr:cNvPr id="13" name="Left Brace 12">
          <a:extLst>
            <a:ext uri="{FF2B5EF4-FFF2-40B4-BE49-F238E27FC236}">
              <a16:creationId xmlns:a16="http://schemas.microsoft.com/office/drawing/2014/main" id="{371CE519-93A3-47B7-9185-DA256A16ACB8}"/>
            </a:ext>
          </a:extLst>
        </xdr:cNvPr>
        <xdr:cNvSpPr/>
      </xdr:nvSpPr>
      <xdr:spPr>
        <a:xfrm>
          <a:off x="3167680" y="20687850"/>
          <a:ext cx="175260" cy="1524001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1226820</xdr:colOff>
      <xdr:row>121</xdr:row>
      <xdr:rowOff>91440</xdr:rowOff>
    </xdr:from>
    <xdr:to>
      <xdr:col>3</xdr:col>
      <xdr:colOff>1539240</xdr:colOff>
      <xdr:row>130</xdr:row>
      <xdr:rowOff>121920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F401220D-C072-4F8E-8067-B5866D5F2798}"/>
            </a:ext>
          </a:extLst>
        </xdr:cNvPr>
        <xdr:cNvSpPr/>
      </xdr:nvSpPr>
      <xdr:spPr>
        <a:xfrm>
          <a:off x="3055620" y="22364700"/>
          <a:ext cx="312420" cy="166878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16</xdr:col>
      <xdr:colOff>57150</xdr:colOff>
      <xdr:row>110</xdr:row>
      <xdr:rowOff>133350</xdr:rowOff>
    </xdr:from>
    <xdr:to>
      <xdr:col>16</xdr:col>
      <xdr:colOff>666750</xdr:colOff>
      <xdr:row>112</xdr:row>
      <xdr:rowOff>43815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id="{5D3E2216-A903-4FFD-997B-7AB50C199596}"/>
            </a:ext>
          </a:extLst>
        </xdr:cNvPr>
        <xdr:cNvSpPr/>
      </xdr:nvSpPr>
      <xdr:spPr>
        <a:xfrm>
          <a:off x="13719810" y="20379690"/>
          <a:ext cx="609600" cy="28384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2</xdr:col>
      <xdr:colOff>410818</xdr:colOff>
      <xdr:row>144</xdr:row>
      <xdr:rowOff>141514</xdr:rowOff>
    </xdr:from>
    <xdr:to>
      <xdr:col>4</xdr:col>
      <xdr:colOff>33130</xdr:colOff>
      <xdr:row>148</xdr:row>
      <xdr:rowOff>43542</xdr:rowOff>
    </xdr:to>
    <xdr:sp macro="" textlink="">
      <xdr:nvSpPr>
        <xdr:cNvPr id="16" name="Arrow: Right 15">
          <a:extLst>
            <a:ext uri="{FF2B5EF4-FFF2-40B4-BE49-F238E27FC236}">
              <a16:creationId xmlns:a16="http://schemas.microsoft.com/office/drawing/2014/main" id="{CA0B9108-9DD0-4606-BF81-ADAE7BAFED55}"/>
            </a:ext>
          </a:extLst>
        </xdr:cNvPr>
        <xdr:cNvSpPr/>
      </xdr:nvSpPr>
      <xdr:spPr>
        <a:xfrm>
          <a:off x="1630018" y="26651494"/>
          <a:ext cx="1854972" cy="64878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(Planned Orders)</a:t>
          </a:r>
        </a:p>
      </xdr:txBody>
    </xdr:sp>
    <xdr:clientData/>
  </xdr:twoCellAnchor>
  <xdr:twoCellAnchor>
    <xdr:from>
      <xdr:col>2</xdr:col>
      <xdr:colOff>410818</xdr:colOff>
      <xdr:row>165</xdr:row>
      <xdr:rowOff>141514</xdr:rowOff>
    </xdr:from>
    <xdr:to>
      <xdr:col>4</xdr:col>
      <xdr:colOff>33130</xdr:colOff>
      <xdr:row>169</xdr:row>
      <xdr:rowOff>0</xdr:rowOff>
    </xdr:to>
    <xdr:sp macro="" textlink="">
      <xdr:nvSpPr>
        <xdr:cNvPr id="17" name="Arrow: Right 16">
          <a:extLst>
            <a:ext uri="{FF2B5EF4-FFF2-40B4-BE49-F238E27FC236}">
              <a16:creationId xmlns:a16="http://schemas.microsoft.com/office/drawing/2014/main" id="{1BD34462-A50F-4712-8F1C-87EA52B32009}"/>
            </a:ext>
          </a:extLst>
        </xdr:cNvPr>
        <xdr:cNvSpPr/>
      </xdr:nvSpPr>
      <xdr:spPr>
        <a:xfrm>
          <a:off x="1630018" y="30568174"/>
          <a:ext cx="1854972" cy="60524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(Planned Orders)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59635</xdr:colOff>
      <xdr:row>21</xdr:row>
      <xdr:rowOff>112644</xdr:rowOff>
    </xdr:from>
    <xdr:to>
      <xdr:col>16</xdr:col>
      <xdr:colOff>722243</xdr:colOff>
      <xdr:row>23</xdr:row>
      <xdr:rowOff>106018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A50486F6-0DD8-4409-A797-7E261C6A9DB6}"/>
            </a:ext>
          </a:extLst>
        </xdr:cNvPr>
        <xdr:cNvSpPr/>
      </xdr:nvSpPr>
      <xdr:spPr>
        <a:xfrm>
          <a:off x="13066975" y="3427344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3</xdr:col>
      <xdr:colOff>1303020</xdr:colOff>
      <xdr:row>23</xdr:row>
      <xdr:rowOff>91440</xdr:rowOff>
    </xdr:from>
    <xdr:to>
      <xdr:col>3</xdr:col>
      <xdr:colOff>1478280</xdr:colOff>
      <xdr:row>31</xdr:row>
      <xdr:rowOff>137160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54D19B03-D632-4E8C-8612-9CF5BA37B439}"/>
            </a:ext>
          </a:extLst>
        </xdr:cNvPr>
        <xdr:cNvSpPr/>
      </xdr:nvSpPr>
      <xdr:spPr>
        <a:xfrm>
          <a:off x="2522220" y="3779520"/>
          <a:ext cx="175260" cy="1524000"/>
        </a:xfrm>
        <a:prstGeom prst="leftBrace">
          <a:avLst>
            <a:gd name="adj1" fmla="val 8333"/>
            <a:gd name="adj2" fmla="val 49853"/>
          </a:avLst>
        </a:prstGeom>
        <a:ln w="127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1226820</xdr:colOff>
      <xdr:row>32</xdr:row>
      <xdr:rowOff>91440</xdr:rowOff>
    </xdr:from>
    <xdr:to>
      <xdr:col>3</xdr:col>
      <xdr:colOff>1539240</xdr:colOff>
      <xdr:row>41</xdr:row>
      <xdr:rowOff>121920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BFC4CB0D-E2EA-45AC-B67C-B48F057E50ED}"/>
            </a:ext>
          </a:extLst>
        </xdr:cNvPr>
        <xdr:cNvSpPr/>
      </xdr:nvSpPr>
      <xdr:spPr>
        <a:xfrm>
          <a:off x="2446020" y="5433060"/>
          <a:ext cx="312420" cy="149352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1295400</xdr:colOff>
      <xdr:row>18</xdr:row>
      <xdr:rowOff>30480</xdr:rowOff>
    </xdr:from>
    <xdr:to>
      <xdr:col>3</xdr:col>
      <xdr:colOff>1485900</xdr:colOff>
      <xdr:row>22</xdr:row>
      <xdr:rowOff>152400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7B934089-A383-4D52-ACAF-254AAFBE75B9}"/>
            </a:ext>
          </a:extLst>
        </xdr:cNvPr>
        <xdr:cNvSpPr/>
      </xdr:nvSpPr>
      <xdr:spPr>
        <a:xfrm>
          <a:off x="2514600" y="279654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1183341</xdr:colOff>
      <xdr:row>14</xdr:row>
      <xdr:rowOff>17929</xdr:rowOff>
    </xdr:from>
    <xdr:to>
      <xdr:col>3</xdr:col>
      <xdr:colOff>1506071</xdr:colOff>
      <xdr:row>15</xdr:row>
      <xdr:rowOff>8965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8361C7FC-6DC1-4252-AEF2-C59F6FDEC9A9}"/>
            </a:ext>
          </a:extLst>
        </xdr:cNvPr>
        <xdr:cNvSpPr/>
      </xdr:nvSpPr>
      <xdr:spPr>
        <a:xfrm>
          <a:off x="2402541" y="2044849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1174376</xdr:colOff>
      <xdr:row>16</xdr:row>
      <xdr:rowOff>8964</xdr:rowOff>
    </xdr:from>
    <xdr:to>
      <xdr:col>3</xdr:col>
      <xdr:colOff>1497106</xdr:colOff>
      <xdr:row>17</xdr:row>
      <xdr:rowOff>0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7BEE09B7-A638-430F-91EA-407023F93C26}"/>
            </a:ext>
          </a:extLst>
        </xdr:cNvPr>
        <xdr:cNvSpPr/>
      </xdr:nvSpPr>
      <xdr:spPr>
        <a:xfrm>
          <a:off x="2393576" y="2401644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1226820</xdr:colOff>
      <xdr:row>76</xdr:row>
      <xdr:rowOff>91440</xdr:rowOff>
    </xdr:from>
    <xdr:to>
      <xdr:col>3</xdr:col>
      <xdr:colOff>1539240</xdr:colOff>
      <xdr:row>85</xdr:row>
      <xdr:rowOff>121920</xdr:rowOff>
    </xdr:to>
    <xdr:sp macro="" textlink="">
      <xdr:nvSpPr>
        <xdr:cNvPr id="9" name="Left Brace 8">
          <a:extLst>
            <a:ext uri="{FF2B5EF4-FFF2-40B4-BE49-F238E27FC236}">
              <a16:creationId xmlns:a16="http://schemas.microsoft.com/office/drawing/2014/main" id="{A84575E9-7AD3-414B-84CB-85D11AF76E03}"/>
            </a:ext>
          </a:extLst>
        </xdr:cNvPr>
        <xdr:cNvSpPr/>
      </xdr:nvSpPr>
      <xdr:spPr>
        <a:xfrm>
          <a:off x="2446020" y="12801600"/>
          <a:ext cx="312420" cy="150114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16</xdr:col>
      <xdr:colOff>106252</xdr:colOff>
      <xdr:row>65</xdr:row>
      <xdr:rowOff>92473</xdr:rowOff>
    </xdr:from>
    <xdr:to>
      <xdr:col>16</xdr:col>
      <xdr:colOff>768860</xdr:colOff>
      <xdr:row>67</xdr:row>
      <xdr:rowOff>85847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65D044E6-7275-4836-A4AE-94EC5873F25B}"/>
            </a:ext>
          </a:extLst>
        </xdr:cNvPr>
        <xdr:cNvSpPr/>
      </xdr:nvSpPr>
      <xdr:spPr>
        <a:xfrm>
          <a:off x="13113592" y="10775713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9</xdr:col>
      <xdr:colOff>54428</xdr:colOff>
      <xdr:row>46</xdr:row>
      <xdr:rowOff>76200</xdr:rowOff>
    </xdr:from>
    <xdr:to>
      <xdr:col>9</xdr:col>
      <xdr:colOff>206828</xdr:colOff>
      <xdr:row>47</xdr:row>
      <xdr:rowOff>174171</xdr:rowOff>
    </xdr:to>
    <xdr:sp macro="" textlink="">
      <xdr:nvSpPr>
        <xdr:cNvPr id="11" name="Arrow: Up 10">
          <a:extLst>
            <a:ext uri="{FF2B5EF4-FFF2-40B4-BE49-F238E27FC236}">
              <a16:creationId xmlns:a16="http://schemas.microsoft.com/office/drawing/2014/main" id="{728D0B92-B4B9-4C09-93A4-A2F3CDDC7C60}"/>
            </a:ext>
          </a:extLst>
        </xdr:cNvPr>
        <xdr:cNvSpPr/>
      </xdr:nvSpPr>
      <xdr:spPr>
        <a:xfrm>
          <a:off x="8291648" y="7810500"/>
          <a:ext cx="152400" cy="280851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1338880</xdr:colOff>
      <xdr:row>67</xdr:row>
      <xdr:rowOff>68130</xdr:rowOff>
    </xdr:from>
    <xdr:to>
      <xdr:col>3</xdr:col>
      <xdr:colOff>1514140</xdr:colOff>
      <xdr:row>75</xdr:row>
      <xdr:rowOff>113851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BCF58CB7-ED16-4814-8C68-113FABC17112}"/>
            </a:ext>
          </a:extLst>
        </xdr:cNvPr>
        <xdr:cNvSpPr/>
      </xdr:nvSpPr>
      <xdr:spPr>
        <a:xfrm>
          <a:off x="2558080" y="11124750"/>
          <a:ext cx="175260" cy="1524001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1295400</xdr:colOff>
      <xdr:row>62</xdr:row>
      <xdr:rowOff>30480</xdr:rowOff>
    </xdr:from>
    <xdr:to>
      <xdr:col>3</xdr:col>
      <xdr:colOff>1485900</xdr:colOff>
      <xdr:row>66</xdr:row>
      <xdr:rowOff>152400</xdr:rowOff>
    </xdr:to>
    <xdr:sp macro="" textlink="">
      <xdr:nvSpPr>
        <xdr:cNvPr id="13" name="Left Brace 12">
          <a:extLst>
            <a:ext uri="{FF2B5EF4-FFF2-40B4-BE49-F238E27FC236}">
              <a16:creationId xmlns:a16="http://schemas.microsoft.com/office/drawing/2014/main" id="{B4A7FD77-DAC2-4B96-9AB5-ABF67FF42441}"/>
            </a:ext>
          </a:extLst>
        </xdr:cNvPr>
        <xdr:cNvSpPr/>
      </xdr:nvSpPr>
      <xdr:spPr>
        <a:xfrm>
          <a:off x="2514600" y="1016508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1338880</xdr:colOff>
      <xdr:row>112</xdr:row>
      <xdr:rowOff>68130</xdr:rowOff>
    </xdr:from>
    <xdr:to>
      <xdr:col>3</xdr:col>
      <xdr:colOff>1514140</xdr:colOff>
      <xdr:row>120</xdr:row>
      <xdr:rowOff>113851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FD292438-8147-4813-A490-9D3AAA8897FD}"/>
            </a:ext>
          </a:extLst>
        </xdr:cNvPr>
        <xdr:cNvSpPr/>
      </xdr:nvSpPr>
      <xdr:spPr>
        <a:xfrm>
          <a:off x="2558080" y="18683790"/>
          <a:ext cx="175260" cy="1524001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1226820</xdr:colOff>
      <xdr:row>121</xdr:row>
      <xdr:rowOff>91440</xdr:rowOff>
    </xdr:from>
    <xdr:to>
      <xdr:col>3</xdr:col>
      <xdr:colOff>1539240</xdr:colOff>
      <xdr:row>130</xdr:row>
      <xdr:rowOff>121920</xdr:rowOff>
    </xdr:to>
    <xdr:sp macro="" textlink="">
      <xdr:nvSpPr>
        <xdr:cNvPr id="15" name="Left Brace 14">
          <a:extLst>
            <a:ext uri="{FF2B5EF4-FFF2-40B4-BE49-F238E27FC236}">
              <a16:creationId xmlns:a16="http://schemas.microsoft.com/office/drawing/2014/main" id="{8B7AAFB6-CCA3-45BF-9457-6F53A395E0D1}"/>
            </a:ext>
          </a:extLst>
        </xdr:cNvPr>
        <xdr:cNvSpPr/>
      </xdr:nvSpPr>
      <xdr:spPr>
        <a:xfrm>
          <a:off x="2446020" y="20360640"/>
          <a:ext cx="312420" cy="149352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16</xdr:col>
      <xdr:colOff>57150</xdr:colOff>
      <xdr:row>110</xdr:row>
      <xdr:rowOff>133350</xdr:rowOff>
    </xdr:from>
    <xdr:to>
      <xdr:col>16</xdr:col>
      <xdr:colOff>666750</xdr:colOff>
      <xdr:row>112</xdr:row>
      <xdr:rowOff>43815</xdr:rowOff>
    </xdr:to>
    <xdr:sp macro="" textlink="">
      <xdr:nvSpPr>
        <xdr:cNvPr id="16" name="Arrow: Right 15">
          <a:extLst>
            <a:ext uri="{FF2B5EF4-FFF2-40B4-BE49-F238E27FC236}">
              <a16:creationId xmlns:a16="http://schemas.microsoft.com/office/drawing/2014/main" id="{7FAC3E01-7BD1-4828-9282-78D4FC126746}"/>
            </a:ext>
          </a:extLst>
        </xdr:cNvPr>
        <xdr:cNvSpPr/>
      </xdr:nvSpPr>
      <xdr:spPr>
        <a:xfrm>
          <a:off x="13064490" y="18375630"/>
          <a:ext cx="609600" cy="28384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2</xdr:col>
      <xdr:colOff>410818</xdr:colOff>
      <xdr:row>144</xdr:row>
      <xdr:rowOff>141514</xdr:rowOff>
    </xdr:from>
    <xdr:to>
      <xdr:col>4</xdr:col>
      <xdr:colOff>33130</xdr:colOff>
      <xdr:row>148</xdr:row>
      <xdr:rowOff>43542</xdr:rowOff>
    </xdr:to>
    <xdr:sp macro="" textlink="">
      <xdr:nvSpPr>
        <xdr:cNvPr id="22" name="Arrow: Right 21">
          <a:extLst>
            <a:ext uri="{FF2B5EF4-FFF2-40B4-BE49-F238E27FC236}">
              <a16:creationId xmlns:a16="http://schemas.microsoft.com/office/drawing/2014/main" id="{A035ED72-09D2-4893-B4C8-3CCDB48068DC}"/>
            </a:ext>
          </a:extLst>
        </xdr:cNvPr>
        <xdr:cNvSpPr/>
      </xdr:nvSpPr>
      <xdr:spPr>
        <a:xfrm>
          <a:off x="1965298" y="26133334"/>
          <a:ext cx="1938792" cy="64878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(Planned Orders)</a:t>
          </a:r>
        </a:p>
      </xdr:txBody>
    </xdr:sp>
    <xdr:clientData/>
  </xdr:twoCellAnchor>
  <xdr:twoCellAnchor>
    <xdr:from>
      <xdr:col>2</xdr:col>
      <xdr:colOff>410818</xdr:colOff>
      <xdr:row>165</xdr:row>
      <xdr:rowOff>141514</xdr:rowOff>
    </xdr:from>
    <xdr:to>
      <xdr:col>4</xdr:col>
      <xdr:colOff>33130</xdr:colOff>
      <xdr:row>169</xdr:row>
      <xdr:rowOff>0</xdr:rowOff>
    </xdr:to>
    <xdr:sp macro="" textlink="">
      <xdr:nvSpPr>
        <xdr:cNvPr id="24" name="Arrow: Right 23">
          <a:extLst>
            <a:ext uri="{FF2B5EF4-FFF2-40B4-BE49-F238E27FC236}">
              <a16:creationId xmlns:a16="http://schemas.microsoft.com/office/drawing/2014/main" id="{D2DA28C0-3048-4C10-BBCC-99968E32471C}"/>
            </a:ext>
          </a:extLst>
        </xdr:cNvPr>
        <xdr:cNvSpPr/>
      </xdr:nvSpPr>
      <xdr:spPr>
        <a:xfrm>
          <a:off x="1965298" y="30050014"/>
          <a:ext cx="1938792" cy="60524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(Planned Orders)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59635</xdr:colOff>
      <xdr:row>21</xdr:row>
      <xdr:rowOff>112644</xdr:rowOff>
    </xdr:from>
    <xdr:to>
      <xdr:col>16</xdr:col>
      <xdr:colOff>722243</xdr:colOff>
      <xdr:row>23</xdr:row>
      <xdr:rowOff>106018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032A8D3E-235E-4D33-B355-EAB6E660AC0B}"/>
            </a:ext>
          </a:extLst>
        </xdr:cNvPr>
        <xdr:cNvSpPr/>
      </xdr:nvSpPr>
      <xdr:spPr>
        <a:xfrm>
          <a:off x="13722295" y="3975984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3</xdr:col>
      <xdr:colOff>1303020</xdr:colOff>
      <xdr:row>23</xdr:row>
      <xdr:rowOff>91440</xdr:rowOff>
    </xdr:from>
    <xdr:to>
      <xdr:col>3</xdr:col>
      <xdr:colOff>1478280</xdr:colOff>
      <xdr:row>31</xdr:row>
      <xdr:rowOff>137160</xdr:rowOff>
    </xdr:to>
    <xdr:sp macro="" textlink="">
      <xdr:nvSpPr>
        <xdr:cNvPr id="3" name="Left Brace 2">
          <a:extLst>
            <a:ext uri="{FF2B5EF4-FFF2-40B4-BE49-F238E27FC236}">
              <a16:creationId xmlns:a16="http://schemas.microsoft.com/office/drawing/2014/main" id="{893CE363-0A82-4125-BC9E-45F6000CB130}"/>
            </a:ext>
          </a:extLst>
        </xdr:cNvPr>
        <xdr:cNvSpPr/>
      </xdr:nvSpPr>
      <xdr:spPr>
        <a:xfrm>
          <a:off x="3131820" y="4328160"/>
          <a:ext cx="175260" cy="1524000"/>
        </a:xfrm>
        <a:prstGeom prst="leftBrace">
          <a:avLst>
            <a:gd name="adj1" fmla="val 8333"/>
            <a:gd name="adj2" fmla="val 49853"/>
          </a:avLst>
        </a:prstGeom>
        <a:ln w="127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1226820</xdr:colOff>
      <xdr:row>32</xdr:row>
      <xdr:rowOff>91440</xdr:rowOff>
    </xdr:from>
    <xdr:to>
      <xdr:col>3</xdr:col>
      <xdr:colOff>1539240</xdr:colOff>
      <xdr:row>41</xdr:row>
      <xdr:rowOff>121920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BE63D71B-A386-4E5B-90EA-7E7800938392}"/>
            </a:ext>
          </a:extLst>
        </xdr:cNvPr>
        <xdr:cNvSpPr/>
      </xdr:nvSpPr>
      <xdr:spPr>
        <a:xfrm>
          <a:off x="3055620" y="5981700"/>
          <a:ext cx="312420" cy="166878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1295400</xdr:colOff>
      <xdr:row>18</xdr:row>
      <xdr:rowOff>30480</xdr:rowOff>
    </xdr:from>
    <xdr:to>
      <xdr:col>3</xdr:col>
      <xdr:colOff>1485900</xdr:colOff>
      <xdr:row>22</xdr:row>
      <xdr:rowOff>152400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FE4405D7-FB71-4B23-8098-F5BDD08B95D1}"/>
            </a:ext>
          </a:extLst>
        </xdr:cNvPr>
        <xdr:cNvSpPr/>
      </xdr:nvSpPr>
      <xdr:spPr>
        <a:xfrm>
          <a:off x="3124200" y="334518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1183341</xdr:colOff>
      <xdr:row>14</xdr:row>
      <xdr:rowOff>17929</xdr:rowOff>
    </xdr:from>
    <xdr:to>
      <xdr:col>3</xdr:col>
      <xdr:colOff>1506071</xdr:colOff>
      <xdr:row>15</xdr:row>
      <xdr:rowOff>8965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88A460B8-1DD4-4B3E-B44A-F783A94C4B2D}"/>
            </a:ext>
          </a:extLst>
        </xdr:cNvPr>
        <xdr:cNvSpPr/>
      </xdr:nvSpPr>
      <xdr:spPr>
        <a:xfrm>
          <a:off x="3012141" y="2593489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1174376</xdr:colOff>
      <xdr:row>16</xdr:row>
      <xdr:rowOff>8964</xdr:rowOff>
    </xdr:from>
    <xdr:to>
      <xdr:col>3</xdr:col>
      <xdr:colOff>1497106</xdr:colOff>
      <xdr:row>17</xdr:row>
      <xdr:rowOff>0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AE78BB02-0A08-46B3-9CE2-C52FE5951543}"/>
            </a:ext>
          </a:extLst>
        </xdr:cNvPr>
        <xdr:cNvSpPr/>
      </xdr:nvSpPr>
      <xdr:spPr>
        <a:xfrm>
          <a:off x="3003176" y="2950284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1226820</xdr:colOff>
      <xdr:row>76</xdr:row>
      <xdr:rowOff>91440</xdr:rowOff>
    </xdr:from>
    <xdr:to>
      <xdr:col>3</xdr:col>
      <xdr:colOff>1539240</xdr:colOff>
      <xdr:row>85</xdr:row>
      <xdr:rowOff>121920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6BA26B48-AAB2-49C1-BE5B-0446770C091F}"/>
            </a:ext>
          </a:extLst>
        </xdr:cNvPr>
        <xdr:cNvSpPr/>
      </xdr:nvSpPr>
      <xdr:spPr>
        <a:xfrm>
          <a:off x="3055620" y="14074140"/>
          <a:ext cx="312420" cy="167640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16</xdr:col>
      <xdr:colOff>106252</xdr:colOff>
      <xdr:row>65</xdr:row>
      <xdr:rowOff>92473</xdr:rowOff>
    </xdr:from>
    <xdr:to>
      <xdr:col>16</xdr:col>
      <xdr:colOff>768860</xdr:colOff>
      <xdr:row>67</xdr:row>
      <xdr:rowOff>85847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090E6698-B28E-4B39-929E-169DE2C2061B}"/>
            </a:ext>
          </a:extLst>
        </xdr:cNvPr>
        <xdr:cNvSpPr/>
      </xdr:nvSpPr>
      <xdr:spPr>
        <a:xfrm>
          <a:off x="13768912" y="12048253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9</xdr:col>
      <xdr:colOff>54428</xdr:colOff>
      <xdr:row>46</xdr:row>
      <xdr:rowOff>76200</xdr:rowOff>
    </xdr:from>
    <xdr:to>
      <xdr:col>9</xdr:col>
      <xdr:colOff>206828</xdr:colOff>
      <xdr:row>47</xdr:row>
      <xdr:rowOff>174171</xdr:rowOff>
    </xdr:to>
    <xdr:sp macro="" textlink="">
      <xdr:nvSpPr>
        <xdr:cNvPr id="10" name="Arrow: Up 9">
          <a:extLst>
            <a:ext uri="{FF2B5EF4-FFF2-40B4-BE49-F238E27FC236}">
              <a16:creationId xmlns:a16="http://schemas.microsoft.com/office/drawing/2014/main" id="{B77E840B-CBC3-4C60-8053-8FECB0484390}"/>
            </a:ext>
          </a:extLst>
        </xdr:cNvPr>
        <xdr:cNvSpPr/>
      </xdr:nvSpPr>
      <xdr:spPr>
        <a:xfrm>
          <a:off x="8901248" y="8534400"/>
          <a:ext cx="152400" cy="280851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1338880</xdr:colOff>
      <xdr:row>67</xdr:row>
      <xdr:rowOff>68130</xdr:rowOff>
    </xdr:from>
    <xdr:to>
      <xdr:col>3</xdr:col>
      <xdr:colOff>1514140</xdr:colOff>
      <xdr:row>75</xdr:row>
      <xdr:rowOff>113851</xdr:rowOff>
    </xdr:to>
    <xdr:sp macro="" textlink="">
      <xdr:nvSpPr>
        <xdr:cNvPr id="11" name="Left Brace 10">
          <a:extLst>
            <a:ext uri="{FF2B5EF4-FFF2-40B4-BE49-F238E27FC236}">
              <a16:creationId xmlns:a16="http://schemas.microsoft.com/office/drawing/2014/main" id="{6C053082-AC7C-4A99-A1D6-D561CFC890E4}"/>
            </a:ext>
          </a:extLst>
        </xdr:cNvPr>
        <xdr:cNvSpPr/>
      </xdr:nvSpPr>
      <xdr:spPr>
        <a:xfrm>
          <a:off x="3167680" y="12397290"/>
          <a:ext cx="175260" cy="1524001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1295400</xdr:colOff>
      <xdr:row>62</xdr:row>
      <xdr:rowOff>30480</xdr:rowOff>
    </xdr:from>
    <xdr:to>
      <xdr:col>3</xdr:col>
      <xdr:colOff>1485900</xdr:colOff>
      <xdr:row>66</xdr:row>
      <xdr:rowOff>152400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22488B87-09A0-4050-A46A-9A04FCE76E25}"/>
            </a:ext>
          </a:extLst>
        </xdr:cNvPr>
        <xdr:cNvSpPr/>
      </xdr:nvSpPr>
      <xdr:spPr>
        <a:xfrm>
          <a:off x="3124200" y="1143762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1338880</xdr:colOff>
      <xdr:row>112</xdr:row>
      <xdr:rowOff>68130</xdr:rowOff>
    </xdr:from>
    <xdr:to>
      <xdr:col>3</xdr:col>
      <xdr:colOff>1514140</xdr:colOff>
      <xdr:row>120</xdr:row>
      <xdr:rowOff>113851</xdr:rowOff>
    </xdr:to>
    <xdr:sp macro="" textlink="">
      <xdr:nvSpPr>
        <xdr:cNvPr id="13" name="Left Brace 12">
          <a:extLst>
            <a:ext uri="{FF2B5EF4-FFF2-40B4-BE49-F238E27FC236}">
              <a16:creationId xmlns:a16="http://schemas.microsoft.com/office/drawing/2014/main" id="{F298F67A-82A5-40F2-A3F6-B750AB586C1E}"/>
            </a:ext>
          </a:extLst>
        </xdr:cNvPr>
        <xdr:cNvSpPr/>
      </xdr:nvSpPr>
      <xdr:spPr>
        <a:xfrm>
          <a:off x="3167680" y="20687850"/>
          <a:ext cx="175260" cy="1524001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1226820</xdr:colOff>
      <xdr:row>121</xdr:row>
      <xdr:rowOff>91440</xdr:rowOff>
    </xdr:from>
    <xdr:to>
      <xdr:col>3</xdr:col>
      <xdr:colOff>1539240</xdr:colOff>
      <xdr:row>130</xdr:row>
      <xdr:rowOff>121920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3AB49FD1-E399-4561-9538-EC4F56AD5C66}"/>
            </a:ext>
          </a:extLst>
        </xdr:cNvPr>
        <xdr:cNvSpPr/>
      </xdr:nvSpPr>
      <xdr:spPr>
        <a:xfrm>
          <a:off x="3055620" y="22364700"/>
          <a:ext cx="312420" cy="166878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16</xdr:col>
      <xdr:colOff>57150</xdr:colOff>
      <xdr:row>110</xdr:row>
      <xdr:rowOff>133350</xdr:rowOff>
    </xdr:from>
    <xdr:to>
      <xdr:col>16</xdr:col>
      <xdr:colOff>666750</xdr:colOff>
      <xdr:row>112</xdr:row>
      <xdr:rowOff>43815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id="{2A09E869-07F2-48AB-A31F-E68F23C26087}"/>
            </a:ext>
          </a:extLst>
        </xdr:cNvPr>
        <xdr:cNvSpPr/>
      </xdr:nvSpPr>
      <xdr:spPr>
        <a:xfrm>
          <a:off x="13719810" y="20379690"/>
          <a:ext cx="609600" cy="28384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2</xdr:col>
      <xdr:colOff>410818</xdr:colOff>
      <xdr:row>144</xdr:row>
      <xdr:rowOff>141514</xdr:rowOff>
    </xdr:from>
    <xdr:to>
      <xdr:col>4</xdr:col>
      <xdr:colOff>33130</xdr:colOff>
      <xdr:row>148</xdr:row>
      <xdr:rowOff>43542</xdr:rowOff>
    </xdr:to>
    <xdr:sp macro="" textlink="">
      <xdr:nvSpPr>
        <xdr:cNvPr id="16" name="Arrow: Right 15">
          <a:extLst>
            <a:ext uri="{FF2B5EF4-FFF2-40B4-BE49-F238E27FC236}">
              <a16:creationId xmlns:a16="http://schemas.microsoft.com/office/drawing/2014/main" id="{C17845DB-DB9E-4786-AAE4-5A8FB91E221A}"/>
            </a:ext>
          </a:extLst>
        </xdr:cNvPr>
        <xdr:cNvSpPr/>
      </xdr:nvSpPr>
      <xdr:spPr>
        <a:xfrm>
          <a:off x="1630018" y="26651494"/>
          <a:ext cx="1854972" cy="64878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(Planned Orders)</a:t>
          </a:r>
        </a:p>
      </xdr:txBody>
    </xdr:sp>
    <xdr:clientData/>
  </xdr:twoCellAnchor>
  <xdr:twoCellAnchor>
    <xdr:from>
      <xdr:col>2</xdr:col>
      <xdr:colOff>410818</xdr:colOff>
      <xdr:row>165</xdr:row>
      <xdr:rowOff>141514</xdr:rowOff>
    </xdr:from>
    <xdr:to>
      <xdr:col>4</xdr:col>
      <xdr:colOff>33130</xdr:colOff>
      <xdr:row>169</xdr:row>
      <xdr:rowOff>0</xdr:rowOff>
    </xdr:to>
    <xdr:sp macro="" textlink="">
      <xdr:nvSpPr>
        <xdr:cNvPr id="17" name="Arrow: Right 16">
          <a:extLst>
            <a:ext uri="{FF2B5EF4-FFF2-40B4-BE49-F238E27FC236}">
              <a16:creationId xmlns:a16="http://schemas.microsoft.com/office/drawing/2014/main" id="{89083B33-B7FC-4190-83B6-7A8ED554DAF6}"/>
            </a:ext>
          </a:extLst>
        </xdr:cNvPr>
        <xdr:cNvSpPr/>
      </xdr:nvSpPr>
      <xdr:spPr>
        <a:xfrm>
          <a:off x="1630018" y="30568174"/>
          <a:ext cx="1854972" cy="60524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(Planned Orders)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59635</xdr:colOff>
      <xdr:row>21</xdr:row>
      <xdr:rowOff>112644</xdr:rowOff>
    </xdr:from>
    <xdr:to>
      <xdr:col>16</xdr:col>
      <xdr:colOff>722243</xdr:colOff>
      <xdr:row>23</xdr:row>
      <xdr:rowOff>106018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247CAA01-5CF4-4BA5-AF0B-59733875AB14}"/>
            </a:ext>
          </a:extLst>
        </xdr:cNvPr>
        <xdr:cNvSpPr/>
      </xdr:nvSpPr>
      <xdr:spPr>
        <a:xfrm>
          <a:off x="13813735" y="3975984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3</xdr:col>
      <xdr:colOff>1303020</xdr:colOff>
      <xdr:row>23</xdr:row>
      <xdr:rowOff>91440</xdr:rowOff>
    </xdr:from>
    <xdr:to>
      <xdr:col>3</xdr:col>
      <xdr:colOff>1478280</xdr:colOff>
      <xdr:row>31</xdr:row>
      <xdr:rowOff>137160</xdr:rowOff>
    </xdr:to>
    <xdr:sp macro="" textlink="">
      <xdr:nvSpPr>
        <xdr:cNvPr id="3" name="Left Brace 2">
          <a:extLst>
            <a:ext uri="{FF2B5EF4-FFF2-40B4-BE49-F238E27FC236}">
              <a16:creationId xmlns:a16="http://schemas.microsoft.com/office/drawing/2014/main" id="{B4BC21D6-E104-4C58-87E7-04F6AC95EBEA}"/>
            </a:ext>
          </a:extLst>
        </xdr:cNvPr>
        <xdr:cNvSpPr/>
      </xdr:nvSpPr>
      <xdr:spPr>
        <a:xfrm>
          <a:off x="3131820" y="4328160"/>
          <a:ext cx="175260" cy="1524000"/>
        </a:xfrm>
        <a:prstGeom prst="leftBrace">
          <a:avLst>
            <a:gd name="adj1" fmla="val 8333"/>
            <a:gd name="adj2" fmla="val 49853"/>
          </a:avLst>
        </a:prstGeom>
        <a:ln w="127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1226820</xdr:colOff>
      <xdr:row>32</xdr:row>
      <xdr:rowOff>91440</xdr:rowOff>
    </xdr:from>
    <xdr:to>
      <xdr:col>3</xdr:col>
      <xdr:colOff>1539240</xdr:colOff>
      <xdr:row>41</xdr:row>
      <xdr:rowOff>121920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2759CF89-D7AC-42F6-B7B7-FAF9C42DE064}"/>
            </a:ext>
          </a:extLst>
        </xdr:cNvPr>
        <xdr:cNvSpPr/>
      </xdr:nvSpPr>
      <xdr:spPr>
        <a:xfrm>
          <a:off x="3055620" y="5981700"/>
          <a:ext cx="312420" cy="166878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1295400</xdr:colOff>
      <xdr:row>18</xdr:row>
      <xdr:rowOff>30480</xdr:rowOff>
    </xdr:from>
    <xdr:to>
      <xdr:col>3</xdr:col>
      <xdr:colOff>1485900</xdr:colOff>
      <xdr:row>22</xdr:row>
      <xdr:rowOff>152400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4FB9258B-52F3-49B8-BF4E-FE2522EF1D72}"/>
            </a:ext>
          </a:extLst>
        </xdr:cNvPr>
        <xdr:cNvSpPr/>
      </xdr:nvSpPr>
      <xdr:spPr>
        <a:xfrm>
          <a:off x="3124200" y="334518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1183341</xdr:colOff>
      <xdr:row>14</xdr:row>
      <xdr:rowOff>17929</xdr:rowOff>
    </xdr:from>
    <xdr:to>
      <xdr:col>3</xdr:col>
      <xdr:colOff>1506071</xdr:colOff>
      <xdr:row>15</xdr:row>
      <xdr:rowOff>8965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C453C3BB-A8D8-4CB1-ADDD-FF46B98056F2}"/>
            </a:ext>
          </a:extLst>
        </xdr:cNvPr>
        <xdr:cNvSpPr/>
      </xdr:nvSpPr>
      <xdr:spPr>
        <a:xfrm>
          <a:off x="3012141" y="2593489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1174376</xdr:colOff>
      <xdr:row>16</xdr:row>
      <xdr:rowOff>8964</xdr:rowOff>
    </xdr:from>
    <xdr:to>
      <xdr:col>3</xdr:col>
      <xdr:colOff>1497106</xdr:colOff>
      <xdr:row>17</xdr:row>
      <xdr:rowOff>0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420B65E3-58BF-4550-B6F7-00AADA51A410}"/>
            </a:ext>
          </a:extLst>
        </xdr:cNvPr>
        <xdr:cNvSpPr/>
      </xdr:nvSpPr>
      <xdr:spPr>
        <a:xfrm>
          <a:off x="3003176" y="2950284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1226820</xdr:colOff>
      <xdr:row>76</xdr:row>
      <xdr:rowOff>91440</xdr:rowOff>
    </xdr:from>
    <xdr:to>
      <xdr:col>3</xdr:col>
      <xdr:colOff>1539240</xdr:colOff>
      <xdr:row>85</xdr:row>
      <xdr:rowOff>121920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2573C9E8-57E7-45B6-84D2-664661E0E165}"/>
            </a:ext>
          </a:extLst>
        </xdr:cNvPr>
        <xdr:cNvSpPr/>
      </xdr:nvSpPr>
      <xdr:spPr>
        <a:xfrm>
          <a:off x="3055620" y="14074140"/>
          <a:ext cx="312420" cy="167640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16</xdr:col>
      <xdr:colOff>106252</xdr:colOff>
      <xdr:row>65</xdr:row>
      <xdr:rowOff>92473</xdr:rowOff>
    </xdr:from>
    <xdr:to>
      <xdr:col>16</xdr:col>
      <xdr:colOff>768860</xdr:colOff>
      <xdr:row>67</xdr:row>
      <xdr:rowOff>85847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410745F5-B695-46BF-BC92-9852034AC9EE}"/>
            </a:ext>
          </a:extLst>
        </xdr:cNvPr>
        <xdr:cNvSpPr/>
      </xdr:nvSpPr>
      <xdr:spPr>
        <a:xfrm>
          <a:off x="13860352" y="12048253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9</xdr:col>
      <xdr:colOff>54428</xdr:colOff>
      <xdr:row>46</xdr:row>
      <xdr:rowOff>76200</xdr:rowOff>
    </xdr:from>
    <xdr:to>
      <xdr:col>9</xdr:col>
      <xdr:colOff>206828</xdr:colOff>
      <xdr:row>47</xdr:row>
      <xdr:rowOff>174171</xdr:rowOff>
    </xdr:to>
    <xdr:sp macro="" textlink="">
      <xdr:nvSpPr>
        <xdr:cNvPr id="10" name="Arrow: Up 9">
          <a:extLst>
            <a:ext uri="{FF2B5EF4-FFF2-40B4-BE49-F238E27FC236}">
              <a16:creationId xmlns:a16="http://schemas.microsoft.com/office/drawing/2014/main" id="{43F6220B-2AE1-4AEB-966D-651F6EA8646D}"/>
            </a:ext>
          </a:extLst>
        </xdr:cNvPr>
        <xdr:cNvSpPr/>
      </xdr:nvSpPr>
      <xdr:spPr>
        <a:xfrm>
          <a:off x="8901248" y="8534400"/>
          <a:ext cx="152400" cy="280851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1338880</xdr:colOff>
      <xdr:row>67</xdr:row>
      <xdr:rowOff>68130</xdr:rowOff>
    </xdr:from>
    <xdr:to>
      <xdr:col>3</xdr:col>
      <xdr:colOff>1514140</xdr:colOff>
      <xdr:row>75</xdr:row>
      <xdr:rowOff>113851</xdr:rowOff>
    </xdr:to>
    <xdr:sp macro="" textlink="">
      <xdr:nvSpPr>
        <xdr:cNvPr id="11" name="Left Brace 10">
          <a:extLst>
            <a:ext uri="{FF2B5EF4-FFF2-40B4-BE49-F238E27FC236}">
              <a16:creationId xmlns:a16="http://schemas.microsoft.com/office/drawing/2014/main" id="{A9440C78-66BA-43EE-A31C-D48B16E9DF4A}"/>
            </a:ext>
          </a:extLst>
        </xdr:cNvPr>
        <xdr:cNvSpPr/>
      </xdr:nvSpPr>
      <xdr:spPr>
        <a:xfrm>
          <a:off x="3167680" y="12397290"/>
          <a:ext cx="175260" cy="1524001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1295400</xdr:colOff>
      <xdr:row>62</xdr:row>
      <xdr:rowOff>30480</xdr:rowOff>
    </xdr:from>
    <xdr:to>
      <xdr:col>3</xdr:col>
      <xdr:colOff>1485900</xdr:colOff>
      <xdr:row>66</xdr:row>
      <xdr:rowOff>152400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0BF99AAF-1870-4B65-9766-9116381EB30B}"/>
            </a:ext>
          </a:extLst>
        </xdr:cNvPr>
        <xdr:cNvSpPr/>
      </xdr:nvSpPr>
      <xdr:spPr>
        <a:xfrm>
          <a:off x="3124200" y="1143762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1338880</xdr:colOff>
      <xdr:row>112</xdr:row>
      <xdr:rowOff>68130</xdr:rowOff>
    </xdr:from>
    <xdr:to>
      <xdr:col>3</xdr:col>
      <xdr:colOff>1514140</xdr:colOff>
      <xdr:row>120</xdr:row>
      <xdr:rowOff>113851</xdr:rowOff>
    </xdr:to>
    <xdr:sp macro="" textlink="">
      <xdr:nvSpPr>
        <xdr:cNvPr id="13" name="Left Brace 12">
          <a:extLst>
            <a:ext uri="{FF2B5EF4-FFF2-40B4-BE49-F238E27FC236}">
              <a16:creationId xmlns:a16="http://schemas.microsoft.com/office/drawing/2014/main" id="{22789E4D-26A8-4583-B59A-B29A13A2C12F}"/>
            </a:ext>
          </a:extLst>
        </xdr:cNvPr>
        <xdr:cNvSpPr/>
      </xdr:nvSpPr>
      <xdr:spPr>
        <a:xfrm>
          <a:off x="3167680" y="20687850"/>
          <a:ext cx="175260" cy="1524001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1226820</xdr:colOff>
      <xdr:row>121</xdr:row>
      <xdr:rowOff>91440</xdr:rowOff>
    </xdr:from>
    <xdr:to>
      <xdr:col>3</xdr:col>
      <xdr:colOff>1539240</xdr:colOff>
      <xdr:row>130</xdr:row>
      <xdr:rowOff>121920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26903340-0E91-4C32-BBA7-0EC9A71C7C69}"/>
            </a:ext>
          </a:extLst>
        </xdr:cNvPr>
        <xdr:cNvSpPr/>
      </xdr:nvSpPr>
      <xdr:spPr>
        <a:xfrm>
          <a:off x="3055620" y="22364700"/>
          <a:ext cx="312420" cy="166878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16</xdr:col>
      <xdr:colOff>57150</xdr:colOff>
      <xdr:row>110</xdr:row>
      <xdr:rowOff>133350</xdr:rowOff>
    </xdr:from>
    <xdr:to>
      <xdr:col>16</xdr:col>
      <xdr:colOff>666750</xdr:colOff>
      <xdr:row>112</xdr:row>
      <xdr:rowOff>43815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id="{DD8CB589-D022-4C75-B6E4-7EB4442F6146}"/>
            </a:ext>
          </a:extLst>
        </xdr:cNvPr>
        <xdr:cNvSpPr/>
      </xdr:nvSpPr>
      <xdr:spPr>
        <a:xfrm>
          <a:off x="13811250" y="20379690"/>
          <a:ext cx="609600" cy="28384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2</xdr:col>
      <xdr:colOff>410818</xdr:colOff>
      <xdr:row>144</xdr:row>
      <xdr:rowOff>141514</xdr:rowOff>
    </xdr:from>
    <xdr:to>
      <xdr:col>4</xdr:col>
      <xdr:colOff>33130</xdr:colOff>
      <xdr:row>148</xdr:row>
      <xdr:rowOff>43542</xdr:rowOff>
    </xdr:to>
    <xdr:sp macro="" textlink="">
      <xdr:nvSpPr>
        <xdr:cNvPr id="16" name="Arrow: Right 15">
          <a:extLst>
            <a:ext uri="{FF2B5EF4-FFF2-40B4-BE49-F238E27FC236}">
              <a16:creationId xmlns:a16="http://schemas.microsoft.com/office/drawing/2014/main" id="{7C0E9E36-F4A0-4DA4-9EE1-3294D3F43326}"/>
            </a:ext>
          </a:extLst>
        </xdr:cNvPr>
        <xdr:cNvSpPr/>
      </xdr:nvSpPr>
      <xdr:spPr>
        <a:xfrm>
          <a:off x="1630018" y="26651494"/>
          <a:ext cx="1854972" cy="64878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(Planned Orders)</a:t>
          </a:r>
        </a:p>
      </xdr:txBody>
    </xdr:sp>
    <xdr:clientData/>
  </xdr:twoCellAnchor>
  <xdr:twoCellAnchor>
    <xdr:from>
      <xdr:col>2</xdr:col>
      <xdr:colOff>410818</xdr:colOff>
      <xdr:row>165</xdr:row>
      <xdr:rowOff>141514</xdr:rowOff>
    </xdr:from>
    <xdr:to>
      <xdr:col>4</xdr:col>
      <xdr:colOff>33130</xdr:colOff>
      <xdr:row>169</xdr:row>
      <xdr:rowOff>0</xdr:rowOff>
    </xdr:to>
    <xdr:sp macro="" textlink="">
      <xdr:nvSpPr>
        <xdr:cNvPr id="17" name="Arrow: Right 16">
          <a:extLst>
            <a:ext uri="{FF2B5EF4-FFF2-40B4-BE49-F238E27FC236}">
              <a16:creationId xmlns:a16="http://schemas.microsoft.com/office/drawing/2014/main" id="{059BAA45-89CE-48C0-9CB7-2B95CBCD017F}"/>
            </a:ext>
          </a:extLst>
        </xdr:cNvPr>
        <xdr:cNvSpPr/>
      </xdr:nvSpPr>
      <xdr:spPr>
        <a:xfrm>
          <a:off x="1630018" y="30568174"/>
          <a:ext cx="1854972" cy="60524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(Planned Orders)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zoomScale="115" zoomScaleNormal="115" workbookViewId="0">
      <selection activeCell="I25" sqref="I25"/>
    </sheetView>
  </sheetViews>
  <sheetFormatPr defaultRowHeight="14.4" x14ac:dyDescent="0.3"/>
  <cols>
    <col min="2" max="2" width="29.5546875" bestFit="1" customWidth="1"/>
    <col min="3" max="3" width="6.109375" customWidth="1"/>
  </cols>
  <sheetData>
    <row r="1" spans="1:13" ht="15" thickBot="1" x14ac:dyDescent="0.35">
      <c r="A1" t="s">
        <v>116</v>
      </c>
    </row>
    <row r="2" spans="1:13" ht="15" thickBot="1" x14ac:dyDescent="0.35">
      <c r="B2" s="235" t="s">
        <v>16</v>
      </c>
      <c r="C2" s="228" t="s">
        <v>19</v>
      </c>
      <c r="D2" s="27" t="s">
        <v>22</v>
      </c>
    </row>
    <row r="3" spans="1:13" x14ac:dyDescent="0.3">
      <c r="B3" s="236" t="s">
        <v>117</v>
      </c>
      <c r="C3" s="229">
        <v>20</v>
      </c>
      <c r="D3" s="26">
        <v>600</v>
      </c>
      <c r="F3" s="252" t="s">
        <v>25</v>
      </c>
      <c r="G3" s="253" t="s">
        <v>112</v>
      </c>
      <c r="H3" s="252" t="s">
        <v>114</v>
      </c>
      <c r="I3" s="4"/>
      <c r="J3" s="4"/>
      <c r="K3" s="4"/>
      <c r="L3" s="4"/>
      <c r="M3" s="4"/>
    </row>
    <row r="4" spans="1:13" x14ac:dyDescent="0.3">
      <c r="B4" s="237" t="s">
        <v>118</v>
      </c>
      <c r="C4" s="230">
        <v>10</v>
      </c>
      <c r="D4" s="3">
        <v>350</v>
      </c>
      <c r="F4" s="252" t="s">
        <v>25</v>
      </c>
      <c r="G4" s="253" t="s">
        <v>112</v>
      </c>
      <c r="H4" s="252" t="s">
        <v>114</v>
      </c>
      <c r="I4" s="4"/>
      <c r="J4" s="4"/>
      <c r="K4" s="4"/>
      <c r="L4" s="4"/>
      <c r="M4" s="4"/>
    </row>
    <row r="5" spans="1:13" x14ac:dyDescent="0.3">
      <c r="B5" s="236" t="s">
        <v>119</v>
      </c>
      <c r="C5" s="229">
        <v>20</v>
      </c>
      <c r="D5" s="26">
        <v>500</v>
      </c>
      <c r="F5" s="250" t="s">
        <v>25</v>
      </c>
      <c r="G5" s="251" t="s">
        <v>113</v>
      </c>
      <c r="H5" s="250" t="s">
        <v>115</v>
      </c>
      <c r="I5" s="4"/>
      <c r="J5" s="4"/>
      <c r="K5" s="4"/>
      <c r="L5" s="4"/>
      <c r="M5" s="4"/>
    </row>
    <row r="6" spans="1:13" x14ac:dyDescent="0.3">
      <c r="B6" s="237" t="s">
        <v>120</v>
      </c>
      <c r="C6" s="230">
        <v>10</v>
      </c>
      <c r="D6" s="3">
        <v>280</v>
      </c>
      <c r="F6" s="250" t="s">
        <v>25</v>
      </c>
      <c r="G6" s="251" t="s">
        <v>113</v>
      </c>
      <c r="H6" s="250" t="s">
        <v>115</v>
      </c>
      <c r="I6" s="4"/>
      <c r="J6" s="4"/>
      <c r="K6" s="4"/>
      <c r="L6" s="4"/>
      <c r="M6" s="4"/>
    </row>
    <row r="7" spans="1:13" x14ac:dyDescent="0.3">
      <c r="B7" s="237" t="s">
        <v>127</v>
      </c>
      <c r="C7" s="231">
        <v>2</v>
      </c>
      <c r="E7" s="4"/>
      <c r="F7" s="252" t="s">
        <v>25</v>
      </c>
      <c r="G7" s="253" t="s">
        <v>112</v>
      </c>
      <c r="H7" s="252" t="s">
        <v>114</v>
      </c>
      <c r="I7" s="4"/>
      <c r="J7" s="4"/>
      <c r="K7" s="4"/>
      <c r="L7" s="4"/>
      <c r="M7" s="4"/>
    </row>
    <row r="8" spans="1:13" x14ac:dyDescent="0.3">
      <c r="B8" s="237" t="s">
        <v>128</v>
      </c>
      <c r="C8" s="231">
        <v>1</v>
      </c>
      <c r="E8" s="4"/>
      <c r="F8" s="250" t="s">
        <v>25</v>
      </c>
      <c r="G8" s="251" t="s">
        <v>113</v>
      </c>
      <c r="H8" s="250" t="s">
        <v>115</v>
      </c>
      <c r="I8" s="4"/>
      <c r="J8" s="4"/>
      <c r="K8" s="4"/>
      <c r="L8" s="4"/>
      <c r="M8" s="4"/>
    </row>
    <row r="9" spans="1:13" x14ac:dyDescent="0.3">
      <c r="B9" s="237" t="s">
        <v>20</v>
      </c>
      <c r="C9" s="232">
        <v>10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B10" s="238" t="s">
        <v>21</v>
      </c>
      <c r="C10" s="233">
        <v>30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ht="15" thickBot="1" x14ac:dyDescent="0.35">
      <c r="B11" s="239" t="s">
        <v>15</v>
      </c>
      <c r="C11" s="234">
        <v>50</v>
      </c>
    </row>
    <row r="12" spans="1:13" ht="15" thickBot="1" x14ac:dyDescent="0.35">
      <c r="B12" s="219" t="s">
        <v>16</v>
      </c>
      <c r="C12" s="54" t="s">
        <v>0</v>
      </c>
      <c r="D12" s="8" t="s">
        <v>1</v>
      </c>
      <c r="E12" s="8" t="s">
        <v>2</v>
      </c>
      <c r="F12" s="8" t="s">
        <v>3</v>
      </c>
      <c r="G12" s="8" t="s">
        <v>4</v>
      </c>
      <c r="H12" s="8" t="s">
        <v>5</v>
      </c>
      <c r="I12" s="8" t="s">
        <v>6</v>
      </c>
      <c r="J12" s="8" t="s">
        <v>7</v>
      </c>
      <c r="K12" s="8" t="s">
        <v>8</v>
      </c>
      <c r="L12" s="9" t="s">
        <v>9</v>
      </c>
    </row>
    <row r="13" spans="1:13" x14ac:dyDescent="0.3">
      <c r="B13" s="10" t="s">
        <v>10</v>
      </c>
      <c r="C13" s="224"/>
      <c r="D13" s="11"/>
      <c r="E13" s="11">
        <v>30</v>
      </c>
      <c r="F13" s="11">
        <v>30</v>
      </c>
      <c r="G13" s="12">
        <v>20</v>
      </c>
      <c r="H13" s="11">
        <v>15</v>
      </c>
      <c r="I13" s="11">
        <v>70</v>
      </c>
      <c r="J13" s="11">
        <v>0</v>
      </c>
      <c r="K13" s="11"/>
      <c r="L13" s="13">
        <v>10</v>
      </c>
    </row>
    <row r="14" spans="1:13" x14ac:dyDescent="0.3">
      <c r="B14" s="14" t="s">
        <v>11</v>
      </c>
      <c r="C14" s="225">
        <v>140</v>
      </c>
      <c r="D14" s="28">
        <v>30</v>
      </c>
      <c r="E14" s="28"/>
      <c r="F14" s="28"/>
      <c r="G14" s="28"/>
      <c r="H14" s="28"/>
      <c r="I14" s="28"/>
      <c r="J14" s="28"/>
      <c r="K14" s="28"/>
      <c r="L14" s="15"/>
    </row>
    <row r="15" spans="1:13" x14ac:dyDescent="0.3">
      <c r="B15" s="16" t="s">
        <v>12</v>
      </c>
      <c r="C15" s="225"/>
      <c r="D15" s="28"/>
      <c r="E15" s="28">
        <v>20</v>
      </c>
      <c r="F15" s="28">
        <v>50</v>
      </c>
      <c r="G15" s="28">
        <v>60</v>
      </c>
      <c r="H15" s="28"/>
      <c r="I15" s="28">
        <v>40</v>
      </c>
      <c r="J15" s="28"/>
      <c r="K15" s="28">
        <v>40</v>
      </c>
      <c r="L15" s="15"/>
    </row>
    <row r="16" spans="1:13" ht="15" thickBot="1" x14ac:dyDescent="0.35">
      <c r="B16" s="17" t="s">
        <v>13</v>
      </c>
      <c r="C16" s="225">
        <v>50</v>
      </c>
      <c r="D16" s="28">
        <v>40</v>
      </c>
      <c r="E16" s="28"/>
      <c r="F16" s="28"/>
      <c r="G16" s="28"/>
      <c r="H16" s="28"/>
      <c r="I16" s="28"/>
      <c r="J16" s="28"/>
      <c r="K16" s="28"/>
      <c r="L16" s="15"/>
    </row>
    <row r="17" spans="2:12" ht="15" thickBot="1" x14ac:dyDescent="0.35">
      <c r="B17" s="18" t="s">
        <v>14</v>
      </c>
      <c r="C17" s="227">
        <v>80</v>
      </c>
      <c r="D17" s="19">
        <v>80</v>
      </c>
      <c r="E17" s="20"/>
      <c r="F17" s="20"/>
      <c r="G17" s="20"/>
      <c r="H17" s="20"/>
      <c r="I17" s="20"/>
      <c r="J17" s="20"/>
      <c r="K17" s="20"/>
      <c r="L17" s="21"/>
    </row>
    <row r="18" spans="2:12" x14ac:dyDescent="0.3">
      <c r="B18" s="155" t="s">
        <v>17</v>
      </c>
      <c r="C18" s="222">
        <v>210</v>
      </c>
      <c r="D18" s="22">
        <v>211</v>
      </c>
      <c r="E18" s="22">
        <v>213</v>
      </c>
      <c r="F18" s="22">
        <v>215</v>
      </c>
      <c r="G18" s="22">
        <v>215</v>
      </c>
      <c r="H18" s="22">
        <v>216</v>
      </c>
      <c r="I18" s="22">
        <v>214</v>
      </c>
      <c r="J18" s="22">
        <v>212</v>
      </c>
      <c r="K18" s="22">
        <v>210</v>
      </c>
      <c r="L18" s="23">
        <v>209</v>
      </c>
    </row>
    <row r="19" spans="2:12" ht="15" thickBot="1" x14ac:dyDescent="0.35">
      <c r="B19" s="220" t="s">
        <v>18</v>
      </c>
      <c r="C19" s="223">
        <v>410</v>
      </c>
      <c r="D19" s="24">
        <v>413</v>
      </c>
      <c r="E19" s="24">
        <v>410</v>
      </c>
      <c r="F19" s="24">
        <v>415</v>
      </c>
      <c r="G19" s="24">
        <v>418</v>
      </c>
      <c r="H19" s="24">
        <v>430</v>
      </c>
      <c r="I19" s="24">
        <v>423</v>
      </c>
      <c r="J19" s="24">
        <v>419</v>
      </c>
      <c r="K19" s="24">
        <v>417</v>
      </c>
      <c r="L19" s="25">
        <v>422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C809B-A99B-4A75-BBB5-8AF73C253AC5}">
  <dimension ref="A1:D2"/>
  <sheetViews>
    <sheetView workbookViewId="0">
      <selection activeCell="L30" sqref="L30"/>
    </sheetView>
  </sheetViews>
  <sheetFormatPr defaultRowHeight="14.4" x14ac:dyDescent="0.3"/>
  <sheetData>
    <row r="1" spans="1:4" x14ac:dyDescent="0.3">
      <c r="A1" t="s">
        <v>133</v>
      </c>
      <c r="D1" t="s">
        <v>132</v>
      </c>
    </row>
    <row r="2" spans="1:4" x14ac:dyDescent="0.3">
      <c r="A2" t="s">
        <v>130</v>
      </c>
      <c r="D2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0860C-3C86-4334-8A6D-B1198D355506}">
  <dimension ref="A1:M19"/>
  <sheetViews>
    <sheetView zoomScale="115" zoomScaleNormal="115" workbookViewId="0">
      <selection activeCell="I20" sqref="I20"/>
    </sheetView>
  </sheetViews>
  <sheetFormatPr defaultRowHeight="14.4" x14ac:dyDescent="0.3"/>
  <cols>
    <col min="2" max="2" width="29.5546875" bestFit="1" customWidth="1"/>
    <col min="3" max="3" width="6.109375" customWidth="1"/>
  </cols>
  <sheetData>
    <row r="1" spans="1:13" ht="15" thickBot="1" x14ac:dyDescent="0.35">
      <c r="A1" t="s">
        <v>123</v>
      </c>
    </row>
    <row r="2" spans="1:13" ht="15" thickBot="1" x14ac:dyDescent="0.35">
      <c r="B2" s="235" t="s">
        <v>16</v>
      </c>
      <c r="C2" s="228" t="s">
        <v>19</v>
      </c>
      <c r="D2" s="27" t="s">
        <v>22</v>
      </c>
    </row>
    <row r="3" spans="1:13" x14ac:dyDescent="0.3">
      <c r="B3" s="236" t="s">
        <v>117</v>
      </c>
      <c r="C3" s="230">
        <v>20</v>
      </c>
      <c r="D3" s="3">
        <v>500</v>
      </c>
      <c r="F3" s="252" t="s">
        <v>25</v>
      </c>
      <c r="G3" s="253" t="s">
        <v>112</v>
      </c>
      <c r="H3" s="252" t="s">
        <v>114</v>
      </c>
      <c r="I3" s="4"/>
      <c r="J3" s="4"/>
      <c r="K3" s="4"/>
      <c r="L3" s="4"/>
      <c r="M3" s="4"/>
    </row>
    <row r="4" spans="1:13" x14ac:dyDescent="0.3">
      <c r="B4" s="237" t="s">
        <v>118</v>
      </c>
      <c r="C4" s="230">
        <v>10</v>
      </c>
      <c r="D4" s="3">
        <v>280</v>
      </c>
      <c r="F4" s="252" t="s">
        <v>25</v>
      </c>
      <c r="G4" s="253" t="s">
        <v>112</v>
      </c>
      <c r="H4" s="252" t="s">
        <v>114</v>
      </c>
      <c r="I4" s="4"/>
      <c r="J4" s="4"/>
      <c r="K4" s="4"/>
      <c r="L4" s="4"/>
      <c r="M4" s="4"/>
    </row>
    <row r="5" spans="1:13" x14ac:dyDescent="0.3">
      <c r="B5" s="236" t="s">
        <v>119</v>
      </c>
      <c r="C5" s="230">
        <v>20</v>
      </c>
      <c r="D5" s="3">
        <v>480</v>
      </c>
      <c r="F5" s="250" t="s">
        <v>25</v>
      </c>
      <c r="G5" s="251" t="s">
        <v>113</v>
      </c>
      <c r="H5" s="250" t="s">
        <v>115</v>
      </c>
      <c r="I5" s="4"/>
      <c r="J5" s="4"/>
      <c r="K5" s="4"/>
      <c r="L5" s="4"/>
      <c r="M5" s="4"/>
    </row>
    <row r="6" spans="1:13" x14ac:dyDescent="0.3">
      <c r="B6" s="237" t="s">
        <v>120</v>
      </c>
      <c r="C6" s="230">
        <v>10</v>
      </c>
      <c r="D6" s="3">
        <v>250</v>
      </c>
      <c r="F6" s="250" t="s">
        <v>25</v>
      </c>
      <c r="G6" s="251" t="s">
        <v>113</v>
      </c>
      <c r="H6" s="250" t="s">
        <v>115</v>
      </c>
      <c r="I6" s="4"/>
      <c r="J6" s="4"/>
      <c r="K6" s="4"/>
      <c r="L6" s="4"/>
      <c r="M6" s="4"/>
    </row>
    <row r="7" spans="1:13" x14ac:dyDescent="0.3">
      <c r="B7" s="237" t="s">
        <v>127</v>
      </c>
      <c r="C7" s="231">
        <v>1</v>
      </c>
      <c r="E7" s="4"/>
      <c r="F7" s="252" t="s">
        <v>25</v>
      </c>
      <c r="G7" s="253" t="s">
        <v>112</v>
      </c>
      <c r="H7" s="252" t="s">
        <v>114</v>
      </c>
      <c r="I7" s="4"/>
      <c r="J7" s="4"/>
      <c r="K7" s="4"/>
      <c r="L7" s="4"/>
      <c r="M7" s="4"/>
    </row>
    <row r="8" spans="1:13" x14ac:dyDescent="0.3">
      <c r="B8" s="237" t="s">
        <v>128</v>
      </c>
      <c r="C8" s="231">
        <v>1</v>
      </c>
      <c r="E8" s="4"/>
      <c r="F8" s="250" t="s">
        <v>25</v>
      </c>
      <c r="G8" s="251" t="s">
        <v>113</v>
      </c>
      <c r="H8" s="250" t="s">
        <v>115</v>
      </c>
      <c r="I8" s="4"/>
      <c r="J8" s="4"/>
      <c r="K8" s="4"/>
      <c r="L8" s="4"/>
      <c r="M8" s="4"/>
    </row>
    <row r="9" spans="1:13" x14ac:dyDescent="0.3">
      <c r="B9" s="237" t="s">
        <v>20</v>
      </c>
      <c r="C9" s="233">
        <v>20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B10" s="238" t="s">
        <v>21</v>
      </c>
      <c r="C10" s="233">
        <v>20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ht="15" thickBot="1" x14ac:dyDescent="0.35">
      <c r="B11" s="239" t="s">
        <v>15</v>
      </c>
      <c r="C11" s="234">
        <v>30</v>
      </c>
    </row>
    <row r="12" spans="1:13" ht="15" thickBot="1" x14ac:dyDescent="0.35">
      <c r="B12" s="219" t="s">
        <v>16</v>
      </c>
      <c r="C12" s="54" t="s">
        <v>0</v>
      </c>
      <c r="D12" s="8" t="s">
        <v>1</v>
      </c>
      <c r="E12" s="8" t="s">
        <v>2</v>
      </c>
      <c r="F12" s="8" t="s">
        <v>3</v>
      </c>
      <c r="G12" s="8" t="s">
        <v>4</v>
      </c>
      <c r="H12" s="8" t="s">
        <v>5</v>
      </c>
      <c r="I12" s="8" t="s">
        <v>6</v>
      </c>
      <c r="J12" s="8" t="s">
        <v>7</v>
      </c>
      <c r="K12" s="8" t="s">
        <v>8</v>
      </c>
      <c r="L12" s="9" t="s">
        <v>9</v>
      </c>
    </row>
    <row r="13" spans="1:13" x14ac:dyDescent="0.3">
      <c r="B13" s="10" t="s">
        <v>10</v>
      </c>
      <c r="C13" s="224"/>
      <c r="D13" s="11">
        <v>10</v>
      </c>
      <c r="E13" s="11"/>
      <c r="F13" s="11">
        <v>20</v>
      </c>
      <c r="G13" s="11">
        <v>20</v>
      </c>
      <c r="H13" s="11">
        <v>15</v>
      </c>
      <c r="I13" s="11">
        <v>60</v>
      </c>
      <c r="J13" s="11">
        <v>10</v>
      </c>
      <c r="K13" s="11"/>
      <c r="L13" s="13">
        <v>10</v>
      </c>
    </row>
    <row r="14" spans="1:13" x14ac:dyDescent="0.3">
      <c r="B14" s="14" t="s">
        <v>11</v>
      </c>
      <c r="C14" s="225"/>
      <c r="D14" s="28">
        <v>10</v>
      </c>
      <c r="E14" s="28"/>
      <c r="F14" s="28"/>
      <c r="G14" s="28"/>
      <c r="H14" s="28"/>
      <c r="I14" s="28"/>
      <c r="J14" s="28"/>
      <c r="K14" s="28"/>
      <c r="L14" s="15"/>
    </row>
    <row r="15" spans="1:13" x14ac:dyDescent="0.3">
      <c r="B15" s="16" t="s">
        <v>12</v>
      </c>
      <c r="C15" s="225"/>
      <c r="D15" s="28"/>
      <c r="E15" s="28"/>
      <c r="F15" s="28">
        <v>60</v>
      </c>
      <c r="G15" s="28">
        <v>50</v>
      </c>
      <c r="H15" s="28">
        <v>10</v>
      </c>
      <c r="I15" s="28">
        <v>40</v>
      </c>
      <c r="J15" s="28"/>
      <c r="K15" s="28">
        <v>50</v>
      </c>
      <c r="L15" s="15"/>
    </row>
    <row r="16" spans="1:13" ht="15" thickBot="1" x14ac:dyDescent="0.35">
      <c r="B16" s="29" t="s">
        <v>13</v>
      </c>
      <c r="C16" s="226"/>
      <c r="D16" s="30">
        <v>40</v>
      </c>
      <c r="E16" s="30"/>
      <c r="F16" s="30"/>
      <c r="G16" s="30"/>
      <c r="H16" s="30"/>
      <c r="I16" s="30"/>
      <c r="J16" s="30"/>
      <c r="K16" s="30"/>
      <c r="L16" s="31"/>
    </row>
    <row r="17" spans="2:12" ht="15" thickBot="1" x14ac:dyDescent="0.35">
      <c r="B17" s="32" t="s">
        <v>14</v>
      </c>
      <c r="C17" s="221">
        <v>20</v>
      </c>
      <c r="D17" s="33"/>
      <c r="E17" s="34"/>
      <c r="F17" s="34"/>
      <c r="G17" s="34"/>
      <c r="H17" s="34"/>
      <c r="I17" s="34"/>
      <c r="J17" s="34"/>
      <c r="K17" s="34"/>
      <c r="L17" s="35"/>
    </row>
    <row r="18" spans="2:12" x14ac:dyDescent="0.3">
      <c r="B18" s="155" t="s">
        <v>17</v>
      </c>
      <c r="C18" s="222">
        <v>210</v>
      </c>
      <c r="D18" s="22">
        <v>211</v>
      </c>
      <c r="E18" s="22">
        <v>213</v>
      </c>
      <c r="F18" s="22">
        <v>215</v>
      </c>
      <c r="G18" s="22">
        <v>215</v>
      </c>
      <c r="H18" s="22">
        <v>216</v>
      </c>
      <c r="I18" s="22">
        <v>214</v>
      </c>
      <c r="J18" s="22">
        <v>212</v>
      </c>
      <c r="K18" s="22">
        <v>210</v>
      </c>
      <c r="L18" s="23">
        <v>209</v>
      </c>
    </row>
    <row r="19" spans="2:12" ht="15" thickBot="1" x14ac:dyDescent="0.35">
      <c r="B19" s="220" t="s">
        <v>18</v>
      </c>
      <c r="C19" s="223">
        <v>411</v>
      </c>
      <c r="D19" s="24">
        <v>414</v>
      </c>
      <c r="E19" s="24">
        <v>412</v>
      </c>
      <c r="F19" s="24">
        <v>413</v>
      </c>
      <c r="G19" s="24">
        <v>418</v>
      </c>
      <c r="H19" s="24">
        <v>428</v>
      </c>
      <c r="I19" s="24">
        <v>426</v>
      </c>
      <c r="J19" s="24">
        <v>419</v>
      </c>
      <c r="K19" s="24">
        <v>415</v>
      </c>
      <c r="L19" s="25">
        <v>421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51A3B-D959-48BB-8764-4DF003928E26}">
  <dimension ref="A1:M19"/>
  <sheetViews>
    <sheetView zoomScale="115" zoomScaleNormal="115" workbookViewId="0">
      <selection activeCell="K22" sqref="K22"/>
    </sheetView>
  </sheetViews>
  <sheetFormatPr defaultRowHeight="14.4" x14ac:dyDescent="0.3"/>
  <cols>
    <col min="2" max="2" width="29.5546875" bestFit="1" customWidth="1"/>
    <col min="3" max="3" width="6.109375" customWidth="1"/>
  </cols>
  <sheetData>
    <row r="1" spans="1:13" ht="15" thickBot="1" x14ac:dyDescent="0.35">
      <c r="A1" t="s">
        <v>124</v>
      </c>
    </row>
    <row r="2" spans="1:13" ht="15" thickBot="1" x14ac:dyDescent="0.35">
      <c r="B2" s="235" t="s">
        <v>16</v>
      </c>
      <c r="C2" s="228" t="s">
        <v>19</v>
      </c>
      <c r="D2" s="27" t="s">
        <v>22</v>
      </c>
    </row>
    <row r="3" spans="1:13" x14ac:dyDescent="0.3">
      <c r="B3" s="236" t="s">
        <v>117</v>
      </c>
      <c r="C3" s="230">
        <v>20</v>
      </c>
      <c r="D3" s="3">
        <v>200</v>
      </c>
      <c r="F3" s="252" t="s">
        <v>25</v>
      </c>
      <c r="G3" s="253" t="s">
        <v>112</v>
      </c>
      <c r="H3" s="252" t="s">
        <v>114</v>
      </c>
      <c r="I3" s="4"/>
      <c r="J3" s="4"/>
      <c r="K3" s="4"/>
      <c r="L3" s="4"/>
      <c r="M3" s="4"/>
    </row>
    <row r="4" spans="1:13" x14ac:dyDescent="0.3">
      <c r="B4" s="237" t="s">
        <v>118</v>
      </c>
      <c r="C4" s="230">
        <v>10</v>
      </c>
      <c r="D4" s="3">
        <v>120</v>
      </c>
      <c r="F4" s="252" t="s">
        <v>25</v>
      </c>
      <c r="G4" s="253" t="s">
        <v>112</v>
      </c>
      <c r="H4" s="252" t="s">
        <v>114</v>
      </c>
      <c r="I4" s="4"/>
      <c r="J4" s="4"/>
      <c r="K4" s="4"/>
      <c r="L4" s="4"/>
      <c r="M4" s="4"/>
    </row>
    <row r="5" spans="1:13" x14ac:dyDescent="0.3">
      <c r="B5" s="236" t="s">
        <v>119</v>
      </c>
      <c r="C5" s="230">
        <v>20</v>
      </c>
      <c r="D5" s="3">
        <v>400</v>
      </c>
      <c r="F5" s="250" t="s">
        <v>25</v>
      </c>
      <c r="G5" s="251" t="s">
        <v>113</v>
      </c>
      <c r="H5" s="250" t="s">
        <v>115</v>
      </c>
      <c r="I5" s="4"/>
      <c r="J5" s="4"/>
      <c r="K5" s="4"/>
      <c r="L5" s="4"/>
      <c r="M5" s="4"/>
    </row>
    <row r="6" spans="1:13" x14ac:dyDescent="0.3">
      <c r="B6" s="237" t="s">
        <v>120</v>
      </c>
      <c r="C6" s="230">
        <v>10</v>
      </c>
      <c r="D6" s="3">
        <v>250</v>
      </c>
      <c r="F6" s="250" t="s">
        <v>25</v>
      </c>
      <c r="G6" s="251" t="s">
        <v>113</v>
      </c>
      <c r="H6" s="250" t="s">
        <v>115</v>
      </c>
      <c r="I6" s="4"/>
      <c r="J6" s="4"/>
      <c r="K6" s="4"/>
      <c r="L6" s="4"/>
      <c r="M6" s="4"/>
    </row>
    <row r="7" spans="1:13" x14ac:dyDescent="0.3">
      <c r="B7" s="237" t="s">
        <v>127</v>
      </c>
      <c r="C7" s="231">
        <v>0</v>
      </c>
      <c r="E7" s="4"/>
      <c r="F7" s="252" t="s">
        <v>25</v>
      </c>
      <c r="G7" s="253" t="s">
        <v>112</v>
      </c>
      <c r="H7" s="252" t="s">
        <v>114</v>
      </c>
      <c r="I7" s="4"/>
      <c r="J7" s="4"/>
      <c r="K7" s="4"/>
      <c r="L7" s="4"/>
      <c r="M7" s="4"/>
    </row>
    <row r="8" spans="1:13" x14ac:dyDescent="0.3">
      <c r="B8" s="237" t="s">
        <v>128</v>
      </c>
      <c r="C8" s="231">
        <v>1</v>
      </c>
      <c r="E8" s="4"/>
      <c r="F8" s="250" t="s">
        <v>25</v>
      </c>
      <c r="G8" s="251" t="s">
        <v>113</v>
      </c>
      <c r="H8" s="250" t="s">
        <v>115</v>
      </c>
      <c r="I8" s="4"/>
      <c r="J8" s="4"/>
      <c r="K8" s="4"/>
      <c r="L8" s="4"/>
      <c r="M8" s="4"/>
    </row>
    <row r="9" spans="1:13" x14ac:dyDescent="0.3">
      <c r="B9" s="237" t="s">
        <v>20</v>
      </c>
      <c r="C9" s="233">
        <v>10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B10" s="238" t="s">
        <v>21</v>
      </c>
      <c r="C10" s="233">
        <v>10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ht="15" thickBot="1" x14ac:dyDescent="0.35">
      <c r="B11" s="239" t="s">
        <v>15</v>
      </c>
      <c r="C11" s="234">
        <v>20</v>
      </c>
    </row>
    <row r="12" spans="1:13" ht="15" thickBot="1" x14ac:dyDescent="0.35">
      <c r="B12" s="219" t="s">
        <v>16</v>
      </c>
      <c r="C12" s="54" t="s">
        <v>0</v>
      </c>
      <c r="D12" s="8" t="s">
        <v>1</v>
      </c>
      <c r="E12" s="8" t="s">
        <v>2</v>
      </c>
      <c r="F12" s="8" t="s">
        <v>3</v>
      </c>
      <c r="G12" s="8" t="s">
        <v>4</v>
      </c>
      <c r="H12" s="8" t="s">
        <v>5</v>
      </c>
      <c r="I12" s="8" t="s">
        <v>6</v>
      </c>
      <c r="J12" s="8" t="s">
        <v>7</v>
      </c>
      <c r="K12" s="8" t="s">
        <v>8</v>
      </c>
      <c r="L12" s="9" t="s">
        <v>9</v>
      </c>
    </row>
    <row r="13" spans="1:13" x14ac:dyDescent="0.3">
      <c r="B13" s="10" t="s">
        <v>10</v>
      </c>
      <c r="C13" s="68"/>
      <c r="D13" s="211">
        <v>20</v>
      </c>
      <c r="E13" s="211">
        <v>30</v>
      </c>
      <c r="F13" s="211">
        <v>20</v>
      </c>
      <c r="G13" s="211">
        <v>10</v>
      </c>
      <c r="H13" s="211"/>
      <c r="I13" s="211">
        <v>80</v>
      </c>
      <c r="J13" s="211">
        <v>15</v>
      </c>
      <c r="K13" s="211"/>
      <c r="L13" s="37">
        <v>10</v>
      </c>
    </row>
    <row r="14" spans="1:13" x14ac:dyDescent="0.3">
      <c r="B14" s="14" t="s">
        <v>11</v>
      </c>
      <c r="C14" s="68">
        <v>40</v>
      </c>
      <c r="D14" s="211">
        <v>30</v>
      </c>
      <c r="E14" s="211"/>
      <c r="F14" s="211"/>
      <c r="G14" s="211"/>
      <c r="H14" s="211"/>
      <c r="I14" s="211"/>
      <c r="J14" s="211"/>
      <c r="K14" s="211"/>
      <c r="L14" s="37"/>
    </row>
    <row r="15" spans="1:13" x14ac:dyDescent="0.3">
      <c r="B15" s="16" t="s">
        <v>12</v>
      </c>
      <c r="C15" s="68"/>
      <c r="D15" s="211"/>
      <c r="E15" s="211">
        <v>40</v>
      </c>
      <c r="F15" s="211">
        <v>30</v>
      </c>
      <c r="G15" s="211">
        <v>40</v>
      </c>
      <c r="H15" s="211">
        <v>20</v>
      </c>
      <c r="I15" s="211">
        <v>30</v>
      </c>
      <c r="J15" s="211"/>
      <c r="K15" s="211">
        <v>30</v>
      </c>
      <c r="L15" s="37">
        <v>20</v>
      </c>
    </row>
    <row r="16" spans="1:13" ht="15" thickBot="1" x14ac:dyDescent="0.35">
      <c r="B16" s="29" t="s">
        <v>13</v>
      </c>
      <c r="C16" s="68"/>
      <c r="D16" s="211">
        <v>20</v>
      </c>
      <c r="E16" s="211"/>
      <c r="F16" s="211"/>
      <c r="G16" s="211"/>
      <c r="H16" s="211"/>
      <c r="I16" s="211"/>
      <c r="J16" s="211"/>
      <c r="K16" s="211"/>
      <c r="L16" s="37"/>
    </row>
    <row r="17" spans="2:12" ht="15" thickBot="1" x14ac:dyDescent="0.35">
      <c r="B17" s="32" t="s">
        <v>14</v>
      </c>
      <c r="C17" s="221">
        <v>20</v>
      </c>
      <c r="D17" s="33"/>
      <c r="E17" s="34"/>
      <c r="F17" s="34"/>
      <c r="G17" s="34"/>
      <c r="H17" s="34"/>
      <c r="I17" s="34"/>
      <c r="J17" s="34"/>
      <c r="K17" s="34"/>
      <c r="L17" s="35"/>
    </row>
    <row r="18" spans="2:12" x14ac:dyDescent="0.3">
      <c r="B18" s="155" t="s">
        <v>17</v>
      </c>
      <c r="C18" s="222">
        <v>210</v>
      </c>
      <c r="D18" s="22">
        <v>211</v>
      </c>
      <c r="E18" s="22">
        <v>213</v>
      </c>
      <c r="F18" s="22">
        <v>215</v>
      </c>
      <c r="G18" s="22">
        <v>215</v>
      </c>
      <c r="H18" s="22">
        <v>216</v>
      </c>
      <c r="I18" s="22">
        <v>214</v>
      </c>
      <c r="J18" s="22">
        <v>212</v>
      </c>
      <c r="K18" s="22">
        <v>210</v>
      </c>
      <c r="L18" s="23">
        <v>209</v>
      </c>
    </row>
    <row r="19" spans="2:12" ht="15" thickBot="1" x14ac:dyDescent="0.35">
      <c r="B19" s="220" t="s">
        <v>18</v>
      </c>
      <c r="C19" s="223">
        <v>410</v>
      </c>
      <c r="D19" s="24">
        <v>413</v>
      </c>
      <c r="E19" s="24">
        <v>410</v>
      </c>
      <c r="F19" s="24">
        <v>415</v>
      </c>
      <c r="G19" s="24">
        <v>418</v>
      </c>
      <c r="H19" s="24">
        <v>430</v>
      </c>
      <c r="I19" s="24">
        <v>423</v>
      </c>
      <c r="J19" s="24">
        <v>419</v>
      </c>
      <c r="K19" s="24">
        <v>417</v>
      </c>
      <c r="L19" s="25">
        <v>422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5C3FC-159B-4BF0-B980-4093E4D988CE}">
  <dimension ref="B2:M11"/>
  <sheetViews>
    <sheetView zoomScale="130" zoomScaleNormal="130" workbookViewId="0">
      <selection activeCell="D16" sqref="D16"/>
    </sheetView>
  </sheetViews>
  <sheetFormatPr defaultRowHeight="14.4" x14ac:dyDescent="0.3"/>
  <cols>
    <col min="2" max="2" width="29.5546875" bestFit="1" customWidth="1"/>
    <col min="3" max="3" width="14.88671875" customWidth="1"/>
  </cols>
  <sheetData>
    <row r="2" spans="2:13" ht="15" thickBot="1" x14ac:dyDescent="0.35"/>
    <row r="3" spans="2:13" ht="15" thickBot="1" x14ac:dyDescent="0.35">
      <c r="B3" s="41" t="s">
        <v>16</v>
      </c>
      <c r="C3" s="42" t="s">
        <v>19</v>
      </c>
      <c r="E3" s="4"/>
      <c r="F3" s="4"/>
      <c r="G3" s="4"/>
      <c r="H3" s="4"/>
      <c r="I3" s="4"/>
      <c r="J3" s="4"/>
      <c r="K3" s="4"/>
      <c r="L3" s="4"/>
    </row>
    <row r="4" spans="2:13" x14ac:dyDescent="0.3">
      <c r="B4" s="38" t="s">
        <v>129</v>
      </c>
      <c r="C4" s="43">
        <f>C6*C7</f>
        <v>200</v>
      </c>
      <c r="E4" s="4" t="s">
        <v>25</v>
      </c>
      <c r="F4" s="48" t="s">
        <v>152</v>
      </c>
      <c r="G4" s="4"/>
      <c r="H4" s="4"/>
      <c r="I4" s="4"/>
      <c r="J4" s="4"/>
      <c r="K4" s="4"/>
      <c r="L4" s="4"/>
    </row>
    <row r="5" spans="2:13" x14ac:dyDescent="0.3">
      <c r="B5" s="39" t="s">
        <v>126</v>
      </c>
      <c r="C5" s="40">
        <v>1</v>
      </c>
      <c r="D5" s="4"/>
      <c r="E5" s="4"/>
      <c r="F5" s="48"/>
      <c r="G5" s="4"/>
      <c r="H5" s="4"/>
      <c r="I5" s="4"/>
      <c r="J5" s="4"/>
      <c r="K5" s="4"/>
      <c r="L5" s="4"/>
    </row>
    <row r="6" spans="2:13" x14ac:dyDescent="0.3">
      <c r="B6" s="39" t="s">
        <v>151</v>
      </c>
      <c r="C6" s="40">
        <v>4</v>
      </c>
      <c r="D6" s="4"/>
      <c r="G6" s="4"/>
      <c r="H6" s="4"/>
      <c r="I6" s="4"/>
      <c r="J6" s="4"/>
      <c r="K6" s="4"/>
      <c r="L6" s="4"/>
    </row>
    <row r="7" spans="2:13" x14ac:dyDescent="0.3">
      <c r="B7" s="39" t="s">
        <v>20</v>
      </c>
      <c r="C7" s="44">
        <v>50</v>
      </c>
      <c r="E7" s="4"/>
      <c r="F7" s="4"/>
      <c r="G7" s="4"/>
      <c r="H7" s="4"/>
      <c r="I7" s="4"/>
      <c r="J7" s="4"/>
      <c r="K7" s="4"/>
      <c r="L7" s="4"/>
      <c r="M7" s="4"/>
    </row>
    <row r="8" spans="2:13" x14ac:dyDescent="0.3">
      <c r="B8" s="39" t="s">
        <v>21</v>
      </c>
      <c r="C8" s="44">
        <v>30</v>
      </c>
      <c r="E8" s="4"/>
      <c r="F8" s="4"/>
      <c r="G8" s="4"/>
      <c r="H8" s="4"/>
      <c r="I8" s="4"/>
      <c r="J8" s="4"/>
      <c r="K8" s="4"/>
      <c r="L8" s="4"/>
      <c r="M8" s="4"/>
    </row>
    <row r="9" spans="2:13" x14ac:dyDescent="0.3">
      <c r="B9" s="45" t="s">
        <v>15</v>
      </c>
      <c r="C9" s="46">
        <v>50</v>
      </c>
      <c r="E9" s="4" t="s">
        <v>25</v>
      </c>
      <c r="F9" s="48" t="s">
        <v>26</v>
      </c>
    </row>
    <row r="10" spans="2:13" x14ac:dyDescent="0.3">
      <c r="B10" s="39" t="s">
        <v>23</v>
      </c>
      <c r="C10" s="46" t="s">
        <v>130</v>
      </c>
      <c r="E10" t="s">
        <v>24</v>
      </c>
      <c r="H10" t="s">
        <v>27</v>
      </c>
    </row>
    <row r="11" spans="2:13" ht="15" thickBot="1" x14ac:dyDescent="0.35">
      <c r="B11" s="47" t="s">
        <v>131</v>
      </c>
      <c r="C11" s="267" t="s">
        <v>134</v>
      </c>
      <c r="H11" t="s">
        <v>28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20AEBB4-38D7-4AD5-803F-51F8D694A08D}">
          <x14:formula1>
            <xm:f>Selection!$A$1:$A$2</xm:f>
          </x14:formula1>
          <xm:sqref>C10</xm:sqref>
        </x14:dataValidation>
        <x14:dataValidation type="list" allowBlank="1" showInputMessage="1" showErrorMessage="1" xr:uid="{E4812664-E338-4195-B318-065503B0224C}">
          <x14:formula1>
            <xm:f>Selection!$D$1:$D$2</xm:f>
          </x14:formula1>
          <xm:sqref>C11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4D8C0-5DB6-43DA-8617-B69C828C0B94}">
  <dimension ref="B2:M11"/>
  <sheetViews>
    <sheetView tabSelected="1" zoomScale="130" zoomScaleNormal="130" workbookViewId="0">
      <selection activeCell="D15" sqref="D15"/>
    </sheetView>
  </sheetViews>
  <sheetFormatPr defaultRowHeight="14.4" x14ac:dyDescent="0.3"/>
  <cols>
    <col min="2" max="2" width="29.5546875" bestFit="1" customWidth="1"/>
    <col min="3" max="3" width="14.88671875" customWidth="1"/>
  </cols>
  <sheetData>
    <row r="2" spans="2:13" ht="15" thickBot="1" x14ac:dyDescent="0.35"/>
    <row r="3" spans="2:13" ht="15" thickBot="1" x14ac:dyDescent="0.35">
      <c r="B3" s="41" t="s">
        <v>16</v>
      </c>
      <c r="C3" s="42" t="s">
        <v>19</v>
      </c>
      <c r="E3" s="4"/>
      <c r="F3" s="4"/>
      <c r="G3" s="4"/>
      <c r="H3" s="4"/>
      <c r="I3" s="4"/>
      <c r="J3" s="4"/>
      <c r="K3" s="4"/>
      <c r="L3" s="4"/>
    </row>
    <row r="4" spans="2:13" x14ac:dyDescent="0.3">
      <c r="B4" s="38" t="s">
        <v>129</v>
      </c>
      <c r="C4" s="43">
        <f>C6*C7</f>
        <v>150</v>
      </c>
      <c r="E4" s="4" t="s">
        <v>25</v>
      </c>
      <c r="F4" s="48" t="s">
        <v>152</v>
      </c>
      <c r="G4" s="4"/>
      <c r="H4" s="4"/>
      <c r="I4" s="4"/>
      <c r="J4" s="4"/>
      <c r="K4" s="4"/>
      <c r="L4" s="4"/>
    </row>
    <row r="5" spans="2:13" x14ac:dyDescent="0.3">
      <c r="B5" s="39" t="s">
        <v>126</v>
      </c>
      <c r="C5" s="40">
        <v>1</v>
      </c>
      <c r="D5" s="4"/>
      <c r="E5" s="4"/>
      <c r="F5" s="48"/>
      <c r="G5" s="4"/>
      <c r="H5" s="4"/>
      <c r="I5" s="4"/>
      <c r="J5" s="4"/>
      <c r="K5" s="4"/>
      <c r="L5" s="4"/>
    </row>
    <row r="6" spans="2:13" x14ac:dyDescent="0.3">
      <c r="B6" s="39" t="s">
        <v>151</v>
      </c>
      <c r="C6" s="40">
        <v>3</v>
      </c>
      <c r="D6" s="4"/>
      <c r="G6" s="4"/>
      <c r="H6" s="4"/>
      <c r="I6" s="4"/>
      <c r="J6" s="4"/>
      <c r="K6" s="4"/>
      <c r="L6" s="4"/>
    </row>
    <row r="7" spans="2:13" x14ac:dyDescent="0.3">
      <c r="B7" s="39" t="s">
        <v>20</v>
      </c>
      <c r="C7" s="44">
        <v>50</v>
      </c>
      <c r="E7" s="4"/>
      <c r="F7" s="4"/>
      <c r="G7" s="4"/>
      <c r="H7" s="4"/>
      <c r="I7" s="4"/>
      <c r="J7" s="4"/>
      <c r="K7" s="4"/>
      <c r="L7" s="4"/>
      <c r="M7" s="4"/>
    </row>
    <row r="8" spans="2:13" x14ac:dyDescent="0.3">
      <c r="B8" s="39" t="s">
        <v>21</v>
      </c>
      <c r="C8" s="44">
        <v>40</v>
      </c>
      <c r="E8" s="4"/>
      <c r="F8" s="4"/>
      <c r="G8" s="4"/>
      <c r="H8" s="4"/>
      <c r="I8" s="4"/>
      <c r="J8" s="4"/>
      <c r="K8" s="4"/>
      <c r="L8" s="4"/>
      <c r="M8" s="4"/>
    </row>
    <row r="9" spans="2:13" x14ac:dyDescent="0.3">
      <c r="B9" s="45" t="s">
        <v>15</v>
      </c>
      <c r="C9" s="46">
        <v>60</v>
      </c>
      <c r="E9" s="4" t="s">
        <v>25</v>
      </c>
      <c r="F9" s="48" t="s">
        <v>26</v>
      </c>
    </row>
    <row r="10" spans="2:13" x14ac:dyDescent="0.3">
      <c r="B10" s="39" t="s">
        <v>23</v>
      </c>
      <c r="C10" s="46" t="s">
        <v>130</v>
      </c>
      <c r="E10" t="s">
        <v>24</v>
      </c>
      <c r="H10" t="s">
        <v>27</v>
      </c>
    </row>
    <row r="11" spans="2:13" ht="15" thickBot="1" x14ac:dyDescent="0.35">
      <c r="B11" s="47" t="s">
        <v>131</v>
      </c>
      <c r="C11" s="267" t="s">
        <v>134</v>
      </c>
      <c r="H11" t="s">
        <v>28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73D5AAF-F657-4AF2-8E6D-4C92085049B5}">
          <x14:formula1>
            <xm:f>Selection!$D$1:$D$2</xm:f>
          </x14:formula1>
          <xm:sqref>C11</xm:sqref>
        </x14:dataValidation>
        <x14:dataValidation type="list" allowBlank="1" showInputMessage="1" showErrorMessage="1" xr:uid="{9455B824-7E73-4741-8CE7-A71C506BAC0F}">
          <x14:formula1>
            <xm:f>Selection!$A$1:$A$2</xm:f>
          </x14:formula1>
          <xm:sqref>C10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5A7D-6F36-435C-8D73-4555D570FBF4}">
  <dimension ref="A2:AK189"/>
  <sheetViews>
    <sheetView zoomScale="85" zoomScaleNormal="85" workbookViewId="0">
      <selection activeCell="G33" sqref="G33"/>
    </sheetView>
  </sheetViews>
  <sheetFormatPr defaultRowHeight="14.4" x14ac:dyDescent="0.3"/>
  <cols>
    <col min="4" max="4" width="23.6640625" customWidth="1"/>
    <col min="5" max="5" width="39.88671875" bestFit="1" customWidth="1"/>
    <col min="6" max="6" width="7.21875" bestFit="1" customWidth="1"/>
    <col min="7" max="7" width="11.6640625" bestFit="1" customWidth="1"/>
    <col min="8" max="8" width="10" style="4" bestFit="1" customWidth="1"/>
    <col min="9" max="11" width="9.88671875" style="4" bestFit="1" customWidth="1"/>
    <col min="12" max="12" width="10" style="4" bestFit="1" customWidth="1"/>
    <col min="13" max="14" width="9.88671875" style="4" bestFit="1" customWidth="1"/>
    <col min="15" max="15" width="10" style="4" bestFit="1" customWidth="1"/>
    <col min="16" max="16" width="10.6640625" style="4" bestFit="1" customWidth="1"/>
    <col min="17" max="17" width="17.6640625" bestFit="1" customWidth="1"/>
    <col min="18" max="18" width="11.44140625" customWidth="1"/>
    <col min="30" max="30" width="5.5546875" customWidth="1"/>
    <col min="31" max="31" width="6" customWidth="1"/>
    <col min="32" max="32" width="5.6640625" customWidth="1"/>
    <col min="34" max="34" width="5.6640625" customWidth="1"/>
  </cols>
  <sheetData>
    <row r="2" spans="1:17" x14ac:dyDescent="0.3">
      <c r="A2" s="49"/>
      <c r="B2" s="49"/>
      <c r="C2" s="49"/>
      <c r="E2" s="50" t="s">
        <v>29</v>
      </c>
    </row>
    <row r="3" spans="1:17" x14ac:dyDescent="0.3">
      <c r="A3" s="49"/>
      <c r="B3" s="49"/>
      <c r="C3" s="49"/>
      <c r="E3" s="50"/>
      <c r="K3" s="49" t="s">
        <v>30</v>
      </c>
    </row>
    <row r="4" spans="1:17" x14ac:dyDescent="0.3">
      <c r="D4" s="51" t="s">
        <v>31</v>
      </c>
      <c r="E4" s="52" t="s">
        <v>32</v>
      </c>
      <c r="K4" s="49" t="s">
        <v>33</v>
      </c>
    </row>
    <row r="5" spans="1:17" x14ac:dyDescent="0.3">
      <c r="E5" s="1" t="s">
        <v>117</v>
      </c>
      <c r="F5" s="232">
        <f>'DC1'!C3</f>
        <v>20</v>
      </c>
      <c r="G5" s="248">
        <f>'DC1'!D3</f>
        <v>600</v>
      </c>
      <c r="H5"/>
      <c r="Q5" s="4"/>
    </row>
    <row r="6" spans="1:17" ht="14.4" customHeight="1" x14ac:dyDescent="0.3">
      <c r="E6" s="1" t="s">
        <v>118</v>
      </c>
      <c r="F6" s="232">
        <f>'DC1'!C4</f>
        <v>10</v>
      </c>
      <c r="G6" s="248">
        <f>'DC1'!D4</f>
        <v>350</v>
      </c>
      <c r="H6"/>
      <c r="Q6" s="4"/>
    </row>
    <row r="7" spans="1:17" ht="14.4" customHeight="1" x14ac:dyDescent="0.3">
      <c r="E7" s="256" t="s">
        <v>119</v>
      </c>
      <c r="F7" s="257">
        <f>'DC1'!C5</f>
        <v>20</v>
      </c>
      <c r="G7" s="258">
        <f>'DC1'!D5</f>
        <v>500</v>
      </c>
      <c r="H7"/>
      <c r="P7" s="254"/>
      <c r="Q7" s="4"/>
    </row>
    <row r="8" spans="1:17" ht="14.4" customHeight="1" x14ac:dyDescent="0.3">
      <c r="E8" s="256" t="s">
        <v>120</v>
      </c>
      <c r="F8" s="257">
        <f>'DC1'!C6</f>
        <v>10</v>
      </c>
      <c r="G8" s="258">
        <f>'DC1'!D6</f>
        <v>280</v>
      </c>
      <c r="H8"/>
      <c r="P8" s="254"/>
      <c r="Q8" s="4"/>
    </row>
    <row r="9" spans="1:17" ht="14.4" customHeight="1" x14ac:dyDescent="0.3">
      <c r="E9" s="1" t="s">
        <v>121</v>
      </c>
      <c r="F9" s="232">
        <f>'DC1'!C7</f>
        <v>2</v>
      </c>
      <c r="G9" t="s">
        <v>34</v>
      </c>
      <c r="P9" s="294">
        <v>1</v>
      </c>
    </row>
    <row r="10" spans="1:17" ht="14.4" customHeight="1" x14ac:dyDescent="0.3">
      <c r="E10" s="256" t="s">
        <v>122</v>
      </c>
      <c r="F10" s="257">
        <f>'DC1'!C8</f>
        <v>1</v>
      </c>
      <c r="G10" t="s">
        <v>34</v>
      </c>
      <c r="P10" s="294"/>
    </row>
    <row r="11" spans="1:17" ht="14.4" customHeight="1" x14ac:dyDescent="0.3">
      <c r="E11" s="1" t="s">
        <v>86</v>
      </c>
      <c r="F11" s="6">
        <f>'DC1'!C9</f>
        <v>10</v>
      </c>
      <c r="G11" t="s">
        <v>35</v>
      </c>
      <c r="I11" s="255"/>
      <c r="L11" s="53" t="s">
        <v>36</v>
      </c>
      <c r="P11" s="294"/>
    </row>
    <row r="12" spans="1:17" ht="15" customHeight="1" thickBot="1" x14ac:dyDescent="0.35">
      <c r="E12" s="1" t="s">
        <v>37</v>
      </c>
      <c r="F12" s="7">
        <f>'DC1'!C10</f>
        <v>30</v>
      </c>
      <c r="G12" t="s">
        <v>35</v>
      </c>
      <c r="P12" s="295"/>
    </row>
    <row r="13" spans="1:17" ht="15" thickBot="1" x14ac:dyDescent="0.35">
      <c r="F13" s="243" t="s">
        <v>38</v>
      </c>
      <c r="G13" s="244" t="s">
        <v>0</v>
      </c>
      <c r="H13" s="244" t="s">
        <v>1</v>
      </c>
      <c r="I13" s="244" t="s">
        <v>2</v>
      </c>
      <c r="J13" s="244" t="s">
        <v>3</v>
      </c>
      <c r="K13" s="244" t="s">
        <v>4</v>
      </c>
      <c r="L13" s="244" t="s">
        <v>5</v>
      </c>
      <c r="M13" s="244" t="s">
        <v>6</v>
      </c>
      <c r="N13" s="244" t="s">
        <v>7</v>
      </c>
      <c r="O13" s="244" t="s">
        <v>8</v>
      </c>
      <c r="P13" s="245" t="s">
        <v>9</v>
      </c>
      <c r="Q13" s="55" t="s">
        <v>39</v>
      </c>
    </row>
    <row r="14" spans="1:17" x14ac:dyDescent="0.3">
      <c r="E14" s="10" t="s">
        <v>10</v>
      </c>
      <c r="F14" s="56"/>
      <c r="G14" s="246">
        <f>'DC1'!C13</f>
        <v>0</v>
      </c>
      <c r="H14" s="246">
        <f>'DC1'!D13</f>
        <v>0</v>
      </c>
      <c r="I14" s="246">
        <f>'DC1'!E13</f>
        <v>30</v>
      </c>
      <c r="J14" s="246">
        <f>'DC1'!F13</f>
        <v>30</v>
      </c>
      <c r="K14" s="249">
        <f>'DC1'!G13</f>
        <v>20</v>
      </c>
      <c r="L14" s="246">
        <f>'DC1'!H13</f>
        <v>15</v>
      </c>
      <c r="M14" s="246">
        <f>'DC1'!I13</f>
        <v>70</v>
      </c>
      <c r="N14" s="246">
        <f>'DC1'!J13</f>
        <v>0</v>
      </c>
      <c r="O14" s="246">
        <f>'DC1'!K13</f>
        <v>0</v>
      </c>
      <c r="P14" s="247">
        <f>'DC1'!L13</f>
        <v>10</v>
      </c>
      <c r="Q14" s="57" t="s">
        <v>40</v>
      </c>
    </row>
    <row r="15" spans="1:17" x14ac:dyDescent="0.3">
      <c r="D15" s="49" t="s">
        <v>41</v>
      </c>
      <c r="E15" s="14" t="s">
        <v>11</v>
      </c>
      <c r="F15" s="241"/>
      <c r="G15" s="240">
        <f>'DC1'!C14</f>
        <v>140</v>
      </c>
      <c r="H15" s="240">
        <f>'DC1'!D14</f>
        <v>30</v>
      </c>
      <c r="I15" s="240">
        <f>'DC1'!E14</f>
        <v>0</v>
      </c>
      <c r="J15" s="240">
        <f>'DC1'!F14</f>
        <v>0</v>
      </c>
      <c r="K15" s="240">
        <f>'DC1'!G14</f>
        <v>0</v>
      </c>
      <c r="L15" s="240">
        <f>'DC1'!H14</f>
        <v>0</v>
      </c>
      <c r="M15" s="240">
        <f>'DC1'!I14</f>
        <v>0</v>
      </c>
      <c r="N15" s="240">
        <f>'DC1'!J14</f>
        <v>0</v>
      </c>
      <c r="O15" s="240">
        <f>'DC1'!K14</f>
        <v>0</v>
      </c>
      <c r="P15" s="242">
        <f>'DC1'!L14</f>
        <v>0</v>
      </c>
    </row>
    <row r="16" spans="1:17" x14ac:dyDescent="0.3">
      <c r="E16" s="16" t="s">
        <v>12</v>
      </c>
      <c r="F16" s="59"/>
      <c r="G16" s="240">
        <f>'DC1'!C15</f>
        <v>0</v>
      </c>
      <c r="H16" s="240">
        <f>'DC1'!D15</f>
        <v>0</v>
      </c>
      <c r="I16" s="240">
        <f>'DC1'!E15</f>
        <v>20</v>
      </c>
      <c r="J16" s="240">
        <f>'DC1'!F15</f>
        <v>50</v>
      </c>
      <c r="K16" s="240">
        <f>'DC1'!G15</f>
        <v>60</v>
      </c>
      <c r="L16" s="240">
        <f>'DC1'!H15</f>
        <v>0</v>
      </c>
      <c r="M16" s="240">
        <f>'DC1'!I15</f>
        <v>40</v>
      </c>
      <c r="N16" s="240">
        <f>'DC1'!J15</f>
        <v>0</v>
      </c>
      <c r="O16" s="240">
        <f>'DC1'!K15</f>
        <v>40</v>
      </c>
      <c r="P16" s="242">
        <f>'DC1'!L15</f>
        <v>0</v>
      </c>
    </row>
    <row r="17" spans="4:31" x14ac:dyDescent="0.3">
      <c r="D17" s="49" t="s">
        <v>41</v>
      </c>
      <c r="E17" s="17" t="s">
        <v>13</v>
      </c>
      <c r="F17" s="59"/>
      <c r="G17" s="240">
        <f>'DC1'!C16</f>
        <v>50</v>
      </c>
      <c r="H17" s="240">
        <f>'DC1'!D16</f>
        <v>40</v>
      </c>
      <c r="I17" s="240">
        <f>'DC1'!E16</f>
        <v>0</v>
      </c>
      <c r="J17" s="240">
        <f>'DC1'!F16</f>
        <v>0</v>
      </c>
      <c r="K17" s="240">
        <f>'DC1'!G16</f>
        <v>0</v>
      </c>
      <c r="L17" s="240">
        <f>'DC1'!H16</f>
        <v>0</v>
      </c>
      <c r="M17" s="240">
        <f>'DC1'!I16</f>
        <v>0</v>
      </c>
      <c r="N17" s="240">
        <f>'DC1'!J16</f>
        <v>0</v>
      </c>
      <c r="O17" s="240">
        <f>'DC1'!K16</f>
        <v>0</v>
      </c>
      <c r="P17" s="242">
        <f>'DC1'!L16</f>
        <v>0</v>
      </c>
    </row>
    <row r="18" spans="4:31" ht="15" thickBot="1" x14ac:dyDescent="0.35">
      <c r="E18" s="60" t="s">
        <v>42</v>
      </c>
      <c r="F18" s="61"/>
      <c r="G18" s="62">
        <f>SUM(G14:G17)</f>
        <v>190</v>
      </c>
      <c r="H18" s="62">
        <f t="shared" ref="H18:P18" si="0">SUM(H14:H17)</f>
        <v>70</v>
      </c>
      <c r="I18" s="62">
        <f t="shared" si="0"/>
        <v>50</v>
      </c>
      <c r="J18" s="62">
        <f t="shared" si="0"/>
        <v>80</v>
      </c>
      <c r="K18" s="62">
        <f t="shared" si="0"/>
        <v>80</v>
      </c>
      <c r="L18" s="62">
        <f t="shared" si="0"/>
        <v>15</v>
      </c>
      <c r="M18" s="62">
        <f t="shared" si="0"/>
        <v>110</v>
      </c>
      <c r="N18" s="62">
        <f t="shared" si="0"/>
        <v>0</v>
      </c>
      <c r="O18" s="62">
        <f t="shared" si="0"/>
        <v>40</v>
      </c>
      <c r="P18" s="63">
        <f t="shared" si="0"/>
        <v>10</v>
      </c>
    </row>
    <row r="19" spans="4:31" x14ac:dyDescent="0.3">
      <c r="E19" s="64" t="s">
        <v>14</v>
      </c>
      <c r="F19" s="65"/>
      <c r="G19" s="66">
        <f>'DC1'!C17</f>
        <v>80</v>
      </c>
      <c r="H19" s="66">
        <f>'DC1'!D17</f>
        <v>80</v>
      </c>
      <c r="I19" s="291"/>
      <c r="J19" s="291"/>
      <c r="K19" s="291"/>
      <c r="L19" s="291"/>
      <c r="M19" s="291"/>
      <c r="N19" s="291"/>
      <c r="O19" s="291"/>
      <c r="P19" s="292"/>
      <c r="Q19" s="49" t="s">
        <v>43</v>
      </c>
    </row>
    <row r="20" spans="4:31" x14ac:dyDescent="0.3">
      <c r="E20" s="67" t="s">
        <v>44</v>
      </c>
      <c r="F20" s="68">
        <f>'DC1'!C11</f>
        <v>50</v>
      </c>
      <c r="G20" s="69">
        <f>F20+G19+G22-G18</f>
        <v>30</v>
      </c>
      <c r="H20" s="69">
        <f t="shared" ref="H20:P20" si="1">G20+H19+H22-H18</f>
        <v>40</v>
      </c>
      <c r="I20" s="69">
        <f t="shared" si="1"/>
        <v>30</v>
      </c>
      <c r="J20" s="69">
        <f t="shared" si="1"/>
        <v>30</v>
      </c>
      <c r="K20" s="69">
        <f t="shared" si="1"/>
        <v>30</v>
      </c>
      <c r="L20" s="69">
        <f t="shared" si="1"/>
        <v>35</v>
      </c>
      <c r="M20" s="69">
        <f t="shared" si="1"/>
        <v>35</v>
      </c>
      <c r="N20" s="69">
        <f t="shared" si="1"/>
        <v>35</v>
      </c>
      <c r="O20" s="69">
        <f t="shared" si="1"/>
        <v>35</v>
      </c>
      <c r="P20" s="70">
        <f t="shared" si="1"/>
        <v>35</v>
      </c>
      <c r="R20" s="71" t="s">
        <v>45</v>
      </c>
    </row>
    <row r="21" spans="4:31" x14ac:dyDescent="0.3">
      <c r="D21" s="49" t="s">
        <v>46</v>
      </c>
      <c r="E21" s="67" t="s">
        <v>47</v>
      </c>
      <c r="F21" s="72"/>
      <c r="G21" s="69">
        <f>IF(F20-G18+G19&lt;=$F$12, G18-G19-F20+$F$12,0)</f>
        <v>90</v>
      </c>
      <c r="H21" s="69">
        <f>IF(G20-H18+H19&lt;=$F$12, H18-H19-G20+$F$12,0)</f>
        <v>0</v>
      </c>
      <c r="I21" s="69">
        <f t="shared" ref="I21:P21" si="2">IF(H20-I18+I19&lt;=$F$12, I18-I19-H20+$F$12,0)</f>
        <v>40</v>
      </c>
      <c r="J21" s="69">
        <f t="shared" si="2"/>
        <v>80</v>
      </c>
      <c r="K21" s="69">
        <f t="shared" si="2"/>
        <v>80</v>
      </c>
      <c r="L21" s="69">
        <f t="shared" si="2"/>
        <v>15</v>
      </c>
      <c r="M21" s="69">
        <f t="shared" si="2"/>
        <v>105</v>
      </c>
      <c r="N21" s="69">
        <f t="shared" si="2"/>
        <v>0</v>
      </c>
      <c r="O21" s="69">
        <f t="shared" si="2"/>
        <v>35</v>
      </c>
      <c r="P21" s="70">
        <f t="shared" si="2"/>
        <v>5</v>
      </c>
      <c r="R21" s="71" t="s">
        <v>48</v>
      </c>
    </row>
    <row r="22" spans="4:31" x14ac:dyDescent="0.3">
      <c r="E22" s="73" t="s">
        <v>49</v>
      </c>
      <c r="F22" s="72"/>
      <c r="G22" s="69">
        <f t="shared" ref="G22:H22" si="3" xml:space="preserve"> CEILING(G21/$F$11,1)*$F$11</f>
        <v>90</v>
      </c>
      <c r="H22" s="69">
        <f t="shared" si="3"/>
        <v>0</v>
      </c>
      <c r="I22" s="69">
        <f xml:space="preserve"> CEILING(I21/$F$11,1)*$F$11</f>
        <v>40</v>
      </c>
      <c r="J22" s="69">
        <f t="shared" ref="J22:P22" si="4" xml:space="preserve"> CEILING(J21/$F$11,1)*$F$11</f>
        <v>80</v>
      </c>
      <c r="K22" s="69">
        <f t="shared" si="4"/>
        <v>80</v>
      </c>
      <c r="L22" s="69">
        <f t="shared" si="4"/>
        <v>20</v>
      </c>
      <c r="M22" s="69">
        <f t="shared" si="4"/>
        <v>110</v>
      </c>
      <c r="N22" s="69">
        <f t="shared" si="4"/>
        <v>0</v>
      </c>
      <c r="O22" s="69">
        <f t="shared" si="4"/>
        <v>40</v>
      </c>
      <c r="P22" s="70">
        <f t="shared" si="4"/>
        <v>10</v>
      </c>
    </row>
    <row r="23" spans="4:31" ht="15" thickBot="1" x14ac:dyDescent="0.35">
      <c r="E23" s="74" t="s">
        <v>50</v>
      </c>
      <c r="F23" s="75"/>
      <c r="G23" s="76">
        <f t="shared" ref="G23:K23" si="5">I22</f>
        <v>40</v>
      </c>
      <c r="H23" s="76">
        <f t="shared" si="5"/>
        <v>80</v>
      </c>
      <c r="I23" s="76">
        <f t="shared" si="5"/>
        <v>80</v>
      </c>
      <c r="J23" s="76">
        <f t="shared" si="5"/>
        <v>20</v>
      </c>
      <c r="K23" s="76">
        <f t="shared" si="5"/>
        <v>110</v>
      </c>
      <c r="L23" s="76">
        <f>N22</f>
        <v>0</v>
      </c>
      <c r="M23" s="76">
        <f t="shared" ref="M23:P23" si="6">O22</f>
        <v>40</v>
      </c>
      <c r="N23" s="76">
        <f t="shared" si="6"/>
        <v>10</v>
      </c>
      <c r="O23" s="76">
        <f t="shared" si="6"/>
        <v>0</v>
      </c>
      <c r="P23" s="77">
        <f t="shared" si="6"/>
        <v>0</v>
      </c>
    </row>
    <row r="24" spans="4:31" x14ac:dyDescent="0.3">
      <c r="E24" s="78" t="s">
        <v>51</v>
      </c>
      <c r="F24" s="79"/>
      <c r="G24" s="80">
        <f>QUOTIENT(MOD(G23+$F$6-1,$F$5),$F$6)</f>
        <v>0</v>
      </c>
      <c r="H24" s="80">
        <f t="shared" ref="H24:P24" si="7">QUOTIENT(MOD(H23+$F$6-1,$F$5),$F$6)</f>
        <v>0</v>
      </c>
      <c r="I24" s="80">
        <f t="shared" si="7"/>
        <v>0</v>
      </c>
      <c r="J24" s="80">
        <f t="shared" si="7"/>
        <v>0</v>
      </c>
      <c r="K24" s="80">
        <f t="shared" si="7"/>
        <v>1</v>
      </c>
      <c r="L24" s="80">
        <f t="shared" si="7"/>
        <v>0</v>
      </c>
      <c r="M24" s="80">
        <f t="shared" si="7"/>
        <v>0</v>
      </c>
      <c r="N24" s="80">
        <f t="shared" si="7"/>
        <v>1</v>
      </c>
      <c r="O24" s="80">
        <f t="shared" si="7"/>
        <v>0</v>
      </c>
      <c r="P24" s="81">
        <f t="shared" si="7"/>
        <v>0</v>
      </c>
    </row>
    <row r="25" spans="4:31" x14ac:dyDescent="0.3">
      <c r="D25" s="49"/>
      <c r="E25" s="82" t="s">
        <v>52</v>
      </c>
      <c r="F25" s="83"/>
      <c r="G25" s="84">
        <f>QUOTIENT(G23+$F$6-1,$F$5)</f>
        <v>2</v>
      </c>
      <c r="H25" s="84">
        <f t="shared" ref="H25:P25" si="8">QUOTIENT(H23+$F$6-1,$F$5)</f>
        <v>4</v>
      </c>
      <c r="I25" s="84">
        <f t="shared" si="8"/>
        <v>4</v>
      </c>
      <c r="J25" s="84">
        <f t="shared" si="8"/>
        <v>1</v>
      </c>
      <c r="K25" s="84">
        <f t="shared" si="8"/>
        <v>5</v>
      </c>
      <c r="L25" s="84">
        <f t="shared" si="8"/>
        <v>0</v>
      </c>
      <c r="M25" s="84">
        <f t="shared" si="8"/>
        <v>2</v>
      </c>
      <c r="N25" s="84">
        <f t="shared" si="8"/>
        <v>0</v>
      </c>
      <c r="O25" s="84">
        <f t="shared" si="8"/>
        <v>0</v>
      </c>
      <c r="P25" s="85">
        <f t="shared" si="8"/>
        <v>0</v>
      </c>
    </row>
    <row r="26" spans="4:31" ht="15" thickBot="1" x14ac:dyDescent="0.35">
      <c r="E26" s="86" t="s">
        <v>53</v>
      </c>
      <c r="F26" s="87"/>
      <c r="G26" s="88">
        <f>IF($Q$26="Choosing Supplier 1", G25*$G$5+G24*$G$6,G25*$G$7+G24*$G$8)</f>
        <v>1200</v>
      </c>
      <c r="H26" s="88">
        <f t="shared" ref="H26:P26" si="9">IF($Q$26="Choosing Supplier 1", H25*$G$5+H24*$G$6,H25*$G$7+H24*$G$8)</f>
        <v>2400</v>
      </c>
      <c r="I26" s="88">
        <f t="shared" si="9"/>
        <v>2400</v>
      </c>
      <c r="J26" s="88">
        <f t="shared" si="9"/>
        <v>600</v>
      </c>
      <c r="K26" s="88">
        <f t="shared" si="9"/>
        <v>3350</v>
      </c>
      <c r="L26" s="88">
        <f t="shared" si="9"/>
        <v>0</v>
      </c>
      <c r="M26" s="88">
        <f t="shared" si="9"/>
        <v>1200</v>
      </c>
      <c r="N26" s="88">
        <f t="shared" si="9"/>
        <v>350</v>
      </c>
      <c r="O26" s="88">
        <f t="shared" si="9"/>
        <v>0</v>
      </c>
      <c r="P26" s="89">
        <f t="shared" si="9"/>
        <v>0</v>
      </c>
      <c r="Q26" s="290" t="str">
        <f>IF($G$5&lt;$G$7,IF($F$144="Yes","Choosing Supplier 1", "Choosing Supplier 2"),IF($F$165="Yes", "Choosing Supplier 2","Choosing Supplier 1"))</f>
        <v>Choosing Supplier 1</v>
      </c>
      <c r="R26" t="s">
        <v>144</v>
      </c>
    </row>
    <row r="27" spans="4:31" x14ac:dyDescent="0.3">
      <c r="E27" s="90" t="s">
        <v>17</v>
      </c>
      <c r="F27" s="91"/>
      <c r="G27" s="92">
        <f>'DC1'!C18</f>
        <v>210</v>
      </c>
      <c r="H27" s="92">
        <f>'DC1'!D18</f>
        <v>211</v>
      </c>
      <c r="I27" s="92">
        <f>'DC1'!E18</f>
        <v>213</v>
      </c>
      <c r="J27" s="92">
        <f>'DC1'!F18</f>
        <v>215</v>
      </c>
      <c r="K27" s="92">
        <f>'DC1'!G18</f>
        <v>215</v>
      </c>
      <c r="L27" s="92">
        <f>'DC1'!H18</f>
        <v>216</v>
      </c>
      <c r="M27" s="92">
        <f>'DC1'!I18</f>
        <v>214</v>
      </c>
      <c r="N27" s="92">
        <f>'DC1'!J18</f>
        <v>212</v>
      </c>
      <c r="O27" s="92">
        <f>'DC1'!K18</f>
        <v>210</v>
      </c>
      <c r="P27" s="93">
        <f>'DC1'!L18</f>
        <v>209</v>
      </c>
    </row>
    <row r="28" spans="4:31" x14ac:dyDescent="0.3">
      <c r="D28" s="49" t="s">
        <v>54</v>
      </c>
      <c r="E28" s="94" t="s">
        <v>55</v>
      </c>
      <c r="F28" s="95"/>
      <c r="G28" s="96">
        <f t="shared" ref="G28:P28" si="10">G27*G23</f>
        <v>8400</v>
      </c>
      <c r="H28" s="97">
        <f>H27*H23</f>
        <v>16880</v>
      </c>
      <c r="I28" s="97">
        <f t="shared" si="10"/>
        <v>17040</v>
      </c>
      <c r="J28" s="97">
        <f t="shared" si="10"/>
        <v>4300</v>
      </c>
      <c r="K28" s="97">
        <f t="shared" si="10"/>
        <v>23650</v>
      </c>
      <c r="L28" s="97">
        <f t="shared" si="10"/>
        <v>0</v>
      </c>
      <c r="M28" s="97">
        <f t="shared" si="10"/>
        <v>8560</v>
      </c>
      <c r="N28" s="97">
        <f t="shared" si="10"/>
        <v>2120</v>
      </c>
      <c r="O28" s="97">
        <f t="shared" si="10"/>
        <v>0</v>
      </c>
      <c r="P28" s="98">
        <f t="shared" si="10"/>
        <v>0</v>
      </c>
      <c r="Q28" s="49" t="s">
        <v>56</v>
      </c>
      <c r="AE28">
        <v>10</v>
      </c>
    </row>
    <row r="29" spans="4:31" ht="15" thickBot="1" x14ac:dyDescent="0.35">
      <c r="E29" s="99" t="s">
        <v>57</v>
      </c>
      <c r="F29" s="100"/>
      <c r="G29" s="101">
        <f t="shared" ref="G29:P29" si="11">G26+G28</f>
        <v>9600</v>
      </c>
      <c r="H29" s="101">
        <f t="shared" si="11"/>
        <v>19280</v>
      </c>
      <c r="I29" s="101">
        <f t="shared" si="11"/>
        <v>19440</v>
      </c>
      <c r="J29" s="101">
        <f t="shared" si="11"/>
        <v>4900</v>
      </c>
      <c r="K29" s="101">
        <f t="shared" si="11"/>
        <v>27000</v>
      </c>
      <c r="L29" s="101">
        <f t="shared" si="11"/>
        <v>0</v>
      </c>
      <c r="M29" s="101">
        <f t="shared" si="11"/>
        <v>9760</v>
      </c>
      <c r="N29" s="101">
        <f t="shared" si="11"/>
        <v>2470</v>
      </c>
      <c r="O29" s="101">
        <f t="shared" si="11"/>
        <v>0</v>
      </c>
      <c r="P29" s="102">
        <f t="shared" si="11"/>
        <v>0</v>
      </c>
      <c r="Q29" s="49" t="s">
        <v>58</v>
      </c>
      <c r="AE29">
        <v>20</v>
      </c>
    </row>
    <row r="30" spans="4:31" x14ac:dyDescent="0.3">
      <c r="E30" s="90" t="s">
        <v>18</v>
      </c>
      <c r="F30" s="103"/>
      <c r="G30" s="92">
        <f>'DC1'!C19</f>
        <v>410</v>
      </c>
      <c r="H30" s="92">
        <f>'DC1'!D19</f>
        <v>413</v>
      </c>
      <c r="I30" s="92">
        <f>'DC1'!E19</f>
        <v>410</v>
      </c>
      <c r="J30" s="92">
        <f>'DC1'!F19</f>
        <v>415</v>
      </c>
      <c r="K30" s="92">
        <f>'DC1'!G19</f>
        <v>418</v>
      </c>
      <c r="L30" s="92">
        <f>'DC1'!H19</f>
        <v>430</v>
      </c>
      <c r="M30" s="92">
        <f>'DC1'!I19</f>
        <v>423</v>
      </c>
      <c r="N30" s="92">
        <f>'DC1'!J19</f>
        <v>419</v>
      </c>
      <c r="O30" s="92">
        <f>'DC1'!K19</f>
        <v>417</v>
      </c>
      <c r="P30" s="93">
        <f>'DC1'!L19</f>
        <v>422</v>
      </c>
    </row>
    <row r="31" spans="4:31" x14ac:dyDescent="0.3">
      <c r="E31" s="94" t="s">
        <v>59</v>
      </c>
      <c r="F31" s="104"/>
      <c r="G31" s="105">
        <f>G30*G23</f>
        <v>16400</v>
      </c>
      <c r="H31" s="105">
        <f t="shared" ref="H31:P31" si="12">H30*H23</f>
        <v>33040</v>
      </c>
      <c r="I31" s="105">
        <f t="shared" si="12"/>
        <v>32800</v>
      </c>
      <c r="J31" s="105">
        <f t="shared" si="12"/>
        <v>8300</v>
      </c>
      <c r="K31" s="105">
        <f t="shared" si="12"/>
        <v>45980</v>
      </c>
      <c r="L31" s="105">
        <f t="shared" si="12"/>
        <v>0</v>
      </c>
      <c r="M31" s="105">
        <f t="shared" si="12"/>
        <v>16920</v>
      </c>
      <c r="N31" s="105">
        <f t="shared" si="12"/>
        <v>4190</v>
      </c>
      <c r="O31" s="105">
        <f t="shared" si="12"/>
        <v>0</v>
      </c>
      <c r="P31" s="106">
        <f t="shared" si="12"/>
        <v>0</v>
      </c>
      <c r="Q31" s="49" t="s">
        <v>60</v>
      </c>
    </row>
    <row r="32" spans="4:31" ht="13.8" customHeight="1" thickBot="1" x14ac:dyDescent="0.35">
      <c r="E32" s="107" t="s">
        <v>61</v>
      </c>
      <c r="F32" s="108"/>
      <c r="G32" s="109">
        <f>G31-G29</f>
        <v>6800</v>
      </c>
      <c r="H32" s="109">
        <f t="shared" ref="H32:P32" si="13">H31-H29</f>
        <v>13760</v>
      </c>
      <c r="I32" s="109">
        <f t="shared" si="13"/>
        <v>13360</v>
      </c>
      <c r="J32" s="109">
        <f t="shared" si="13"/>
        <v>3400</v>
      </c>
      <c r="K32" s="109">
        <f t="shared" si="13"/>
        <v>18980</v>
      </c>
      <c r="L32" s="109">
        <f t="shared" si="13"/>
        <v>0</v>
      </c>
      <c r="M32" s="109">
        <f t="shared" si="13"/>
        <v>7160</v>
      </c>
      <c r="N32" s="109">
        <f t="shared" si="13"/>
        <v>1720</v>
      </c>
      <c r="O32" s="109">
        <f t="shared" si="13"/>
        <v>0</v>
      </c>
      <c r="P32" s="110">
        <f t="shared" si="13"/>
        <v>0</v>
      </c>
      <c r="Q32" s="49" t="s">
        <v>62</v>
      </c>
    </row>
    <row r="33" spans="4:35" ht="13.8" customHeight="1" thickBot="1" x14ac:dyDescent="0.35">
      <c r="E33" s="78" t="s">
        <v>63</v>
      </c>
      <c r="F33" s="111"/>
      <c r="G33" s="80">
        <f>SUM(I14:I15)</f>
        <v>30</v>
      </c>
      <c r="H33" s="80">
        <f>SUM(J14:J15)</f>
        <v>30</v>
      </c>
      <c r="I33" s="80">
        <f t="shared" ref="I33:P33" si="14">SUM(K14:K15)</f>
        <v>20</v>
      </c>
      <c r="J33" s="80">
        <f t="shared" si="14"/>
        <v>15</v>
      </c>
      <c r="K33" s="80">
        <f t="shared" si="14"/>
        <v>70</v>
      </c>
      <c r="L33" s="80">
        <f t="shared" si="14"/>
        <v>0</v>
      </c>
      <c r="M33" s="80">
        <f t="shared" si="14"/>
        <v>0</v>
      </c>
      <c r="N33" s="80">
        <f t="shared" si="14"/>
        <v>10</v>
      </c>
      <c r="O33" s="80">
        <f t="shared" si="14"/>
        <v>0</v>
      </c>
      <c r="P33" s="81">
        <f t="shared" si="14"/>
        <v>0</v>
      </c>
      <c r="Q33" s="49" t="s">
        <v>143</v>
      </c>
      <c r="AD33" s="112" t="s">
        <v>64</v>
      </c>
      <c r="AE33" s="113"/>
      <c r="AG33" s="114" t="s">
        <v>65</v>
      </c>
      <c r="AI33" s="114" t="s">
        <v>65</v>
      </c>
    </row>
    <row r="34" spans="4:35" ht="13.8" customHeight="1" thickBot="1" x14ac:dyDescent="0.35">
      <c r="E34" s="115" t="s">
        <v>66</v>
      </c>
      <c r="F34" s="111"/>
      <c r="G34" s="80">
        <f>IF($Q$26= "Choosing Supplier 1", MIN(G$155,G$33), MIN(G$33,G$176))</f>
        <v>0</v>
      </c>
      <c r="H34" s="80">
        <f t="shared" ref="H34:P34" si="15">IF($Q$26= "Choosing Supplier 1", MIN(H$155,H$33), MIN(H$33,H$176))</f>
        <v>0</v>
      </c>
      <c r="I34" s="80">
        <f t="shared" si="15"/>
        <v>0</v>
      </c>
      <c r="J34" s="80">
        <f t="shared" si="15"/>
        <v>0</v>
      </c>
      <c r="K34" s="80">
        <f t="shared" si="15"/>
        <v>0</v>
      </c>
      <c r="L34" s="80">
        <f t="shared" si="15"/>
        <v>0</v>
      </c>
      <c r="M34" s="80">
        <f t="shared" si="15"/>
        <v>0</v>
      </c>
      <c r="N34" s="80">
        <f t="shared" si="15"/>
        <v>0</v>
      </c>
      <c r="O34" s="80">
        <f t="shared" si="15"/>
        <v>0</v>
      </c>
      <c r="P34" s="81">
        <f t="shared" si="15"/>
        <v>0</v>
      </c>
      <c r="Q34" s="49"/>
      <c r="AD34" s="116"/>
      <c r="AE34" s="117"/>
      <c r="AG34" s="114"/>
      <c r="AI34" s="114"/>
    </row>
    <row r="35" spans="4:35" ht="13.8" customHeight="1" thickBot="1" x14ac:dyDescent="0.35">
      <c r="E35" s="266" t="s">
        <v>125</v>
      </c>
      <c r="F35" s="263"/>
      <c r="G35" s="264">
        <f>MIN(MAX(CEILING(IF($Q$26 = "Choosing Supplier 1", G$155,G176)/$F$11,1)*$F$11-(I22-I21),0),G33)</f>
        <v>0</v>
      </c>
      <c r="H35" s="264">
        <f t="shared" ref="H35:O35" si="16">MIN(MAX(CEILING(IF($Q$26 = "Choosing Supplier 1", H$155,H176)/$F$11,1)*$F$11-(J22-J21),0),H33)</f>
        <v>0</v>
      </c>
      <c r="I35" s="264">
        <f t="shared" si="16"/>
        <v>0</v>
      </c>
      <c r="J35" s="264">
        <f t="shared" si="16"/>
        <v>0</v>
      </c>
      <c r="K35" s="264">
        <f t="shared" si="16"/>
        <v>0</v>
      </c>
      <c r="L35" s="264">
        <f t="shared" si="16"/>
        <v>0</v>
      </c>
      <c r="M35" s="264">
        <f t="shared" si="16"/>
        <v>0</v>
      </c>
      <c r="N35" s="264">
        <f t="shared" si="16"/>
        <v>0</v>
      </c>
      <c r="O35" s="264">
        <f t="shared" si="16"/>
        <v>0</v>
      </c>
      <c r="P35" s="265">
        <v>0</v>
      </c>
      <c r="Q35" s="49"/>
      <c r="AD35" s="116"/>
      <c r="AE35" s="117"/>
      <c r="AG35" s="114"/>
      <c r="AI35" s="114"/>
    </row>
    <row r="36" spans="4:35" x14ac:dyDescent="0.3">
      <c r="E36" s="118" t="s">
        <v>67</v>
      </c>
      <c r="F36" s="83"/>
      <c r="G36" s="84">
        <f>QUOTIENT(MOD(G34+$F$6-1,$F$5),$F$6)</f>
        <v>0</v>
      </c>
      <c r="H36" s="84">
        <f t="shared" ref="H36:P36" si="17">QUOTIENT(MOD(H34+$F$6-1,$F$5),$F$6)</f>
        <v>0</v>
      </c>
      <c r="I36" s="84">
        <f t="shared" si="17"/>
        <v>0</v>
      </c>
      <c r="J36" s="84">
        <f t="shared" si="17"/>
        <v>0</v>
      </c>
      <c r="K36" s="84">
        <f t="shared" si="17"/>
        <v>0</v>
      </c>
      <c r="L36" s="84">
        <f t="shared" si="17"/>
        <v>0</v>
      </c>
      <c r="M36" s="84">
        <f t="shared" si="17"/>
        <v>0</v>
      </c>
      <c r="N36" s="84">
        <f t="shared" si="17"/>
        <v>0</v>
      </c>
      <c r="O36" s="84">
        <f t="shared" si="17"/>
        <v>0</v>
      </c>
      <c r="P36" s="85">
        <f t="shared" si="17"/>
        <v>0</v>
      </c>
      <c r="Q36" s="57" t="s">
        <v>68</v>
      </c>
      <c r="AB36" s="119" t="s">
        <v>69</v>
      </c>
      <c r="AC36" s="119" t="s">
        <v>70</v>
      </c>
      <c r="AD36" s="120" t="s">
        <v>71</v>
      </c>
      <c r="AE36" s="121" t="s">
        <v>70</v>
      </c>
      <c r="AF36" s="117" t="s">
        <v>71</v>
      </c>
      <c r="AG36" s="122" t="s">
        <v>71</v>
      </c>
      <c r="AH36" s="117" t="s">
        <v>70</v>
      </c>
      <c r="AI36" s="123" t="s">
        <v>70</v>
      </c>
    </row>
    <row r="37" spans="4:35" x14ac:dyDescent="0.3">
      <c r="E37" s="124" t="s">
        <v>72</v>
      </c>
      <c r="F37" s="83"/>
      <c r="G37" s="84">
        <f>QUOTIENT(G34+$F$6-1,$F$5)</f>
        <v>0</v>
      </c>
      <c r="H37" s="84">
        <f t="shared" ref="H37:P37" si="18">QUOTIENT(H34+$F$6-1,$F$5)</f>
        <v>0</v>
      </c>
      <c r="I37" s="84">
        <f t="shared" si="18"/>
        <v>0</v>
      </c>
      <c r="J37" s="84">
        <f t="shared" si="18"/>
        <v>0</v>
      </c>
      <c r="K37" s="84">
        <f t="shared" si="18"/>
        <v>0</v>
      </c>
      <c r="L37" s="84">
        <f t="shared" si="18"/>
        <v>0</v>
      </c>
      <c r="M37" s="84">
        <f t="shared" si="18"/>
        <v>0</v>
      </c>
      <c r="N37" s="84">
        <f t="shared" si="18"/>
        <v>0</v>
      </c>
      <c r="O37" s="84">
        <f t="shared" si="18"/>
        <v>0</v>
      </c>
      <c r="P37" s="85">
        <f t="shared" si="18"/>
        <v>0</v>
      </c>
      <c r="Q37" s="57"/>
      <c r="W37">
        <f>MOD(X37,$AE$28)</f>
        <v>0</v>
      </c>
      <c r="X37">
        <v>0</v>
      </c>
      <c r="Y37">
        <f>CEILING(X37,20)</f>
        <v>0</v>
      </c>
      <c r="Z37">
        <f>FLOOR(X37,20)</f>
        <v>0</v>
      </c>
      <c r="AA37">
        <f>MOD(X37,20)</f>
        <v>0</v>
      </c>
      <c r="AB37" s="119">
        <v>0</v>
      </c>
      <c r="AC37" s="119">
        <v>0</v>
      </c>
      <c r="AD37" s="125">
        <v>0</v>
      </c>
      <c r="AE37" s="126">
        <v>0</v>
      </c>
      <c r="AF37">
        <f>QUOTIENT(MOD(X37,$AE$29),$AE$28)</f>
        <v>0</v>
      </c>
      <c r="AG37" s="127">
        <f>QUOTIENT(MOD(X37+$AE$28-1,$AE$29),$AE$28)</f>
        <v>0</v>
      </c>
      <c r="AH37">
        <f>QUOTIENT(X37,$AE$29)</f>
        <v>0</v>
      </c>
      <c r="AI37" s="128">
        <f>QUOTIENT(X37+$AE$28-1,$AE$29)</f>
        <v>0</v>
      </c>
    </row>
    <row r="38" spans="4:35" ht="15" thickBot="1" x14ac:dyDescent="0.35">
      <c r="E38" s="129" t="s">
        <v>73</v>
      </c>
      <c r="F38" s="130"/>
      <c r="G38" s="131">
        <f>G37*$G$5+G36*$G$6</f>
        <v>0</v>
      </c>
      <c r="H38" s="131">
        <f t="shared" ref="H38:P38" si="19">H37*$G$5+H36*$G$6</f>
        <v>0</v>
      </c>
      <c r="I38" s="131">
        <f t="shared" si="19"/>
        <v>0</v>
      </c>
      <c r="J38" s="131">
        <f t="shared" si="19"/>
        <v>0</v>
      </c>
      <c r="K38" s="131">
        <f t="shared" si="19"/>
        <v>0</v>
      </c>
      <c r="L38" s="131">
        <f t="shared" si="19"/>
        <v>0</v>
      </c>
      <c r="M38" s="131">
        <f t="shared" si="19"/>
        <v>0</v>
      </c>
      <c r="N38" s="131">
        <f t="shared" si="19"/>
        <v>0</v>
      </c>
      <c r="O38" s="131">
        <f t="shared" si="19"/>
        <v>0</v>
      </c>
      <c r="P38" s="132">
        <f t="shared" si="19"/>
        <v>0</v>
      </c>
      <c r="Q38" s="133"/>
      <c r="W38">
        <f t="shared" ref="W38:W66" si="20">MOD(X38,$AE$28)</f>
        <v>1</v>
      </c>
      <c r="X38">
        <v>1</v>
      </c>
      <c r="Y38">
        <f t="shared" ref="Y38:Y83" si="21">CEILING(X38,20)</f>
        <v>20</v>
      </c>
      <c r="Z38">
        <f t="shared" ref="Z38:Z83" si="22">FLOOR(X38,20)</f>
        <v>0</v>
      </c>
      <c r="AA38">
        <f t="shared" ref="AA38:AA83" si="23">MOD(X38,20)</f>
        <v>1</v>
      </c>
      <c r="AB38" s="119">
        <v>1</v>
      </c>
      <c r="AC38" s="119">
        <v>0</v>
      </c>
      <c r="AD38" s="125">
        <v>1</v>
      </c>
      <c r="AE38" s="126">
        <v>0</v>
      </c>
      <c r="AF38">
        <f t="shared" ref="AF38:AF83" si="24">QUOTIENT(MOD(X38,$AE$29),$AE$28)</f>
        <v>0</v>
      </c>
      <c r="AG38" s="127">
        <f t="shared" ref="AG38:AG83" si="25">QUOTIENT(MOD(X38+$AE$28-1,$AE$29),$AE$28)</f>
        <v>1</v>
      </c>
      <c r="AH38">
        <f t="shared" ref="AH38:AH83" si="26">QUOTIENT(X38,$AE$29)</f>
        <v>0</v>
      </c>
      <c r="AI38" s="128">
        <f t="shared" ref="AI38:AI83" si="27">QUOTIENT(X38+$AE$28-1,$AE$29)</f>
        <v>0</v>
      </c>
    </row>
    <row r="39" spans="4:35" x14ac:dyDescent="0.3">
      <c r="D39" s="49" t="s">
        <v>74</v>
      </c>
      <c r="E39" s="134" t="s">
        <v>75</v>
      </c>
      <c r="F39" s="91"/>
      <c r="G39" s="139">
        <f t="shared" ref="G39:J39" si="28">G35*G27</f>
        <v>0</v>
      </c>
      <c r="H39" s="139">
        <f t="shared" si="28"/>
        <v>0</v>
      </c>
      <c r="I39" s="139">
        <f t="shared" si="28"/>
        <v>0</v>
      </c>
      <c r="J39" s="139">
        <f t="shared" si="28"/>
        <v>0</v>
      </c>
      <c r="K39" s="139">
        <f>K35*K27</f>
        <v>0</v>
      </c>
      <c r="L39" s="139">
        <f t="shared" ref="L39:P39" si="29">L35*L27</f>
        <v>0</v>
      </c>
      <c r="M39" s="139">
        <f t="shared" si="29"/>
        <v>0</v>
      </c>
      <c r="N39" s="139">
        <f t="shared" si="29"/>
        <v>0</v>
      </c>
      <c r="O39" s="139">
        <f t="shared" si="29"/>
        <v>0</v>
      </c>
      <c r="P39" s="140">
        <f t="shared" si="29"/>
        <v>0</v>
      </c>
      <c r="Q39" s="133"/>
      <c r="W39">
        <f t="shared" si="20"/>
        <v>2</v>
      </c>
      <c r="X39">
        <v>2</v>
      </c>
      <c r="Y39">
        <f t="shared" si="21"/>
        <v>20</v>
      </c>
      <c r="Z39">
        <f t="shared" si="22"/>
        <v>0</v>
      </c>
      <c r="AA39">
        <f t="shared" si="23"/>
        <v>2</v>
      </c>
      <c r="AB39" s="119">
        <v>1</v>
      </c>
      <c r="AC39" s="119">
        <v>0</v>
      </c>
      <c r="AD39" s="125">
        <v>1</v>
      </c>
      <c r="AE39" s="126">
        <v>0</v>
      </c>
      <c r="AF39">
        <f t="shared" si="24"/>
        <v>0</v>
      </c>
      <c r="AG39" s="127">
        <f t="shared" si="25"/>
        <v>1</v>
      </c>
      <c r="AH39">
        <f t="shared" si="26"/>
        <v>0</v>
      </c>
      <c r="AI39" s="128">
        <f t="shared" si="27"/>
        <v>0</v>
      </c>
    </row>
    <row r="40" spans="4:35" ht="15" thickBot="1" x14ac:dyDescent="0.35">
      <c r="D40" s="49"/>
      <c r="E40" s="136" t="s">
        <v>76</v>
      </c>
      <c r="F40" s="137"/>
      <c r="G40" s="109">
        <f>G39+G38</f>
        <v>0</v>
      </c>
      <c r="H40" s="109">
        <f t="shared" ref="H40:P40" si="30">H39+H38</f>
        <v>0</v>
      </c>
      <c r="I40" s="109">
        <f t="shared" si="30"/>
        <v>0</v>
      </c>
      <c r="J40" s="109">
        <f t="shared" si="30"/>
        <v>0</v>
      </c>
      <c r="K40" s="109">
        <f t="shared" si="30"/>
        <v>0</v>
      </c>
      <c r="L40" s="109">
        <f t="shared" si="30"/>
        <v>0</v>
      </c>
      <c r="M40" s="109">
        <f t="shared" si="30"/>
        <v>0</v>
      </c>
      <c r="N40" s="109">
        <f t="shared" si="30"/>
        <v>0</v>
      </c>
      <c r="O40" s="109">
        <f t="shared" si="30"/>
        <v>0</v>
      </c>
      <c r="P40" s="110">
        <f t="shared" si="30"/>
        <v>0</v>
      </c>
      <c r="Q40" s="57"/>
      <c r="W40">
        <f t="shared" si="20"/>
        <v>3</v>
      </c>
      <c r="X40">
        <v>3</v>
      </c>
      <c r="Y40">
        <f t="shared" si="21"/>
        <v>20</v>
      </c>
      <c r="Z40">
        <f t="shared" si="22"/>
        <v>0</v>
      </c>
      <c r="AA40">
        <f t="shared" si="23"/>
        <v>3</v>
      </c>
      <c r="AB40" s="119">
        <v>1</v>
      </c>
      <c r="AC40" s="119">
        <v>0</v>
      </c>
      <c r="AD40" s="125">
        <v>1</v>
      </c>
      <c r="AE40" s="126">
        <v>0</v>
      </c>
      <c r="AF40">
        <f t="shared" si="24"/>
        <v>0</v>
      </c>
      <c r="AG40" s="127">
        <f t="shared" si="25"/>
        <v>1</v>
      </c>
      <c r="AH40">
        <f t="shared" si="26"/>
        <v>0</v>
      </c>
      <c r="AI40" s="128">
        <f t="shared" si="27"/>
        <v>0</v>
      </c>
    </row>
    <row r="41" spans="4:35" x14ac:dyDescent="0.3">
      <c r="E41" s="138" t="s">
        <v>77</v>
      </c>
      <c r="F41" s="91"/>
      <c r="G41" s="139">
        <f t="shared" ref="G41:J41" si="31">G35*G30</f>
        <v>0</v>
      </c>
      <c r="H41" s="139">
        <f t="shared" si="31"/>
        <v>0</v>
      </c>
      <c r="I41" s="139">
        <f t="shared" si="31"/>
        <v>0</v>
      </c>
      <c r="J41" s="139">
        <f t="shared" si="31"/>
        <v>0</v>
      </c>
      <c r="K41" s="139">
        <f>K35*K30</f>
        <v>0</v>
      </c>
      <c r="L41" s="139">
        <f t="shared" ref="L41:P41" si="32">L35*L30</f>
        <v>0</v>
      </c>
      <c r="M41" s="139">
        <f t="shared" si="32"/>
        <v>0</v>
      </c>
      <c r="N41" s="139">
        <f t="shared" si="32"/>
        <v>0</v>
      </c>
      <c r="O41" s="139">
        <f t="shared" si="32"/>
        <v>0</v>
      </c>
      <c r="P41" s="140">
        <f t="shared" si="32"/>
        <v>0</v>
      </c>
      <c r="Q41" s="57"/>
      <c r="W41">
        <f t="shared" si="20"/>
        <v>4</v>
      </c>
      <c r="X41">
        <v>4</v>
      </c>
      <c r="Y41">
        <f t="shared" si="21"/>
        <v>20</v>
      </c>
      <c r="Z41">
        <f t="shared" si="22"/>
        <v>0</v>
      </c>
      <c r="AA41">
        <f t="shared" si="23"/>
        <v>4</v>
      </c>
      <c r="AB41" s="119">
        <v>1</v>
      </c>
      <c r="AC41" s="119">
        <v>0</v>
      </c>
      <c r="AD41" s="125">
        <v>1</v>
      </c>
      <c r="AE41" s="126">
        <v>0</v>
      </c>
      <c r="AF41">
        <f t="shared" si="24"/>
        <v>0</v>
      </c>
      <c r="AG41" s="127">
        <f t="shared" si="25"/>
        <v>1</v>
      </c>
      <c r="AH41">
        <f t="shared" si="26"/>
        <v>0</v>
      </c>
      <c r="AI41" s="128">
        <f t="shared" si="27"/>
        <v>0</v>
      </c>
    </row>
    <row r="42" spans="4:35" ht="15" thickBot="1" x14ac:dyDescent="0.35">
      <c r="E42" s="136" t="s">
        <v>78</v>
      </c>
      <c r="F42" s="141"/>
      <c r="G42" s="142">
        <f>G41-G40</f>
        <v>0</v>
      </c>
      <c r="H42" s="142">
        <f>H41-H40</f>
        <v>0</v>
      </c>
      <c r="I42" s="143">
        <f t="shared" ref="I42:P42" si="33">I41-I40</f>
        <v>0</v>
      </c>
      <c r="J42" s="142">
        <f t="shared" si="33"/>
        <v>0</v>
      </c>
      <c r="K42" s="142">
        <f t="shared" si="33"/>
        <v>0</v>
      </c>
      <c r="L42" s="142">
        <f t="shared" si="33"/>
        <v>0</v>
      </c>
      <c r="M42" s="142">
        <f t="shared" si="33"/>
        <v>0</v>
      </c>
      <c r="N42" s="142">
        <f t="shared" si="33"/>
        <v>0</v>
      </c>
      <c r="O42" s="142">
        <f t="shared" si="33"/>
        <v>0</v>
      </c>
      <c r="P42" s="144">
        <f t="shared" si="33"/>
        <v>0</v>
      </c>
      <c r="Q42" s="49" t="s">
        <v>62</v>
      </c>
      <c r="W42">
        <f t="shared" si="20"/>
        <v>5</v>
      </c>
      <c r="X42">
        <v>5</v>
      </c>
      <c r="Y42">
        <f t="shared" si="21"/>
        <v>20</v>
      </c>
      <c r="Z42">
        <f t="shared" si="22"/>
        <v>0</v>
      </c>
      <c r="AA42">
        <f t="shared" si="23"/>
        <v>5</v>
      </c>
      <c r="AB42" s="119">
        <v>1</v>
      </c>
      <c r="AC42" s="119">
        <v>0</v>
      </c>
      <c r="AD42" s="125">
        <v>1</v>
      </c>
      <c r="AE42" s="126">
        <v>0</v>
      </c>
      <c r="AF42">
        <f t="shared" si="24"/>
        <v>0</v>
      </c>
      <c r="AG42" s="127">
        <f t="shared" si="25"/>
        <v>1</v>
      </c>
      <c r="AH42">
        <f t="shared" si="26"/>
        <v>0</v>
      </c>
      <c r="AI42" s="128">
        <f t="shared" si="27"/>
        <v>0</v>
      </c>
    </row>
    <row r="43" spans="4:35" ht="15" thickBot="1" x14ac:dyDescent="0.35">
      <c r="E43" s="145" t="s">
        <v>79</v>
      </c>
      <c r="F43" s="146"/>
      <c r="G43" s="147">
        <f>G32-G42</f>
        <v>6800</v>
      </c>
      <c r="H43" s="147">
        <f>H32-H42</f>
        <v>13760</v>
      </c>
      <c r="I43" s="147">
        <f t="shared" ref="I43:P43" si="34">I32-I42</f>
        <v>13360</v>
      </c>
      <c r="J43" s="147">
        <f t="shared" si="34"/>
        <v>3400</v>
      </c>
      <c r="K43" s="147">
        <f t="shared" si="34"/>
        <v>18980</v>
      </c>
      <c r="L43" s="147">
        <f t="shared" si="34"/>
        <v>0</v>
      </c>
      <c r="M43" s="147">
        <f t="shared" si="34"/>
        <v>7160</v>
      </c>
      <c r="N43" s="147">
        <f t="shared" si="34"/>
        <v>1720</v>
      </c>
      <c r="O43" s="147">
        <f t="shared" si="34"/>
        <v>0</v>
      </c>
      <c r="P43" s="148">
        <f t="shared" si="34"/>
        <v>0</v>
      </c>
      <c r="W43">
        <f t="shared" si="20"/>
        <v>6</v>
      </c>
      <c r="X43">
        <v>6</v>
      </c>
      <c r="Y43">
        <f t="shared" si="21"/>
        <v>20</v>
      </c>
      <c r="Z43">
        <f t="shared" si="22"/>
        <v>0</v>
      </c>
      <c r="AA43">
        <f t="shared" si="23"/>
        <v>6</v>
      </c>
      <c r="AB43" s="119">
        <v>2</v>
      </c>
      <c r="AC43" s="119">
        <v>0</v>
      </c>
      <c r="AD43" s="125">
        <v>1</v>
      </c>
      <c r="AE43" s="126">
        <v>0</v>
      </c>
      <c r="AF43">
        <f t="shared" si="24"/>
        <v>0</v>
      </c>
      <c r="AG43" s="127">
        <f t="shared" si="25"/>
        <v>1</v>
      </c>
      <c r="AH43">
        <f t="shared" si="26"/>
        <v>0</v>
      </c>
      <c r="AI43" s="128">
        <f t="shared" si="27"/>
        <v>0</v>
      </c>
    </row>
    <row r="44" spans="4:35" x14ac:dyDescent="0.3">
      <c r="E44" s="149" t="s">
        <v>80</v>
      </c>
      <c r="F44" s="150"/>
      <c r="G44" s="151">
        <f>G33/G23</f>
        <v>0.75</v>
      </c>
      <c r="H44" s="151">
        <f t="shared" ref="H44:P44" si="35">H33/H23</f>
        <v>0.375</v>
      </c>
      <c r="I44" s="151">
        <f t="shared" si="35"/>
        <v>0.25</v>
      </c>
      <c r="J44" s="151">
        <f t="shared" si="35"/>
        <v>0.75</v>
      </c>
      <c r="K44" s="151">
        <f t="shared" si="35"/>
        <v>0.63636363636363635</v>
      </c>
      <c r="L44" s="151" t="e">
        <f t="shared" si="35"/>
        <v>#DIV/0!</v>
      </c>
      <c r="M44" s="151">
        <f t="shared" si="35"/>
        <v>0</v>
      </c>
      <c r="N44" s="151">
        <f t="shared" si="35"/>
        <v>1</v>
      </c>
      <c r="O44" s="151" t="e">
        <f t="shared" si="35"/>
        <v>#DIV/0!</v>
      </c>
      <c r="P44" s="151" t="e">
        <f t="shared" si="35"/>
        <v>#DIV/0!</v>
      </c>
      <c r="W44">
        <f t="shared" si="20"/>
        <v>7</v>
      </c>
      <c r="X44">
        <v>7</v>
      </c>
      <c r="Y44">
        <f t="shared" si="21"/>
        <v>20</v>
      </c>
      <c r="Z44">
        <f t="shared" si="22"/>
        <v>0</v>
      </c>
      <c r="AA44">
        <f t="shared" si="23"/>
        <v>7</v>
      </c>
      <c r="AB44" s="119">
        <v>2</v>
      </c>
      <c r="AC44" s="119">
        <v>0</v>
      </c>
      <c r="AD44" s="125">
        <v>1</v>
      </c>
      <c r="AE44" s="126">
        <v>0</v>
      </c>
      <c r="AF44">
        <f t="shared" si="24"/>
        <v>0</v>
      </c>
      <c r="AG44" s="127">
        <f t="shared" si="25"/>
        <v>1</v>
      </c>
      <c r="AH44">
        <f t="shared" si="26"/>
        <v>0</v>
      </c>
      <c r="AI44" s="128">
        <f t="shared" si="27"/>
        <v>0</v>
      </c>
    </row>
    <row r="45" spans="4:35" x14ac:dyDescent="0.3">
      <c r="E45" s="149" t="s">
        <v>81</v>
      </c>
      <c r="F45" s="150"/>
      <c r="G45" s="151">
        <f>G40/G29</f>
        <v>0</v>
      </c>
      <c r="H45" s="151">
        <f t="shared" ref="H45:P45" si="36">H40/H29</f>
        <v>0</v>
      </c>
      <c r="I45" s="151">
        <f t="shared" si="36"/>
        <v>0</v>
      </c>
      <c r="J45" s="151">
        <f t="shared" si="36"/>
        <v>0</v>
      </c>
      <c r="K45" s="151">
        <f t="shared" si="36"/>
        <v>0</v>
      </c>
      <c r="L45" s="151" t="e">
        <f t="shared" si="36"/>
        <v>#DIV/0!</v>
      </c>
      <c r="M45" s="151">
        <f t="shared" si="36"/>
        <v>0</v>
      </c>
      <c r="N45" s="151">
        <f t="shared" si="36"/>
        <v>0</v>
      </c>
      <c r="O45" s="151" t="e">
        <f t="shared" si="36"/>
        <v>#DIV/0!</v>
      </c>
      <c r="P45" s="151" t="e">
        <f t="shared" si="36"/>
        <v>#DIV/0!</v>
      </c>
      <c r="W45">
        <f t="shared" si="20"/>
        <v>8</v>
      </c>
      <c r="X45">
        <v>8</v>
      </c>
      <c r="Y45">
        <f t="shared" si="21"/>
        <v>20</v>
      </c>
      <c r="Z45">
        <f t="shared" si="22"/>
        <v>0</v>
      </c>
      <c r="AA45">
        <f t="shared" si="23"/>
        <v>8</v>
      </c>
      <c r="AB45" s="119">
        <v>2</v>
      </c>
      <c r="AC45" s="119">
        <v>0</v>
      </c>
      <c r="AD45" s="125">
        <v>1</v>
      </c>
      <c r="AE45" s="126">
        <v>0</v>
      </c>
      <c r="AF45">
        <f t="shared" si="24"/>
        <v>0</v>
      </c>
      <c r="AG45" s="127">
        <f t="shared" si="25"/>
        <v>1</v>
      </c>
      <c r="AH45">
        <f t="shared" si="26"/>
        <v>0</v>
      </c>
      <c r="AI45" s="128">
        <f t="shared" si="27"/>
        <v>0</v>
      </c>
    </row>
    <row r="46" spans="4:35" x14ac:dyDescent="0.3">
      <c r="E46" s="149" t="s">
        <v>82</v>
      </c>
      <c r="F46" s="152"/>
      <c r="G46" s="151">
        <f>G42/G32</f>
        <v>0</v>
      </c>
      <c r="H46" s="151">
        <f t="shared" ref="H46:P46" si="37">H42/H32</f>
        <v>0</v>
      </c>
      <c r="I46" s="151">
        <f t="shared" si="37"/>
        <v>0</v>
      </c>
      <c r="J46" s="151">
        <f t="shared" si="37"/>
        <v>0</v>
      </c>
      <c r="K46" s="151">
        <f t="shared" si="37"/>
        <v>0</v>
      </c>
      <c r="L46" s="151" t="e">
        <f t="shared" si="37"/>
        <v>#DIV/0!</v>
      </c>
      <c r="M46" s="151">
        <f t="shared" si="37"/>
        <v>0</v>
      </c>
      <c r="N46" s="151">
        <f t="shared" si="37"/>
        <v>0</v>
      </c>
      <c r="O46" s="151" t="e">
        <f t="shared" si="37"/>
        <v>#DIV/0!</v>
      </c>
      <c r="P46" s="151" t="e">
        <f t="shared" si="37"/>
        <v>#DIV/0!</v>
      </c>
      <c r="W46">
        <f t="shared" si="20"/>
        <v>9</v>
      </c>
      <c r="X46">
        <v>9</v>
      </c>
      <c r="Y46">
        <f t="shared" si="21"/>
        <v>20</v>
      </c>
      <c r="Z46">
        <f t="shared" si="22"/>
        <v>0</v>
      </c>
      <c r="AA46">
        <f t="shared" si="23"/>
        <v>9</v>
      </c>
      <c r="AB46" s="119">
        <v>2</v>
      </c>
      <c r="AC46" s="119">
        <v>0</v>
      </c>
      <c r="AD46" s="125">
        <v>1</v>
      </c>
      <c r="AE46" s="126">
        <v>0</v>
      </c>
      <c r="AF46">
        <f t="shared" si="24"/>
        <v>0</v>
      </c>
      <c r="AG46" s="127">
        <f t="shared" si="25"/>
        <v>1</v>
      </c>
      <c r="AH46">
        <f t="shared" si="26"/>
        <v>0</v>
      </c>
      <c r="AI46" s="128">
        <f t="shared" si="27"/>
        <v>0</v>
      </c>
    </row>
    <row r="47" spans="4:35" x14ac:dyDescent="0.3">
      <c r="F47" s="4"/>
      <c r="W47">
        <f t="shared" si="20"/>
        <v>0</v>
      </c>
      <c r="X47">
        <v>10</v>
      </c>
      <c r="Y47">
        <f t="shared" si="21"/>
        <v>20</v>
      </c>
      <c r="Z47">
        <f t="shared" si="22"/>
        <v>0</v>
      </c>
      <c r="AA47">
        <f t="shared" si="23"/>
        <v>10</v>
      </c>
      <c r="AB47" s="119">
        <v>2</v>
      </c>
      <c r="AC47" s="119">
        <v>0</v>
      </c>
      <c r="AD47" s="125">
        <v>1</v>
      </c>
      <c r="AE47" s="126">
        <v>0</v>
      </c>
      <c r="AF47">
        <f t="shared" si="24"/>
        <v>1</v>
      </c>
      <c r="AG47" s="127">
        <f t="shared" si="25"/>
        <v>1</v>
      </c>
      <c r="AH47">
        <f t="shared" si="26"/>
        <v>0</v>
      </c>
      <c r="AI47" s="128">
        <f t="shared" si="27"/>
        <v>0</v>
      </c>
    </row>
    <row r="48" spans="4:35" x14ac:dyDescent="0.3">
      <c r="D48" s="51" t="s">
        <v>83</v>
      </c>
      <c r="E48" s="52" t="s">
        <v>84</v>
      </c>
      <c r="F48" s="4"/>
      <c r="W48">
        <f t="shared" si="20"/>
        <v>1</v>
      </c>
      <c r="X48">
        <v>11</v>
      </c>
      <c r="Y48">
        <f t="shared" si="21"/>
        <v>20</v>
      </c>
      <c r="Z48">
        <f t="shared" si="22"/>
        <v>0</v>
      </c>
      <c r="AA48">
        <f t="shared" si="23"/>
        <v>11</v>
      </c>
      <c r="AB48" s="119">
        <v>3</v>
      </c>
      <c r="AC48" s="119">
        <v>0</v>
      </c>
      <c r="AD48" s="125">
        <v>0</v>
      </c>
      <c r="AE48" s="126">
        <v>1</v>
      </c>
      <c r="AF48">
        <f t="shared" si="24"/>
        <v>1</v>
      </c>
      <c r="AG48" s="127">
        <f t="shared" si="25"/>
        <v>0</v>
      </c>
      <c r="AH48">
        <f t="shared" si="26"/>
        <v>0</v>
      </c>
      <c r="AI48" s="128">
        <f t="shared" si="27"/>
        <v>1</v>
      </c>
    </row>
    <row r="49" spans="4:35" x14ac:dyDescent="0.3">
      <c r="E49" s="1" t="s">
        <v>117</v>
      </c>
      <c r="F49" s="2">
        <f>'DC2'!C3</f>
        <v>20</v>
      </c>
      <c r="G49" s="248">
        <f>'DC2'!D3</f>
        <v>500</v>
      </c>
      <c r="H49"/>
      <c r="J49" s="71" t="s">
        <v>85</v>
      </c>
      <c r="Q49" s="4"/>
      <c r="W49">
        <f t="shared" si="20"/>
        <v>2</v>
      </c>
      <c r="X49">
        <v>12</v>
      </c>
      <c r="Y49">
        <f t="shared" si="21"/>
        <v>20</v>
      </c>
      <c r="Z49">
        <f t="shared" si="22"/>
        <v>0</v>
      </c>
      <c r="AA49">
        <f t="shared" si="23"/>
        <v>12</v>
      </c>
      <c r="AB49" s="119">
        <v>3</v>
      </c>
      <c r="AC49" s="119">
        <v>0</v>
      </c>
      <c r="AD49" s="125">
        <v>0</v>
      </c>
      <c r="AE49" s="126">
        <v>1</v>
      </c>
      <c r="AF49">
        <f t="shared" si="24"/>
        <v>1</v>
      </c>
      <c r="AG49" s="127">
        <f t="shared" si="25"/>
        <v>0</v>
      </c>
      <c r="AH49">
        <f t="shared" si="26"/>
        <v>0</v>
      </c>
      <c r="AI49" s="128">
        <f t="shared" si="27"/>
        <v>1</v>
      </c>
    </row>
    <row r="50" spans="4:35" ht="14.4" customHeight="1" x14ac:dyDescent="0.3">
      <c r="E50" s="1" t="s">
        <v>118</v>
      </c>
      <c r="F50" s="2">
        <f>'DC2'!C4</f>
        <v>10</v>
      </c>
      <c r="G50" s="248">
        <f>'DC2'!D4</f>
        <v>280</v>
      </c>
      <c r="H50"/>
      <c r="P50" s="254"/>
      <c r="Q50" s="4"/>
      <c r="W50">
        <f>MOD(X50,$AE$28)</f>
        <v>3</v>
      </c>
      <c r="X50">
        <v>13</v>
      </c>
      <c r="Y50">
        <f t="shared" si="21"/>
        <v>20</v>
      </c>
      <c r="Z50">
        <f t="shared" si="22"/>
        <v>0</v>
      </c>
      <c r="AA50">
        <f t="shared" si="23"/>
        <v>13</v>
      </c>
      <c r="AB50" s="119">
        <v>3</v>
      </c>
      <c r="AC50" s="119">
        <v>0</v>
      </c>
      <c r="AD50" s="125">
        <v>0</v>
      </c>
      <c r="AE50" s="126">
        <v>1</v>
      </c>
      <c r="AF50">
        <f t="shared" si="24"/>
        <v>1</v>
      </c>
      <c r="AG50" s="127">
        <f t="shared" si="25"/>
        <v>0</v>
      </c>
      <c r="AH50">
        <f t="shared" si="26"/>
        <v>0</v>
      </c>
      <c r="AI50" s="128">
        <f t="shared" si="27"/>
        <v>1</v>
      </c>
    </row>
    <row r="51" spans="4:35" ht="14.4" customHeight="1" x14ac:dyDescent="0.3">
      <c r="E51" s="256" t="s">
        <v>119</v>
      </c>
      <c r="F51" s="259">
        <f>'DC2'!C5</f>
        <v>20</v>
      </c>
      <c r="G51" s="260">
        <f>'DC2'!D5</f>
        <v>480</v>
      </c>
      <c r="H51"/>
      <c r="P51" s="254"/>
      <c r="Q51" s="4">
        <v>580000</v>
      </c>
      <c r="R51">
        <v>0.47</v>
      </c>
      <c r="AB51" s="119"/>
      <c r="AC51" s="119"/>
      <c r="AD51" s="125"/>
      <c r="AE51" s="126"/>
      <c r="AG51" s="127"/>
      <c r="AI51" s="128"/>
    </row>
    <row r="52" spans="4:35" ht="14.4" customHeight="1" x14ac:dyDescent="0.3">
      <c r="E52" s="256" t="s">
        <v>120</v>
      </c>
      <c r="F52" s="259">
        <f>'DC2'!C6</f>
        <v>10</v>
      </c>
      <c r="G52" s="260">
        <f>'DC2'!D6</f>
        <v>250</v>
      </c>
      <c r="H52"/>
      <c r="P52" s="254"/>
      <c r="Q52" s="4"/>
      <c r="R52">
        <f>R51*Q51</f>
        <v>272600</v>
      </c>
      <c r="AB52" s="119"/>
      <c r="AC52" s="119"/>
      <c r="AD52" s="125"/>
      <c r="AE52" s="126"/>
      <c r="AG52" s="127"/>
      <c r="AI52" s="128"/>
    </row>
    <row r="53" spans="4:35" ht="14.4" customHeight="1" x14ac:dyDescent="0.3">
      <c r="E53" s="1" t="s">
        <v>121</v>
      </c>
      <c r="F53" s="5">
        <f>'DC2'!C7</f>
        <v>1</v>
      </c>
      <c r="G53" t="s">
        <v>34</v>
      </c>
      <c r="P53" s="294">
        <v>2</v>
      </c>
      <c r="R53">
        <v>170000</v>
      </c>
      <c r="W53">
        <f t="shared" si="20"/>
        <v>4</v>
      </c>
      <c r="X53">
        <v>14</v>
      </c>
      <c r="Y53">
        <f t="shared" si="21"/>
        <v>20</v>
      </c>
      <c r="Z53">
        <f t="shared" si="22"/>
        <v>0</v>
      </c>
      <c r="AA53">
        <f t="shared" si="23"/>
        <v>14</v>
      </c>
      <c r="AB53" s="119">
        <v>3</v>
      </c>
      <c r="AC53" s="119">
        <v>0</v>
      </c>
      <c r="AD53" s="125">
        <v>0</v>
      </c>
      <c r="AE53" s="126">
        <v>1</v>
      </c>
      <c r="AF53">
        <f t="shared" si="24"/>
        <v>1</v>
      </c>
      <c r="AG53" s="127">
        <f t="shared" si="25"/>
        <v>0</v>
      </c>
      <c r="AH53">
        <f t="shared" si="26"/>
        <v>0</v>
      </c>
      <c r="AI53" s="128">
        <f t="shared" si="27"/>
        <v>1</v>
      </c>
    </row>
    <row r="54" spans="4:35" ht="14.4" customHeight="1" x14ac:dyDescent="0.3">
      <c r="E54" s="256" t="s">
        <v>122</v>
      </c>
      <c r="F54" s="261">
        <f>'DC2'!C8</f>
        <v>1</v>
      </c>
      <c r="G54" t="s">
        <v>34</v>
      </c>
      <c r="P54" s="294"/>
      <c r="R54">
        <f>R53+R52</f>
        <v>442600</v>
      </c>
      <c r="AB54" s="119"/>
      <c r="AC54" s="119"/>
      <c r="AD54" s="125"/>
      <c r="AE54" s="126"/>
      <c r="AG54" s="127"/>
      <c r="AI54" s="128"/>
    </row>
    <row r="55" spans="4:35" ht="14.4" customHeight="1" x14ac:dyDescent="0.3">
      <c r="E55" s="1" t="s">
        <v>86</v>
      </c>
      <c r="F55" s="7">
        <f>'DC2'!C9</f>
        <v>20</v>
      </c>
      <c r="G55" t="s">
        <v>35</v>
      </c>
      <c r="L55" s="53" t="s">
        <v>36</v>
      </c>
      <c r="P55" s="294"/>
      <c r="W55">
        <f t="shared" si="20"/>
        <v>5</v>
      </c>
      <c r="X55">
        <v>15</v>
      </c>
      <c r="Y55">
        <f t="shared" si="21"/>
        <v>20</v>
      </c>
      <c r="Z55">
        <f t="shared" si="22"/>
        <v>0</v>
      </c>
      <c r="AA55">
        <f t="shared" si="23"/>
        <v>15</v>
      </c>
      <c r="AB55" s="119">
        <v>3</v>
      </c>
      <c r="AC55" s="119">
        <v>0</v>
      </c>
      <c r="AD55" s="125">
        <v>0</v>
      </c>
      <c r="AE55" s="126">
        <v>1</v>
      </c>
      <c r="AF55">
        <f t="shared" si="24"/>
        <v>1</v>
      </c>
      <c r="AG55" s="127">
        <f t="shared" si="25"/>
        <v>0</v>
      </c>
      <c r="AH55">
        <f t="shared" si="26"/>
        <v>0</v>
      </c>
      <c r="AI55" s="128">
        <f t="shared" si="27"/>
        <v>1</v>
      </c>
    </row>
    <row r="56" spans="4:35" ht="15" customHeight="1" thickBot="1" x14ac:dyDescent="0.35">
      <c r="E56" s="1" t="s">
        <v>37</v>
      </c>
      <c r="F56" s="7">
        <f>'DC2'!C10</f>
        <v>20</v>
      </c>
      <c r="G56" t="s">
        <v>35</v>
      </c>
      <c r="P56" s="295"/>
      <c r="W56">
        <f>MOD(X56,$AE$28)</f>
        <v>6</v>
      </c>
      <c r="X56">
        <v>16</v>
      </c>
      <c r="Y56">
        <f t="shared" si="21"/>
        <v>20</v>
      </c>
      <c r="Z56">
        <f t="shared" si="22"/>
        <v>0</v>
      </c>
      <c r="AA56">
        <f t="shared" si="23"/>
        <v>16</v>
      </c>
      <c r="AB56" s="119">
        <v>0</v>
      </c>
      <c r="AC56" s="119">
        <v>1</v>
      </c>
      <c r="AD56" s="125">
        <v>0</v>
      </c>
      <c r="AE56" s="126">
        <v>1</v>
      </c>
      <c r="AF56">
        <f t="shared" si="24"/>
        <v>1</v>
      </c>
      <c r="AG56" s="127">
        <f t="shared" si="25"/>
        <v>0</v>
      </c>
      <c r="AH56">
        <f t="shared" si="26"/>
        <v>0</v>
      </c>
      <c r="AI56" s="128">
        <f t="shared" si="27"/>
        <v>1</v>
      </c>
    </row>
    <row r="57" spans="4:35" ht="15" thickBot="1" x14ac:dyDescent="0.35">
      <c r="D57" s="153"/>
      <c r="F57" s="243" t="s">
        <v>38</v>
      </c>
      <c r="G57" s="244" t="s">
        <v>0</v>
      </c>
      <c r="H57" s="244" t="s">
        <v>1</v>
      </c>
      <c r="I57" s="244" t="s">
        <v>2</v>
      </c>
      <c r="J57" s="244" t="s">
        <v>3</v>
      </c>
      <c r="K57" s="244" t="s">
        <v>4</v>
      </c>
      <c r="L57" s="244" t="s">
        <v>5</v>
      </c>
      <c r="M57" s="244" t="s">
        <v>6</v>
      </c>
      <c r="N57" s="244" t="s">
        <v>7</v>
      </c>
      <c r="O57" s="244" t="s">
        <v>8</v>
      </c>
      <c r="P57" s="245" t="s">
        <v>9</v>
      </c>
      <c r="W57">
        <f t="shared" si="20"/>
        <v>7</v>
      </c>
      <c r="X57">
        <v>17</v>
      </c>
      <c r="Y57">
        <f t="shared" si="21"/>
        <v>20</v>
      </c>
      <c r="Z57">
        <f t="shared" si="22"/>
        <v>0</v>
      </c>
      <c r="AA57">
        <f t="shared" si="23"/>
        <v>17</v>
      </c>
      <c r="AB57" s="119">
        <v>0</v>
      </c>
      <c r="AC57" s="119">
        <v>1</v>
      </c>
      <c r="AD57" s="125">
        <v>0</v>
      </c>
      <c r="AE57" s="126">
        <v>1</v>
      </c>
      <c r="AF57">
        <f t="shared" si="24"/>
        <v>1</v>
      </c>
      <c r="AG57" s="127">
        <f t="shared" si="25"/>
        <v>0</v>
      </c>
      <c r="AH57">
        <f t="shared" si="26"/>
        <v>0</v>
      </c>
      <c r="AI57" s="128">
        <f t="shared" si="27"/>
        <v>1</v>
      </c>
    </row>
    <row r="58" spans="4:35" x14ac:dyDescent="0.3">
      <c r="E58" s="10" t="s">
        <v>10</v>
      </c>
      <c r="F58" s="56"/>
      <c r="G58" s="246">
        <f>'DC2'!C13</f>
        <v>0</v>
      </c>
      <c r="H58" s="246">
        <f>'DC2'!D13</f>
        <v>10</v>
      </c>
      <c r="I58" s="246">
        <f>'DC2'!E13</f>
        <v>0</v>
      </c>
      <c r="J58" s="249">
        <f>'DC2'!F13</f>
        <v>20</v>
      </c>
      <c r="K58" s="246">
        <f>'DC2'!G13</f>
        <v>20</v>
      </c>
      <c r="L58" s="246">
        <f>'DC2'!H13</f>
        <v>15</v>
      </c>
      <c r="M58" s="246">
        <f>'DC2'!I13</f>
        <v>60</v>
      </c>
      <c r="N58" s="246">
        <f>'DC2'!J13</f>
        <v>10</v>
      </c>
      <c r="O58" s="246">
        <f>'DC2'!K13</f>
        <v>0</v>
      </c>
      <c r="P58" s="247">
        <f>'DC2'!L13</f>
        <v>10</v>
      </c>
      <c r="W58">
        <f t="shared" si="20"/>
        <v>8</v>
      </c>
      <c r="X58">
        <v>18</v>
      </c>
      <c r="Y58">
        <f t="shared" si="21"/>
        <v>20</v>
      </c>
      <c r="Z58">
        <f t="shared" si="22"/>
        <v>0</v>
      </c>
      <c r="AA58">
        <f t="shared" si="23"/>
        <v>18</v>
      </c>
      <c r="AB58" s="119">
        <v>0</v>
      </c>
      <c r="AC58" s="119">
        <v>1</v>
      </c>
      <c r="AD58" s="125">
        <v>0</v>
      </c>
      <c r="AE58" s="126">
        <v>1</v>
      </c>
      <c r="AF58">
        <f t="shared" si="24"/>
        <v>1</v>
      </c>
      <c r="AG58" s="127">
        <f t="shared" si="25"/>
        <v>0</v>
      </c>
      <c r="AH58">
        <f t="shared" si="26"/>
        <v>0</v>
      </c>
      <c r="AI58" s="128">
        <f t="shared" si="27"/>
        <v>1</v>
      </c>
    </row>
    <row r="59" spans="4:35" x14ac:dyDescent="0.3">
      <c r="E59" s="14" t="s">
        <v>11</v>
      </c>
      <c r="F59" s="241"/>
      <c r="G59" s="240">
        <f>'DC2'!C14</f>
        <v>0</v>
      </c>
      <c r="H59" s="240">
        <f>'DC2'!D14</f>
        <v>10</v>
      </c>
      <c r="I59" s="240">
        <f>'DC2'!E14</f>
        <v>0</v>
      </c>
      <c r="J59" s="240">
        <f>'DC2'!F14</f>
        <v>0</v>
      </c>
      <c r="K59" s="240">
        <f>'DC2'!G14</f>
        <v>0</v>
      </c>
      <c r="L59" s="240">
        <f>'DC2'!H14</f>
        <v>0</v>
      </c>
      <c r="M59" s="240">
        <f>'DC2'!I14</f>
        <v>0</v>
      </c>
      <c r="N59" s="240">
        <f>'DC2'!J14</f>
        <v>0</v>
      </c>
      <c r="O59" s="240">
        <f>'DC2'!K14</f>
        <v>0</v>
      </c>
      <c r="P59" s="242">
        <f>'DC2'!L14</f>
        <v>0</v>
      </c>
      <c r="W59">
        <f t="shared" si="20"/>
        <v>9</v>
      </c>
      <c r="X59">
        <v>19</v>
      </c>
      <c r="Y59">
        <f t="shared" si="21"/>
        <v>20</v>
      </c>
      <c r="Z59">
        <f t="shared" si="22"/>
        <v>0</v>
      </c>
      <c r="AA59">
        <f t="shared" si="23"/>
        <v>19</v>
      </c>
      <c r="AB59" s="119">
        <v>0</v>
      </c>
      <c r="AC59" s="119">
        <v>1</v>
      </c>
      <c r="AD59" s="125">
        <v>0</v>
      </c>
      <c r="AE59" s="126">
        <v>1</v>
      </c>
      <c r="AF59">
        <f t="shared" si="24"/>
        <v>1</v>
      </c>
      <c r="AG59" s="127">
        <f t="shared" si="25"/>
        <v>0</v>
      </c>
      <c r="AH59">
        <f t="shared" si="26"/>
        <v>0</v>
      </c>
      <c r="AI59" s="128">
        <f t="shared" si="27"/>
        <v>1</v>
      </c>
    </row>
    <row r="60" spans="4:35" x14ac:dyDescent="0.3">
      <c r="E60" s="16" t="s">
        <v>12</v>
      </c>
      <c r="F60" s="59"/>
      <c r="G60" s="240">
        <f>'DC2'!C15</f>
        <v>0</v>
      </c>
      <c r="H60" s="240">
        <f>'DC2'!D15</f>
        <v>0</v>
      </c>
      <c r="I60" s="240">
        <f>'DC2'!E15</f>
        <v>0</v>
      </c>
      <c r="J60" s="240">
        <f>'DC2'!F15</f>
        <v>60</v>
      </c>
      <c r="K60" s="240">
        <f>'DC2'!G15</f>
        <v>50</v>
      </c>
      <c r="L60" s="240">
        <f>'DC2'!H15</f>
        <v>10</v>
      </c>
      <c r="M60" s="240">
        <f>'DC2'!I15</f>
        <v>40</v>
      </c>
      <c r="N60" s="240">
        <f>'DC2'!J15</f>
        <v>0</v>
      </c>
      <c r="O60" s="240">
        <f>'DC2'!K15</f>
        <v>50</v>
      </c>
      <c r="P60" s="242">
        <f>'DC2'!L15</f>
        <v>0</v>
      </c>
      <c r="W60">
        <f t="shared" si="20"/>
        <v>0</v>
      </c>
      <c r="X60">
        <v>20</v>
      </c>
      <c r="Y60">
        <f t="shared" si="21"/>
        <v>20</v>
      </c>
      <c r="Z60">
        <f t="shared" si="22"/>
        <v>20</v>
      </c>
      <c r="AA60">
        <f t="shared" si="23"/>
        <v>0</v>
      </c>
      <c r="AB60" s="119">
        <v>0</v>
      </c>
      <c r="AC60" s="119">
        <v>1</v>
      </c>
      <c r="AD60" s="125">
        <v>0</v>
      </c>
      <c r="AE60" s="126">
        <v>1</v>
      </c>
      <c r="AF60">
        <f t="shared" si="24"/>
        <v>0</v>
      </c>
      <c r="AG60" s="127">
        <f t="shared" si="25"/>
        <v>0</v>
      </c>
      <c r="AH60">
        <f t="shared" si="26"/>
        <v>1</v>
      </c>
      <c r="AI60" s="128">
        <f t="shared" si="27"/>
        <v>1</v>
      </c>
    </row>
    <row r="61" spans="4:35" x14ac:dyDescent="0.3">
      <c r="E61" s="17" t="s">
        <v>13</v>
      </c>
      <c r="F61" s="59"/>
      <c r="G61" s="240">
        <f>'DC2'!C16</f>
        <v>0</v>
      </c>
      <c r="H61" s="240">
        <f>'DC2'!D16</f>
        <v>40</v>
      </c>
      <c r="I61" s="240">
        <f>'DC2'!E16</f>
        <v>0</v>
      </c>
      <c r="J61" s="240">
        <f>'DC2'!F16</f>
        <v>0</v>
      </c>
      <c r="K61" s="240">
        <f>'DC2'!G16</f>
        <v>0</v>
      </c>
      <c r="L61" s="240">
        <f>'DC2'!H16</f>
        <v>0</v>
      </c>
      <c r="M61" s="240">
        <f>'DC2'!I16</f>
        <v>0</v>
      </c>
      <c r="N61" s="240">
        <f>'DC2'!J16</f>
        <v>0</v>
      </c>
      <c r="O61" s="240">
        <f>'DC2'!K16</f>
        <v>0</v>
      </c>
      <c r="P61" s="242">
        <f>'DC2'!L16</f>
        <v>0</v>
      </c>
      <c r="W61">
        <f t="shared" si="20"/>
        <v>1</v>
      </c>
      <c r="X61">
        <v>21</v>
      </c>
      <c r="Y61">
        <f t="shared" si="21"/>
        <v>40</v>
      </c>
      <c r="Z61">
        <f t="shared" si="22"/>
        <v>20</v>
      </c>
      <c r="AA61">
        <f t="shared" si="23"/>
        <v>1</v>
      </c>
      <c r="AB61" s="119">
        <v>1</v>
      </c>
      <c r="AC61" s="119">
        <v>1</v>
      </c>
      <c r="AD61" s="125">
        <v>1</v>
      </c>
      <c r="AE61" s="126">
        <v>1</v>
      </c>
      <c r="AF61">
        <f t="shared" si="24"/>
        <v>0</v>
      </c>
      <c r="AG61" s="127">
        <f t="shared" si="25"/>
        <v>1</v>
      </c>
      <c r="AH61">
        <f t="shared" si="26"/>
        <v>1</v>
      </c>
      <c r="AI61" s="128">
        <f t="shared" si="27"/>
        <v>1</v>
      </c>
    </row>
    <row r="62" spans="4:35" ht="15" thickBot="1" x14ac:dyDescent="0.35">
      <c r="E62" s="60" t="s">
        <v>42</v>
      </c>
      <c r="F62" s="61"/>
      <c r="G62" s="62">
        <f>SUM(G58:G61)</f>
        <v>0</v>
      </c>
      <c r="H62" s="62">
        <f t="shared" ref="H62:O62" si="38">SUM(H58:H61)</f>
        <v>60</v>
      </c>
      <c r="I62" s="62">
        <f t="shared" si="38"/>
        <v>0</v>
      </c>
      <c r="J62" s="62">
        <f t="shared" si="38"/>
        <v>80</v>
      </c>
      <c r="K62" s="62">
        <f t="shared" si="38"/>
        <v>70</v>
      </c>
      <c r="L62" s="62">
        <f t="shared" si="38"/>
        <v>25</v>
      </c>
      <c r="M62" s="62">
        <f t="shared" si="38"/>
        <v>100</v>
      </c>
      <c r="N62" s="62">
        <f t="shared" si="38"/>
        <v>10</v>
      </c>
      <c r="O62" s="62">
        <f t="shared" si="38"/>
        <v>50</v>
      </c>
      <c r="P62" s="63">
        <f>SUM(P58:P61)</f>
        <v>10</v>
      </c>
      <c r="W62">
        <f t="shared" si="20"/>
        <v>2</v>
      </c>
      <c r="X62">
        <v>22</v>
      </c>
      <c r="Y62">
        <f t="shared" si="21"/>
        <v>40</v>
      </c>
      <c r="Z62">
        <f t="shared" si="22"/>
        <v>20</v>
      </c>
      <c r="AA62">
        <f t="shared" si="23"/>
        <v>2</v>
      </c>
      <c r="AB62" s="119">
        <v>1</v>
      </c>
      <c r="AC62" s="119">
        <v>1</v>
      </c>
      <c r="AD62" s="125">
        <v>1</v>
      </c>
      <c r="AE62" s="126">
        <v>1</v>
      </c>
      <c r="AF62">
        <f t="shared" si="24"/>
        <v>0</v>
      </c>
      <c r="AG62" s="127">
        <f t="shared" si="25"/>
        <v>1</v>
      </c>
      <c r="AH62">
        <f t="shared" si="26"/>
        <v>1</v>
      </c>
      <c r="AI62" s="128">
        <f t="shared" si="27"/>
        <v>1</v>
      </c>
    </row>
    <row r="63" spans="4:35" x14ac:dyDescent="0.3">
      <c r="E63" s="64" t="s">
        <v>14</v>
      </c>
      <c r="F63" s="65"/>
      <c r="G63" s="66">
        <f>'DC2'!C17</f>
        <v>20</v>
      </c>
      <c r="H63" s="66">
        <f>'DC2'!D17</f>
        <v>0</v>
      </c>
      <c r="I63" s="291"/>
      <c r="J63" s="291"/>
      <c r="K63" s="291"/>
      <c r="L63" s="291"/>
      <c r="M63" s="291"/>
      <c r="N63" s="291"/>
      <c r="O63" s="291"/>
      <c r="P63" s="292"/>
      <c r="W63">
        <f t="shared" si="20"/>
        <v>3</v>
      </c>
      <c r="X63">
        <v>23</v>
      </c>
      <c r="Y63">
        <f t="shared" si="21"/>
        <v>40</v>
      </c>
      <c r="Z63">
        <f t="shared" si="22"/>
        <v>20</v>
      </c>
      <c r="AA63">
        <f t="shared" si="23"/>
        <v>3</v>
      </c>
      <c r="AB63" s="119">
        <v>1</v>
      </c>
      <c r="AC63" s="119">
        <v>1</v>
      </c>
      <c r="AD63" s="125">
        <v>1</v>
      </c>
      <c r="AE63" s="126">
        <v>1</v>
      </c>
      <c r="AF63">
        <f t="shared" si="24"/>
        <v>0</v>
      </c>
      <c r="AG63" s="127">
        <f t="shared" si="25"/>
        <v>1</v>
      </c>
      <c r="AH63">
        <f t="shared" si="26"/>
        <v>1</v>
      </c>
      <c r="AI63" s="128">
        <f t="shared" si="27"/>
        <v>1</v>
      </c>
    </row>
    <row r="64" spans="4:35" x14ac:dyDescent="0.3">
      <c r="E64" s="67" t="s">
        <v>44</v>
      </c>
      <c r="F64" s="68">
        <f>'DC2'!C11</f>
        <v>30</v>
      </c>
      <c r="G64" s="69">
        <f>F64+G63+G66-G62</f>
        <v>50</v>
      </c>
      <c r="H64" s="69">
        <f t="shared" ref="H64:P64" si="39">G64+H63+H66-H62</f>
        <v>30</v>
      </c>
      <c r="I64" s="69">
        <f t="shared" si="39"/>
        <v>30</v>
      </c>
      <c r="J64" s="69">
        <f t="shared" si="39"/>
        <v>30</v>
      </c>
      <c r="K64" s="69">
        <f t="shared" si="39"/>
        <v>20</v>
      </c>
      <c r="L64" s="69">
        <f t="shared" si="39"/>
        <v>35</v>
      </c>
      <c r="M64" s="69">
        <f t="shared" si="39"/>
        <v>35</v>
      </c>
      <c r="N64" s="69">
        <f t="shared" si="39"/>
        <v>25</v>
      </c>
      <c r="O64" s="69">
        <f t="shared" si="39"/>
        <v>35</v>
      </c>
      <c r="P64" s="70">
        <f t="shared" si="39"/>
        <v>25</v>
      </c>
      <c r="R64" s="71" t="s">
        <v>45</v>
      </c>
      <c r="W64">
        <f t="shared" si="20"/>
        <v>4</v>
      </c>
      <c r="X64">
        <v>24</v>
      </c>
      <c r="Y64">
        <f t="shared" si="21"/>
        <v>40</v>
      </c>
      <c r="Z64">
        <f t="shared" si="22"/>
        <v>20</v>
      </c>
      <c r="AA64">
        <f t="shared" si="23"/>
        <v>4</v>
      </c>
      <c r="AB64" s="119">
        <v>1</v>
      </c>
      <c r="AC64" s="119">
        <v>1</v>
      </c>
      <c r="AD64" s="125">
        <v>1</v>
      </c>
      <c r="AE64" s="126">
        <v>1</v>
      </c>
      <c r="AF64">
        <f t="shared" si="24"/>
        <v>0</v>
      </c>
      <c r="AG64" s="127">
        <f t="shared" si="25"/>
        <v>1</v>
      </c>
      <c r="AH64">
        <f t="shared" si="26"/>
        <v>1</v>
      </c>
      <c r="AI64" s="128">
        <f t="shared" si="27"/>
        <v>1</v>
      </c>
    </row>
    <row r="65" spans="4:35" x14ac:dyDescent="0.3">
      <c r="D65" s="49" t="s">
        <v>46</v>
      </c>
      <c r="E65" s="67" t="s">
        <v>47</v>
      </c>
      <c r="F65" s="72"/>
      <c r="G65" s="69">
        <f>IF(F64-G62+G63&lt;=$F$56, G62-G63-F64+$F$56,0)</f>
        <v>0</v>
      </c>
      <c r="H65" s="69">
        <f t="shared" ref="H65:P65" si="40">IF(G64-H62+H63&lt;=$F$56, H62-H63-G64+$F$56,0)</f>
        <v>30</v>
      </c>
      <c r="I65" s="69">
        <f t="shared" si="40"/>
        <v>0</v>
      </c>
      <c r="J65" s="69">
        <f t="shared" si="40"/>
        <v>70</v>
      </c>
      <c r="K65" s="69">
        <f t="shared" si="40"/>
        <v>60</v>
      </c>
      <c r="L65" s="69">
        <f t="shared" si="40"/>
        <v>25</v>
      </c>
      <c r="M65" s="69">
        <f t="shared" si="40"/>
        <v>85</v>
      </c>
      <c r="N65" s="69">
        <f t="shared" si="40"/>
        <v>0</v>
      </c>
      <c r="O65" s="69">
        <f t="shared" si="40"/>
        <v>45</v>
      </c>
      <c r="P65" s="70">
        <f t="shared" si="40"/>
        <v>0</v>
      </c>
      <c r="R65" s="71" t="s">
        <v>48</v>
      </c>
      <c r="W65">
        <f t="shared" si="20"/>
        <v>5</v>
      </c>
      <c r="X65">
        <v>25</v>
      </c>
      <c r="Y65">
        <f t="shared" si="21"/>
        <v>40</v>
      </c>
      <c r="Z65">
        <f t="shared" si="22"/>
        <v>20</v>
      </c>
      <c r="AA65">
        <f t="shared" si="23"/>
        <v>5</v>
      </c>
      <c r="AB65" s="119">
        <v>1</v>
      </c>
      <c r="AC65" s="119">
        <v>1</v>
      </c>
      <c r="AD65" s="125">
        <v>1</v>
      </c>
      <c r="AE65" s="126">
        <v>1</v>
      </c>
      <c r="AF65">
        <f t="shared" si="24"/>
        <v>0</v>
      </c>
      <c r="AG65" s="127">
        <f t="shared" si="25"/>
        <v>1</v>
      </c>
      <c r="AH65">
        <f t="shared" si="26"/>
        <v>1</v>
      </c>
      <c r="AI65" s="128">
        <f t="shared" si="27"/>
        <v>1</v>
      </c>
    </row>
    <row r="66" spans="4:35" x14ac:dyDescent="0.3">
      <c r="E66" s="73" t="s">
        <v>49</v>
      </c>
      <c r="F66" s="72"/>
      <c r="G66" s="69">
        <f t="shared" ref="G66:P66" si="41" xml:space="preserve"> CEILING(G65/$F$55,1)*$F$55</f>
        <v>0</v>
      </c>
      <c r="H66" s="69">
        <f t="shared" si="41"/>
        <v>40</v>
      </c>
      <c r="I66" s="69">
        <f t="shared" si="41"/>
        <v>0</v>
      </c>
      <c r="J66" s="69">
        <f t="shared" si="41"/>
        <v>80</v>
      </c>
      <c r="K66" s="69">
        <f t="shared" si="41"/>
        <v>60</v>
      </c>
      <c r="L66" s="69">
        <f t="shared" si="41"/>
        <v>40</v>
      </c>
      <c r="M66" s="69">
        <f t="shared" si="41"/>
        <v>100</v>
      </c>
      <c r="N66" s="69">
        <f t="shared" si="41"/>
        <v>0</v>
      </c>
      <c r="O66" s="69">
        <f t="shared" si="41"/>
        <v>60</v>
      </c>
      <c r="P66" s="70">
        <f t="shared" si="41"/>
        <v>0</v>
      </c>
      <c r="W66">
        <f t="shared" si="20"/>
        <v>6</v>
      </c>
      <c r="X66">
        <v>26</v>
      </c>
      <c r="Y66">
        <f t="shared" si="21"/>
        <v>40</v>
      </c>
      <c r="Z66">
        <f t="shared" si="22"/>
        <v>20</v>
      </c>
      <c r="AA66">
        <f t="shared" si="23"/>
        <v>6</v>
      </c>
      <c r="AB66" s="119">
        <v>2</v>
      </c>
      <c r="AC66" s="119">
        <v>1</v>
      </c>
      <c r="AD66" s="125">
        <v>1</v>
      </c>
      <c r="AE66" s="126">
        <v>1</v>
      </c>
      <c r="AF66">
        <f t="shared" si="24"/>
        <v>0</v>
      </c>
      <c r="AG66" s="127">
        <f t="shared" si="25"/>
        <v>1</v>
      </c>
      <c r="AH66">
        <f t="shared" si="26"/>
        <v>1</v>
      </c>
      <c r="AI66" s="128">
        <f t="shared" si="27"/>
        <v>1</v>
      </c>
    </row>
    <row r="67" spans="4:35" ht="15" thickBot="1" x14ac:dyDescent="0.35">
      <c r="E67" s="74" t="s">
        <v>50</v>
      </c>
      <c r="F67" s="75"/>
      <c r="G67" s="76">
        <f>H66</f>
        <v>40</v>
      </c>
      <c r="H67" s="76">
        <f t="shared" ref="H67:P67" si="42">I66</f>
        <v>0</v>
      </c>
      <c r="I67" s="76">
        <f t="shared" si="42"/>
        <v>80</v>
      </c>
      <c r="J67" s="76">
        <f t="shared" si="42"/>
        <v>60</v>
      </c>
      <c r="K67" s="76">
        <f t="shared" si="42"/>
        <v>40</v>
      </c>
      <c r="L67" s="76">
        <f t="shared" si="42"/>
        <v>100</v>
      </c>
      <c r="M67" s="76">
        <f t="shared" si="42"/>
        <v>0</v>
      </c>
      <c r="N67" s="76">
        <f t="shared" si="42"/>
        <v>60</v>
      </c>
      <c r="O67" s="76">
        <f t="shared" si="42"/>
        <v>0</v>
      </c>
      <c r="P67" s="77">
        <f t="shared" si="42"/>
        <v>0</v>
      </c>
      <c r="X67">
        <v>27</v>
      </c>
      <c r="Y67">
        <f t="shared" si="21"/>
        <v>40</v>
      </c>
      <c r="Z67">
        <f t="shared" si="22"/>
        <v>20</v>
      </c>
      <c r="AA67">
        <f t="shared" si="23"/>
        <v>7</v>
      </c>
      <c r="AB67" s="119">
        <v>2</v>
      </c>
      <c r="AC67" s="119">
        <v>1</v>
      </c>
      <c r="AD67" s="125">
        <v>1</v>
      </c>
      <c r="AE67" s="126">
        <v>1</v>
      </c>
      <c r="AF67">
        <f t="shared" si="24"/>
        <v>0</v>
      </c>
      <c r="AG67" s="127">
        <f t="shared" si="25"/>
        <v>1</v>
      </c>
      <c r="AH67">
        <f t="shared" si="26"/>
        <v>1</v>
      </c>
      <c r="AI67" s="128">
        <f t="shared" si="27"/>
        <v>1</v>
      </c>
    </row>
    <row r="68" spans="4:35" x14ac:dyDescent="0.3">
      <c r="E68" s="78" t="s">
        <v>51</v>
      </c>
      <c r="F68" s="79"/>
      <c r="G68" s="80">
        <f>QUOTIENT(MOD(G67+$F$50-1,$F$49),$F$50)</f>
        <v>0</v>
      </c>
      <c r="H68" s="80">
        <f t="shared" ref="H68:P68" si="43">QUOTIENT(MOD(H67+$F$50-1,$F$49),$F$50)</f>
        <v>0</v>
      </c>
      <c r="I68" s="80">
        <f t="shared" si="43"/>
        <v>0</v>
      </c>
      <c r="J68" s="80">
        <f t="shared" si="43"/>
        <v>0</v>
      </c>
      <c r="K68" s="80">
        <f t="shared" si="43"/>
        <v>0</v>
      </c>
      <c r="L68" s="80">
        <f t="shared" si="43"/>
        <v>0</v>
      </c>
      <c r="M68" s="80">
        <f t="shared" si="43"/>
        <v>0</v>
      </c>
      <c r="N68" s="80">
        <f t="shared" si="43"/>
        <v>0</v>
      </c>
      <c r="O68" s="80">
        <f t="shared" si="43"/>
        <v>0</v>
      </c>
      <c r="P68" s="81">
        <f t="shared" si="43"/>
        <v>0</v>
      </c>
      <c r="X68">
        <v>28</v>
      </c>
      <c r="Y68">
        <f t="shared" si="21"/>
        <v>40</v>
      </c>
      <c r="Z68">
        <f t="shared" si="22"/>
        <v>20</v>
      </c>
      <c r="AA68">
        <f t="shared" si="23"/>
        <v>8</v>
      </c>
      <c r="AB68" s="119">
        <v>2</v>
      </c>
      <c r="AC68" s="119">
        <v>1</v>
      </c>
      <c r="AD68" s="125">
        <v>1</v>
      </c>
      <c r="AE68" s="126">
        <v>1</v>
      </c>
      <c r="AF68">
        <f t="shared" si="24"/>
        <v>0</v>
      </c>
      <c r="AG68" s="127">
        <f t="shared" si="25"/>
        <v>1</v>
      </c>
      <c r="AH68">
        <f t="shared" si="26"/>
        <v>1</v>
      </c>
      <c r="AI68" s="128">
        <f t="shared" si="27"/>
        <v>1</v>
      </c>
    </row>
    <row r="69" spans="4:35" x14ac:dyDescent="0.3">
      <c r="D69" s="49"/>
      <c r="E69" s="82" t="s">
        <v>52</v>
      </c>
      <c r="F69" s="154"/>
      <c r="G69" s="84">
        <f>QUOTIENT(G67+$F$50-1,$F$49)</f>
        <v>2</v>
      </c>
      <c r="H69" s="84">
        <f t="shared" ref="H69:P69" si="44">QUOTIENT(H67+$F$50-1,$F$49)</f>
        <v>0</v>
      </c>
      <c r="I69" s="84">
        <f t="shared" si="44"/>
        <v>4</v>
      </c>
      <c r="J69" s="84">
        <f t="shared" si="44"/>
        <v>3</v>
      </c>
      <c r="K69" s="84">
        <f t="shared" si="44"/>
        <v>2</v>
      </c>
      <c r="L69" s="84">
        <f t="shared" si="44"/>
        <v>5</v>
      </c>
      <c r="M69" s="84">
        <f t="shared" si="44"/>
        <v>0</v>
      </c>
      <c r="N69" s="84">
        <f t="shared" si="44"/>
        <v>3</v>
      </c>
      <c r="O69" s="84">
        <f t="shared" si="44"/>
        <v>0</v>
      </c>
      <c r="P69" s="85">
        <f t="shared" si="44"/>
        <v>0</v>
      </c>
      <c r="X69">
        <v>29</v>
      </c>
      <c r="Y69">
        <f t="shared" si="21"/>
        <v>40</v>
      </c>
      <c r="Z69">
        <f t="shared" si="22"/>
        <v>20</v>
      </c>
      <c r="AA69">
        <f t="shared" si="23"/>
        <v>9</v>
      </c>
      <c r="AB69" s="119">
        <v>2</v>
      </c>
      <c r="AC69" s="119">
        <v>1</v>
      </c>
      <c r="AD69" s="125">
        <v>1</v>
      </c>
      <c r="AE69" s="126">
        <v>1</v>
      </c>
      <c r="AF69">
        <f t="shared" si="24"/>
        <v>0</v>
      </c>
      <c r="AG69" s="127">
        <f t="shared" si="25"/>
        <v>1</v>
      </c>
      <c r="AH69">
        <f t="shared" si="26"/>
        <v>1</v>
      </c>
      <c r="AI69" s="128">
        <f t="shared" si="27"/>
        <v>1</v>
      </c>
    </row>
    <row r="70" spans="4:35" ht="15" thickBot="1" x14ac:dyDescent="0.35">
      <c r="E70" s="86" t="s">
        <v>53</v>
      </c>
      <c r="F70" s="87"/>
      <c r="G70" s="88">
        <f>IF($Q$70="Choosing Supplier 1", G69*$G$49+G68*$G$50,G69*$G$51+G68*$G$52)</f>
        <v>1000</v>
      </c>
      <c r="H70" s="88">
        <f t="shared" ref="H70:P70" si="45">IF($Q$70="Choosing Supplier 1", H69*$G$49+H68*$G$50,H69*$G$51+H68*$G$52)</f>
        <v>0</v>
      </c>
      <c r="I70" s="88">
        <f t="shared" si="45"/>
        <v>2000</v>
      </c>
      <c r="J70" s="88">
        <f t="shared" si="45"/>
        <v>1500</v>
      </c>
      <c r="K70" s="88">
        <f t="shared" si="45"/>
        <v>1000</v>
      </c>
      <c r="L70" s="88">
        <f t="shared" si="45"/>
        <v>2500</v>
      </c>
      <c r="M70" s="88">
        <f t="shared" si="45"/>
        <v>0</v>
      </c>
      <c r="N70" s="88">
        <f t="shared" si="45"/>
        <v>1500</v>
      </c>
      <c r="O70" s="88">
        <f t="shared" si="45"/>
        <v>0</v>
      </c>
      <c r="P70" s="89">
        <f t="shared" si="45"/>
        <v>0</v>
      </c>
      <c r="Q70" s="290" t="str">
        <f>IF($G$49&lt;$G$51,IF($F$144="Yes","Choosing Supplier 1","Choosing Supplier 2"),IF($F$165="Yes","Choosing Supplier 2","Choosing Supplier 1"))</f>
        <v>Choosing Supplier 1</v>
      </c>
      <c r="R70" t="s">
        <v>144</v>
      </c>
      <c r="X70">
        <v>30</v>
      </c>
      <c r="Y70">
        <f t="shared" si="21"/>
        <v>40</v>
      </c>
      <c r="Z70">
        <f t="shared" si="22"/>
        <v>20</v>
      </c>
      <c r="AA70">
        <f t="shared" si="23"/>
        <v>10</v>
      </c>
      <c r="AB70" s="119">
        <v>2</v>
      </c>
      <c r="AC70" s="119">
        <v>1</v>
      </c>
      <c r="AD70" s="125">
        <v>1</v>
      </c>
      <c r="AE70" s="126">
        <v>1</v>
      </c>
      <c r="AF70">
        <f t="shared" si="24"/>
        <v>1</v>
      </c>
      <c r="AG70" s="127">
        <f t="shared" si="25"/>
        <v>1</v>
      </c>
      <c r="AH70">
        <f t="shared" si="26"/>
        <v>1</v>
      </c>
      <c r="AI70" s="128">
        <f t="shared" si="27"/>
        <v>1</v>
      </c>
    </row>
    <row r="71" spans="4:35" x14ac:dyDescent="0.3">
      <c r="E71" s="155" t="s">
        <v>17</v>
      </c>
      <c r="F71" s="91"/>
      <c r="G71" s="92">
        <f>'DC2'!C18</f>
        <v>210</v>
      </c>
      <c r="H71" s="92">
        <f>'DC2'!D18</f>
        <v>211</v>
      </c>
      <c r="I71" s="92">
        <f>'DC2'!E18</f>
        <v>213</v>
      </c>
      <c r="J71" s="92">
        <f>'DC2'!F18</f>
        <v>215</v>
      </c>
      <c r="K71" s="92">
        <f>'DC2'!G18</f>
        <v>215</v>
      </c>
      <c r="L71" s="92">
        <f>'DC2'!H18</f>
        <v>216</v>
      </c>
      <c r="M71" s="92">
        <f>'DC2'!I18</f>
        <v>214</v>
      </c>
      <c r="N71" s="92">
        <f>'DC2'!J18</f>
        <v>212</v>
      </c>
      <c r="O71" s="92">
        <f>'DC2'!K18</f>
        <v>210</v>
      </c>
      <c r="P71" s="93">
        <f>'DC2'!L18</f>
        <v>209</v>
      </c>
      <c r="X71">
        <v>31</v>
      </c>
      <c r="Y71">
        <f t="shared" si="21"/>
        <v>40</v>
      </c>
      <c r="Z71">
        <f t="shared" si="22"/>
        <v>20</v>
      </c>
      <c r="AA71">
        <f t="shared" si="23"/>
        <v>11</v>
      </c>
      <c r="AB71" s="119">
        <v>3</v>
      </c>
      <c r="AC71" s="119">
        <v>1</v>
      </c>
      <c r="AD71" s="125">
        <v>0</v>
      </c>
      <c r="AE71" s="126">
        <v>2</v>
      </c>
      <c r="AF71">
        <f t="shared" si="24"/>
        <v>1</v>
      </c>
      <c r="AG71" s="127">
        <f t="shared" si="25"/>
        <v>0</v>
      </c>
      <c r="AH71">
        <f t="shared" si="26"/>
        <v>1</v>
      </c>
      <c r="AI71" s="128">
        <f t="shared" si="27"/>
        <v>2</v>
      </c>
    </row>
    <row r="72" spans="4:35" x14ac:dyDescent="0.3">
      <c r="D72" s="49" t="s">
        <v>54</v>
      </c>
      <c r="E72" s="156" t="s">
        <v>55</v>
      </c>
      <c r="F72" s="95"/>
      <c r="G72" s="96">
        <f t="shared" ref="G72:P72" si="46">G71*G67</f>
        <v>8400</v>
      </c>
      <c r="H72" s="96">
        <f t="shared" si="46"/>
        <v>0</v>
      </c>
      <c r="I72" s="96">
        <f t="shared" si="46"/>
        <v>17040</v>
      </c>
      <c r="J72" s="96">
        <f t="shared" si="46"/>
        <v>12900</v>
      </c>
      <c r="K72" s="96">
        <f t="shared" si="46"/>
        <v>8600</v>
      </c>
      <c r="L72" s="96">
        <f t="shared" si="46"/>
        <v>21600</v>
      </c>
      <c r="M72" s="96">
        <f t="shared" si="46"/>
        <v>0</v>
      </c>
      <c r="N72" s="96">
        <f t="shared" si="46"/>
        <v>12720</v>
      </c>
      <c r="O72" s="96">
        <f t="shared" si="46"/>
        <v>0</v>
      </c>
      <c r="P72" s="135">
        <f t="shared" si="46"/>
        <v>0</v>
      </c>
      <c r="Q72" s="49" t="s">
        <v>56</v>
      </c>
      <c r="X72">
        <v>32</v>
      </c>
      <c r="Y72">
        <f t="shared" si="21"/>
        <v>40</v>
      </c>
      <c r="Z72">
        <f t="shared" si="22"/>
        <v>20</v>
      </c>
      <c r="AA72">
        <f t="shared" si="23"/>
        <v>12</v>
      </c>
      <c r="AB72" s="119">
        <v>3</v>
      </c>
      <c r="AC72" s="119">
        <v>1</v>
      </c>
      <c r="AD72" s="125">
        <v>0</v>
      </c>
      <c r="AE72" s="126">
        <v>2</v>
      </c>
      <c r="AF72">
        <f t="shared" si="24"/>
        <v>1</v>
      </c>
      <c r="AG72" s="127">
        <f t="shared" si="25"/>
        <v>0</v>
      </c>
      <c r="AH72">
        <f t="shared" si="26"/>
        <v>1</v>
      </c>
      <c r="AI72" s="128">
        <f t="shared" si="27"/>
        <v>2</v>
      </c>
    </row>
    <row r="73" spans="4:35" ht="15" thickBot="1" x14ac:dyDescent="0.35">
      <c r="E73" s="157" t="s">
        <v>57</v>
      </c>
      <c r="F73" s="100"/>
      <c r="G73" s="101">
        <f t="shared" ref="G73:P73" si="47">G70+G72</f>
        <v>9400</v>
      </c>
      <c r="H73" s="101">
        <f t="shared" si="47"/>
        <v>0</v>
      </c>
      <c r="I73" s="101">
        <f t="shared" si="47"/>
        <v>19040</v>
      </c>
      <c r="J73" s="101">
        <f t="shared" si="47"/>
        <v>14400</v>
      </c>
      <c r="K73" s="101">
        <f t="shared" si="47"/>
        <v>9600</v>
      </c>
      <c r="L73" s="101">
        <f t="shared" si="47"/>
        <v>24100</v>
      </c>
      <c r="M73" s="101">
        <f t="shared" si="47"/>
        <v>0</v>
      </c>
      <c r="N73" s="101">
        <f t="shared" si="47"/>
        <v>14220</v>
      </c>
      <c r="O73" s="101">
        <f t="shared" si="47"/>
        <v>0</v>
      </c>
      <c r="P73" s="102">
        <f t="shared" si="47"/>
        <v>0</v>
      </c>
      <c r="Q73" s="49" t="s">
        <v>58</v>
      </c>
      <c r="X73">
        <v>33</v>
      </c>
      <c r="Y73">
        <f t="shared" si="21"/>
        <v>40</v>
      </c>
      <c r="Z73">
        <f t="shared" si="22"/>
        <v>20</v>
      </c>
      <c r="AA73">
        <f t="shared" si="23"/>
        <v>13</v>
      </c>
      <c r="AB73" s="119">
        <v>3</v>
      </c>
      <c r="AC73" s="119">
        <v>1</v>
      </c>
      <c r="AD73" s="125">
        <v>0</v>
      </c>
      <c r="AE73" s="126">
        <v>2</v>
      </c>
      <c r="AF73">
        <f t="shared" si="24"/>
        <v>1</v>
      </c>
      <c r="AG73" s="127">
        <f t="shared" si="25"/>
        <v>0</v>
      </c>
      <c r="AH73">
        <f t="shared" si="26"/>
        <v>1</v>
      </c>
      <c r="AI73" s="128">
        <f t="shared" si="27"/>
        <v>2</v>
      </c>
    </row>
    <row r="74" spans="4:35" x14ac:dyDescent="0.3">
      <c r="E74" s="90" t="s">
        <v>18</v>
      </c>
      <c r="F74" s="103"/>
      <c r="G74" s="92">
        <f>'DC2'!C19</f>
        <v>411</v>
      </c>
      <c r="H74" s="92">
        <f>'DC2'!D19</f>
        <v>414</v>
      </c>
      <c r="I74" s="92">
        <f>'DC2'!E19</f>
        <v>412</v>
      </c>
      <c r="J74" s="92">
        <f>'DC2'!F19</f>
        <v>413</v>
      </c>
      <c r="K74" s="92">
        <f>'DC2'!G19</f>
        <v>418</v>
      </c>
      <c r="L74" s="92">
        <f>'DC2'!H19</f>
        <v>428</v>
      </c>
      <c r="M74" s="92">
        <f>'DC2'!I19</f>
        <v>426</v>
      </c>
      <c r="N74" s="92">
        <f>'DC2'!J19</f>
        <v>419</v>
      </c>
      <c r="O74" s="92">
        <f>'DC2'!K19</f>
        <v>415</v>
      </c>
      <c r="P74" s="93">
        <f>'DC2'!L19</f>
        <v>421</v>
      </c>
      <c r="X74">
        <v>34</v>
      </c>
      <c r="Y74">
        <f t="shared" si="21"/>
        <v>40</v>
      </c>
      <c r="Z74">
        <f t="shared" si="22"/>
        <v>20</v>
      </c>
      <c r="AA74">
        <f t="shared" si="23"/>
        <v>14</v>
      </c>
      <c r="AB74" s="119">
        <v>3</v>
      </c>
      <c r="AC74" s="119">
        <v>1</v>
      </c>
      <c r="AD74" s="125">
        <v>0</v>
      </c>
      <c r="AE74" s="126">
        <v>2</v>
      </c>
      <c r="AF74">
        <f t="shared" si="24"/>
        <v>1</v>
      </c>
      <c r="AG74" s="127">
        <f t="shared" si="25"/>
        <v>0</v>
      </c>
      <c r="AH74">
        <f t="shared" si="26"/>
        <v>1</v>
      </c>
      <c r="AI74" s="128">
        <f t="shared" si="27"/>
        <v>2</v>
      </c>
    </row>
    <row r="75" spans="4:35" x14ac:dyDescent="0.3">
      <c r="E75" s="94" t="s">
        <v>59</v>
      </c>
      <c r="F75" s="104"/>
      <c r="G75" s="105">
        <f>G74*G67</f>
        <v>16440</v>
      </c>
      <c r="H75" s="105">
        <f t="shared" ref="H75:P75" si="48">H74*H67</f>
        <v>0</v>
      </c>
      <c r="I75" s="105">
        <f t="shared" si="48"/>
        <v>32960</v>
      </c>
      <c r="J75" s="105">
        <f t="shared" si="48"/>
        <v>24780</v>
      </c>
      <c r="K75" s="105">
        <f t="shared" si="48"/>
        <v>16720</v>
      </c>
      <c r="L75" s="105">
        <f t="shared" si="48"/>
        <v>42800</v>
      </c>
      <c r="M75" s="105">
        <f t="shared" si="48"/>
        <v>0</v>
      </c>
      <c r="N75" s="105">
        <f t="shared" si="48"/>
        <v>25140</v>
      </c>
      <c r="O75" s="105">
        <f t="shared" si="48"/>
        <v>0</v>
      </c>
      <c r="P75" s="106">
        <f t="shared" si="48"/>
        <v>0</v>
      </c>
      <c r="Q75" s="49" t="s">
        <v>60</v>
      </c>
      <c r="X75">
        <v>35</v>
      </c>
      <c r="Y75">
        <f t="shared" si="21"/>
        <v>40</v>
      </c>
      <c r="Z75">
        <f t="shared" si="22"/>
        <v>20</v>
      </c>
      <c r="AA75">
        <f t="shared" si="23"/>
        <v>15</v>
      </c>
      <c r="AB75" s="119">
        <v>3</v>
      </c>
      <c r="AC75" s="119">
        <v>1</v>
      </c>
      <c r="AD75" s="125">
        <v>0</v>
      </c>
      <c r="AE75" s="126">
        <v>2</v>
      </c>
      <c r="AF75">
        <f t="shared" si="24"/>
        <v>1</v>
      </c>
      <c r="AG75" s="127">
        <f t="shared" si="25"/>
        <v>0</v>
      </c>
      <c r="AH75">
        <f t="shared" si="26"/>
        <v>1</v>
      </c>
      <c r="AI75" s="128">
        <f t="shared" si="27"/>
        <v>2</v>
      </c>
    </row>
    <row r="76" spans="4:35" ht="13.8" customHeight="1" thickBot="1" x14ac:dyDescent="0.35">
      <c r="E76" s="107" t="s">
        <v>61</v>
      </c>
      <c r="F76" s="108"/>
      <c r="G76" s="109">
        <f>G75-G73</f>
        <v>7040</v>
      </c>
      <c r="H76" s="109">
        <f t="shared" ref="H76:P76" si="49">H75-H73</f>
        <v>0</v>
      </c>
      <c r="I76" s="109">
        <f t="shared" si="49"/>
        <v>13920</v>
      </c>
      <c r="J76" s="109">
        <f t="shared" si="49"/>
        <v>10380</v>
      </c>
      <c r="K76" s="109">
        <f t="shared" si="49"/>
        <v>7120</v>
      </c>
      <c r="L76" s="109">
        <f t="shared" si="49"/>
        <v>18700</v>
      </c>
      <c r="M76" s="109">
        <f t="shared" si="49"/>
        <v>0</v>
      </c>
      <c r="N76" s="109">
        <f t="shared" si="49"/>
        <v>10920</v>
      </c>
      <c r="O76" s="109">
        <f t="shared" si="49"/>
        <v>0</v>
      </c>
      <c r="P76" s="110">
        <f t="shared" si="49"/>
        <v>0</v>
      </c>
      <c r="Q76" s="49" t="s">
        <v>62</v>
      </c>
      <c r="X76">
        <v>36</v>
      </c>
      <c r="Y76">
        <f t="shared" si="21"/>
        <v>40</v>
      </c>
      <c r="Z76">
        <f t="shared" si="22"/>
        <v>20</v>
      </c>
      <c r="AA76">
        <f t="shared" si="23"/>
        <v>16</v>
      </c>
      <c r="AB76" s="119">
        <v>0</v>
      </c>
      <c r="AC76" s="119">
        <v>2</v>
      </c>
      <c r="AD76" s="125">
        <v>0</v>
      </c>
      <c r="AE76" s="126">
        <v>2</v>
      </c>
      <c r="AF76">
        <f t="shared" si="24"/>
        <v>1</v>
      </c>
      <c r="AG76" s="127">
        <f t="shared" si="25"/>
        <v>0</v>
      </c>
      <c r="AH76">
        <f t="shared" si="26"/>
        <v>1</v>
      </c>
      <c r="AI76" s="128">
        <f t="shared" si="27"/>
        <v>2</v>
      </c>
    </row>
    <row r="77" spans="4:35" ht="13.8" customHeight="1" thickBot="1" x14ac:dyDescent="0.35">
      <c r="E77" s="158" t="s">
        <v>63</v>
      </c>
      <c r="F77" s="216"/>
      <c r="G77" s="217">
        <f>SUM(H58:H59)</f>
        <v>20</v>
      </c>
      <c r="H77" s="217">
        <f t="shared" ref="H77:P77" si="50">SUM(I58:I59)</f>
        <v>0</v>
      </c>
      <c r="I77" s="217">
        <f t="shared" si="50"/>
        <v>20</v>
      </c>
      <c r="J77" s="217">
        <f t="shared" si="50"/>
        <v>20</v>
      </c>
      <c r="K77" s="217">
        <f t="shared" si="50"/>
        <v>15</v>
      </c>
      <c r="L77" s="217">
        <f t="shared" si="50"/>
        <v>60</v>
      </c>
      <c r="M77" s="217">
        <f t="shared" si="50"/>
        <v>10</v>
      </c>
      <c r="N77" s="217">
        <f t="shared" si="50"/>
        <v>0</v>
      </c>
      <c r="O77" s="217">
        <f t="shared" si="50"/>
        <v>10</v>
      </c>
      <c r="P77" s="218">
        <f t="shared" si="50"/>
        <v>0</v>
      </c>
      <c r="Q77" s="49" t="s">
        <v>143</v>
      </c>
      <c r="X77">
        <v>37</v>
      </c>
      <c r="Y77">
        <f t="shared" si="21"/>
        <v>40</v>
      </c>
      <c r="Z77">
        <f t="shared" si="22"/>
        <v>20</v>
      </c>
      <c r="AA77">
        <f t="shared" si="23"/>
        <v>17</v>
      </c>
      <c r="AB77" s="119">
        <v>0</v>
      </c>
      <c r="AC77" s="119">
        <v>2</v>
      </c>
      <c r="AD77" s="125">
        <v>0</v>
      </c>
      <c r="AE77" s="126">
        <v>2</v>
      </c>
      <c r="AF77">
        <f t="shared" si="24"/>
        <v>1</v>
      </c>
      <c r="AG77" s="127">
        <f t="shared" si="25"/>
        <v>0</v>
      </c>
      <c r="AH77">
        <f t="shared" si="26"/>
        <v>1</v>
      </c>
      <c r="AI77" s="128">
        <f t="shared" si="27"/>
        <v>2</v>
      </c>
    </row>
    <row r="78" spans="4:35" ht="13.8" customHeight="1" thickBot="1" x14ac:dyDescent="0.35">
      <c r="E78" s="115" t="s">
        <v>66</v>
      </c>
      <c r="F78" s="111"/>
      <c r="G78" s="80">
        <f>IF($Q$70= "Choosing Supplier 1", MIN(G$155,G$77), MIN(G$77,G$176))</f>
        <v>0</v>
      </c>
      <c r="H78" s="80">
        <f>IF($Q$70= "Choosing Supplier 1", MIN(H$155,H$77), MIN(H$77,H$176))</f>
        <v>0</v>
      </c>
      <c r="I78" s="80">
        <f t="shared" ref="I78:P78" si="51">IF($Q$70= "Choosing Supplier 1", MIN(I$155,I$77), MIN(I$77,I$176))</f>
        <v>0</v>
      </c>
      <c r="J78" s="80">
        <f t="shared" si="51"/>
        <v>0</v>
      </c>
      <c r="K78" s="80">
        <f t="shared" si="51"/>
        <v>0</v>
      </c>
      <c r="L78" s="80">
        <f t="shared" si="51"/>
        <v>0</v>
      </c>
      <c r="M78" s="80">
        <f t="shared" si="51"/>
        <v>0</v>
      </c>
      <c r="N78" s="80">
        <f t="shared" si="51"/>
        <v>0</v>
      </c>
      <c r="O78" s="80">
        <f t="shared" si="51"/>
        <v>0</v>
      </c>
      <c r="P78" s="81">
        <f t="shared" si="51"/>
        <v>0</v>
      </c>
      <c r="Q78" s="49"/>
      <c r="X78">
        <v>38</v>
      </c>
      <c r="Y78">
        <f t="shared" si="21"/>
        <v>40</v>
      </c>
      <c r="Z78">
        <f t="shared" si="22"/>
        <v>20</v>
      </c>
      <c r="AA78">
        <f t="shared" si="23"/>
        <v>18</v>
      </c>
      <c r="AB78" s="119">
        <v>0</v>
      </c>
      <c r="AC78" s="119">
        <v>2</v>
      </c>
      <c r="AD78" s="125">
        <v>0</v>
      </c>
      <c r="AE78" s="126">
        <v>2</v>
      </c>
      <c r="AF78">
        <f t="shared" si="24"/>
        <v>1</v>
      </c>
      <c r="AG78" s="127">
        <f t="shared" si="25"/>
        <v>0</v>
      </c>
      <c r="AH78">
        <f t="shared" si="26"/>
        <v>1</v>
      </c>
      <c r="AI78" s="128">
        <f t="shared" si="27"/>
        <v>2</v>
      </c>
    </row>
    <row r="79" spans="4:35" ht="13.8" customHeight="1" x14ac:dyDescent="0.3">
      <c r="E79" s="266" t="s">
        <v>125</v>
      </c>
      <c r="F79" s="263"/>
      <c r="G79" s="264">
        <f t="shared" ref="G79:P79" si="52">MIN(MAX(CEILING(IF($Q$70 = "Choosing Supplier 1", G$155,G176)/$F$55,1)*$F$55-(H66-H65),0),G77)</f>
        <v>0</v>
      </c>
      <c r="H79" s="264">
        <f t="shared" si="52"/>
        <v>0</v>
      </c>
      <c r="I79" s="264">
        <f>MIN(MAX(CEILING(IF($Q$70 = "Choosing Supplier 1", I$155,I176)/$F$55,1)*$F$55-(J66-J65),0),I77)</f>
        <v>0</v>
      </c>
      <c r="J79" s="264">
        <f t="shared" si="52"/>
        <v>0</v>
      </c>
      <c r="K79" s="264">
        <f t="shared" si="52"/>
        <v>0</v>
      </c>
      <c r="L79" s="264">
        <f t="shared" si="52"/>
        <v>0</v>
      </c>
      <c r="M79" s="264">
        <f t="shared" si="52"/>
        <v>0</v>
      </c>
      <c r="N79" s="264">
        <f t="shared" si="52"/>
        <v>0</v>
      </c>
      <c r="O79" s="264">
        <f t="shared" si="52"/>
        <v>0</v>
      </c>
      <c r="P79" s="265">
        <f t="shared" si="52"/>
        <v>0</v>
      </c>
      <c r="Q79" s="49"/>
      <c r="AD79" s="116"/>
      <c r="AE79" s="117"/>
      <c r="AG79" s="114"/>
      <c r="AI79" s="114"/>
    </row>
    <row r="80" spans="4:35" x14ac:dyDescent="0.3">
      <c r="E80" s="159" t="s">
        <v>67</v>
      </c>
      <c r="F80" s="160"/>
      <c r="G80" s="84">
        <f>QUOTIENT(MOD(G78+$F$50-1,$F$49),$F$50)</f>
        <v>0</v>
      </c>
      <c r="H80" s="84">
        <f t="shared" ref="H80:P80" si="53">QUOTIENT(MOD(H78+$F$50-1,$F$49),$F$50)</f>
        <v>0</v>
      </c>
      <c r="I80" s="84">
        <f t="shared" si="53"/>
        <v>0</v>
      </c>
      <c r="J80" s="84">
        <f t="shared" si="53"/>
        <v>0</v>
      </c>
      <c r="K80" s="84">
        <f t="shared" si="53"/>
        <v>0</v>
      </c>
      <c r="L80" s="84">
        <f t="shared" si="53"/>
        <v>0</v>
      </c>
      <c r="M80" s="84">
        <f t="shared" si="53"/>
        <v>0</v>
      </c>
      <c r="N80" s="84">
        <f t="shared" si="53"/>
        <v>0</v>
      </c>
      <c r="O80" s="84">
        <f t="shared" si="53"/>
        <v>0</v>
      </c>
      <c r="P80" s="85">
        <f t="shared" si="53"/>
        <v>0</v>
      </c>
      <c r="Q80" s="57"/>
      <c r="X80">
        <v>39</v>
      </c>
      <c r="Y80">
        <f t="shared" si="21"/>
        <v>40</v>
      </c>
      <c r="Z80">
        <f t="shared" si="22"/>
        <v>20</v>
      </c>
      <c r="AA80">
        <f t="shared" si="23"/>
        <v>19</v>
      </c>
      <c r="AB80" s="119">
        <v>0</v>
      </c>
      <c r="AC80" s="119">
        <v>2</v>
      </c>
      <c r="AD80" s="125">
        <v>0</v>
      </c>
      <c r="AE80" s="126">
        <v>2</v>
      </c>
      <c r="AF80">
        <f t="shared" si="24"/>
        <v>1</v>
      </c>
      <c r="AG80" s="127">
        <f t="shared" si="25"/>
        <v>0</v>
      </c>
      <c r="AH80">
        <f t="shared" si="26"/>
        <v>1</v>
      </c>
      <c r="AI80" s="128">
        <f t="shared" si="27"/>
        <v>2</v>
      </c>
    </row>
    <row r="81" spans="4:35" x14ac:dyDescent="0.3">
      <c r="E81" s="161" t="s">
        <v>72</v>
      </c>
      <c r="F81" s="83"/>
      <c r="G81" s="84">
        <f>QUOTIENT(G78+$F$50-1,$F$49)</f>
        <v>0</v>
      </c>
      <c r="H81" s="84">
        <f t="shared" ref="H81:P81" si="54">QUOTIENT(H78+$F$50-1,$F$49)</f>
        <v>0</v>
      </c>
      <c r="I81" s="84">
        <f t="shared" si="54"/>
        <v>0</v>
      </c>
      <c r="J81" s="84">
        <f t="shared" si="54"/>
        <v>0</v>
      </c>
      <c r="K81" s="84">
        <f t="shared" si="54"/>
        <v>0</v>
      </c>
      <c r="L81" s="84">
        <f t="shared" si="54"/>
        <v>0</v>
      </c>
      <c r="M81" s="84">
        <f t="shared" si="54"/>
        <v>0</v>
      </c>
      <c r="N81" s="84">
        <f t="shared" si="54"/>
        <v>0</v>
      </c>
      <c r="O81" s="84">
        <f t="shared" si="54"/>
        <v>0</v>
      </c>
      <c r="P81" s="85">
        <f t="shared" si="54"/>
        <v>0</v>
      </c>
      <c r="Q81" s="57"/>
      <c r="X81">
        <v>40</v>
      </c>
      <c r="Y81">
        <f t="shared" si="21"/>
        <v>40</v>
      </c>
      <c r="Z81">
        <f t="shared" si="22"/>
        <v>40</v>
      </c>
      <c r="AA81">
        <f t="shared" si="23"/>
        <v>0</v>
      </c>
      <c r="AB81" s="119">
        <v>0</v>
      </c>
      <c r="AC81" s="119">
        <v>2</v>
      </c>
      <c r="AD81" s="125">
        <v>0</v>
      </c>
      <c r="AE81" s="126">
        <v>2</v>
      </c>
      <c r="AF81">
        <f t="shared" si="24"/>
        <v>0</v>
      </c>
      <c r="AG81" s="127">
        <f t="shared" si="25"/>
        <v>0</v>
      </c>
      <c r="AH81">
        <f t="shared" si="26"/>
        <v>2</v>
      </c>
      <c r="AI81" s="128">
        <f t="shared" si="27"/>
        <v>2</v>
      </c>
    </row>
    <row r="82" spans="4:35" ht="15" thickBot="1" x14ac:dyDescent="0.35">
      <c r="E82" s="162" t="s">
        <v>73</v>
      </c>
      <c r="F82" s="130"/>
      <c r="G82" s="131">
        <f>G81*$G$49+G80*$G$50</f>
        <v>0</v>
      </c>
      <c r="H82" s="131">
        <f t="shared" ref="H82:P82" si="55">H81*$G$49+H80*$G$50</f>
        <v>0</v>
      </c>
      <c r="I82" s="131">
        <f t="shared" si="55"/>
        <v>0</v>
      </c>
      <c r="J82" s="131">
        <f t="shared" si="55"/>
        <v>0</v>
      </c>
      <c r="K82" s="131">
        <f t="shared" si="55"/>
        <v>0</v>
      </c>
      <c r="L82" s="131">
        <f t="shared" si="55"/>
        <v>0</v>
      </c>
      <c r="M82" s="131">
        <f t="shared" si="55"/>
        <v>0</v>
      </c>
      <c r="N82" s="131">
        <f t="shared" si="55"/>
        <v>0</v>
      </c>
      <c r="O82" s="131">
        <f t="shared" si="55"/>
        <v>0</v>
      </c>
      <c r="P82" s="132">
        <f t="shared" si="55"/>
        <v>0</v>
      </c>
      <c r="Q82" s="133"/>
      <c r="X82">
        <v>41</v>
      </c>
      <c r="Y82">
        <f t="shared" si="21"/>
        <v>60</v>
      </c>
      <c r="Z82">
        <f t="shared" si="22"/>
        <v>40</v>
      </c>
      <c r="AA82">
        <f t="shared" si="23"/>
        <v>1</v>
      </c>
      <c r="AB82" s="119">
        <v>1</v>
      </c>
      <c r="AC82" s="119">
        <v>2</v>
      </c>
      <c r="AD82" s="125">
        <v>1</v>
      </c>
      <c r="AE82" s="126">
        <v>2</v>
      </c>
      <c r="AF82">
        <f t="shared" si="24"/>
        <v>0</v>
      </c>
      <c r="AG82" s="127">
        <f t="shared" si="25"/>
        <v>1</v>
      </c>
      <c r="AH82">
        <f t="shared" si="26"/>
        <v>2</v>
      </c>
      <c r="AI82" s="128">
        <f t="shared" si="27"/>
        <v>2</v>
      </c>
    </row>
    <row r="83" spans="4:35" ht="15" thickBot="1" x14ac:dyDescent="0.35">
      <c r="D83" s="49" t="s">
        <v>74</v>
      </c>
      <c r="E83" s="134" t="s">
        <v>75</v>
      </c>
      <c r="F83" s="91"/>
      <c r="G83" s="139">
        <f t="shared" ref="G83:J83" si="56">G79*G71</f>
        <v>0</v>
      </c>
      <c r="H83" s="139">
        <f t="shared" si="56"/>
        <v>0</v>
      </c>
      <c r="I83" s="139">
        <f t="shared" si="56"/>
        <v>0</v>
      </c>
      <c r="J83" s="139">
        <f t="shared" si="56"/>
        <v>0</v>
      </c>
      <c r="K83" s="139">
        <f>K79*K71</f>
        <v>0</v>
      </c>
      <c r="L83" s="139">
        <f t="shared" ref="L83:P83" si="57">L79*L71</f>
        <v>0</v>
      </c>
      <c r="M83" s="139">
        <f t="shared" si="57"/>
        <v>0</v>
      </c>
      <c r="N83" s="139">
        <f t="shared" si="57"/>
        <v>0</v>
      </c>
      <c r="O83" s="139">
        <f t="shared" si="57"/>
        <v>0</v>
      </c>
      <c r="P83" s="140">
        <f t="shared" si="57"/>
        <v>0</v>
      </c>
      <c r="Q83" s="133"/>
      <c r="X83">
        <v>42</v>
      </c>
      <c r="Y83">
        <f t="shared" si="21"/>
        <v>60</v>
      </c>
      <c r="Z83">
        <f t="shared" si="22"/>
        <v>40</v>
      </c>
      <c r="AA83">
        <f t="shared" si="23"/>
        <v>2</v>
      </c>
      <c r="AB83" s="119">
        <v>1</v>
      </c>
      <c r="AC83" s="119">
        <v>2</v>
      </c>
      <c r="AD83" s="163">
        <v>1</v>
      </c>
      <c r="AE83" s="164">
        <v>2</v>
      </c>
      <c r="AF83" s="165">
        <f t="shared" si="24"/>
        <v>0</v>
      </c>
      <c r="AG83" s="166">
        <f t="shared" si="25"/>
        <v>1</v>
      </c>
      <c r="AH83" s="165">
        <f t="shared" si="26"/>
        <v>2</v>
      </c>
      <c r="AI83" s="167">
        <f t="shared" si="27"/>
        <v>2</v>
      </c>
    </row>
    <row r="84" spans="4:35" ht="15" thickBot="1" x14ac:dyDescent="0.35">
      <c r="D84" s="49"/>
      <c r="E84" s="136" t="s">
        <v>76</v>
      </c>
      <c r="F84" s="137"/>
      <c r="G84" s="109">
        <f>G83+G82</f>
        <v>0</v>
      </c>
      <c r="H84" s="109">
        <f t="shared" ref="H84:P84" si="58">H83+H82</f>
        <v>0</v>
      </c>
      <c r="I84" s="109">
        <f t="shared" si="58"/>
        <v>0</v>
      </c>
      <c r="J84" s="109">
        <f t="shared" si="58"/>
        <v>0</v>
      </c>
      <c r="K84" s="109">
        <f t="shared" si="58"/>
        <v>0</v>
      </c>
      <c r="L84" s="109">
        <f t="shared" si="58"/>
        <v>0</v>
      </c>
      <c r="M84" s="109">
        <f t="shared" si="58"/>
        <v>0</v>
      </c>
      <c r="N84" s="109">
        <f t="shared" si="58"/>
        <v>0</v>
      </c>
      <c r="O84" s="109">
        <f t="shared" si="58"/>
        <v>0</v>
      </c>
      <c r="P84" s="110">
        <f t="shared" si="58"/>
        <v>0</v>
      </c>
      <c r="Q84" s="57"/>
      <c r="AB84" s="168"/>
    </row>
    <row r="85" spans="4:35" x14ac:dyDescent="0.3">
      <c r="E85" s="138" t="s">
        <v>77</v>
      </c>
      <c r="F85" s="91"/>
      <c r="G85" s="139">
        <f t="shared" ref="G85:J85" si="59">G79*G74</f>
        <v>0</v>
      </c>
      <c r="H85" s="139">
        <f t="shared" si="59"/>
        <v>0</v>
      </c>
      <c r="I85" s="139">
        <f t="shared" si="59"/>
        <v>0</v>
      </c>
      <c r="J85" s="139">
        <f t="shared" si="59"/>
        <v>0</v>
      </c>
      <c r="K85" s="139">
        <f>K79*K74</f>
        <v>0</v>
      </c>
      <c r="L85" s="139">
        <f t="shared" ref="L85:P85" si="60">L79*L74</f>
        <v>0</v>
      </c>
      <c r="M85" s="139">
        <f t="shared" si="60"/>
        <v>0</v>
      </c>
      <c r="N85" s="139">
        <f t="shared" si="60"/>
        <v>0</v>
      </c>
      <c r="O85" s="139">
        <f t="shared" si="60"/>
        <v>0</v>
      </c>
      <c r="P85" s="140">
        <f t="shared" si="60"/>
        <v>0</v>
      </c>
      <c r="Q85" s="57"/>
      <c r="AB85" s="168"/>
    </row>
    <row r="86" spans="4:35" ht="15" thickBot="1" x14ac:dyDescent="0.35">
      <c r="E86" s="136" t="s">
        <v>87</v>
      </c>
      <c r="F86" s="141"/>
      <c r="G86" s="142">
        <f>G85-G84</f>
        <v>0</v>
      </c>
      <c r="H86" s="142">
        <f>H85-H84</f>
        <v>0</v>
      </c>
      <c r="I86" s="142">
        <f t="shared" ref="I86:P86" si="61">I85-I84</f>
        <v>0</v>
      </c>
      <c r="J86" s="142">
        <f t="shared" si="61"/>
        <v>0</v>
      </c>
      <c r="K86" s="142">
        <f t="shared" si="61"/>
        <v>0</v>
      </c>
      <c r="L86" s="142">
        <f t="shared" si="61"/>
        <v>0</v>
      </c>
      <c r="M86" s="142">
        <f t="shared" si="61"/>
        <v>0</v>
      </c>
      <c r="N86" s="142">
        <f t="shared" si="61"/>
        <v>0</v>
      </c>
      <c r="O86" s="142">
        <f t="shared" si="61"/>
        <v>0</v>
      </c>
      <c r="P86" s="144">
        <f t="shared" si="61"/>
        <v>0</v>
      </c>
      <c r="Q86" s="49" t="s">
        <v>62</v>
      </c>
      <c r="AB86" s="168"/>
    </row>
    <row r="87" spans="4:35" ht="15" thickBot="1" x14ac:dyDescent="0.35">
      <c r="E87" s="145" t="s">
        <v>79</v>
      </c>
      <c r="F87" s="146"/>
      <c r="G87" s="147">
        <f>G76-G86</f>
        <v>7040</v>
      </c>
      <c r="H87" s="147">
        <f>H76-H86</f>
        <v>0</v>
      </c>
      <c r="I87" s="147">
        <f t="shared" ref="I87:P87" si="62">I76-I86</f>
        <v>13920</v>
      </c>
      <c r="J87" s="147">
        <f t="shared" si="62"/>
        <v>10380</v>
      </c>
      <c r="K87" s="147">
        <f t="shared" si="62"/>
        <v>7120</v>
      </c>
      <c r="L87" s="147">
        <f t="shared" si="62"/>
        <v>18700</v>
      </c>
      <c r="M87" s="147">
        <f t="shared" si="62"/>
        <v>0</v>
      </c>
      <c r="N87" s="147">
        <f t="shared" si="62"/>
        <v>10920</v>
      </c>
      <c r="O87" s="147">
        <f t="shared" si="62"/>
        <v>0</v>
      </c>
      <c r="P87" s="148">
        <f t="shared" si="62"/>
        <v>0</v>
      </c>
      <c r="AB87" s="168"/>
    </row>
    <row r="88" spans="4:35" x14ac:dyDescent="0.3">
      <c r="E88" s="149" t="s">
        <v>80</v>
      </c>
      <c r="F88" s="150"/>
      <c r="G88" s="151">
        <f t="shared" ref="G88:P88" si="63">G77/G67</f>
        <v>0.5</v>
      </c>
      <c r="H88" s="151" t="e">
        <f t="shared" si="63"/>
        <v>#DIV/0!</v>
      </c>
      <c r="I88" s="151">
        <f t="shared" si="63"/>
        <v>0.25</v>
      </c>
      <c r="J88" s="151">
        <f t="shared" si="63"/>
        <v>0.33333333333333331</v>
      </c>
      <c r="K88" s="151">
        <f t="shared" si="63"/>
        <v>0.375</v>
      </c>
      <c r="L88" s="151">
        <f t="shared" si="63"/>
        <v>0.6</v>
      </c>
      <c r="M88" s="151" t="e">
        <f t="shared" si="63"/>
        <v>#DIV/0!</v>
      </c>
      <c r="N88" s="151">
        <f t="shared" si="63"/>
        <v>0</v>
      </c>
      <c r="O88" s="151" t="e">
        <f t="shared" si="63"/>
        <v>#DIV/0!</v>
      </c>
      <c r="P88" s="151" t="e">
        <f t="shared" si="63"/>
        <v>#DIV/0!</v>
      </c>
      <c r="AB88" s="168"/>
    </row>
    <row r="89" spans="4:35" x14ac:dyDescent="0.3">
      <c r="E89" s="149" t="s">
        <v>81</v>
      </c>
      <c r="F89" s="150"/>
      <c r="G89" s="151">
        <f t="shared" ref="G89:P89" si="64">G84/G73</f>
        <v>0</v>
      </c>
      <c r="H89" s="151" t="e">
        <f t="shared" si="64"/>
        <v>#DIV/0!</v>
      </c>
      <c r="I89" s="151">
        <f t="shared" si="64"/>
        <v>0</v>
      </c>
      <c r="J89" s="151">
        <f t="shared" si="64"/>
        <v>0</v>
      </c>
      <c r="K89" s="151">
        <f t="shared" si="64"/>
        <v>0</v>
      </c>
      <c r="L89" s="151">
        <f t="shared" si="64"/>
        <v>0</v>
      </c>
      <c r="M89" s="151" t="e">
        <f t="shared" si="64"/>
        <v>#DIV/0!</v>
      </c>
      <c r="N89" s="151">
        <f t="shared" si="64"/>
        <v>0</v>
      </c>
      <c r="O89" s="151" t="e">
        <f t="shared" si="64"/>
        <v>#DIV/0!</v>
      </c>
      <c r="P89" s="151" t="e">
        <f t="shared" si="64"/>
        <v>#DIV/0!</v>
      </c>
      <c r="AB89" s="168"/>
    </row>
    <row r="90" spans="4:35" x14ac:dyDescent="0.3">
      <c r="E90" s="149" t="s">
        <v>82</v>
      </c>
      <c r="F90" s="152"/>
      <c r="G90" s="151">
        <f t="shared" ref="G90:P90" si="65">G86/G76</f>
        <v>0</v>
      </c>
      <c r="H90" s="151" t="e">
        <f t="shared" si="65"/>
        <v>#DIV/0!</v>
      </c>
      <c r="I90" s="151">
        <f t="shared" si="65"/>
        <v>0</v>
      </c>
      <c r="J90" s="151">
        <f t="shared" si="65"/>
        <v>0</v>
      </c>
      <c r="K90" s="151">
        <f t="shared" si="65"/>
        <v>0</v>
      </c>
      <c r="L90" s="151">
        <f t="shared" si="65"/>
        <v>0</v>
      </c>
      <c r="M90" s="151" t="e">
        <f t="shared" si="65"/>
        <v>#DIV/0!</v>
      </c>
      <c r="N90" s="151">
        <f t="shared" si="65"/>
        <v>0</v>
      </c>
      <c r="O90" s="151" t="e">
        <f t="shared" si="65"/>
        <v>#DIV/0!</v>
      </c>
      <c r="P90" s="151" t="e">
        <f t="shared" si="65"/>
        <v>#DIV/0!</v>
      </c>
      <c r="AB90" s="168"/>
    </row>
    <row r="91" spans="4:35" x14ac:dyDescent="0.3">
      <c r="E91" s="169"/>
      <c r="F91" s="170"/>
      <c r="G91" s="171"/>
      <c r="H91" s="171"/>
      <c r="I91" s="171"/>
      <c r="J91" s="171"/>
      <c r="K91" s="171"/>
      <c r="L91" s="171"/>
      <c r="M91" s="171"/>
      <c r="N91" s="171"/>
      <c r="O91" s="171"/>
      <c r="P91" s="171"/>
      <c r="AB91" s="168"/>
    </row>
    <row r="92" spans="4:35" x14ac:dyDescent="0.3">
      <c r="F92" s="4"/>
      <c r="AB92" s="168"/>
    </row>
    <row r="93" spans="4:35" x14ac:dyDescent="0.3">
      <c r="D93" s="51" t="s">
        <v>88</v>
      </c>
      <c r="E93" s="52" t="s">
        <v>89</v>
      </c>
      <c r="F93" s="4"/>
      <c r="R93" s="119" t="s">
        <v>153</v>
      </c>
      <c r="AB93" s="168"/>
    </row>
    <row r="94" spans="4:35" x14ac:dyDescent="0.3">
      <c r="E94" s="1" t="s">
        <v>117</v>
      </c>
      <c r="F94" s="2">
        <f>'DC3'!C3</f>
        <v>20</v>
      </c>
      <c r="G94" s="3">
        <f>'DC3'!D3</f>
        <v>200</v>
      </c>
      <c r="AB94" s="168"/>
    </row>
    <row r="95" spans="4:35" ht="14.4" customHeight="1" x14ac:dyDescent="0.3">
      <c r="E95" s="1" t="s">
        <v>118</v>
      </c>
      <c r="F95" s="2">
        <f>'DC3'!C4</f>
        <v>10</v>
      </c>
      <c r="G95" s="3">
        <f>'DC3'!D4</f>
        <v>120</v>
      </c>
      <c r="P95" s="254"/>
      <c r="AB95" s="168"/>
    </row>
    <row r="96" spans="4:35" ht="14.4" customHeight="1" x14ac:dyDescent="0.3">
      <c r="E96" s="256" t="s">
        <v>119</v>
      </c>
      <c r="F96" s="259">
        <f>'DC3'!C5</f>
        <v>20</v>
      </c>
      <c r="G96" s="262">
        <f>'DC3'!D5</f>
        <v>400</v>
      </c>
      <c r="P96" s="254"/>
      <c r="AB96" s="168"/>
    </row>
    <row r="97" spans="5:28" ht="14.4" customHeight="1" x14ac:dyDescent="0.3">
      <c r="E97" s="256" t="s">
        <v>120</v>
      </c>
      <c r="F97" s="259">
        <f>'DC3'!C6</f>
        <v>10</v>
      </c>
      <c r="G97" s="262">
        <f>'DC3'!D6</f>
        <v>250</v>
      </c>
      <c r="P97" s="254"/>
      <c r="AB97" s="168"/>
    </row>
    <row r="98" spans="5:28" ht="14.4" customHeight="1" x14ac:dyDescent="0.3">
      <c r="E98" s="1" t="s">
        <v>121</v>
      </c>
      <c r="F98" s="5">
        <f>'DC3'!C7</f>
        <v>0</v>
      </c>
      <c r="G98" t="s">
        <v>34</v>
      </c>
      <c r="P98" s="294">
        <v>3</v>
      </c>
      <c r="AB98" s="168"/>
    </row>
    <row r="99" spans="5:28" ht="14.4" customHeight="1" x14ac:dyDescent="0.3">
      <c r="E99" s="256" t="s">
        <v>122</v>
      </c>
      <c r="F99" s="261">
        <f>'DC3'!C8</f>
        <v>1</v>
      </c>
      <c r="G99" t="s">
        <v>34</v>
      </c>
      <c r="P99" s="294"/>
      <c r="AB99" s="168"/>
    </row>
    <row r="100" spans="5:28" ht="14.4" customHeight="1" x14ac:dyDescent="0.3">
      <c r="E100" s="1" t="s">
        <v>86</v>
      </c>
      <c r="F100" s="7">
        <f>'DC3'!C9</f>
        <v>10</v>
      </c>
      <c r="G100" t="s">
        <v>35</v>
      </c>
      <c r="L100" s="53" t="s">
        <v>36</v>
      </c>
      <c r="P100" s="294"/>
    </row>
    <row r="101" spans="5:28" ht="15" customHeight="1" thickBot="1" x14ac:dyDescent="0.35">
      <c r="E101" s="1" t="s">
        <v>37</v>
      </c>
      <c r="F101" s="7">
        <f>'DC3'!C10</f>
        <v>10</v>
      </c>
      <c r="G101" t="s">
        <v>35</v>
      </c>
      <c r="P101" s="295"/>
    </row>
    <row r="102" spans="5:28" ht="15" thickBot="1" x14ac:dyDescent="0.35">
      <c r="F102" s="54" t="s">
        <v>38</v>
      </c>
      <c r="G102" s="8" t="s">
        <v>0</v>
      </c>
      <c r="H102" s="8" t="s">
        <v>1</v>
      </c>
      <c r="I102" s="8" t="s">
        <v>2</v>
      </c>
      <c r="J102" s="8" t="s">
        <v>3</v>
      </c>
      <c r="K102" s="8" t="s">
        <v>4</v>
      </c>
      <c r="L102" s="8" t="s">
        <v>5</v>
      </c>
      <c r="M102" s="8" t="s">
        <v>6</v>
      </c>
      <c r="N102" s="8" t="s">
        <v>7</v>
      </c>
      <c r="O102" s="8" t="s">
        <v>8</v>
      </c>
      <c r="P102" s="9" t="s">
        <v>9</v>
      </c>
    </row>
    <row r="103" spans="5:28" x14ac:dyDescent="0.3">
      <c r="E103" s="10" t="s">
        <v>10</v>
      </c>
      <c r="F103" s="56"/>
      <c r="G103" s="66">
        <f>'DC3'!C13</f>
        <v>0</v>
      </c>
      <c r="H103" s="66">
        <f>'DC3'!D13</f>
        <v>20</v>
      </c>
      <c r="I103" s="66">
        <f>'DC3'!E13</f>
        <v>30</v>
      </c>
      <c r="J103" s="66">
        <f>'DC3'!F13</f>
        <v>20</v>
      </c>
      <c r="K103" s="66">
        <f>'DC3'!G13</f>
        <v>10</v>
      </c>
      <c r="L103" s="66">
        <f>'DC3'!H13</f>
        <v>0</v>
      </c>
      <c r="M103" s="66">
        <f>'DC3'!I13</f>
        <v>80</v>
      </c>
      <c r="N103" s="66">
        <f>'DC3'!J13</f>
        <v>15</v>
      </c>
      <c r="O103" s="66">
        <f>'DC3'!K13</f>
        <v>0</v>
      </c>
      <c r="P103" s="210">
        <f>'DC3'!L13</f>
        <v>10</v>
      </c>
    </row>
    <row r="104" spans="5:28" x14ac:dyDescent="0.3">
      <c r="E104" s="14" t="s">
        <v>11</v>
      </c>
      <c r="F104" s="58"/>
      <c r="G104" s="211">
        <f>'DC3'!C14</f>
        <v>40</v>
      </c>
      <c r="H104" s="211">
        <f>'DC3'!D14</f>
        <v>30</v>
      </c>
      <c r="I104" s="211">
        <f>'DC3'!E14</f>
        <v>0</v>
      </c>
      <c r="J104" s="211">
        <f>'DC3'!F14</f>
        <v>0</v>
      </c>
      <c r="K104" s="211">
        <f>'DC3'!G14</f>
        <v>0</v>
      </c>
      <c r="L104" s="211">
        <f>'DC3'!H14</f>
        <v>0</v>
      </c>
      <c r="M104" s="211">
        <f>'DC3'!I14</f>
        <v>0</v>
      </c>
      <c r="N104" s="211">
        <f>'DC3'!J14</f>
        <v>0</v>
      </c>
      <c r="O104" s="211">
        <f>'DC3'!K14</f>
        <v>0</v>
      </c>
      <c r="P104" s="37">
        <f>'DC3'!L14</f>
        <v>0</v>
      </c>
    </row>
    <row r="105" spans="5:28" x14ac:dyDescent="0.3">
      <c r="E105" s="16" t="s">
        <v>12</v>
      </c>
      <c r="F105" s="59"/>
      <c r="G105" s="211">
        <f>'DC3'!C15</f>
        <v>0</v>
      </c>
      <c r="H105" s="211">
        <f>'DC3'!D15</f>
        <v>0</v>
      </c>
      <c r="I105" s="211">
        <f>'DC3'!E15</f>
        <v>40</v>
      </c>
      <c r="J105" s="211">
        <f>'DC3'!F15</f>
        <v>30</v>
      </c>
      <c r="K105" s="211">
        <f>'DC3'!G15</f>
        <v>40</v>
      </c>
      <c r="L105" s="211">
        <f>'DC3'!H15</f>
        <v>20</v>
      </c>
      <c r="M105" s="211">
        <f>'DC3'!I15</f>
        <v>30</v>
      </c>
      <c r="N105" s="211">
        <f>'DC3'!J15</f>
        <v>0</v>
      </c>
      <c r="O105" s="211">
        <f>'DC3'!K15</f>
        <v>30</v>
      </c>
      <c r="P105" s="37">
        <f>'DC3'!L15</f>
        <v>20</v>
      </c>
    </row>
    <row r="106" spans="5:28" ht="15" thickBot="1" x14ac:dyDescent="0.35">
      <c r="E106" s="17" t="s">
        <v>13</v>
      </c>
      <c r="F106" s="212"/>
      <c r="G106" s="213">
        <f>'DC3'!C16</f>
        <v>0</v>
      </c>
      <c r="H106" s="213">
        <f>'DC3'!D16</f>
        <v>20</v>
      </c>
      <c r="I106" s="213">
        <f>'DC3'!E16</f>
        <v>0</v>
      </c>
      <c r="J106" s="213">
        <f>'DC3'!F16</f>
        <v>0</v>
      </c>
      <c r="K106" s="213">
        <f>'DC3'!G16</f>
        <v>0</v>
      </c>
      <c r="L106" s="213">
        <f>'DC3'!H16</f>
        <v>0</v>
      </c>
      <c r="M106" s="213">
        <f>'DC3'!I16</f>
        <v>0</v>
      </c>
      <c r="N106" s="213">
        <f>'DC3'!J16</f>
        <v>0</v>
      </c>
      <c r="O106" s="213">
        <f>'DC3'!K16</f>
        <v>0</v>
      </c>
      <c r="P106" s="214">
        <f>'DC3'!L16</f>
        <v>0</v>
      </c>
    </row>
    <row r="107" spans="5:28" ht="15" thickBot="1" x14ac:dyDescent="0.35">
      <c r="E107" s="215" t="s">
        <v>42</v>
      </c>
      <c r="F107" s="207"/>
      <c r="G107" s="208">
        <f>SUM(G103:G106)</f>
        <v>40</v>
      </c>
      <c r="H107" s="208">
        <f t="shared" ref="H107:P107" si="66">SUM(H103:H106)</f>
        <v>70</v>
      </c>
      <c r="I107" s="208">
        <f t="shared" si="66"/>
        <v>70</v>
      </c>
      <c r="J107" s="208">
        <f t="shared" si="66"/>
        <v>50</v>
      </c>
      <c r="K107" s="208">
        <f t="shared" si="66"/>
        <v>50</v>
      </c>
      <c r="L107" s="208">
        <f t="shared" si="66"/>
        <v>20</v>
      </c>
      <c r="M107" s="208">
        <f t="shared" si="66"/>
        <v>110</v>
      </c>
      <c r="N107" s="208">
        <f t="shared" si="66"/>
        <v>15</v>
      </c>
      <c r="O107" s="208">
        <f t="shared" si="66"/>
        <v>30</v>
      </c>
      <c r="P107" s="209">
        <f t="shared" si="66"/>
        <v>30</v>
      </c>
    </row>
    <row r="108" spans="5:28" x14ac:dyDescent="0.3">
      <c r="E108" s="172" t="s">
        <v>14</v>
      </c>
      <c r="F108" s="65"/>
      <c r="G108" s="66">
        <f>'DC3'!C17</f>
        <v>20</v>
      </c>
      <c r="H108" s="66">
        <f>'DC3'!D17</f>
        <v>0</v>
      </c>
      <c r="I108" s="173"/>
      <c r="J108" s="173"/>
      <c r="K108" s="173"/>
      <c r="L108" s="173"/>
      <c r="M108" s="173"/>
      <c r="N108" s="173"/>
      <c r="O108" s="173"/>
      <c r="P108" s="174"/>
    </row>
    <row r="109" spans="5:28" x14ac:dyDescent="0.3">
      <c r="E109" s="175" t="s">
        <v>44</v>
      </c>
      <c r="F109" s="68">
        <f>'DC3'!C11</f>
        <v>20</v>
      </c>
      <c r="G109" s="69">
        <f>F109+G108+G111-G107</f>
        <v>10</v>
      </c>
      <c r="H109" s="176">
        <f t="shared" ref="H109:P109" si="67">G109+H108+H111-H107</f>
        <v>10</v>
      </c>
      <c r="I109" s="176">
        <f t="shared" si="67"/>
        <v>10</v>
      </c>
      <c r="J109" s="176">
        <f t="shared" si="67"/>
        <v>10</v>
      </c>
      <c r="K109" s="176">
        <f t="shared" si="67"/>
        <v>10</v>
      </c>
      <c r="L109" s="176">
        <f t="shared" si="67"/>
        <v>10</v>
      </c>
      <c r="M109" s="176">
        <f t="shared" si="67"/>
        <v>10</v>
      </c>
      <c r="N109" s="176">
        <f t="shared" si="67"/>
        <v>15</v>
      </c>
      <c r="O109" s="176">
        <f t="shared" si="67"/>
        <v>15</v>
      </c>
      <c r="P109" s="177">
        <f t="shared" si="67"/>
        <v>15</v>
      </c>
      <c r="R109" s="71" t="s">
        <v>45</v>
      </c>
    </row>
    <row r="110" spans="5:28" x14ac:dyDescent="0.3">
      <c r="E110" s="175" t="s">
        <v>47</v>
      </c>
      <c r="F110" s="293"/>
      <c r="G110" s="69">
        <f>IF(F109-G107+G108&lt;=$F$101, G107-G108-F109+$F$101,0)</f>
        <v>10</v>
      </c>
      <c r="H110" s="69">
        <f t="shared" ref="H110:P110" si="68">IF(G109-H107+H108&lt;=$F$101, H107-H108-G109+$F$101,0)</f>
        <v>70</v>
      </c>
      <c r="I110" s="69">
        <f t="shared" si="68"/>
        <v>70</v>
      </c>
      <c r="J110" s="69">
        <f t="shared" si="68"/>
        <v>50</v>
      </c>
      <c r="K110" s="69">
        <f t="shared" si="68"/>
        <v>50</v>
      </c>
      <c r="L110" s="69">
        <f t="shared" si="68"/>
        <v>20</v>
      </c>
      <c r="M110" s="69">
        <f t="shared" si="68"/>
        <v>110</v>
      </c>
      <c r="N110" s="69">
        <f t="shared" si="68"/>
        <v>15</v>
      </c>
      <c r="O110" s="69">
        <f t="shared" si="68"/>
        <v>25</v>
      </c>
      <c r="P110" s="70">
        <f t="shared" si="68"/>
        <v>25</v>
      </c>
      <c r="R110" s="71" t="s">
        <v>48</v>
      </c>
    </row>
    <row r="111" spans="5:28" x14ac:dyDescent="0.3">
      <c r="E111" s="178" t="s">
        <v>49</v>
      </c>
      <c r="F111" s="293"/>
      <c r="G111" s="176">
        <f xml:space="preserve"> CEILING(G110/$F$100,1)*$F$100</f>
        <v>10</v>
      </c>
      <c r="H111" s="176">
        <f t="shared" ref="H111:P111" si="69" xml:space="preserve"> CEILING(H110/$F$100,1)*$F$100</f>
        <v>70</v>
      </c>
      <c r="I111" s="176">
        <f t="shared" si="69"/>
        <v>70</v>
      </c>
      <c r="J111" s="176">
        <f t="shared" si="69"/>
        <v>50</v>
      </c>
      <c r="K111" s="176">
        <f t="shared" si="69"/>
        <v>50</v>
      </c>
      <c r="L111" s="176">
        <f t="shared" si="69"/>
        <v>20</v>
      </c>
      <c r="M111" s="176">
        <f t="shared" si="69"/>
        <v>110</v>
      </c>
      <c r="N111" s="176">
        <f t="shared" si="69"/>
        <v>20</v>
      </c>
      <c r="O111" s="176">
        <f t="shared" si="69"/>
        <v>30</v>
      </c>
      <c r="P111" s="177">
        <f t="shared" si="69"/>
        <v>30</v>
      </c>
    </row>
    <row r="112" spans="5:28" ht="15" thickBot="1" x14ac:dyDescent="0.35">
      <c r="E112" s="179" t="s">
        <v>50</v>
      </c>
      <c r="F112" s="75"/>
      <c r="G112" s="76">
        <f t="shared" ref="G112:P112" si="70">G111</f>
        <v>10</v>
      </c>
      <c r="H112" s="76">
        <f t="shared" si="70"/>
        <v>70</v>
      </c>
      <c r="I112" s="76">
        <f t="shared" si="70"/>
        <v>70</v>
      </c>
      <c r="J112" s="76">
        <f t="shared" si="70"/>
        <v>50</v>
      </c>
      <c r="K112" s="76">
        <f t="shared" si="70"/>
        <v>50</v>
      </c>
      <c r="L112" s="76">
        <f t="shared" si="70"/>
        <v>20</v>
      </c>
      <c r="M112" s="76">
        <f t="shared" si="70"/>
        <v>110</v>
      </c>
      <c r="N112" s="76">
        <f t="shared" si="70"/>
        <v>20</v>
      </c>
      <c r="O112" s="76">
        <f t="shared" si="70"/>
        <v>30</v>
      </c>
      <c r="P112" s="77">
        <f t="shared" si="70"/>
        <v>30</v>
      </c>
    </row>
    <row r="113" spans="4:37" x14ac:dyDescent="0.3">
      <c r="E113" s="115" t="s">
        <v>51</v>
      </c>
      <c r="F113" s="79"/>
      <c r="G113" s="80">
        <f>QUOTIENT(MOD(G112+$F$95-1,$F$94),$F$95)</f>
        <v>1</v>
      </c>
      <c r="H113" s="80">
        <f t="shared" ref="H113:P113" si="71">QUOTIENT(MOD(H112+$F$95-1,$F$94),$F$95)</f>
        <v>1</v>
      </c>
      <c r="I113" s="80">
        <f>QUOTIENT(MOD(I112+$F$95-1,$F$94),$F$95)</f>
        <v>1</v>
      </c>
      <c r="J113" s="80">
        <f t="shared" si="71"/>
        <v>1</v>
      </c>
      <c r="K113" s="80">
        <f t="shared" si="71"/>
        <v>1</v>
      </c>
      <c r="L113" s="80">
        <f t="shared" si="71"/>
        <v>0</v>
      </c>
      <c r="M113" s="80">
        <f t="shared" si="71"/>
        <v>1</v>
      </c>
      <c r="N113" s="80">
        <f t="shared" si="71"/>
        <v>0</v>
      </c>
      <c r="O113" s="80">
        <f t="shared" si="71"/>
        <v>1</v>
      </c>
      <c r="P113" s="81">
        <f t="shared" si="71"/>
        <v>1</v>
      </c>
    </row>
    <row r="114" spans="4:37" x14ac:dyDescent="0.3">
      <c r="D114" s="49"/>
      <c r="E114" s="180" t="s">
        <v>52</v>
      </c>
      <c r="F114" s="154"/>
      <c r="G114" s="84">
        <f>QUOTIENT(G112+$F$95-1,$F$94)</f>
        <v>0</v>
      </c>
      <c r="H114" s="84">
        <f t="shared" ref="H114:P114" si="72">QUOTIENT(H112+$F$95-1,$F$94)</f>
        <v>3</v>
      </c>
      <c r="I114" s="84">
        <f t="shared" si="72"/>
        <v>3</v>
      </c>
      <c r="J114" s="84">
        <f t="shared" si="72"/>
        <v>2</v>
      </c>
      <c r="K114" s="84">
        <f t="shared" si="72"/>
        <v>2</v>
      </c>
      <c r="L114" s="84">
        <f t="shared" si="72"/>
        <v>1</v>
      </c>
      <c r="M114" s="84">
        <f t="shared" si="72"/>
        <v>5</v>
      </c>
      <c r="N114" s="84">
        <f t="shared" si="72"/>
        <v>1</v>
      </c>
      <c r="O114" s="84">
        <f t="shared" si="72"/>
        <v>1</v>
      </c>
      <c r="P114" s="85">
        <f t="shared" si="72"/>
        <v>1</v>
      </c>
    </row>
    <row r="115" spans="4:37" ht="15" thickBot="1" x14ac:dyDescent="0.35">
      <c r="E115" s="181" t="s">
        <v>53</v>
      </c>
      <c r="F115" s="87"/>
      <c r="G115" s="88">
        <f>IF($Q$115="Choosing Supplier 1", G114*$G$94+G113*$G$95,G114*$G$96+G113*$G$97)</f>
        <v>250</v>
      </c>
      <c r="H115" s="88">
        <f t="shared" ref="H115:P115" si="73">IF($Q$115="Choosing Supplier 1", H114*$G$94+H113*$G$95,H114*$G$96+H113*$G$97)</f>
        <v>1450</v>
      </c>
      <c r="I115" s="88">
        <f t="shared" si="73"/>
        <v>1450</v>
      </c>
      <c r="J115" s="88">
        <f t="shared" si="73"/>
        <v>1050</v>
      </c>
      <c r="K115" s="88">
        <f t="shared" si="73"/>
        <v>1050</v>
      </c>
      <c r="L115" s="88">
        <f t="shared" si="73"/>
        <v>400</v>
      </c>
      <c r="M115" s="88">
        <f t="shared" si="73"/>
        <v>2250</v>
      </c>
      <c r="N115" s="88">
        <f t="shared" si="73"/>
        <v>400</v>
      </c>
      <c r="O115" s="88">
        <f t="shared" si="73"/>
        <v>650</v>
      </c>
      <c r="P115" s="89">
        <f t="shared" si="73"/>
        <v>650</v>
      </c>
      <c r="Q115" s="290" t="str">
        <f>IF($G$94&lt;$G$96,IF($F$144="Yes","Choosing Supplier 1","Choosing Supplier 2"),IF($F$165="Yes","Choosing Supplier 2","Choosing Supplier 1"))</f>
        <v>Choosing Supplier 2</v>
      </c>
      <c r="R115" t="s">
        <v>144</v>
      </c>
    </row>
    <row r="116" spans="4:37" x14ac:dyDescent="0.3">
      <c r="E116" s="90" t="s">
        <v>17</v>
      </c>
      <c r="F116" s="91"/>
      <c r="G116" s="92">
        <f>'DC3'!C18</f>
        <v>210</v>
      </c>
      <c r="H116" s="92">
        <f>'DC3'!D18</f>
        <v>211</v>
      </c>
      <c r="I116" s="92">
        <f>'DC3'!E18</f>
        <v>213</v>
      </c>
      <c r="J116" s="92">
        <f>'DC3'!F18</f>
        <v>215</v>
      </c>
      <c r="K116" s="92">
        <f>'DC3'!G18</f>
        <v>215</v>
      </c>
      <c r="L116" s="92">
        <f>'DC3'!H18</f>
        <v>216</v>
      </c>
      <c r="M116" s="92">
        <f>'DC3'!I18</f>
        <v>214</v>
      </c>
      <c r="N116" s="92">
        <f>'DC3'!J18</f>
        <v>212</v>
      </c>
      <c r="O116" s="92">
        <f>'DC3'!K18</f>
        <v>210</v>
      </c>
      <c r="P116" s="93">
        <f>'DC3'!L18</f>
        <v>209</v>
      </c>
    </row>
    <row r="117" spans="4:37" x14ac:dyDescent="0.3">
      <c r="D117" s="49" t="s">
        <v>54</v>
      </c>
      <c r="E117" s="94" t="s">
        <v>55</v>
      </c>
      <c r="F117" s="95"/>
      <c r="G117" s="96">
        <f>G116*G112</f>
        <v>2100</v>
      </c>
      <c r="H117" s="96">
        <f t="shared" ref="H117:P117" si="74">H116*H112</f>
        <v>14770</v>
      </c>
      <c r="I117" s="96">
        <f t="shared" si="74"/>
        <v>14910</v>
      </c>
      <c r="J117" s="96">
        <f t="shared" si="74"/>
        <v>10750</v>
      </c>
      <c r="K117" s="96">
        <f t="shared" si="74"/>
        <v>10750</v>
      </c>
      <c r="L117" s="96">
        <f t="shared" si="74"/>
        <v>4320</v>
      </c>
      <c r="M117" s="96">
        <f t="shared" si="74"/>
        <v>23540</v>
      </c>
      <c r="N117" s="96">
        <f t="shared" si="74"/>
        <v>4240</v>
      </c>
      <c r="O117" s="96">
        <f t="shared" si="74"/>
        <v>6300</v>
      </c>
      <c r="P117" s="135">
        <f t="shared" si="74"/>
        <v>6270</v>
      </c>
      <c r="Q117" s="49" t="s">
        <v>56</v>
      </c>
    </row>
    <row r="118" spans="4:37" ht="15" thickBot="1" x14ac:dyDescent="0.35">
      <c r="E118" s="99" t="s">
        <v>57</v>
      </c>
      <c r="F118" s="100"/>
      <c r="G118" s="101">
        <f t="shared" ref="G118:P118" si="75">G115+G117</f>
        <v>2350</v>
      </c>
      <c r="H118" s="101">
        <f t="shared" si="75"/>
        <v>16220</v>
      </c>
      <c r="I118" s="101">
        <f t="shared" si="75"/>
        <v>16360</v>
      </c>
      <c r="J118" s="101">
        <f t="shared" si="75"/>
        <v>11800</v>
      </c>
      <c r="K118" s="101">
        <f t="shared" si="75"/>
        <v>11800</v>
      </c>
      <c r="L118" s="101">
        <f t="shared" si="75"/>
        <v>4720</v>
      </c>
      <c r="M118" s="101">
        <f t="shared" si="75"/>
        <v>25790</v>
      </c>
      <c r="N118" s="101">
        <f t="shared" si="75"/>
        <v>4640</v>
      </c>
      <c r="O118" s="101">
        <f t="shared" si="75"/>
        <v>6950</v>
      </c>
      <c r="P118" s="102">
        <f t="shared" si="75"/>
        <v>6920</v>
      </c>
      <c r="Q118" s="49" t="s">
        <v>58</v>
      </c>
    </row>
    <row r="119" spans="4:37" x14ac:dyDescent="0.3">
      <c r="E119" s="90" t="s">
        <v>18</v>
      </c>
      <c r="F119" s="103"/>
      <c r="G119" s="92">
        <f>'DC3'!C19</f>
        <v>410</v>
      </c>
      <c r="H119" s="92">
        <f>'DC3'!D19</f>
        <v>413</v>
      </c>
      <c r="I119" s="92">
        <f>'DC3'!E19</f>
        <v>410</v>
      </c>
      <c r="J119" s="92">
        <f>'DC3'!F19</f>
        <v>415</v>
      </c>
      <c r="K119" s="92">
        <f>'DC3'!G19</f>
        <v>418</v>
      </c>
      <c r="L119" s="92">
        <f>'DC3'!H19</f>
        <v>430</v>
      </c>
      <c r="M119" s="92">
        <f>'DC3'!I19</f>
        <v>423</v>
      </c>
      <c r="N119" s="92">
        <f>'DC3'!J19</f>
        <v>419</v>
      </c>
      <c r="O119" s="92">
        <f>'DC3'!K19</f>
        <v>417</v>
      </c>
      <c r="P119" s="93">
        <f>'DC3'!L19</f>
        <v>422</v>
      </c>
    </row>
    <row r="120" spans="4:37" x14ac:dyDescent="0.3">
      <c r="E120" s="94" t="s">
        <v>59</v>
      </c>
      <c r="F120" s="104"/>
      <c r="G120" s="105">
        <f>G119*G112</f>
        <v>4100</v>
      </c>
      <c r="H120" s="105">
        <f t="shared" ref="H120:P120" si="76">H119*H112</f>
        <v>28910</v>
      </c>
      <c r="I120" s="105">
        <f t="shared" si="76"/>
        <v>28700</v>
      </c>
      <c r="J120" s="105">
        <f t="shared" si="76"/>
        <v>20750</v>
      </c>
      <c r="K120" s="105">
        <f t="shared" si="76"/>
        <v>20900</v>
      </c>
      <c r="L120" s="105">
        <f t="shared" si="76"/>
        <v>8600</v>
      </c>
      <c r="M120" s="105">
        <f t="shared" si="76"/>
        <v>46530</v>
      </c>
      <c r="N120" s="105">
        <f t="shared" si="76"/>
        <v>8380</v>
      </c>
      <c r="O120" s="105">
        <f t="shared" si="76"/>
        <v>12510</v>
      </c>
      <c r="P120" s="106">
        <f t="shared" si="76"/>
        <v>12660</v>
      </c>
      <c r="Q120" s="49" t="s">
        <v>60</v>
      </c>
    </row>
    <row r="121" spans="4:37" ht="13.8" customHeight="1" thickBot="1" x14ac:dyDescent="0.35">
      <c r="E121" s="107" t="s">
        <v>61</v>
      </c>
      <c r="F121" s="108"/>
      <c r="G121" s="109">
        <f>G120-G118</f>
        <v>1750</v>
      </c>
      <c r="H121" s="109">
        <f t="shared" ref="H121:P121" si="77">H120-H118</f>
        <v>12690</v>
      </c>
      <c r="I121" s="109">
        <f t="shared" si="77"/>
        <v>12340</v>
      </c>
      <c r="J121" s="109">
        <f t="shared" si="77"/>
        <v>8950</v>
      </c>
      <c r="K121" s="109">
        <f t="shared" si="77"/>
        <v>9100</v>
      </c>
      <c r="L121" s="109">
        <f t="shared" si="77"/>
        <v>3880</v>
      </c>
      <c r="M121" s="109">
        <f t="shared" si="77"/>
        <v>20740</v>
      </c>
      <c r="N121" s="109">
        <f t="shared" si="77"/>
        <v>3740</v>
      </c>
      <c r="O121" s="109">
        <f t="shared" si="77"/>
        <v>5560</v>
      </c>
      <c r="P121" s="110">
        <f t="shared" si="77"/>
        <v>5740</v>
      </c>
      <c r="Q121" s="49" t="s">
        <v>62</v>
      </c>
      <c r="X121" s="268"/>
      <c r="Y121" s="268"/>
      <c r="Z121" s="268"/>
      <c r="AA121" s="268"/>
      <c r="AB121" s="268"/>
      <c r="AC121" s="268"/>
      <c r="AD121" s="268"/>
      <c r="AE121" s="268"/>
      <c r="AF121" s="268"/>
      <c r="AG121" s="268"/>
      <c r="AH121" s="268"/>
      <c r="AI121" s="268"/>
      <c r="AJ121" s="268"/>
      <c r="AK121" s="268"/>
    </row>
    <row r="122" spans="4:37" ht="13.8" customHeight="1" thickBot="1" x14ac:dyDescent="0.35">
      <c r="E122" s="158" t="s">
        <v>63</v>
      </c>
      <c r="F122" s="216"/>
      <c r="G122" s="217">
        <f>SUM(G103:G104)</f>
        <v>40</v>
      </c>
      <c r="H122" s="217">
        <f t="shared" ref="H122:P122" si="78">SUM(H103:H104)</f>
        <v>50</v>
      </c>
      <c r="I122" s="217">
        <f t="shared" si="78"/>
        <v>30</v>
      </c>
      <c r="J122" s="217">
        <f t="shared" si="78"/>
        <v>20</v>
      </c>
      <c r="K122" s="217">
        <f t="shared" si="78"/>
        <v>10</v>
      </c>
      <c r="L122" s="217">
        <f t="shared" si="78"/>
        <v>0</v>
      </c>
      <c r="M122" s="217">
        <f t="shared" si="78"/>
        <v>80</v>
      </c>
      <c r="N122" s="217">
        <f t="shared" si="78"/>
        <v>15</v>
      </c>
      <c r="O122" s="217">
        <f t="shared" si="78"/>
        <v>0</v>
      </c>
      <c r="P122" s="218">
        <f t="shared" si="78"/>
        <v>10</v>
      </c>
      <c r="Q122" s="49" t="s">
        <v>143</v>
      </c>
      <c r="X122" s="268"/>
      <c r="Y122" s="268"/>
      <c r="Z122" s="268"/>
      <c r="AA122" s="268"/>
      <c r="AB122" s="268"/>
      <c r="AC122" s="268"/>
      <c r="AD122" s="268"/>
      <c r="AE122" s="268"/>
      <c r="AF122" s="268"/>
      <c r="AG122" s="268"/>
      <c r="AH122" s="268"/>
      <c r="AI122" s="268"/>
      <c r="AJ122" s="268"/>
      <c r="AK122" s="268"/>
    </row>
    <row r="123" spans="4:37" ht="13.8" customHeight="1" x14ac:dyDescent="0.3">
      <c r="E123" s="115" t="s">
        <v>66</v>
      </c>
      <c r="F123" s="111"/>
      <c r="G123" s="80">
        <f>IF($Q$115= "Choosing Supplier 1", MIN(G$155,G$122), MIN(G$122,G$176))</f>
        <v>0</v>
      </c>
      <c r="H123" s="80">
        <f t="shared" ref="H123:P123" si="79">IF($Q$115= "Choosing Supplier 1", MIN(H$155,H$122), MIN(H$122,H$176))</f>
        <v>0</v>
      </c>
      <c r="I123" s="80">
        <f t="shared" si="79"/>
        <v>0</v>
      </c>
      <c r="J123" s="80">
        <f t="shared" si="79"/>
        <v>0</v>
      </c>
      <c r="K123" s="80">
        <f t="shared" si="79"/>
        <v>0</v>
      </c>
      <c r="L123" s="80">
        <f t="shared" si="79"/>
        <v>0</v>
      </c>
      <c r="M123" s="80">
        <f t="shared" si="79"/>
        <v>0</v>
      </c>
      <c r="N123" s="80">
        <f t="shared" si="79"/>
        <v>0</v>
      </c>
      <c r="O123" s="80">
        <f t="shared" si="79"/>
        <v>0</v>
      </c>
      <c r="P123" s="81">
        <f t="shared" si="79"/>
        <v>0</v>
      </c>
      <c r="Q123" s="49"/>
      <c r="X123" s="268"/>
      <c r="Y123" s="268"/>
      <c r="Z123" s="268"/>
      <c r="AA123" s="268"/>
      <c r="AB123" s="269"/>
      <c r="AC123" s="269"/>
      <c r="AD123" s="268"/>
      <c r="AE123" s="269"/>
      <c r="AF123" s="268"/>
      <c r="AG123" s="268"/>
      <c r="AH123" s="268"/>
      <c r="AI123" s="268"/>
      <c r="AJ123" s="268"/>
      <c r="AK123" s="268"/>
    </row>
    <row r="124" spans="4:37" ht="13.8" customHeight="1" x14ac:dyDescent="0.3">
      <c r="E124" s="266" t="s">
        <v>125</v>
      </c>
      <c r="F124" s="263"/>
      <c r="G124" s="264">
        <f>MIN(MAX(CEILING(IF($Q$115 = "Choosing Supplier 1", G$155,G176)/$F$100,1)*$F$100-(G111-G110),0),G122)</f>
        <v>0</v>
      </c>
      <c r="H124" s="264">
        <f t="shared" ref="H124:P124" si="80">MIN(MAX(CEILING(IF($Q$115 = "Choosing Supplier 1", H$155,H176)/$F$100,1)*$F$100-(H111-H110),0),H122)</f>
        <v>0</v>
      </c>
      <c r="I124" s="264">
        <f t="shared" si="80"/>
        <v>0</v>
      </c>
      <c r="J124" s="264">
        <f t="shared" si="80"/>
        <v>0</v>
      </c>
      <c r="K124" s="264">
        <f t="shared" si="80"/>
        <v>0</v>
      </c>
      <c r="L124" s="264">
        <f t="shared" si="80"/>
        <v>0</v>
      </c>
      <c r="M124" s="264">
        <f t="shared" si="80"/>
        <v>0</v>
      </c>
      <c r="N124" s="264">
        <f t="shared" si="80"/>
        <v>0</v>
      </c>
      <c r="O124" s="264">
        <f t="shared" si="80"/>
        <v>0</v>
      </c>
      <c r="P124" s="265">
        <f t="shared" si="80"/>
        <v>0</v>
      </c>
      <c r="Q124" s="49"/>
      <c r="X124" s="268"/>
      <c r="Y124" s="268"/>
      <c r="Z124" s="268"/>
      <c r="AA124" s="268"/>
      <c r="AB124" s="269"/>
      <c r="AC124" s="269"/>
      <c r="AD124" s="268"/>
      <c r="AE124" s="269"/>
      <c r="AF124" s="268"/>
      <c r="AG124" s="268"/>
      <c r="AH124" s="268"/>
      <c r="AI124" s="268"/>
      <c r="AJ124" s="268"/>
      <c r="AK124" s="268"/>
    </row>
    <row r="125" spans="4:37" x14ac:dyDescent="0.3">
      <c r="E125" s="159" t="s">
        <v>67</v>
      </c>
      <c r="F125" s="160"/>
      <c r="G125" s="84">
        <f t="shared" ref="G125:P125" si="81">QUOTIENT(MOD(G123+$F$95-1,$F$94),$F$95)</f>
        <v>0</v>
      </c>
      <c r="H125" s="84">
        <f t="shared" si="81"/>
        <v>0</v>
      </c>
      <c r="I125" s="84">
        <f t="shared" si="81"/>
        <v>0</v>
      </c>
      <c r="J125" s="84">
        <f t="shared" si="81"/>
        <v>0</v>
      </c>
      <c r="K125" s="84">
        <f t="shared" si="81"/>
        <v>0</v>
      </c>
      <c r="L125" s="84">
        <f t="shared" si="81"/>
        <v>0</v>
      </c>
      <c r="M125" s="84">
        <f t="shared" si="81"/>
        <v>0</v>
      </c>
      <c r="N125" s="84">
        <f t="shared" si="81"/>
        <v>0</v>
      </c>
      <c r="O125" s="84">
        <f t="shared" si="81"/>
        <v>0</v>
      </c>
      <c r="P125" s="85">
        <f t="shared" si="81"/>
        <v>0</v>
      </c>
      <c r="Q125" s="57"/>
      <c r="X125" s="268"/>
      <c r="Y125" s="268"/>
      <c r="Z125" s="268"/>
      <c r="AA125" s="268"/>
      <c r="AB125" s="268"/>
      <c r="AC125" s="268"/>
      <c r="AD125" s="268"/>
      <c r="AE125" s="268"/>
      <c r="AF125" s="268"/>
      <c r="AG125" s="268"/>
      <c r="AH125" s="268"/>
      <c r="AI125" s="268"/>
      <c r="AJ125" s="268"/>
      <c r="AK125" s="268"/>
    </row>
    <row r="126" spans="4:37" x14ac:dyDescent="0.3">
      <c r="E126" s="161" t="s">
        <v>72</v>
      </c>
      <c r="F126" s="83"/>
      <c r="G126" s="84">
        <f t="shared" ref="G126:P126" si="82">QUOTIENT(G123+$F$95-1,$F$94)</f>
        <v>0</v>
      </c>
      <c r="H126" s="84">
        <f t="shared" si="82"/>
        <v>0</v>
      </c>
      <c r="I126" s="84">
        <f t="shared" si="82"/>
        <v>0</v>
      </c>
      <c r="J126" s="84">
        <f t="shared" si="82"/>
        <v>0</v>
      </c>
      <c r="K126" s="84">
        <f t="shared" si="82"/>
        <v>0</v>
      </c>
      <c r="L126" s="84">
        <f t="shared" si="82"/>
        <v>0</v>
      </c>
      <c r="M126" s="84">
        <f t="shared" si="82"/>
        <v>0</v>
      </c>
      <c r="N126" s="84">
        <f t="shared" si="82"/>
        <v>0</v>
      </c>
      <c r="O126" s="84">
        <f t="shared" si="82"/>
        <v>0</v>
      </c>
      <c r="P126" s="85">
        <f t="shared" si="82"/>
        <v>0</v>
      </c>
      <c r="Q126" s="57"/>
      <c r="X126" s="268"/>
      <c r="Y126" s="268"/>
      <c r="Z126" s="268"/>
      <c r="AA126" s="268"/>
      <c r="AB126" s="268"/>
      <c r="AC126" s="268"/>
      <c r="AD126" s="268"/>
      <c r="AE126" s="268"/>
      <c r="AF126" s="268"/>
      <c r="AG126" s="268"/>
      <c r="AH126" s="268"/>
      <c r="AI126" s="268"/>
      <c r="AJ126" s="268"/>
      <c r="AK126" s="268"/>
    </row>
    <row r="127" spans="4:37" ht="15" thickBot="1" x14ac:dyDescent="0.35">
      <c r="E127" s="162" t="s">
        <v>73</v>
      </c>
      <c r="F127" s="130"/>
      <c r="G127" s="131">
        <f>G126*$G$94+G125*$G$95</f>
        <v>0</v>
      </c>
      <c r="H127" s="131">
        <f t="shared" ref="H127:P127" si="83">H126*$G$94+H125*$G$95</f>
        <v>0</v>
      </c>
      <c r="I127" s="131">
        <f t="shared" si="83"/>
        <v>0</v>
      </c>
      <c r="J127" s="131">
        <f t="shared" si="83"/>
        <v>0</v>
      </c>
      <c r="K127" s="131">
        <f t="shared" si="83"/>
        <v>0</v>
      </c>
      <c r="L127" s="131">
        <f t="shared" si="83"/>
        <v>0</v>
      </c>
      <c r="M127" s="131">
        <f t="shared" si="83"/>
        <v>0</v>
      </c>
      <c r="N127" s="131">
        <f t="shared" si="83"/>
        <v>0</v>
      </c>
      <c r="O127" s="131">
        <f t="shared" si="83"/>
        <v>0</v>
      </c>
      <c r="P127" s="132">
        <f t="shared" si="83"/>
        <v>0</v>
      </c>
      <c r="Q127" s="133"/>
      <c r="X127" s="268"/>
      <c r="Y127" s="268"/>
      <c r="Z127" s="268"/>
      <c r="AA127" s="268"/>
      <c r="AB127" s="268"/>
      <c r="AC127" s="268"/>
      <c r="AD127" s="268"/>
      <c r="AE127" s="268"/>
      <c r="AF127" s="268"/>
      <c r="AG127" s="268"/>
      <c r="AH127" s="268"/>
      <c r="AI127" s="268"/>
      <c r="AJ127" s="268"/>
      <c r="AK127" s="268"/>
    </row>
    <row r="128" spans="4:37" x14ac:dyDescent="0.3">
      <c r="D128" s="49" t="s">
        <v>74</v>
      </c>
      <c r="E128" s="134" t="s">
        <v>75</v>
      </c>
      <c r="F128" s="91"/>
      <c r="G128" s="139">
        <f t="shared" ref="G128:J128" si="84">G124*G116</f>
        <v>0</v>
      </c>
      <c r="H128" s="139">
        <f t="shared" si="84"/>
        <v>0</v>
      </c>
      <c r="I128" s="139">
        <f t="shared" si="84"/>
        <v>0</v>
      </c>
      <c r="J128" s="139">
        <f t="shared" si="84"/>
        <v>0</v>
      </c>
      <c r="K128" s="139">
        <f>K124*K116</f>
        <v>0</v>
      </c>
      <c r="L128" s="139">
        <f t="shared" ref="L128:P128" si="85">L124*L116</f>
        <v>0</v>
      </c>
      <c r="M128" s="139">
        <f t="shared" si="85"/>
        <v>0</v>
      </c>
      <c r="N128" s="139">
        <f t="shared" si="85"/>
        <v>0</v>
      </c>
      <c r="O128" s="139">
        <f t="shared" si="85"/>
        <v>0</v>
      </c>
      <c r="P128" s="140">
        <f t="shared" si="85"/>
        <v>0</v>
      </c>
      <c r="Q128" s="133"/>
      <c r="X128" s="268"/>
      <c r="Y128" s="268"/>
      <c r="Z128" s="268"/>
      <c r="AA128" s="268"/>
      <c r="AB128" s="268"/>
      <c r="AC128" s="268"/>
      <c r="AD128" s="268"/>
      <c r="AE128" s="268"/>
      <c r="AF128" s="268"/>
      <c r="AG128" s="268"/>
      <c r="AH128" s="268"/>
      <c r="AI128" s="268"/>
      <c r="AJ128" s="268"/>
      <c r="AK128" s="268"/>
    </row>
    <row r="129" spans="4:37" ht="15" thickBot="1" x14ac:dyDescent="0.35">
      <c r="D129" s="49"/>
      <c r="E129" s="136" t="s">
        <v>76</v>
      </c>
      <c r="F129" s="137"/>
      <c r="G129" s="109">
        <f>G128+G127</f>
        <v>0</v>
      </c>
      <c r="H129" s="109">
        <f t="shared" ref="H129:P129" si="86">H128+H127</f>
        <v>0</v>
      </c>
      <c r="I129" s="109">
        <f t="shared" si="86"/>
        <v>0</v>
      </c>
      <c r="J129" s="109">
        <f t="shared" si="86"/>
        <v>0</v>
      </c>
      <c r="K129" s="109">
        <f t="shared" si="86"/>
        <v>0</v>
      </c>
      <c r="L129" s="109">
        <f t="shared" si="86"/>
        <v>0</v>
      </c>
      <c r="M129" s="109">
        <f t="shared" si="86"/>
        <v>0</v>
      </c>
      <c r="N129" s="109">
        <f t="shared" si="86"/>
        <v>0</v>
      </c>
      <c r="O129" s="109">
        <f t="shared" si="86"/>
        <v>0</v>
      </c>
      <c r="P129" s="110">
        <f t="shared" si="86"/>
        <v>0</v>
      </c>
      <c r="Q129" s="57"/>
      <c r="X129" s="268"/>
      <c r="Y129" s="268"/>
      <c r="Z129" s="268"/>
      <c r="AA129" s="268"/>
      <c r="AB129" s="268"/>
      <c r="AC129" s="268"/>
      <c r="AD129" s="268"/>
      <c r="AE129" s="268"/>
      <c r="AF129" s="268"/>
      <c r="AG129" s="268"/>
      <c r="AH129" s="268"/>
      <c r="AI129" s="268"/>
      <c r="AJ129" s="268"/>
      <c r="AK129" s="268"/>
    </row>
    <row r="130" spans="4:37" x14ac:dyDescent="0.3">
      <c r="E130" s="138" t="s">
        <v>77</v>
      </c>
      <c r="F130" s="91"/>
      <c r="G130" s="139">
        <f t="shared" ref="G130:J130" si="87">G124*G119</f>
        <v>0</v>
      </c>
      <c r="H130" s="139">
        <f t="shared" si="87"/>
        <v>0</v>
      </c>
      <c r="I130" s="139">
        <f t="shared" si="87"/>
        <v>0</v>
      </c>
      <c r="J130" s="139">
        <f t="shared" si="87"/>
        <v>0</v>
      </c>
      <c r="K130" s="139">
        <f>K124*K119</f>
        <v>0</v>
      </c>
      <c r="L130" s="139">
        <f t="shared" ref="L130:P130" si="88">L124*L119</f>
        <v>0</v>
      </c>
      <c r="M130" s="139">
        <f t="shared" si="88"/>
        <v>0</v>
      </c>
      <c r="N130" s="139">
        <f t="shared" si="88"/>
        <v>0</v>
      </c>
      <c r="O130" s="139">
        <f t="shared" si="88"/>
        <v>0</v>
      </c>
      <c r="P130" s="140">
        <f t="shared" si="88"/>
        <v>0</v>
      </c>
      <c r="Q130" s="57"/>
    </row>
    <row r="131" spans="4:37" ht="15" thickBot="1" x14ac:dyDescent="0.35">
      <c r="E131" s="136" t="s">
        <v>78</v>
      </c>
      <c r="F131" s="141"/>
      <c r="G131" s="142">
        <f>G130-G129</f>
        <v>0</v>
      </c>
      <c r="H131" s="142">
        <f>H130-H129</f>
        <v>0</v>
      </c>
      <c r="I131" s="142">
        <f t="shared" ref="I131:P131" si="89">I130-I129</f>
        <v>0</v>
      </c>
      <c r="J131" s="142">
        <f t="shared" si="89"/>
        <v>0</v>
      </c>
      <c r="K131" s="142">
        <f t="shared" si="89"/>
        <v>0</v>
      </c>
      <c r="L131" s="142">
        <f t="shared" si="89"/>
        <v>0</v>
      </c>
      <c r="M131" s="142">
        <f t="shared" si="89"/>
        <v>0</v>
      </c>
      <c r="N131" s="142">
        <f t="shared" si="89"/>
        <v>0</v>
      </c>
      <c r="O131" s="142">
        <f t="shared" si="89"/>
        <v>0</v>
      </c>
      <c r="P131" s="144">
        <f t="shared" si="89"/>
        <v>0</v>
      </c>
      <c r="Q131" s="49" t="s">
        <v>62</v>
      </c>
    </row>
    <row r="132" spans="4:37" ht="15" thickBot="1" x14ac:dyDescent="0.35">
      <c r="E132" s="145" t="s">
        <v>79</v>
      </c>
      <c r="F132" s="146"/>
      <c r="G132" s="147">
        <f t="shared" ref="G132:P132" si="90">G121-G131</f>
        <v>1750</v>
      </c>
      <c r="H132" s="147">
        <f t="shared" si="90"/>
        <v>12690</v>
      </c>
      <c r="I132" s="147">
        <f t="shared" si="90"/>
        <v>12340</v>
      </c>
      <c r="J132" s="147">
        <f t="shared" si="90"/>
        <v>8950</v>
      </c>
      <c r="K132" s="147">
        <f t="shared" si="90"/>
        <v>9100</v>
      </c>
      <c r="L132" s="147">
        <f t="shared" si="90"/>
        <v>3880</v>
      </c>
      <c r="M132" s="147">
        <f t="shared" si="90"/>
        <v>20740</v>
      </c>
      <c r="N132" s="147">
        <f t="shared" si="90"/>
        <v>3740</v>
      </c>
      <c r="O132" s="147">
        <f t="shared" si="90"/>
        <v>5560</v>
      </c>
      <c r="P132" s="148">
        <f t="shared" si="90"/>
        <v>5740</v>
      </c>
      <c r="AB132" s="168"/>
    </row>
    <row r="133" spans="4:37" x14ac:dyDescent="0.3">
      <c r="E133" s="149" t="s">
        <v>80</v>
      </c>
      <c r="F133" s="150"/>
      <c r="G133" s="151">
        <f t="shared" ref="G133:P133" si="91">G122/G112</f>
        <v>4</v>
      </c>
      <c r="H133" s="151">
        <f t="shared" si="91"/>
        <v>0.7142857142857143</v>
      </c>
      <c r="I133" s="151">
        <f t="shared" si="91"/>
        <v>0.42857142857142855</v>
      </c>
      <c r="J133" s="151">
        <f t="shared" si="91"/>
        <v>0.4</v>
      </c>
      <c r="K133" s="151">
        <f t="shared" si="91"/>
        <v>0.2</v>
      </c>
      <c r="L133" s="151">
        <f t="shared" si="91"/>
        <v>0</v>
      </c>
      <c r="M133" s="151">
        <f t="shared" si="91"/>
        <v>0.72727272727272729</v>
      </c>
      <c r="N133" s="151">
        <f t="shared" si="91"/>
        <v>0.75</v>
      </c>
      <c r="O133" s="151">
        <f t="shared" si="91"/>
        <v>0</v>
      </c>
      <c r="P133" s="151">
        <f t="shared" si="91"/>
        <v>0.33333333333333331</v>
      </c>
      <c r="AB133" s="168"/>
    </row>
    <row r="134" spans="4:37" x14ac:dyDescent="0.3">
      <c r="E134" s="149" t="s">
        <v>81</v>
      </c>
      <c r="F134" s="150"/>
      <c r="G134" s="151">
        <f t="shared" ref="G134:P134" si="92">G129/G118</f>
        <v>0</v>
      </c>
      <c r="H134" s="151">
        <f t="shared" si="92"/>
        <v>0</v>
      </c>
      <c r="I134" s="151">
        <f t="shared" si="92"/>
        <v>0</v>
      </c>
      <c r="J134" s="151">
        <f t="shared" si="92"/>
        <v>0</v>
      </c>
      <c r="K134" s="151">
        <f t="shared" si="92"/>
        <v>0</v>
      </c>
      <c r="L134" s="151">
        <f t="shared" si="92"/>
        <v>0</v>
      </c>
      <c r="M134" s="151">
        <f t="shared" si="92"/>
        <v>0</v>
      </c>
      <c r="N134" s="151">
        <f t="shared" si="92"/>
        <v>0</v>
      </c>
      <c r="O134" s="151">
        <f t="shared" si="92"/>
        <v>0</v>
      </c>
      <c r="P134" s="151">
        <f t="shared" si="92"/>
        <v>0</v>
      </c>
      <c r="AB134" s="168"/>
    </row>
    <row r="135" spans="4:37" x14ac:dyDescent="0.3">
      <c r="E135" s="149" t="s">
        <v>82</v>
      </c>
      <c r="F135" s="152"/>
      <c r="G135" s="151">
        <f t="shared" ref="G135:P135" si="93">G131/G121</f>
        <v>0</v>
      </c>
      <c r="H135" s="151">
        <f t="shared" si="93"/>
        <v>0</v>
      </c>
      <c r="I135" s="151">
        <f t="shared" si="93"/>
        <v>0</v>
      </c>
      <c r="J135" s="151">
        <f t="shared" si="93"/>
        <v>0</v>
      </c>
      <c r="K135" s="151">
        <f t="shared" si="93"/>
        <v>0</v>
      </c>
      <c r="L135" s="151">
        <f t="shared" si="93"/>
        <v>0</v>
      </c>
      <c r="M135" s="151">
        <f t="shared" si="93"/>
        <v>0</v>
      </c>
      <c r="N135" s="151">
        <f t="shared" si="93"/>
        <v>0</v>
      </c>
      <c r="O135" s="151">
        <f t="shared" si="93"/>
        <v>0</v>
      </c>
      <c r="P135" s="151">
        <f t="shared" si="93"/>
        <v>0</v>
      </c>
    </row>
    <row r="136" spans="4:37" x14ac:dyDescent="0.3">
      <c r="E136" s="182"/>
      <c r="F136" s="170"/>
      <c r="G136" s="171"/>
      <c r="H136" s="171"/>
      <c r="I136" s="171"/>
      <c r="J136" s="171"/>
      <c r="K136" s="171"/>
      <c r="L136" s="171"/>
      <c r="M136" s="171"/>
      <c r="N136" s="171"/>
      <c r="O136" s="171"/>
      <c r="P136" s="171"/>
    </row>
    <row r="137" spans="4:37" x14ac:dyDescent="0.3">
      <c r="E137" s="182"/>
      <c r="F137" s="170"/>
      <c r="G137" s="171"/>
      <c r="H137" s="171"/>
      <c r="I137" s="171"/>
      <c r="J137" s="171"/>
      <c r="K137" s="171"/>
      <c r="L137" s="171"/>
      <c r="M137" s="171"/>
      <c r="N137" s="171"/>
      <c r="O137" s="171"/>
      <c r="P137" s="171"/>
      <c r="Q137" s="57"/>
    </row>
    <row r="139" spans="4:37" x14ac:dyDescent="0.3">
      <c r="D139" s="183" t="s">
        <v>112</v>
      </c>
      <c r="E139" s="184" t="s">
        <v>138</v>
      </c>
      <c r="F139" s="185"/>
      <c r="G139" s="183"/>
    </row>
    <row r="140" spans="4:37" x14ac:dyDescent="0.3">
      <c r="E140" s="1" t="s">
        <v>111</v>
      </c>
      <c r="F140" s="5">
        <f>Supplier1!C5</f>
        <v>1</v>
      </c>
      <c r="G140" t="s">
        <v>34</v>
      </c>
    </row>
    <row r="141" spans="4:37" x14ac:dyDescent="0.3">
      <c r="E141" s="1" t="s">
        <v>110</v>
      </c>
      <c r="F141" s="6">
        <f>Supplier1!C7</f>
        <v>50</v>
      </c>
      <c r="G141" t="s">
        <v>35</v>
      </c>
      <c r="L141" s="270"/>
      <c r="O141" s="294" t="s">
        <v>139</v>
      </c>
      <c r="P141" s="294">
        <v>1</v>
      </c>
    </row>
    <row r="142" spans="4:37" x14ac:dyDescent="0.3">
      <c r="E142" s="1" t="s">
        <v>37</v>
      </c>
      <c r="F142" s="6">
        <f>Supplier1!C8</f>
        <v>30</v>
      </c>
      <c r="G142" t="s">
        <v>35</v>
      </c>
      <c r="O142" s="294"/>
      <c r="P142" s="294"/>
    </row>
    <row r="143" spans="4:37" x14ac:dyDescent="0.3">
      <c r="E143" s="1" t="s">
        <v>129</v>
      </c>
      <c r="F143" s="7">
        <f>Supplier1!C4</f>
        <v>200</v>
      </c>
      <c r="O143" s="294"/>
      <c r="P143" s="294"/>
    </row>
    <row r="144" spans="4:37" ht="16.2" customHeight="1" thickBot="1" x14ac:dyDescent="0.35">
      <c r="E144" s="1" t="s">
        <v>131</v>
      </c>
      <c r="F144" s="6" t="str">
        <f>Supplier1!C11</f>
        <v>No</v>
      </c>
      <c r="L144" s="53" t="s">
        <v>36</v>
      </c>
      <c r="O144" s="295"/>
      <c r="P144" s="295"/>
    </row>
    <row r="145" spans="4:17" ht="15" thickBot="1" x14ac:dyDescent="0.35">
      <c r="F145" s="54" t="s">
        <v>38</v>
      </c>
      <c r="G145" s="8" t="s">
        <v>0</v>
      </c>
      <c r="H145" s="8" t="s">
        <v>1</v>
      </c>
      <c r="I145" s="8" t="s">
        <v>91</v>
      </c>
      <c r="J145" s="8" t="s">
        <v>3</v>
      </c>
      <c r="K145" s="8" t="s">
        <v>4</v>
      </c>
      <c r="L145" s="8" t="s">
        <v>5</v>
      </c>
      <c r="M145" s="8" t="s">
        <v>6</v>
      </c>
      <c r="N145" s="8" t="s">
        <v>7</v>
      </c>
      <c r="O145" s="8" t="s">
        <v>8</v>
      </c>
      <c r="P145" s="9" t="s">
        <v>9</v>
      </c>
    </row>
    <row r="146" spans="4:17" x14ac:dyDescent="0.3">
      <c r="E146" s="271" t="s">
        <v>135</v>
      </c>
      <c r="F146" s="287"/>
      <c r="G146" s="283">
        <f>IF($Q$26 = "Choosing Supplier 1", IF($F$144="Yes", G23,0),0)</f>
        <v>0</v>
      </c>
      <c r="H146" s="283">
        <f t="shared" ref="H146:P146" si="94">IF($Q$26 = "Choosing Supplier 1", IF($F$144="Yes", H23,0),0)</f>
        <v>0</v>
      </c>
      <c r="I146" s="283">
        <f t="shared" si="94"/>
        <v>0</v>
      </c>
      <c r="J146" s="283">
        <f t="shared" si="94"/>
        <v>0</v>
      </c>
      <c r="K146" s="283">
        <f t="shared" si="94"/>
        <v>0</v>
      </c>
      <c r="L146" s="283">
        <f t="shared" si="94"/>
        <v>0</v>
      </c>
      <c r="M146" s="283">
        <f t="shared" si="94"/>
        <v>0</v>
      </c>
      <c r="N146" s="283">
        <f t="shared" si="94"/>
        <v>0</v>
      </c>
      <c r="O146" s="283">
        <f t="shared" si="94"/>
        <v>0</v>
      </c>
      <c r="P146" s="284">
        <f t="shared" si="94"/>
        <v>0</v>
      </c>
    </row>
    <row r="147" spans="4:17" x14ac:dyDescent="0.3">
      <c r="E147" s="271" t="s">
        <v>136</v>
      </c>
      <c r="F147" s="272"/>
      <c r="G147" s="273">
        <f>IF($Q$70 = "Choosing Supplier 1", IF($F$144="Yes", G67,0),0)</f>
        <v>0</v>
      </c>
      <c r="H147" s="273">
        <f t="shared" ref="H147:P147" si="95">IF($Q$70 = "Choosing Supplier 1", IF($F$144="Yes", H67,0),0)</f>
        <v>0</v>
      </c>
      <c r="I147" s="273">
        <f t="shared" si="95"/>
        <v>0</v>
      </c>
      <c r="J147" s="273">
        <f t="shared" si="95"/>
        <v>0</v>
      </c>
      <c r="K147" s="273">
        <f t="shared" si="95"/>
        <v>0</v>
      </c>
      <c r="L147" s="273">
        <f t="shared" si="95"/>
        <v>0</v>
      </c>
      <c r="M147" s="273">
        <f t="shared" si="95"/>
        <v>0</v>
      </c>
      <c r="N147" s="273">
        <f t="shared" si="95"/>
        <v>0</v>
      </c>
      <c r="O147" s="273">
        <f t="shared" si="95"/>
        <v>0</v>
      </c>
      <c r="P147" s="274">
        <f t="shared" si="95"/>
        <v>0</v>
      </c>
    </row>
    <row r="148" spans="4:17" ht="15" thickBot="1" x14ac:dyDescent="0.35">
      <c r="E148" s="271" t="s">
        <v>137</v>
      </c>
      <c r="F148" s="275"/>
      <c r="G148" s="276">
        <f>IF($Q$115 = "Choosing Supplier 1", IF($F$144="Yes", G112,0),0)</f>
        <v>0</v>
      </c>
      <c r="H148" s="276">
        <f t="shared" ref="H148:P148" si="96">IF($Q$115 = "Choosing Supplier 1", IF($F$144="Yes", H112,0),0)</f>
        <v>0</v>
      </c>
      <c r="I148" s="276">
        <f t="shared" si="96"/>
        <v>0</v>
      </c>
      <c r="J148" s="276">
        <f t="shared" si="96"/>
        <v>0</v>
      </c>
      <c r="K148" s="276">
        <f t="shared" si="96"/>
        <v>0</v>
      </c>
      <c r="L148" s="276">
        <f t="shared" si="96"/>
        <v>0</v>
      </c>
      <c r="M148" s="276">
        <f t="shared" si="96"/>
        <v>0</v>
      </c>
      <c r="N148" s="276">
        <f t="shared" si="96"/>
        <v>0</v>
      </c>
      <c r="O148" s="276">
        <f t="shared" si="96"/>
        <v>0</v>
      </c>
      <c r="P148" s="277">
        <f t="shared" si="96"/>
        <v>0</v>
      </c>
    </row>
    <row r="149" spans="4:17" x14ac:dyDescent="0.3">
      <c r="E149" s="186" t="s">
        <v>92</v>
      </c>
      <c r="F149" s="187"/>
      <c r="G149" s="288">
        <f>SUM(G146:G148)</f>
        <v>0</v>
      </c>
      <c r="H149" s="288">
        <f t="shared" ref="H149:P149" si="97">SUM(H146:H148)</f>
        <v>0</v>
      </c>
      <c r="I149" s="288">
        <f t="shared" si="97"/>
        <v>0</v>
      </c>
      <c r="J149" s="288">
        <f t="shared" si="97"/>
        <v>0</v>
      </c>
      <c r="K149" s="288">
        <f t="shared" si="97"/>
        <v>0</v>
      </c>
      <c r="L149" s="288">
        <f t="shared" si="97"/>
        <v>0</v>
      </c>
      <c r="M149" s="288">
        <f t="shared" si="97"/>
        <v>0</v>
      </c>
      <c r="N149" s="288">
        <f t="shared" si="97"/>
        <v>0</v>
      </c>
      <c r="O149" s="288">
        <f t="shared" si="97"/>
        <v>0</v>
      </c>
      <c r="P149" s="289">
        <f t="shared" si="97"/>
        <v>0</v>
      </c>
    </row>
    <row r="150" spans="4:17" x14ac:dyDescent="0.3">
      <c r="E150" s="190" t="s">
        <v>93</v>
      </c>
      <c r="F150" s="191"/>
      <c r="G150" s="192"/>
      <c r="H150" s="192"/>
      <c r="I150" s="192"/>
      <c r="J150" s="192"/>
      <c r="K150" s="192"/>
      <c r="L150" s="192"/>
      <c r="M150" s="192"/>
      <c r="N150" s="192"/>
      <c r="O150" s="192"/>
      <c r="P150" s="193"/>
    </row>
    <row r="151" spans="4:17" x14ac:dyDescent="0.3">
      <c r="E151" s="175" t="s">
        <v>94</v>
      </c>
      <c r="F151" s="36">
        <f>Supplier1!C9</f>
        <v>50</v>
      </c>
      <c r="G151" s="69">
        <f t="shared" ref="G151:P151" si="98">F151+G153-G149</f>
        <v>50</v>
      </c>
      <c r="H151" s="69">
        <f t="shared" si="98"/>
        <v>50</v>
      </c>
      <c r="I151" s="69">
        <f t="shared" si="98"/>
        <v>50</v>
      </c>
      <c r="J151" s="69">
        <f t="shared" si="98"/>
        <v>50</v>
      </c>
      <c r="K151" s="69">
        <f t="shared" si="98"/>
        <v>50</v>
      </c>
      <c r="L151" s="69">
        <f t="shared" si="98"/>
        <v>50</v>
      </c>
      <c r="M151" s="69">
        <f t="shared" si="98"/>
        <v>50</v>
      </c>
      <c r="N151" s="69">
        <f t="shared" si="98"/>
        <v>50</v>
      </c>
      <c r="O151" s="69">
        <f t="shared" si="98"/>
        <v>50</v>
      </c>
      <c r="P151" s="70">
        <f t="shared" si="98"/>
        <v>50</v>
      </c>
    </row>
    <row r="152" spans="4:17" x14ac:dyDescent="0.3">
      <c r="E152" s="175" t="s">
        <v>95</v>
      </c>
      <c r="F152" s="72"/>
      <c r="G152" s="69">
        <f t="shared" ref="G152:P152" si="99">IF(F151-G149&lt;=$F$142, G149-F151+$F$142,0)</f>
        <v>0</v>
      </c>
      <c r="H152" s="69">
        <f t="shared" si="99"/>
        <v>0</v>
      </c>
      <c r="I152" s="69">
        <f t="shared" si="99"/>
        <v>0</v>
      </c>
      <c r="J152" s="69">
        <f t="shared" si="99"/>
        <v>0</v>
      </c>
      <c r="K152" s="69">
        <f t="shared" si="99"/>
        <v>0</v>
      </c>
      <c r="L152" s="69">
        <f t="shared" si="99"/>
        <v>0</v>
      </c>
      <c r="M152" s="69">
        <f t="shared" si="99"/>
        <v>0</v>
      </c>
      <c r="N152" s="69">
        <f t="shared" si="99"/>
        <v>0</v>
      </c>
      <c r="O152" s="69">
        <f t="shared" si="99"/>
        <v>0</v>
      </c>
      <c r="P152" s="70">
        <f t="shared" si="99"/>
        <v>0</v>
      </c>
    </row>
    <row r="153" spans="4:17" x14ac:dyDescent="0.3">
      <c r="E153" s="178" t="s">
        <v>96</v>
      </c>
      <c r="F153" s="72"/>
      <c r="G153" s="69">
        <f xml:space="preserve"> CEILING(G152/$F$141,1)*$F$141</f>
        <v>0</v>
      </c>
      <c r="H153" s="69">
        <f t="shared" ref="H153:P153" si="100" xml:space="preserve"> CEILING(H152/$F$141,1)*$F$141</f>
        <v>0</v>
      </c>
      <c r="I153" s="69">
        <f t="shared" si="100"/>
        <v>0</v>
      </c>
      <c r="J153" s="69">
        <f t="shared" si="100"/>
        <v>0</v>
      </c>
      <c r="K153" s="69">
        <f t="shared" si="100"/>
        <v>0</v>
      </c>
      <c r="L153" s="69">
        <f t="shared" si="100"/>
        <v>0</v>
      </c>
      <c r="M153" s="69">
        <f t="shared" si="100"/>
        <v>0</v>
      </c>
      <c r="N153" s="69">
        <f t="shared" si="100"/>
        <v>0</v>
      </c>
      <c r="O153" s="69">
        <f t="shared" si="100"/>
        <v>0</v>
      </c>
      <c r="P153" s="70">
        <f t="shared" si="100"/>
        <v>0</v>
      </c>
    </row>
    <row r="154" spans="4:17" ht="15" thickBot="1" x14ac:dyDescent="0.35">
      <c r="E154" s="194" t="s">
        <v>97</v>
      </c>
      <c r="F154" s="195"/>
      <c r="G154" s="196">
        <f>H153</f>
        <v>0</v>
      </c>
      <c r="H154" s="196">
        <f>I153</f>
        <v>0</v>
      </c>
      <c r="I154" s="196">
        <f t="shared" ref="I154:P154" si="101">J153</f>
        <v>0</v>
      </c>
      <c r="J154" s="196">
        <f t="shared" si="101"/>
        <v>0</v>
      </c>
      <c r="K154" s="196">
        <f t="shared" si="101"/>
        <v>0</v>
      </c>
      <c r="L154" s="196">
        <f t="shared" si="101"/>
        <v>0</v>
      </c>
      <c r="M154" s="196">
        <f t="shared" si="101"/>
        <v>0</v>
      </c>
      <c r="N154" s="196">
        <f t="shared" si="101"/>
        <v>0</v>
      </c>
      <c r="O154" s="196">
        <f t="shared" si="101"/>
        <v>0</v>
      </c>
      <c r="P154" s="197">
        <f t="shared" si="101"/>
        <v>0</v>
      </c>
      <c r="Q154" s="133"/>
    </row>
    <row r="155" spans="4:17" ht="15" thickBot="1" x14ac:dyDescent="0.35">
      <c r="E155" s="198" t="s">
        <v>98</v>
      </c>
      <c r="F155" s="199"/>
      <c r="G155" s="200">
        <f>IF(G152&gt;$F$143,G152-$F$143,0)</f>
        <v>0</v>
      </c>
      <c r="H155" s="200">
        <f t="shared" ref="H155:P156" si="102">IF(H152&gt;$F$143,H152-$F$143,0)</f>
        <v>0</v>
      </c>
      <c r="I155" s="200">
        <f>IF(I152&gt;$F$143,I152-$F$143,0)</f>
        <v>0</v>
      </c>
      <c r="J155" s="200">
        <f t="shared" si="102"/>
        <v>0</v>
      </c>
      <c r="K155" s="200">
        <f t="shared" si="102"/>
        <v>0</v>
      </c>
      <c r="L155" s="200">
        <f t="shared" si="102"/>
        <v>0</v>
      </c>
      <c r="M155" s="200">
        <f t="shared" si="102"/>
        <v>0</v>
      </c>
      <c r="N155" s="200">
        <f t="shared" si="102"/>
        <v>0</v>
      </c>
      <c r="O155" s="200">
        <f t="shared" si="102"/>
        <v>0</v>
      </c>
      <c r="P155" s="201">
        <f t="shared" si="102"/>
        <v>0</v>
      </c>
      <c r="Q155" s="133"/>
    </row>
    <row r="156" spans="4:17" ht="15" thickBot="1" x14ac:dyDescent="0.35">
      <c r="E156" s="198" t="s">
        <v>99</v>
      </c>
      <c r="F156" s="199"/>
      <c r="G156" s="200">
        <f>IF(G153&gt;$F$143,G153-$F$143,0)</f>
        <v>0</v>
      </c>
      <c r="H156" s="200">
        <f t="shared" si="102"/>
        <v>0</v>
      </c>
      <c r="I156" s="200">
        <f>IF(I153&gt;$F$143,I153-$F$143,0)</f>
        <v>0</v>
      </c>
      <c r="J156" s="200">
        <f t="shared" si="102"/>
        <v>0</v>
      </c>
      <c r="K156" s="200">
        <f t="shared" si="102"/>
        <v>0</v>
      </c>
      <c r="L156" s="200">
        <f t="shared" si="102"/>
        <v>0</v>
      </c>
      <c r="M156" s="200">
        <f t="shared" si="102"/>
        <v>0</v>
      </c>
      <c r="N156" s="200">
        <f t="shared" si="102"/>
        <v>0</v>
      </c>
      <c r="O156" s="200">
        <f t="shared" si="102"/>
        <v>0</v>
      </c>
      <c r="P156" s="201">
        <f t="shared" si="102"/>
        <v>0</v>
      </c>
      <c r="Q156" s="133"/>
    </row>
    <row r="157" spans="4:17" x14ac:dyDescent="0.3">
      <c r="I157" s="202"/>
      <c r="J157" s="203"/>
    </row>
    <row r="158" spans="4:17" x14ac:dyDescent="0.3">
      <c r="I158" s="202"/>
      <c r="J158" s="203"/>
    </row>
    <row r="159" spans="4:17" x14ac:dyDescent="0.3">
      <c r="I159" s="202"/>
      <c r="J159" s="203"/>
    </row>
    <row r="160" spans="4:17" x14ac:dyDescent="0.3">
      <c r="D160" s="183" t="s">
        <v>113</v>
      </c>
      <c r="E160" s="184" t="s">
        <v>90</v>
      </c>
      <c r="F160" s="185"/>
      <c r="G160" s="278"/>
    </row>
    <row r="161" spans="3:19" ht="14.4" customHeight="1" x14ac:dyDescent="0.3">
      <c r="E161" s="1" t="s">
        <v>111</v>
      </c>
      <c r="F161" s="5">
        <f>Supplier2!C5</f>
        <v>1</v>
      </c>
      <c r="G161" t="s">
        <v>34</v>
      </c>
    </row>
    <row r="162" spans="3:19" ht="14.4" customHeight="1" x14ac:dyDescent="0.3">
      <c r="E162" s="1" t="s">
        <v>110</v>
      </c>
      <c r="F162" s="6">
        <f>Supplier2!C7</f>
        <v>50</v>
      </c>
      <c r="G162" t="s">
        <v>35</v>
      </c>
      <c r="O162" s="294" t="s">
        <v>139</v>
      </c>
      <c r="P162" s="294">
        <v>2</v>
      </c>
    </row>
    <row r="163" spans="3:19" ht="14.4" customHeight="1" x14ac:dyDescent="0.3">
      <c r="E163" s="1" t="s">
        <v>37</v>
      </c>
      <c r="F163" s="6">
        <f>Supplier2!C8</f>
        <v>40</v>
      </c>
      <c r="G163" t="s">
        <v>35</v>
      </c>
      <c r="O163" s="294"/>
      <c r="P163" s="294"/>
    </row>
    <row r="164" spans="3:19" ht="15" customHeight="1" x14ac:dyDescent="0.3">
      <c r="E164" s="1" t="s">
        <v>129</v>
      </c>
      <c r="F164" s="7">
        <f>Supplier2!C4</f>
        <v>150</v>
      </c>
      <c r="O164" s="294"/>
      <c r="P164" s="294"/>
    </row>
    <row r="165" spans="3:19" ht="16.8" customHeight="1" thickBot="1" x14ac:dyDescent="0.35">
      <c r="E165" s="1" t="s">
        <v>131</v>
      </c>
      <c r="F165" s="6" t="str">
        <f>Supplier2!C11</f>
        <v>No</v>
      </c>
      <c r="L165" s="53" t="s">
        <v>36</v>
      </c>
      <c r="O165" s="295"/>
      <c r="P165" s="295"/>
    </row>
    <row r="166" spans="3:19" ht="15" thickBot="1" x14ac:dyDescent="0.35">
      <c r="F166" s="279" t="s">
        <v>38</v>
      </c>
      <c r="G166" s="280" t="s">
        <v>0</v>
      </c>
      <c r="H166" s="280" t="s">
        <v>1</v>
      </c>
      <c r="I166" s="280" t="s">
        <v>91</v>
      </c>
      <c r="J166" s="280" t="s">
        <v>3</v>
      </c>
      <c r="K166" s="280" t="s">
        <v>4</v>
      </c>
      <c r="L166" s="280" t="s">
        <v>5</v>
      </c>
      <c r="M166" s="280" t="s">
        <v>6</v>
      </c>
      <c r="N166" s="280" t="s">
        <v>7</v>
      </c>
      <c r="O166" s="280" t="s">
        <v>8</v>
      </c>
      <c r="P166" s="281" t="s">
        <v>9</v>
      </c>
    </row>
    <row r="167" spans="3:19" x14ac:dyDescent="0.3">
      <c r="E167" s="271" t="s">
        <v>135</v>
      </c>
      <c r="F167" s="282"/>
      <c r="G167" s="283">
        <f>IF($Q$26 = "Choosing Supplier 2", IF($F$165="Yes", G23,0),0)</f>
        <v>0</v>
      </c>
      <c r="H167" s="283">
        <f t="shared" ref="H167:P167" si="103">IF($Q$26 = "Choosing Supplier 2", IF($F$165="Yes", H23,0),0)</f>
        <v>0</v>
      </c>
      <c r="I167" s="283">
        <f t="shared" si="103"/>
        <v>0</v>
      </c>
      <c r="J167" s="283">
        <f t="shared" si="103"/>
        <v>0</v>
      </c>
      <c r="K167" s="283">
        <f t="shared" si="103"/>
        <v>0</v>
      </c>
      <c r="L167" s="283">
        <f t="shared" si="103"/>
        <v>0</v>
      </c>
      <c r="M167" s="283">
        <f t="shared" si="103"/>
        <v>0</v>
      </c>
      <c r="N167" s="283">
        <f t="shared" si="103"/>
        <v>0</v>
      </c>
      <c r="O167" s="283">
        <f t="shared" si="103"/>
        <v>0</v>
      </c>
      <c r="P167" s="284">
        <f t="shared" si="103"/>
        <v>0</v>
      </c>
      <c r="R167" t="s">
        <v>146</v>
      </c>
      <c r="S167" t="s">
        <v>145</v>
      </c>
    </row>
    <row r="168" spans="3:19" x14ac:dyDescent="0.3">
      <c r="E168" s="271" t="s">
        <v>136</v>
      </c>
      <c r="F168" s="285"/>
      <c r="G168" s="273">
        <f>IF($Q$70 = "Choosing Supplier 2", IF($F$165="Yes", G67,0),0)</f>
        <v>0</v>
      </c>
      <c r="H168" s="273">
        <f t="shared" ref="H168:P168" si="104">IF($Q$70 = "Choosing Supplier 2", IF($F$165="Yes", H67,0),0)</f>
        <v>0</v>
      </c>
      <c r="I168" s="273">
        <f t="shared" si="104"/>
        <v>0</v>
      </c>
      <c r="J168" s="273">
        <f t="shared" si="104"/>
        <v>0</v>
      </c>
      <c r="K168" s="273">
        <f t="shared" si="104"/>
        <v>0</v>
      </c>
      <c r="L168" s="273">
        <f t="shared" si="104"/>
        <v>0</v>
      </c>
      <c r="M168" s="273">
        <f t="shared" si="104"/>
        <v>0</v>
      </c>
      <c r="N168" s="273">
        <f t="shared" si="104"/>
        <v>0</v>
      </c>
      <c r="O168" s="273">
        <f t="shared" si="104"/>
        <v>0</v>
      </c>
      <c r="P168" s="274">
        <f t="shared" si="104"/>
        <v>0</v>
      </c>
      <c r="R168" t="s">
        <v>147</v>
      </c>
      <c r="S168" t="s">
        <v>149</v>
      </c>
    </row>
    <row r="169" spans="3:19" ht="15" thickBot="1" x14ac:dyDescent="0.35">
      <c r="E169" s="271" t="s">
        <v>137</v>
      </c>
      <c r="F169" s="286"/>
      <c r="G169" s="276">
        <f>IF($Q$115 = "Choosing Supplier 2", IF($F$165="Yes", G112,0),0)</f>
        <v>0</v>
      </c>
      <c r="H169" s="276">
        <f t="shared" ref="H169:P169" si="105">IF($Q$115 = "Choosing Supplier 2", IF($F$165="Yes", H112,0),0)</f>
        <v>0</v>
      </c>
      <c r="I169" s="276">
        <f t="shared" si="105"/>
        <v>0</v>
      </c>
      <c r="J169" s="276">
        <f t="shared" si="105"/>
        <v>0</v>
      </c>
      <c r="K169" s="276">
        <f t="shared" si="105"/>
        <v>0</v>
      </c>
      <c r="L169" s="276">
        <f t="shared" si="105"/>
        <v>0</v>
      </c>
      <c r="M169" s="276">
        <f t="shared" si="105"/>
        <v>0</v>
      </c>
      <c r="N169" s="276">
        <f t="shared" si="105"/>
        <v>0</v>
      </c>
      <c r="O169" s="276">
        <f t="shared" si="105"/>
        <v>0</v>
      </c>
      <c r="P169" s="277">
        <f t="shared" si="105"/>
        <v>0</v>
      </c>
      <c r="R169" t="s">
        <v>148</v>
      </c>
      <c r="S169" t="s">
        <v>150</v>
      </c>
    </row>
    <row r="170" spans="3:19" x14ac:dyDescent="0.3">
      <c r="E170" s="186" t="s">
        <v>140</v>
      </c>
      <c r="F170" s="187"/>
      <c r="G170" s="188">
        <f>SUM(G167:G169)</f>
        <v>0</v>
      </c>
      <c r="H170" s="188">
        <f t="shared" ref="H170:P170" si="106">SUM(H167:H169)</f>
        <v>0</v>
      </c>
      <c r="I170" s="188">
        <f t="shared" si="106"/>
        <v>0</v>
      </c>
      <c r="J170" s="188">
        <f t="shared" si="106"/>
        <v>0</v>
      </c>
      <c r="K170" s="188">
        <f t="shared" si="106"/>
        <v>0</v>
      </c>
      <c r="L170" s="188">
        <f t="shared" si="106"/>
        <v>0</v>
      </c>
      <c r="M170" s="188">
        <f t="shared" si="106"/>
        <v>0</v>
      </c>
      <c r="N170" s="188">
        <f t="shared" si="106"/>
        <v>0</v>
      </c>
      <c r="O170" s="188">
        <f t="shared" si="106"/>
        <v>0</v>
      </c>
      <c r="P170" s="189">
        <f t="shared" si="106"/>
        <v>0</v>
      </c>
    </row>
    <row r="171" spans="3:19" x14ac:dyDescent="0.3">
      <c r="E171" s="190" t="s">
        <v>93</v>
      </c>
      <c r="F171" s="191"/>
      <c r="G171" s="192"/>
      <c r="H171" s="192"/>
      <c r="I171" s="192"/>
      <c r="J171" s="192"/>
      <c r="K171" s="192"/>
      <c r="L171" s="192"/>
      <c r="M171" s="192"/>
      <c r="N171" s="192"/>
      <c r="O171" s="192"/>
      <c r="P171" s="193"/>
    </row>
    <row r="172" spans="3:19" x14ac:dyDescent="0.3">
      <c r="E172" s="175" t="s">
        <v>94</v>
      </c>
      <c r="F172" s="68">
        <f>Supplier2!C9</f>
        <v>60</v>
      </c>
      <c r="G172" s="69">
        <f t="shared" ref="G172:P172" si="107">F172+G174-G170</f>
        <v>60</v>
      </c>
      <c r="H172" s="69">
        <f t="shared" si="107"/>
        <v>60</v>
      </c>
      <c r="I172" s="69">
        <f t="shared" si="107"/>
        <v>60</v>
      </c>
      <c r="J172" s="69">
        <f t="shared" si="107"/>
        <v>60</v>
      </c>
      <c r="K172" s="69">
        <f t="shared" si="107"/>
        <v>60</v>
      </c>
      <c r="L172" s="69">
        <f t="shared" si="107"/>
        <v>60</v>
      </c>
      <c r="M172" s="69">
        <f t="shared" si="107"/>
        <v>60</v>
      </c>
      <c r="N172" s="69">
        <f t="shared" si="107"/>
        <v>60</v>
      </c>
      <c r="O172" s="69">
        <f t="shared" si="107"/>
        <v>60</v>
      </c>
      <c r="P172" s="70">
        <f t="shared" si="107"/>
        <v>60</v>
      </c>
    </row>
    <row r="173" spans="3:19" x14ac:dyDescent="0.3">
      <c r="E173" s="175" t="s">
        <v>95</v>
      </c>
      <c r="F173" s="72"/>
      <c r="G173" s="69">
        <f t="shared" ref="G173:I173" si="108">IF(F172-G170&lt;=$F$163, G170-F172+$F$163,0)</f>
        <v>0</v>
      </c>
      <c r="H173" s="69">
        <f t="shared" si="108"/>
        <v>0</v>
      </c>
      <c r="I173" s="69">
        <f t="shared" si="108"/>
        <v>0</v>
      </c>
      <c r="J173" s="69">
        <f>IF(I172-J170&lt;=$F$163, J170-I172+$F$163,0)</f>
        <v>0</v>
      </c>
      <c r="K173" s="69">
        <f t="shared" ref="K173:P173" si="109">IF(J172-K170&lt;=$F$163, K170-J172+$F$163,0)</f>
        <v>0</v>
      </c>
      <c r="L173" s="69">
        <f t="shared" si="109"/>
        <v>0</v>
      </c>
      <c r="M173" s="69">
        <f t="shared" si="109"/>
        <v>0</v>
      </c>
      <c r="N173" s="69">
        <f t="shared" si="109"/>
        <v>0</v>
      </c>
      <c r="O173" s="69">
        <f t="shared" si="109"/>
        <v>0</v>
      </c>
      <c r="P173" s="70">
        <f t="shared" si="109"/>
        <v>0</v>
      </c>
    </row>
    <row r="174" spans="3:19" x14ac:dyDescent="0.3">
      <c r="E174" s="178" t="s">
        <v>96</v>
      </c>
      <c r="F174" s="72"/>
      <c r="G174" s="69">
        <f xml:space="preserve"> CEILING(G173/$F$141,1)*$F$141</f>
        <v>0</v>
      </c>
      <c r="H174" s="69">
        <f t="shared" ref="H174:P174" si="110" xml:space="preserve"> CEILING(H173/$F$141,1)*$F$141</f>
        <v>0</v>
      </c>
      <c r="I174" s="69">
        <f t="shared" si="110"/>
        <v>0</v>
      </c>
      <c r="J174" s="69">
        <f t="shared" si="110"/>
        <v>0</v>
      </c>
      <c r="K174" s="69">
        <f t="shared" si="110"/>
        <v>0</v>
      </c>
      <c r="L174" s="69">
        <f t="shared" si="110"/>
        <v>0</v>
      </c>
      <c r="M174" s="69">
        <f t="shared" si="110"/>
        <v>0</v>
      </c>
      <c r="N174" s="69">
        <f t="shared" si="110"/>
        <v>0</v>
      </c>
      <c r="O174" s="69">
        <f t="shared" si="110"/>
        <v>0</v>
      </c>
      <c r="P174" s="70">
        <f t="shared" si="110"/>
        <v>0</v>
      </c>
    </row>
    <row r="175" spans="3:19" ht="15" thickBot="1" x14ac:dyDescent="0.35">
      <c r="E175" s="194" t="s">
        <v>97</v>
      </c>
      <c r="F175" s="195"/>
      <c r="G175" s="196">
        <f>H174</f>
        <v>0</v>
      </c>
      <c r="H175" s="196">
        <f>I174</f>
        <v>0</v>
      </c>
      <c r="I175" s="196">
        <f t="shared" ref="I175:P175" si="111">J174</f>
        <v>0</v>
      </c>
      <c r="J175" s="196">
        <f t="shared" si="111"/>
        <v>0</v>
      </c>
      <c r="K175" s="196">
        <f t="shared" si="111"/>
        <v>0</v>
      </c>
      <c r="L175" s="196">
        <f t="shared" si="111"/>
        <v>0</v>
      </c>
      <c r="M175" s="196">
        <f t="shared" si="111"/>
        <v>0</v>
      </c>
      <c r="N175" s="196">
        <f t="shared" si="111"/>
        <v>0</v>
      </c>
      <c r="O175" s="196">
        <f t="shared" si="111"/>
        <v>0</v>
      </c>
      <c r="P175" s="197">
        <f t="shared" si="111"/>
        <v>0</v>
      </c>
    </row>
    <row r="176" spans="3:19" ht="15" thickBot="1" x14ac:dyDescent="0.35">
      <c r="C176" t="s">
        <v>141</v>
      </c>
      <c r="E176" s="198" t="s">
        <v>142</v>
      </c>
      <c r="F176" s="199"/>
      <c r="G176" s="200">
        <f>IF(G173&gt;$F$164,G173-$F$164,0)</f>
        <v>0</v>
      </c>
      <c r="H176" s="200">
        <f t="shared" ref="H176:P177" si="112">IF(H173&gt;$F$164,H173-$F$164,0)</f>
        <v>0</v>
      </c>
      <c r="I176" s="200">
        <f t="shared" si="112"/>
        <v>0</v>
      </c>
      <c r="J176" s="200">
        <f t="shared" si="112"/>
        <v>0</v>
      </c>
      <c r="K176" s="200">
        <f t="shared" si="112"/>
        <v>0</v>
      </c>
      <c r="L176" s="200">
        <f t="shared" si="112"/>
        <v>0</v>
      </c>
      <c r="M176" s="200">
        <f t="shared" si="112"/>
        <v>0</v>
      </c>
      <c r="N176" s="200">
        <f t="shared" si="112"/>
        <v>0</v>
      </c>
      <c r="O176" s="200">
        <f t="shared" si="112"/>
        <v>0</v>
      </c>
      <c r="P176" s="201">
        <f t="shared" si="112"/>
        <v>0</v>
      </c>
    </row>
    <row r="177" spans="4:16" ht="15" thickBot="1" x14ac:dyDescent="0.35">
      <c r="E177" s="198" t="s">
        <v>99</v>
      </c>
      <c r="F177" s="199"/>
      <c r="G177" s="200">
        <f>IF(G174&gt;$F$164,G174-$F$164,0)</f>
        <v>0</v>
      </c>
      <c r="H177" s="200">
        <f t="shared" si="112"/>
        <v>0</v>
      </c>
      <c r="I177" s="200">
        <f t="shared" si="112"/>
        <v>0</v>
      </c>
      <c r="J177" s="200">
        <f t="shared" si="112"/>
        <v>0</v>
      </c>
      <c r="K177" s="200">
        <f t="shared" si="112"/>
        <v>0</v>
      </c>
      <c r="L177" s="200">
        <f t="shared" si="112"/>
        <v>0</v>
      </c>
      <c r="M177" s="200">
        <f t="shared" si="112"/>
        <v>0</v>
      </c>
      <c r="N177" s="200">
        <f t="shared" si="112"/>
        <v>0</v>
      </c>
      <c r="O177" s="200">
        <f t="shared" si="112"/>
        <v>0</v>
      </c>
      <c r="P177" s="201">
        <f t="shared" si="112"/>
        <v>0</v>
      </c>
    </row>
    <row r="178" spans="4:16" x14ac:dyDescent="0.3">
      <c r="I178" s="202"/>
      <c r="J178" s="203"/>
    </row>
    <row r="179" spans="4:16" x14ac:dyDescent="0.3">
      <c r="I179" s="202"/>
      <c r="J179" s="203"/>
    </row>
    <row r="180" spans="4:16" x14ac:dyDescent="0.3">
      <c r="I180" s="202"/>
      <c r="J180" s="203"/>
    </row>
    <row r="181" spans="4:16" x14ac:dyDescent="0.3">
      <c r="I181" s="202"/>
      <c r="J181" s="203"/>
    </row>
    <row r="182" spans="4:16" x14ac:dyDescent="0.3">
      <c r="I182" s="204">
        <f>MIN(I131,I86,I42)</f>
        <v>0</v>
      </c>
      <c r="J182" s="203"/>
    </row>
    <row r="183" spans="4:16" x14ac:dyDescent="0.3">
      <c r="I183" s="202"/>
      <c r="J183" s="203"/>
    </row>
    <row r="184" spans="4:16" x14ac:dyDescent="0.3">
      <c r="D184" s="48" t="s">
        <v>100</v>
      </c>
      <c r="I184" s="205" t="s">
        <v>101</v>
      </c>
    </row>
    <row r="185" spans="4:16" x14ac:dyDescent="0.3">
      <c r="D185" t="s">
        <v>102</v>
      </c>
      <c r="I185" s="48" t="s">
        <v>103</v>
      </c>
    </row>
    <row r="186" spans="4:16" x14ac:dyDescent="0.3">
      <c r="D186" t="s">
        <v>104</v>
      </c>
    </row>
    <row r="187" spans="4:16" x14ac:dyDescent="0.3">
      <c r="D187" t="s">
        <v>105</v>
      </c>
    </row>
    <row r="188" spans="4:16" x14ac:dyDescent="0.3">
      <c r="D188" s="206" t="s">
        <v>106</v>
      </c>
      <c r="E188" s="48" t="s">
        <v>107</v>
      </c>
      <c r="I188" s="205" t="s">
        <v>108</v>
      </c>
    </row>
    <row r="189" spans="4:16" x14ac:dyDescent="0.3">
      <c r="I189" s="48" t="s">
        <v>109</v>
      </c>
    </row>
  </sheetData>
  <mergeCells count="7">
    <mergeCell ref="P9:P12"/>
    <mergeCell ref="P53:P56"/>
    <mergeCell ref="P98:P101"/>
    <mergeCell ref="O141:O144"/>
    <mergeCell ref="P141:P144"/>
    <mergeCell ref="O162:O165"/>
    <mergeCell ref="P162:P165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9AB02-E9CA-40CB-B386-70D450CE0A6B}">
  <dimension ref="A2:AK189"/>
  <sheetViews>
    <sheetView topLeftCell="A141" zoomScale="85" zoomScaleNormal="85" workbookViewId="0">
      <selection activeCell="K21" sqref="K21"/>
    </sheetView>
  </sheetViews>
  <sheetFormatPr defaultRowHeight="14.4" x14ac:dyDescent="0.3"/>
  <cols>
    <col min="4" max="4" width="23.6640625" customWidth="1"/>
    <col min="5" max="5" width="39.88671875" bestFit="1" customWidth="1"/>
    <col min="6" max="6" width="7.21875" bestFit="1" customWidth="1"/>
    <col min="7" max="7" width="11.6640625" bestFit="1" customWidth="1"/>
    <col min="8" max="8" width="10" style="4" bestFit="1" customWidth="1"/>
    <col min="9" max="11" width="9.88671875" style="4" bestFit="1" customWidth="1"/>
    <col min="12" max="12" width="10" style="4" bestFit="1" customWidth="1"/>
    <col min="13" max="14" width="9.88671875" style="4" bestFit="1" customWidth="1"/>
    <col min="15" max="15" width="10" style="4" bestFit="1" customWidth="1"/>
    <col min="16" max="16" width="10.6640625" style="4" bestFit="1" customWidth="1"/>
    <col min="17" max="17" width="17.6640625" bestFit="1" customWidth="1"/>
    <col min="18" max="18" width="11.44140625" customWidth="1"/>
    <col min="30" max="30" width="5.5546875" customWidth="1"/>
    <col min="31" max="31" width="6" customWidth="1"/>
    <col min="32" max="32" width="5.6640625" customWidth="1"/>
    <col min="34" max="34" width="5.6640625" customWidth="1"/>
  </cols>
  <sheetData>
    <row r="2" spans="1:17" x14ac:dyDescent="0.3">
      <c r="A2" s="49"/>
      <c r="B2" s="49"/>
      <c r="C2" s="49"/>
      <c r="E2" s="50" t="s">
        <v>29</v>
      </c>
    </row>
    <row r="3" spans="1:17" x14ac:dyDescent="0.3">
      <c r="A3" s="49"/>
      <c r="B3" s="49"/>
      <c r="C3" s="49"/>
      <c r="E3" s="50"/>
      <c r="K3" s="49" t="s">
        <v>30</v>
      </c>
    </row>
    <row r="4" spans="1:17" x14ac:dyDescent="0.3">
      <c r="D4" s="51" t="s">
        <v>31</v>
      </c>
      <c r="E4" s="52" t="s">
        <v>32</v>
      </c>
      <c r="K4" s="49" t="s">
        <v>33</v>
      </c>
    </row>
    <row r="5" spans="1:17" x14ac:dyDescent="0.3">
      <c r="E5" s="1" t="s">
        <v>117</v>
      </c>
      <c r="F5" s="232">
        <f>'DC1'!C3</f>
        <v>20</v>
      </c>
      <c r="G5" s="248">
        <f>'DC1'!D3</f>
        <v>600</v>
      </c>
      <c r="H5"/>
      <c r="Q5" s="4"/>
    </row>
    <row r="6" spans="1:17" ht="14.4" customHeight="1" x14ac:dyDescent="0.3">
      <c r="E6" s="1" t="s">
        <v>118</v>
      </c>
      <c r="F6" s="232">
        <f>'DC1'!C4</f>
        <v>10</v>
      </c>
      <c r="G6" s="248">
        <f>'DC1'!D4</f>
        <v>350</v>
      </c>
      <c r="H6"/>
      <c r="Q6" s="4"/>
    </row>
    <row r="7" spans="1:17" ht="14.4" customHeight="1" x14ac:dyDescent="0.3">
      <c r="E7" s="256" t="s">
        <v>119</v>
      </c>
      <c r="F7" s="257">
        <f>'DC1'!C5</f>
        <v>20</v>
      </c>
      <c r="G7" s="258">
        <f>'DC1'!D5</f>
        <v>500</v>
      </c>
      <c r="H7"/>
      <c r="P7" s="254"/>
      <c r="Q7" s="4"/>
    </row>
    <row r="8" spans="1:17" ht="14.4" customHeight="1" x14ac:dyDescent="0.3">
      <c r="E8" s="256" t="s">
        <v>120</v>
      </c>
      <c r="F8" s="257">
        <f>'DC1'!C6</f>
        <v>10</v>
      </c>
      <c r="G8" s="258">
        <f>'DC1'!D6</f>
        <v>280</v>
      </c>
      <c r="H8"/>
      <c r="P8" s="254"/>
      <c r="Q8" s="4"/>
    </row>
    <row r="9" spans="1:17" ht="14.4" customHeight="1" x14ac:dyDescent="0.3">
      <c r="E9" s="1" t="s">
        <v>121</v>
      </c>
      <c r="F9" s="232">
        <f>'DC1'!C7</f>
        <v>2</v>
      </c>
      <c r="G9" t="s">
        <v>34</v>
      </c>
      <c r="P9" s="294">
        <v>1</v>
      </c>
    </row>
    <row r="10" spans="1:17" ht="14.4" customHeight="1" x14ac:dyDescent="0.3">
      <c r="E10" s="256" t="s">
        <v>122</v>
      </c>
      <c r="F10" s="257">
        <f>'DC1'!C8</f>
        <v>1</v>
      </c>
      <c r="G10" t="s">
        <v>34</v>
      </c>
      <c r="P10" s="294"/>
    </row>
    <row r="11" spans="1:17" ht="14.4" customHeight="1" x14ac:dyDescent="0.3">
      <c r="E11" s="1" t="s">
        <v>86</v>
      </c>
      <c r="F11" s="6">
        <f>'DC1'!C9</f>
        <v>10</v>
      </c>
      <c r="G11" t="s">
        <v>35</v>
      </c>
      <c r="I11" s="255"/>
      <c r="L11" s="53" t="s">
        <v>36</v>
      </c>
      <c r="P11" s="294"/>
    </row>
    <row r="12" spans="1:17" ht="15" customHeight="1" thickBot="1" x14ac:dyDescent="0.35">
      <c r="E12" s="1" t="s">
        <v>37</v>
      </c>
      <c r="F12" s="7">
        <f>'DC1'!C10</f>
        <v>30</v>
      </c>
      <c r="G12" t="s">
        <v>35</v>
      </c>
      <c r="P12" s="295"/>
    </row>
    <row r="13" spans="1:17" ht="15" thickBot="1" x14ac:dyDescent="0.35">
      <c r="F13" s="243" t="s">
        <v>38</v>
      </c>
      <c r="G13" s="244" t="s">
        <v>0</v>
      </c>
      <c r="H13" s="244" t="s">
        <v>1</v>
      </c>
      <c r="I13" s="244" t="s">
        <v>2</v>
      </c>
      <c r="J13" s="244" t="s">
        <v>3</v>
      </c>
      <c r="K13" s="244" t="s">
        <v>4</v>
      </c>
      <c r="L13" s="244" t="s">
        <v>5</v>
      </c>
      <c r="M13" s="244" t="s">
        <v>6</v>
      </c>
      <c r="N13" s="244" t="s">
        <v>7</v>
      </c>
      <c r="O13" s="244" t="s">
        <v>8</v>
      </c>
      <c r="P13" s="245" t="s">
        <v>9</v>
      </c>
      <c r="Q13" s="55" t="s">
        <v>39</v>
      </c>
    </row>
    <row r="14" spans="1:17" x14ac:dyDescent="0.3">
      <c r="E14" s="10" t="s">
        <v>10</v>
      </c>
      <c r="F14" s="56"/>
      <c r="G14" s="246">
        <f>'DC1'!C13</f>
        <v>0</v>
      </c>
      <c r="H14" s="246">
        <f>'DC1'!D13</f>
        <v>0</v>
      </c>
      <c r="I14" s="246">
        <f>'DC1'!E13</f>
        <v>30</v>
      </c>
      <c r="J14" s="246">
        <f>'DC1'!F13</f>
        <v>30</v>
      </c>
      <c r="K14" s="249">
        <f>'DC1'!G13</f>
        <v>20</v>
      </c>
      <c r="L14" s="246">
        <f>'DC1'!H13</f>
        <v>15</v>
      </c>
      <c r="M14" s="246">
        <f>'DC1'!I13</f>
        <v>70</v>
      </c>
      <c r="N14" s="246">
        <f>'DC1'!J13</f>
        <v>0</v>
      </c>
      <c r="O14" s="246">
        <f>'DC1'!K13</f>
        <v>0</v>
      </c>
      <c r="P14" s="247">
        <f>'DC1'!L13</f>
        <v>10</v>
      </c>
      <c r="Q14" s="57" t="s">
        <v>40</v>
      </c>
    </row>
    <row r="15" spans="1:17" x14ac:dyDescent="0.3">
      <c r="D15" s="49" t="s">
        <v>41</v>
      </c>
      <c r="E15" s="14" t="s">
        <v>11</v>
      </c>
      <c r="F15" s="241"/>
      <c r="G15" s="240">
        <f>'DC1'!C14</f>
        <v>140</v>
      </c>
      <c r="H15" s="240">
        <f>'DC1'!D14</f>
        <v>30</v>
      </c>
      <c r="I15" s="240">
        <f>'DC1'!E14</f>
        <v>0</v>
      </c>
      <c r="J15" s="240">
        <f>'DC1'!F14</f>
        <v>0</v>
      </c>
      <c r="K15" s="240">
        <f>'DC1'!G14</f>
        <v>0</v>
      </c>
      <c r="L15" s="240">
        <f>'DC1'!H14</f>
        <v>0</v>
      </c>
      <c r="M15" s="240">
        <f>'DC1'!I14</f>
        <v>0</v>
      </c>
      <c r="N15" s="240">
        <f>'DC1'!J14</f>
        <v>0</v>
      </c>
      <c r="O15" s="240">
        <f>'DC1'!K14</f>
        <v>0</v>
      </c>
      <c r="P15" s="242">
        <f>'DC1'!L14</f>
        <v>0</v>
      </c>
    </row>
    <row r="16" spans="1:17" x14ac:dyDescent="0.3">
      <c r="E16" s="16" t="s">
        <v>12</v>
      </c>
      <c r="F16" s="59"/>
      <c r="G16" s="240">
        <f>'DC1'!C15</f>
        <v>0</v>
      </c>
      <c r="H16" s="240">
        <f>'DC1'!D15</f>
        <v>0</v>
      </c>
      <c r="I16" s="240">
        <f>'DC1'!E15</f>
        <v>20</v>
      </c>
      <c r="J16" s="240">
        <f>'DC1'!F15</f>
        <v>50</v>
      </c>
      <c r="K16" s="240">
        <f>'DC1'!G15</f>
        <v>60</v>
      </c>
      <c r="L16" s="240">
        <f>'DC1'!H15</f>
        <v>0</v>
      </c>
      <c r="M16" s="240">
        <f>'DC1'!I15</f>
        <v>40</v>
      </c>
      <c r="N16" s="240">
        <f>'DC1'!J15</f>
        <v>0</v>
      </c>
      <c r="O16" s="240">
        <f>'DC1'!K15</f>
        <v>40</v>
      </c>
      <c r="P16" s="242">
        <f>'DC1'!L15</f>
        <v>0</v>
      </c>
    </row>
    <row r="17" spans="4:31" x14ac:dyDescent="0.3">
      <c r="D17" s="49" t="s">
        <v>41</v>
      </c>
      <c r="E17" s="17" t="s">
        <v>13</v>
      </c>
      <c r="F17" s="59"/>
      <c r="G17" s="240">
        <f>'DC1'!C16</f>
        <v>50</v>
      </c>
      <c r="H17" s="240">
        <f>'DC1'!D16</f>
        <v>40</v>
      </c>
      <c r="I17" s="240">
        <f>'DC1'!E16</f>
        <v>0</v>
      </c>
      <c r="J17" s="240">
        <f>'DC1'!F16</f>
        <v>0</v>
      </c>
      <c r="K17" s="240">
        <f>'DC1'!G16</f>
        <v>0</v>
      </c>
      <c r="L17" s="240">
        <f>'DC1'!H16</f>
        <v>0</v>
      </c>
      <c r="M17" s="240">
        <f>'DC1'!I16</f>
        <v>0</v>
      </c>
      <c r="N17" s="240">
        <f>'DC1'!J16</f>
        <v>0</v>
      </c>
      <c r="O17" s="240">
        <f>'DC1'!K16</f>
        <v>0</v>
      </c>
      <c r="P17" s="242">
        <f>'DC1'!L16</f>
        <v>0</v>
      </c>
    </row>
    <row r="18" spans="4:31" ht="15" thickBot="1" x14ac:dyDescent="0.35">
      <c r="E18" s="60" t="s">
        <v>42</v>
      </c>
      <c r="F18" s="61"/>
      <c r="G18" s="62">
        <f>SUM(G14:G17)</f>
        <v>190</v>
      </c>
      <c r="H18" s="62">
        <f t="shared" ref="H18:P18" si="0">SUM(H14:H17)</f>
        <v>70</v>
      </c>
      <c r="I18" s="62">
        <f t="shared" si="0"/>
        <v>50</v>
      </c>
      <c r="J18" s="62">
        <f t="shared" si="0"/>
        <v>80</v>
      </c>
      <c r="K18" s="62">
        <f t="shared" si="0"/>
        <v>80</v>
      </c>
      <c r="L18" s="62">
        <f t="shared" si="0"/>
        <v>15</v>
      </c>
      <c r="M18" s="62">
        <f t="shared" si="0"/>
        <v>110</v>
      </c>
      <c r="N18" s="62">
        <f t="shared" si="0"/>
        <v>0</v>
      </c>
      <c r="O18" s="62">
        <f t="shared" si="0"/>
        <v>40</v>
      </c>
      <c r="P18" s="63">
        <f t="shared" si="0"/>
        <v>10</v>
      </c>
    </row>
    <row r="19" spans="4:31" x14ac:dyDescent="0.3">
      <c r="E19" s="64" t="s">
        <v>14</v>
      </c>
      <c r="F19" s="65"/>
      <c r="G19" s="66">
        <f>'DC1'!C17</f>
        <v>80</v>
      </c>
      <c r="H19" s="66">
        <f>'DC1'!D17</f>
        <v>80</v>
      </c>
      <c r="I19" s="291"/>
      <c r="J19" s="291"/>
      <c r="K19" s="291"/>
      <c r="L19" s="291"/>
      <c r="M19" s="291"/>
      <c r="N19" s="291"/>
      <c r="O19" s="291"/>
      <c r="P19" s="292"/>
      <c r="Q19" s="49" t="s">
        <v>43</v>
      </c>
    </row>
    <row r="20" spans="4:31" x14ac:dyDescent="0.3">
      <c r="E20" s="67" t="s">
        <v>44</v>
      </c>
      <c r="F20" s="68">
        <f>'DC1'!C11</f>
        <v>50</v>
      </c>
      <c r="G20" s="69">
        <f>F20+G19+G22-G18</f>
        <v>30</v>
      </c>
      <c r="H20" s="69">
        <f t="shared" ref="H20:P20" si="1">G20+H19+H22-H18</f>
        <v>40</v>
      </c>
      <c r="I20" s="69">
        <f t="shared" si="1"/>
        <v>30</v>
      </c>
      <c r="J20" s="69">
        <f t="shared" si="1"/>
        <v>30</v>
      </c>
      <c r="K20" s="69">
        <f t="shared" si="1"/>
        <v>30</v>
      </c>
      <c r="L20" s="69">
        <f t="shared" si="1"/>
        <v>35</v>
      </c>
      <c r="M20" s="69">
        <f t="shared" si="1"/>
        <v>35</v>
      </c>
      <c r="N20" s="69">
        <f t="shared" si="1"/>
        <v>35</v>
      </c>
      <c r="O20" s="69">
        <f t="shared" si="1"/>
        <v>35</v>
      </c>
      <c r="P20" s="70">
        <f t="shared" si="1"/>
        <v>35</v>
      </c>
      <c r="R20" s="71" t="s">
        <v>45</v>
      </c>
    </row>
    <row r="21" spans="4:31" x14ac:dyDescent="0.3">
      <c r="D21" s="49" t="s">
        <v>46</v>
      </c>
      <c r="E21" s="67" t="s">
        <v>47</v>
      </c>
      <c r="F21" s="72"/>
      <c r="G21" s="69">
        <f>IF(F20-G18+G19&lt;=$F$12, G18-G19-F20+$F$12,0)</f>
        <v>90</v>
      </c>
      <c r="H21" s="69">
        <f>IF(G20-H18+H19&lt;=$F$12, H18-H19-G20+$F$12,0)</f>
        <v>0</v>
      </c>
      <c r="I21" s="69">
        <f t="shared" ref="I21:P21" si="2">IF(H20-I18+I19&lt;=$F$12, I18-I19-H20+$F$12,0)</f>
        <v>40</v>
      </c>
      <c r="J21" s="69">
        <f t="shared" si="2"/>
        <v>80</v>
      </c>
      <c r="K21" s="69">
        <f t="shared" si="2"/>
        <v>80</v>
      </c>
      <c r="L21" s="69">
        <f t="shared" si="2"/>
        <v>15</v>
      </c>
      <c r="M21" s="69">
        <f t="shared" si="2"/>
        <v>105</v>
      </c>
      <c r="N21" s="69">
        <f t="shared" si="2"/>
        <v>0</v>
      </c>
      <c r="O21" s="69">
        <f t="shared" si="2"/>
        <v>35</v>
      </c>
      <c r="P21" s="70">
        <f t="shared" si="2"/>
        <v>5</v>
      </c>
      <c r="R21" s="71" t="s">
        <v>48</v>
      </c>
    </row>
    <row r="22" spans="4:31" x14ac:dyDescent="0.3">
      <c r="E22" s="73" t="s">
        <v>49</v>
      </c>
      <c r="F22" s="72"/>
      <c r="G22" s="69">
        <f t="shared" ref="G22:H22" si="3" xml:space="preserve"> CEILING(G21/$F$11,1)*$F$11</f>
        <v>90</v>
      </c>
      <c r="H22" s="69">
        <f t="shared" si="3"/>
        <v>0</v>
      </c>
      <c r="I22" s="69">
        <f xml:space="preserve"> CEILING(I21/$F$11,1)*$F$11</f>
        <v>40</v>
      </c>
      <c r="J22" s="69">
        <f t="shared" ref="J22" si="4" xml:space="preserve"> CEILING(J21/$F$11,1)*$F$11</f>
        <v>80</v>
      </c>
      <c r="K22" s="69">
        <f t="shared" ref="K22:L22" si="5" xml:space="preserve"> CEILING(K21/$F$11,1)*$F$11</f>
        <v>80</v>
      </c>
      <c r="L22" s="69">
        <f t="shared" si="5"/>
        <v>20</v>
      </c>
      <c r="M22" s="69">
        <f t="shared" ref="M22" si="6" xml:space="preserve"> CEILING(M21/$F$11,1)*$F$11</f>
        <v>110</v>
      </c>
      <c r="N22" s="69">
        <f t="shared" ref="N22:O22" si="7" xml:space="preserve"> CEILING(N21/$F$11,1)*$F$11</f>
        <v>0</v>
      </c>
      <c r="O22" s="69">
        <f t="shared" si="7"/>
        <v>40</v>
      </c>
      <c r="P22" s="70">
        <f t="shared" ref="P22" si="8" xml:space="preserve"> CEILING(P21/$F$11,1)*$F$11</f>
        <v>10</v>
      </c>
    </row>
    <row r="23" spans="4:31" ht="15" thickBot="1" x14ac:dyDescent="0.35">
      <c r="E23" s="74" t="s">
        <v>50</v>
      </c>
      <c r="F23" s="75"/>
      <c r="G23" s="76">
        <f>H22</f>
        <v>0</v>
      </c>
      <c r="H23" s="76">
        <f t="shared" ref="H23:P23" si="9">I22</f>
        <v>40</v>
      </c>
      <c r="I23" s="76">
        <f t="shared" si="9"/>
        <v>80</v>
      </c>
      <c r="J23" s="76">
        <f t="shared" si="9"/>
        <v>80</v>
      </c>
      <c r="K23" s="76">
        <f t="shared" si="9"/>
        <v>20</v>
      </c>
      <c r="L23" s="76">
        <f t="shared" si="9"/>
        <v>110</v>
      </c>
      <c r="M23" s="76">
        <f t="shared" si="9"/>
        <v>0</v>
      </c>
      <c r="N23" s="76">
        <f t="shared" si="9"/>
        <v>40</v>
      </c>
      <c r="O23" s="76">
        <f t="shared" si="9"/>
        <v>10</v>
      </c>
      <c r="P23" s="77">
        <f t="shared" si="9"/>
        <v>0</v>
      </c>
    </row>
    <row r="24" spans="4:31" x14ac:dyDescent="0.3">
      <c r="E24" s="78" t="s">
        <v>51</v>
      </c>
      <c r="F24" s="79"/>
      <c r="G24" s="80">
        <f>QUOTIENT(MOD(G23+$F$6-1,$F$5),$F$6)</f>
        <v>0</v>
      </c>
      <c r="H24" s="80">
        <f t="shared" ref="H24:P24" si="10">QUOTIENT(MOD(H23+$F$6-1,$F$5),$F$6)</f>
        <v>0</v>
      </c>
      <c r="I24" s="80">
        <f t="shared" si="10"/>
        <v>0</v>
      </c>
      <c r="J24" s="80">
        <f t="shared" si="10"/>
        <v>0</v>
      </c>
      <c r="K24" s="80">
        <f t="shared" si="10"/>
        <v>0</v>
      </c>
      <c r="L24" s="80">
        <f t="shared" si="10"/>
        <v>1</v>
      </c>
      <c r="M24" s="80">
        <f t="shared" si="10"/>
        <v>0</v>
      </c>
      <c r="N24" s="80">
        <f t="shared" si="10"/>
        <v>0</v>
      </c>
      <c r="O24" s="80">
        <f t="shared" si="10"/>
        <v>1</v>
      </c>
      <c r="P24" s="81">
        <f t="shared" si="10"/>
        <v>0</v>
      </c>
    </row>
    <row r="25" spans="4:31" x14ac:dyDescent="0.3">
      <c r="D25" s="49"/>
      <c r="E25" s="82" t="s">
        <v>52</v>
      </c>
      <c r="F25" s="83"/>
      <c r="G25" s="84">
        <f>QUOTIENT(G23+$F$6-1,$F$5)</f>
        <v>0</v>
      </c>
      <c r="H25" s="84">
        <f t="shared" ref="H25:P25" si="11">QUOTIENT(H23+$F$6-1,$F$5)</f>
        <v>2</v>
      </c>
      <c r="I25" s="84">
        <f t="shared" si="11"/>
        <v>4</v>
      </c>
      <c r="J25" s="84">
        <f t="shared" si="11"/>
        <v>4</v>
      </c>
      <c r="K25" s="84">
        <f t="shared" si="11"/>
        <v>1</v>
      </c>
      <c r="L25" s="84">
        <f t="shared" si="11"/>
        <v>5</v>
      </c>
      <c r="M25" s="84">
        <f t="shared" si="11"/>
        <v>0</v>
      </c>
      <c r="N25" s="84">
        <f t="shared" si="11"/>
        <v>2</v>
      </c>
      <c r="O25" s="84">
        <f t="shared" si="11"/>
        <v>0</v>
      </c>
      <c r="P25" s="85">
        <f t="shared" si="11"/>
        <v>0</v>
      </c>
    </row>
    <row r="26" spans="4:31" ht="15" thickBot="1" x14ac:dyDescent="0.35">
      <c r="E26" s="86" t="s">
        <v>53</v>
      </c>
      <c r="F26" s="87"/>
      <c r="G26" s="88">
        <f>IF($Q$26="Choosing Supplier 1", G25*$G$5+G24*$G$6,G25*$G$7+G24*$G$8)</f>
        <v>0</v>
      </c>
      <c r="H26" s="88">
        <f t="shared" ref="H26:P26" si="12">IF($Q$26="Choosing Supplier 1", H25*$G$5+H24*$G$6,H25*$G$7+H24*$G$8)</f>
        <v>1200</v>
      </c>
      <c r="I26" s="88">
        <f t="shared" si="12"/>
        <v>2400</v>
      </c>
      <c r="J26" s="88">
        <f t="shared" si="12"/>
        <v>2400</v>
      </c>
      <c r="K26" s="88">
        <f t="shared" si="12"/>
        <v>600</v>
      </c>
      <c r="L26" s="88">
        <f t="shared" si="12"/>
        <v>3350</v>
      </c>
      <c r="M26" s="88">
        <f t="shared" si="12"/>
        <v>0</v>
      </c>
      <c r="N26" s="88">
        <f t="shared" si="12"/>
        <v>1200</v>
      </c>
      <c r="O26" s="88">
        <f t="shared" si="12"/>
        <v>350</v>
      </c>
      <c r="P26" s="89">
        <f t="shared" si="12"/>
        <v>0</v>
      </c>
      <c r="Q26" s="290" t="str">
        <f>IF($G$5&lt;$G$7,IF($F$144="Yes","Choosing Supplier 1", "Choosing Supplier 2"),IF($F$165="Yes", "Choosing Supplier 2","Choosing Supplier 1"))</f>
        <v>Choosing Supplier 1</v>
      </c>
      <c r="R26" t="s">
        <v>144</v>
      </c>
    </row>
    <row r="27" spans="4:31" x14ac:dyDescent="0.3">
      <c r="E27" s="90" t="s">
        <v>17</v>
      </c>
      <c r="F27" s="91"/>
      <c r="G27" s="92">
        <f>'DC1'!C18</f>
        <v>210</v>
      </c>
      <c r="H27" s="92">
        <f>'DC1'!D18</f>
        <v>211</v>
      </c>
      <c r="I27" s="92">
        <f>'DC1'!E18</f>
        <v>213</v>
      </c>
      <c r="J27" s="92">
        <f>'DC1'!F18</f>
        <v>215</v>
      </c>
      <c r="K27" s="92">
        <f>'DC1'!G18</f>
        <v>215</v>
      </c>
      <c r="L27" s="92">
        <f>'DC1'!H18</f>
        <v>216</v>
      </c>
      <c r="M27" s="92">
        <f>'DC1'!I18</f>
        <v>214</v>
      </c>
      <c r="N27" s="92">
        <f>'DC1'!J18</f>
        <v>212</v>
      </c>
      <c r="O27" s="92">
        <f>'DC1'!K18</f>
        <v>210</v>
      </c>
      <c r="P27" s="93">
        <f>'DC1'!L18</f>
        <v>209</v>
      </c>
    </row>
    <row r="28" spans="4:31" x14ac:dyDescent="0.3">
      <c r="D28" s="49" t="s">
        <v>54</v>
      </c>
      <c r="E28" s="94" t="s">
        <v>55</v>
      </c>
      <c r="F28" s="95"/>
      <c r="G28" s="96">
        <f t="shared" ref="G28:P28" si="13">G27*G23</f>
        <v>0</v>
      </c>
      <c r="H28" s="97">
        <f>H27*H23</f>
        <v>8440</v>
      </c>
      <c r="I28" s="97">
        <f t="shared" si="13"/>
        <v>17040</v>
      </c>
      <c r="J28" s="97">
        <f t="shared" si="13"/>
        <v>17200</v>
      </c>
      <c r="K28" s="97">
        <f t="shared" si="13"/>
        <v>4300</v>
      </c>
      <c r="L28" s="97">
        <f t="shared" si="13"/>
        <v>23760</v>
      </c>
      <c r="M28" s="97">
        <f t="shared" si="13"/>
        <v>0</v>
      </c>
      <c r="N28" s="97">
        <f t="shared" si="13"/>
        <v>8480</v>
      </c>
      <c r="O28" s="97">
        <f t="shared" si="13"/>
        <v>2100</v>
      </c>
      <c r="P28" s="98">
        <f t="shared" si="13"/>
        <v>0</v>
      </c>
      <c r="Q28" s="49" t="s">
        <v>56</v>
      </c>
      <c r="AE28">
        <v>10</v>
      </c>
    </row>
    <row r="29" spans="4:31" ht="15" thickBot="1" x14ac:dyDescent="0.35">
      <c r="E29" s="99" t="s">
        <v>57</v>
      </c>
      <c r="F29" s="100"/>
      <c r="G29" s="101">
        <f t="shared" ref="G29:P29" si="14">G26+G28</f>
        <v>0</v>
      </c>
      <c r="H29" s="101">
        <f t="shared" si="14"/>
        <v>9640</v>
      </c>
      <c r="I29" s="101">
        <f t="shared" si="14"/>
        <v>19440</v>
      </c>
      <c r="J29" s="101">
        <f t="shared" si="14"/>
        <v>19600</v>
      </c>
      <c r="K29" s="101">
        <f t="shared" si="14"/>
        <v>4900</v>
      </c>
      <c r="L29" s="101">
        <f t="shared" si="14"/>
        <v>27110</v>
      </c>
      <c r="M29" s="101">
        <f t="shared" si="14"/>
        <v>0</v>
      </c>
      <c r="N29" s="101">
        <f t="shared" si="14"/>
        <v>9680</v>
      </c>
      <c r="O29" s="101">
        <f t="shared" si="14"/>
        <v>2450</v>
      </c>
      <c r="P29" s="102">
        <f t="shared" si="14"/>
        <v>0</v>
      </c>
      <c r="Q29" s="49" t="s">
        <v>58</v>
      </c>
      <c r="AE29">
        <v>20</v>
      </c>
    </row>
    <row r="30" spans="4:31" x14ac:dyDescent="0.3">
      <c r="E30" s="90" t="s">
        <v>18</v>
      </c>
      <c r="F30" s="103"/>
      <c r="G30" s="92">
        <f>'DC1'!C19</f>
        <v>410</v>
      </c>
      <c r="H30" s="92">
        <f>'DC1'!D19</f>
        <v>413</v>
      </c>
      <c r="I30" s="92">
        <f>'DC1'!E19</f>
        <v>410</v>
      </c>
      <c r="J30" s="92">
        <f>'DC1'!F19</f>
        <v>415</v>
      </c>
      <c r="K30" s="92">
        <f>'DC1'!G19</f>
        <v>418</v>
      </c>
      <c r="L30" s="92">
        <f>'DC1'!H19</f>
        <v>430</v>
      </c>
      <c r="M30" s="92">
        <f>'DC1'!I19</f>
        <v>423</v>
      </c>
      <c r="N30" s="92">
        <f>'DC1'!J19</f>
        <v>419</v>
      </c>
      <c r="O30" s="92">
        <f>'DC1'!K19</f>
        <v>417</v>
      </c>
      <c r="P30" s="93">
        <f>'DC1'!L19</f>
        <v>422</v>
      </c>
    </row>
    <row r="31" spans="4:31" x14ac:dyDescent="0.3">
      <c r="E31" s="94" t="s">
        <v>59</v>
      </c>
      <c r="F31" s="104"/>
      <c r="G31" s="105">
        <f>G30*G23</f>
        <v>0</v>
      </c>
      <c r="H31" s="105">
        <f t="shared" ref="H31:P31" si="15">H30*H23</f>
        <v>16520</v>
      </c>
      <c r="I31" s="105">
        <f t="shared" si="15"/>
        <v>32800</v>
      </c>
      <c r="J31" s="105">
        <f t="shared" si="15"/>
        <v>33200</v>
      </c>
      <c r="K31" s="105">
        <f t="shared" si="15"/>
        <v>8360</v>
      </c>
      <c r="L31" s="105">
        <f t="shared" si="15"/>
        <v>47300</v>
      </c>
      <c r="M31" s="105">
        <f t="shared" si="15"/>
        <v>0</v>
      </c>
      <c r="N31" s="105">
        <f t="shared" si="15"/>
        <v>16760</v>
      </c>
      <c r="O31" s="105">
        <f t="shared" si="15"/>
        <v>4170</v>
      </c>
      <c r="P31" s="106">
        <f t="shared" si="15"/>
        <v>0</v>
      </c>
      <c r="Q31" s="49" t="s">
        <v>60</v>
      </c>
    </row>
    <row r="32" spans="4:31" ht="13.8" customHeight="1" thickBot="1" x14ac:dyDescent="0.35">
      <c r="E32" s="107" t="s">
        <v>61</v>
      </c>
      <c r="F32" s="108"/>
      <c r="G32" s="109">
        <f>G31-G29</f>
        <v>0</v>
      </c>
      <c r="H32" s="109">
        <f t="shared" ref="H32:P32" si="16">H31-H29</f>
        <v>6880</v>
      </c>
      <c r="I32" s="109">
        <f t="shared" si="16"/>
        <v>13360</v>
      </c>
      <c r="J32" s="109">
        <f t="shared" si="16"/>
        <v>13600</v>
      </c>
      <c r="K32" s="109">
        <f t="shared" si="16"/>
        <v>3460</v>
      </c>
      <c r="L32" s="109">
        <f t="shared" si="16"/>
        <v>20190</v>
      </c>
      <c r="M32" s="109">
        <f t="shared" si="16"/>
        <v>0</v>
      </c>
      <c r="N32" s="109">
        <f t="shared" si="16"/>
        <v>7080</v>
      </c>
      <c r="O32" s="109">
        <f t="shared" si="16"/>
        <v>1720</v>
      </c>
      <c r="P32" s="110">
        <f t="shared" si="16"/>
        <v>0</v>
      </c>
      <c r="Q32" s="49" t="s">
        <v>62</v>
      </c>
    </row>
    <row r="33" spans="4:35" ht="13.8" customHeight="1" thickBot="1" x14ac:dyDescent="0.35">
      <c r="E33" s="78" t="s">
        <v>63</v>
      </c>
      <c r="F33" s="111"/>
      <c r="G33" s="80">
        <f>SUM(I14:I15)</f>
        <v>30</v>
      </c>
      <c r="H33" s="80">
        <f>SUM(J14:J15)</f>
        <v>30</v>
      </c>
      <c r="I33" s="80">
        <f t="shared" ref="I33:P33" si="17">SUM(K14:K15)</f>
        <v>20</v>
      </c>
      <c r="J33" s="80">
        <f t="shared" si="17"/>
        <v>15</v>
      </c>
      <c r="K33" s="80">
        <f t="shared" si="17"/>
        <v>70</v>
      </c>
      <c r="L33" s="80">
        <f t="shared" si="17"/>
        <v>0</v>
      </c>
      <c r="M33" s="80">
        <f t="shared" si="17"/>
        <v>0</v>
      </c>
      <c r="N33" s="80">
        <f t="shared" si="17"/>
        <v>10</v>
      </c>
      <c r="O33" s="80">
        <f t="shared" si="17"/>
        <v>0</v>
      </c>
      <c r="P33" s="81">
        <f t="shared" si="17"/>
        <v>0</v>
      </c>
      <c r="Q33" s="49" t="s">
        <v>143</v>
      </c>
      <c r="AD33" s="112" t="s">
        <v>64</v>
      </c>
      <c r="AE33" s="113"/>
      <c r="AG33" s="114" t="s">
        <v>65</v>
      </c>
      <c r="AI33" s="114" t="s">
        <v>65</v>
      </c>
    </row>
    <row r="34" spans="4:35" ht="13.8" customHeight="1" thickBot="1" x14ac:dyDescent="0.35">
      <c r="E34" s="115" t="s">
        <v>66</v>
      </c>
      <c r="F34" s="111"/>
      <c r="G34" s="80">
        <f>IF($Q$26= "Choosing Supplier 1", MIN(G$155,G$33), MIN(G$33,G$176))</f>
        <v>0</v>
      </c>
      <c r="H34" s="80">
        <f t="shared" ref="H34:P34" si="18">IF($Q$26= "Choosing Supplier 1", MIN(H$155,H$33), MIN(H$33,H$176))</f>
        <v>0</v>
      </c>
      <c r="I34" s="80">
        <f t="shared" si="18"/>
        <v>0</v>
      </c>
      <c r="J34" s="80">
        <f t="shared" si="18"/>
        <v>0</v>
      </c>
      <c r="K34" s="80">
        <f t="shared" si="18"/>
        <v>0</v>
      </c>
      <c r="L34" s="80">
        <f t="shared" si="18"/>
        <v>0</v>
      </c>
      <c r="M34" s="80">
        <f t="shared" si="18"/>
        <v>0</v>
      </c>
      <c r="N34" s="80">
        <f t="shared" si="18"/>
        <v>0</v>
      </c>
      <c r="O34" s="80">
        <f t="shared" si="18"/>
        <v>0</v>
      </c>
      <c r="P34" s="81">
        <f t="shared" si="18"/>
        <v>0</v>
      </c>
      <c r="Q34" s="49"/>
      <c r="AD34" s="116"/>
      <c r="AE34" s="117"/>
      <c r="AG34" s="114"/>
      <c r="AI34" s="114"/>
    </row>
    <row r="35" spans="4:35" ht="13.8" customHeight="1" thickBot="1" x14ac:dyDescent="0.35">
      <c r="E35" s="266" t="s">
        <v>125</v>
      </c>
      <c r="F35" s="263"/>
      <c r="G35" s="264">
        <f>MIN(MAX(CEILING(IF($Q$26 = "Choosing Supplier 1", G$155,G176)/$F$11,1)*$F$11-(I22-I21),0),G33)</f>
        <v>0</v>
      </c>
      <c r="H35" s="264">
        <f t="shared" ref="H35:O35" si="19">MIN(MAX(CEILING(IF($Q$26 = "Choosing Supplier 1", H$155,H176)/$F$11,1)*$F$11-(J22-J21),0),H33)</f>
        <v>0</v>
      </c>
      <c r="I35" s="264">
        <f t="shared" si="19"/>
        <v>0</v>
      </c>
      <c r="J35" s="264">
        <f t="shared" si="19"/>
        <v>0</v>
      </c>
      <c r="K35" s="264">
        <f t="shared" si="19"/>
        <v>0</v>
      </c>
      <c r="L35" s="264">
        <f t="shared" si="19"/>
        <v>0</v>
      </c>
      <c r="M35" s="264">
        <f t="shared" si="19"/>
        <v>0</v>
      </c>
      <c r="N35" s="264">
        <f t="shared" si="19"/>
        <v>0</v>
      </c>
      <c r="O35" s="264">
        <f t="shared" si="19"/>
        <v>0</v>
      </c>
      <c r="P35" s="265">
        <v>0</v>
      </c>
      <c r="Q35" s="49"/>
      <c r="AD35" s="116"/>
      <c r="AE35" s="117"/>
      <c r="AG35" s="114"/>
      <c r="AI35" s="114"/>
    </row>
    <row r="36" spans="4:35" x14ac:dyDescent="0.3">
      <c r="E36" s="118" t="s">
        <v>67</v>
      </c>
      <c r="F36" s="83"/>
      <c r="G36" s="84">
        <f>QUOTIENT(MOD(G34+$F$6-1,$F$5),$F$6)</f>
        <v>0</v>
      </c>
      <c r="H36" s="84">
        <f t="shared" ref="H36:P36" si="20">QUOTIENT(MOD(H34+$F$6-1,$F$5),$F$6)</f>
        <v>0</v>
      </c>
      <c r="I36" s="84">
        <f t="shared" si="20"/>
        <v>0</v>
      </c>
      <c r="J36" s="84">
        <f t="shared" si="20"/>
        <v>0</v>
      </c>
      <c r="K36" s="84">
        <f t="shared" si="20"/>
        <v>0</v>
      </c>
      <c r="L36" s="84">
        <f t="shared" si="20"/>
        <v>0</v>
      </c>
      <c r="M36" s="84">
        <f t="shared" si="20"/>
        <v>0</v>
      </c>
      <c r="N36" s="84">
        <f t="shared" si="20"/>
        <v>0</v>
      </c>
      <c r="O36" s="84">
        <f t="shared" si="20"/>
        <v>0</v>
      </c>
      <c r="P36" s="85">
        <f t="shared" si="20"/>
        <v>0</v>
      </c>
      <c r="Q36" s="57" t="s">
        <v>68</v>
      </c>
      <c r="AB36" s="119" t="s">
        <v>69</v>
      </c>
      <c r="AC36" s="119" t="s">
        <v>70</v>
      </c>
      <c r="AD36" s="120" t="s">
        <v>71</v>
      </c>
      <c r="AE36" s="121" t="s">
        <v>70</v>
      </c>
      <c r="AF36" s="117" t="s">
        <v>71</v>
      </c>
      <c r="AG36" s="122" t="s">
        <v>71</v>
      </c>
      <c r="AH36" s="117" t="s">
        <v>70</v>
      </c>
      <c r="AI36" s="123" t="s">
        <v>70</v>
      </c>
    </row>
    <row r="37" spans="4:35" x14ac:dyDescent="0.3">
      <c r="E37" s="124" t="s">
        <v>72</v>
      </c>
      <c r="F37" s="83"/>
      <c r="G37" s="84">
        <f>QUOTIENT(G34+$F$6-1,$F$5)</f>
        <v>0</v>
      </c>
      <c r="H37" s="84">
        <f t="shared" ref="H37:P37" si="21">QUOTIENT(H34+$F$6-1,$F$5)</f>
        <v>0</v>
      </c>
      <c r="I37" s="84">
        <f t="shared" si="21"/>
        <v>0</v>
      </c>
      <c r="J37" s="84">
        <f t="shared" si="21"/>
        <v>0</v>
      </c>
      <c r="K37" s="84">
        <f t="shared" si="21"/>
        <v>0</v>
      </c>
      <c r="L37" s="84">
        <f t="shared" si="21"/>
        <v>0</v>
      </c>
      <c r="M37" s="84">
        <f t="shared" si="21"/>
        <v>0</v>
      </c>
      <c r="N37" s="84">
        <f t="shared" si="21"/>
        <v>0</v>
      </c>
      <c r="O37" s="84">
        <f t="shared" si="21"/>
        <v>0</v>
      </c>
      <c r="P37" s="85">
        <f t="shared" si="21"/>
        <v>0</v>
      </c>
      <c r="Q37" s="57"/>
      <c r="W37">
        <f>MOD(X37,$AE$28)</f>
        <v>0</v>
      </c>
      <c r="X37">
        <v>0</v>
      </c>
      <c r="Y37">
        <f>CEILING(X37,20)</f>
        <v>0</v>
      </c>
      <c r="Z37">
        <f>FLOOR(X37,20)</f>
        <v>0</v>
      </c>
      <c r="AA37">
        <f>MOD(X37,20)</f>
        <v>0</v>
      </c>
      <c r="AB37" s="119">
        <v>0</v>
      </c>
      <c r="AC37" s="119">
        <v>0</v>
      </c>
      <c r="AD37" s="125">
        <v>0</v>
      </c>
      <c r="AE37" s="126">
        <v>0</v>
      </c>
      <c r="AF37">
        <f>QUOTIENT(MOD(X37,$AE$29),$AE$28)</f>
        <v>0</v>
      </c>
      <c r="AG37" s="127">
        <f>QUOTIENT(MOD(X37+$AE$28-1,$AE$29),$AE$28)</f>
        <v>0</v>
      </c>
      <c r="AH37">
        <f>QUOTIENT(X37,$AE$29)</f>
        <v>0</v>
      </c>
      <c r="AI37" s="128">
        <f>QUOTIENT(X37+$AE$28-1,$AE$29)</f>
        <v>0</v>
      </c>
    </row>
    <row r="38" spans="4:35" ht="15" thickBot="1" x14ac:dyDescent="0.35">
      <c r="E38" s="129" t="s">
        <v>73</v>
      </c>
      <c r="F38" s="130"/>
      <c r="G38" s="131">
        <f>G37*$G$5+G36*$G$6</f>
        <v>0</v>
      </c>
      <c r="H38" s="131">
        <f t="shared" ref="H38:P38" si="22">H37*$G$5+H36*$G$6</f>
        <v>0</v>
      </c>
      <c r="I38" s="131">
        <f t="shared" si="22"/>
        <v>0</v>
      </c>
      <c r="J38" s="131">
        <f t="shared" si="22"/>
        <v>0</v>
      </c>
      <c r="K38" s="131">
        <f t="shared" si="22"/>
        <v>0</v>
      </c>
      <c r="L38" s="131">
        <f t="shared" si="22"/>
        <v>0</v>
      </c>
      <c r="M38" s="131">
        <f t="shared" si="22"/>
        <v>0</v>
      </c>
      <c r="N38" s="131">
        <f t="shared" si="22"/>
        <v>0</v>
      </c>
      <c r="O38" s="131">
        <f t="shared" si="22"/>
        <v>0</v>
      </c>
      <c r="P38" s="132">
        <f t="shared" si="22"/>
        <v>0</v>
      </c>
      <c r="Q38" s="133"/>
      <c r="W38">
        <f t="shared" ref="W38:W66" si="23">MOD(X38,$AE$28)</f>
        <v>1</v>
      </c>
      <c r="X38">
        <v>1</v>
      </c>
      <c r="Y38">
        <f t="shared" ref="Y38:Y83" si="24">CEILING(X38,20)</f>
        <v>20</v>
      </c>
      <c r="Z38">
        <f t="shared" ref="Z38:Z83" si="25">FLOOR(X38,20)</f>
        <v>0</v>
      </c>
      <c r="AA38">
        <f t="shared" ref="AA38:AA83" si="26">MOD(X38,20)</f>
        <v>1</v>
      </c>
      <c r="AB38" s="119">
        <v>1</v>
      </c>
      <c r="AC38" s="119">
        <v>0</v>
      </c>
      <c r="AD38" s="125">
        <v>1</v>
      </c>
      <c r="AE38" s="126">
        <v>0</v>
      </c>
      <c r="AF38">
        <f t="shared" ref="AF38:AF83" si="27">QUOTIENT(MOD(X38,$AE$29),$AE$28)</f>
        <v>0</v>
      </c>
      <c r="AG38" s="127">
        <f t="shared" ref="AG38:AG83" si="28">QUOTIENT(MOD(X38+$AE$28-1,$AE$29),$AE$28)</f>
        <v>1</v>
      </c>
      <c r="AH38">
        <f t="shared" ref="AH38:AH83" si="29">QUOTIENT(X38,$AE$29)</f>
        <v>0</v>
      </c>
      <c r="AI38" s="128">
        <f t="shared" ref="AI38:AI83" si="30">QUOTIENT(X38+$AE$28-1,$AE$29)</f>
        <v>0</v>
      </c>
    </row>
    <row r="39" spans="4:35" x14ac:dyDescent="0.3">
      <c r="D39" s="49" t="s">
        <v>74</v>
      </c>
      <c r="E39" s="134" t="s">
        <v>75</v>
      </c>
      <c r="F39" s="91"/>
      <c r="G39" s="139">
        <f t="shared" ref="G39:J39" si="31">G35*G27</f>
        <v>0</v>
      </c>
      <c r="H39" s="139">
        <f t="shared" si="31"/>
        <v>0</v>
      </c>
      <c r="I39" s="139">
        <f t="shared" si="31"/>
        <v>0</v>
      </c>
      <c r="J39" s="139">
        <f t="shared" si="31"/>
        <v>0</v>
      </c>
      <c r="K39" s="139">
        <f>K35*K27</f>
        <v>0</v>
      </c>
      <c r="L39" s="139">
        <f t="shared" ref="L39:P39" si="32">L35*L27</f>
        <v>0</v>
      </c>
      <c r="M39" s="139">
        <f t="shared" si="32"/>
        <v>0</v>
      </c>
      <c r="N39" s="139">
        <f t="shared" si="32"/>
        <v>0</v>
      </c>
      <c r="O39" s="139">
        <f t="shared" si="32"/>
        <v>0</v>
      </c>
      <c r="P39" s="140">
        <f t="shared" si="32"/>
        <v>0</v>
      </c>
      <c r="Q39" s="133"/>
      <c r="W39">
        <f t="shared" si="23"/>
        <v>2</v>
      </c>
      <c r="X39">
        <v>2</v>
      </c>
      <c r="Y39">
        <f t="shared" si="24"/>
        <v>20</v>
      </c>
      <c r="Z39">
        <f t="shared" si="25"/>
        <v>0</v>
      </c>
      <c r="AA39">
        <f t="shared" si="26"/>
        <v>2</v>
      </c>
      <c r="AB39" s="119">
        <v>1</v>
      </c>
      <c r="AC39" s="119">
        <v>0</v>
      </c>
      <c r="AD39" s="125">
        <v>1</v>
      </c>
      <c r="AE39" s="126">
        <v>0</v>
      </c>
      <c r="AF39">
        <f t="shared" si="27"/>
        <v>0</v>
      </c>
      <c r="AG39" s="127">
        <f t="shared" si="28"/>
        <v>1</v>
      </c>
      <c r="AH39">
        <f t="shared" si="29"/>
        <v>0</v>
      </c>
      <c r="AI39" s="128">
        <f t="shared" si="30"/>
        <v>0</v>
      </c>
    </row>
    <row r="40" spans="4:35" ht="15" thickBot="1" x14ac:dyDescent="0.35">
      <c r="D40" s="49"/>
      <c r="E40" s="136" t="s">
        <v>76</v>
      </c>
      <c r="F40" s="137"/>
      <c r="G40" s="109">
        <f>G39+G38</f>
        <v>0</v>
      </c>
      <c r="H40" s="109">
        <f t="shared" ref="H40:P40" si="33">H39+H38</f>
        <v>0</v>
      </c>
      <c r="I40" s="109">
        <f t="shared" si="33"/>
        <v>0</v>
      </c>
      <c r="J40" s="109">
        <f t="shared" si="33"/>
        <v>0</v>
      </c>
      <c r="K40" s="109">
        <f t="shared" si="33"/>
        <v>0</v>
      </c>
      <c r="L40" s="109">
        <f t="shared" si="33"/>
        <v>0</v>
      </c>
      <c r="M40" s="109">
        <f t="shared" si="33"/>
        <v>0</v>
      </c>
      <c r="N40" s="109">
        <f t="shared" si="33"/>
        <v>0</v>
      </c>
      <c r="O40" s="109">
        <f t="shared" si="33"/>
        <v>0</v>
      </c>
      <c r="P40" s="110">
        <f t="shared" si="33"/>
        <v>0</v>
      </c>
      <c r="Q40" s="57"/>
      <c r="W40">
        <f t="shared" si="23"/>
        <v>3</v>
      </c>
      <c r="X40">
        <v>3</v>
      </c>
      <c r="Y40">
        <f t="shared" si="24"/>
        <v>20</v>
      </c>
      <c r="Z40">
        <f t="shared" si="25"/>
        <v>0</v>
      </c>
      <c r="AA40">
        <f t="shared" si="26"/>
        <v>3</v>
      </c>
      <c r="AB40" s="119">
        <v>1</v>
      </c>
      <c r="AC40" s="119">
        <v>0</v>
      </c>
      <c r="AD40" s="125">
        <v>1</v>
      </c>
      <c r="AE40" s="126">
        <v>0</v>
      </c>
      <c r="AF40">
        <f t="shared" si="27"/>
        <v>0</v>
      </c>
      <c r="AG40" s="127">
        <f t="shared" si="28"/>
        <v>1</v>
      </c>
      <c r="AH40">
        <f t="shared" si="29"/>
        <v>0</v>
      </c>
      <c r="AI40" s="128">
        <f t="shared" si="30"/>
        <v>0</v>
      </c>
    </row>
    <row r="41" spans="4:35" x14ac:dyDescent="0.3">
      <c r="E41" s="138" t="s">
        <v>77</v>
      </c>
      <c r="F41" s="91"/>
      <c r="G41" s="139">
        <f t="shared" ref="G41:J41" si="34">G35*G30</f>
        <v>0</v>
      </c>
      <c r="H41" s="139">
        <f t="shared" si="34"/>
        <v>0</v>
      </c>
      <c r="I41" s="139">
        <f t="shared" si="34"/>
        <v>0</v>
      </c>
      <c r="J41" s="139">
        <f t="shared" si="34"/>
        <v>0</v>
      </c>
      <c r="K41" s="139">
        <f>K35*K30</f>
        <v>0</v>
      </c>
      <c r="L41" s="139">
        <f t="shared" ref="L41:P41" si="35">L35*L30</f>
        <v>0</v>
      </c>
      <c r="M41" s="139">
        <f t="shared" si="35"/>
        <v>0</v>
      </c>
      <c r="N41" s="139">
        <f t="shared" si="35"/>
        <v>0</v>
      </c>
      <c r="O41" s="139">
        <f t="shared" si="35"/>
        <v>0</v>
      </c>
      <c r="P41" s="140">
        <f t="shared" si="35"/>
        <v>0</v>
      </c>
      <c r="Q41" s="57"/>
      <c r="W41">
        <f t="shared" si="23"/>
        <v>4</v>
      </c>
      <c r="X41">
        <v>4</v>
      </c>
      <c r="Y41">
        <f t="shared" si="24"/>
        <v>20</v>
      </c>
      <c r="Z41">
        <f t="shared" si="25"/>
        <v>0</v>
      </c>
      <c r="AA41">
        <f t="shared" si="26"/>
        <v>4</v>
      </c>
      <c r="AB41" s="119">
        <v>1</v>
      </c>
      <c r="AC41" s="119">
        <v>0</v>
      </c>
      <c r="AD41" s="125">
        <v>1</v>
      </c>
      <c r="AE41" s="126">
        <v>0</v>
      </c>
      <c r="AF41">
        <f t="shared" si="27"/>
        <v>0</v>
      </c>
      <c r="AG41" s="127">
        <f t="shared" si="28"/>
        <v>1</v>
      </c>
      <c r="AH41">
        <f t="shared" si="29"/>
        <v>0</v>
      </c>
      <c r="AI41" s="128">
        <f t="shared" si="30"/>
        <v>0</v>
      </c>
    </row>
    <row r="42" spans="4:35" ht="15" thickBot="1" x14ac:dyDescent="0.35">
      <c r="E42" s="136" t="s">
        <v>78</v>
      </c>
      <c r="F42" s="141"/>
      <c r="G42" s="142">
        <f>G41-G40</f>
        <v>0</v>
      </c>
      <c r="H42" s="142">
        <f>H41-H40</f>
        <v>0</v>
      </c>
      <c r="I42" s="143">
        <f t="shared" ref="I42:P42" si="36">I41-I40</f>
        <v>0</v>
      </c>
      <c r="J42" s="142">
        <f t="shared" si="36"/>
        <v>0</v>
      </c>
      <c r="K42" s="142">
        <f t="shared" si="36"/>
        <v>0</v>
      </c>
      <c r="L42" s="142">
        <f t="shared" si="36"/>
        <v>0</v>
      </c>
      <c r="M42" s="142">
        <f t="shared" si="36"/>
        <v>0</v>
      </c>
      <c r="N42" s="142">
        <f t="shared" si="36"/>
        <v>0</v>
      </c>
      <c r="O42" s="142">
        <f t="shared" si="36"/>
        <v>0</v>
      </c>
      <c r="P42" s="144">
        <f t="shared" si="36"/>
        <v>0</v>
      </c>
      <c r="Q42" s="49" t="s">
        <v>62</v>
      </c>
      <c r="W42">
        <f t="shared" si="23"/>
        <v>5</v>
      </c>
      <c r="X42">
        <v>5</v>
      </c>
      <c r="Y42">
        <f t="shared" si="24"/>
        <v>20</v>
      </c>
      <c r="Z42">
        <f t="shared" si="25"/>
        <v>0</v>
      </c>
      <c r="AA42">
        <f t="shared" si="26"/>
        <v>5</v>
      </c>
      <c r="AB42" s="119">
        <v>1</v>
      </c>
      <c r="AC42" s="119">
        <v>0</v>
      </c>
      <c r="AD42" s="125">
        <v>1</v>
      </c>
      <c r="AE42" s="126">
        <v>0</v>
      </c>
      <c r="AF42">
        <f t="shared" si="27"/>
        <v>0</v>
      </c>
      <c r="AG42" s="127">
        <f t="shared" si="28"/>
        <v>1</v>
      </c>
      <c r="AH42">
        <f t="shared" si="29"/>
        <v>0</v>
      </c>
      <c r="AI42" s="128">
        <f t="shared" si="30"/>
        <v>0</v>
      </c>
    </row>
    <row r="43" spans="4:35" ht="15" thickBot="1" x14ac:dyDescent="0.35">
      <c r="E43" s="145" t="s">
        <v>79</v>
      </c>
      <c r="F43" s="146"/>
      <c r="G43" s="147">
        <f>G32-G42</f>
        <v>0</v>
      </c>
      <c r="H43" s="147">
        <f>H32-H42</f>
        <v>6880</v>
      </c>
      <c r="I43" s="147">
        <f t="shared" ref="I43:P43" si="37">I32-I42</f>
        <v>13360</v>
      </c>
      <c r="J43" s="147">
        <f t="shared" si="37"/>
        <v>13600</v>
      </c>
      <c r="K43" s="147">
        <f t="shared" si="37"/>
        <v>3460</v>
      </c>
      <c r="L43" s="147">
        <f t="shared" si="37"/>
        <v>20190</v>
      </c>
      <c r="M43" s="147">
        <f t="shared" si="37"/>
        <v>0</v>
      </c>
      <c r="N43" s="147">
        <f t="shared" si="37"/>
        <v>7080</v>
      </c>
      <c r="O43" s="147">
        <f t="shared" si="37"/>
        <v>1720</v>
      </c>
      <c r="P43" s="148">
        <f t="shared" si="37"/>
        <v>0</v>
      </c>
      <c r="W43">
        <f t="shared" si="23"/>
        <v>6</v>
      </c>
      <c r="X43">
        <v>6</v>
      </c>
      <c r="Y43">
        <f t="shared" si="24"/>
        <v>20</v>
      </c>
      <c r="Z43">
        <f t="shared" si="25"/>
        <v>0</v>
      </c>
      <c r="AA43">
        <f t="shared" si="26"/>
        <v>6</v>
      </c>
      <c r="AB43" s="119">
        <v>2</v>
      </c>
      <c r="AC43" s="119">
        <v>0</v>
      </c>
      <c r="AD43" s="125">
        <v>1</v>
      </c>
      <c r="AE43" s="126">
        <v>0</v>
      </c>
      <c r="AF43">
        <f t="shared" si="27"/>
        <v>0</v>
      </c>
      <c r="AG43" s="127">
        <f t="shared" si="28"/>
        <v>1</v>
      </c>
      <c r="AH43">
        <f t="shared" si="29"/>
        <v>0</v>
      </c>
      <c r="AI43" s="128">
        <f t="shared" si="30"/>
        <v>0</v>
      </c>
    </row>
    <row r="44" spans="4:35" x14ac:dyDescent="0.3">
      <c r="E44" s="149" t="s">
        <v>80</v>
      </c>
      <c r="F44" s="150"/>
      <c r="G44" s="151" t="e">
        <f>G33/G23</f>
        <v>#DIV/0!</v>
      </c>
      <c r="H44" s="151">
        <f t="shared" ref="H44:P44" si="38">H33/H23</f>
        <v>0.75</v>
      </c>
      <c r="I44" s="151">
        <f t="shared" si="38"/>
        <v>0.25</v>
      </c>
      <c r="J44" s="151">
        <f t="shared" si="38"/>
        <v>0.1875</v>
      </c>
      <c r="K44" s="151">
        <f t="shared" si="38"/>
        <v>3.5</v>
      </c>
      <c r="L44" s="151">
        <f t="shared" si="38"/>
        <v>0</v>
      </c>
      <c r="M44" s="151" t="e">
        <f t="shared" si="38"/>
        <v>#DIV/0!</v>
      </c>
      <c r="N44" s="151">
        <f t="shared" si="38"/>
        <v>0.25</v>
      </c>
      <c r="O44" s="151">
        <f t="shared" si="38"/>
        <v>0</v>
      </c>
      <c r="P44" s="151" t="e">
        <f t="shared" si="38"/>
        <v>#DIV/0!</v>
      </c>
      <c r="W44">
        <f t="shared" si="23"/>
        <v>7</v>
      </c>
      <c r="X44">
        <v>7</v>
      </c>
      <c r="Y44">
        <f t="shared" si="24"/>
        <v>20</v>
      </c>
      <c r="Z44">
        <f t="shared" si="25"/>
        <v>0</v>
      </c>
      <c r="AA44">
        <f t="shared" si="26"/>
        <v>7</v>
      </c>
      <c r="AB44" s="119">
        <v>2</v>
      </c>
      <c r="AC44" s="119">
        <v>0</v>
      </c>
      <c r="AD44" s="125">
        <v>1</v>
      </c>
      <c r="AE44" s="126">
        <v>0</v>
      </c>
      <c r="AF44">
        <f t="shared" si="27"/>
        <v>0</v>
      </c>
      <c r="AG44" s="127">
        <f t="shared" si="28"/>
        <v>1</v>
      </c>
      <c r="AH44">
        <f t="shared" si="29"/>
        <v>0</v>
      </c>
      <c r="AI44" s="128">
        <f t="shared" si="30"/>
        <v>0</v>
      </c>
    </row>
    <row r="45" spans="4:35" x14ac:dyDescent="0.3">
      <c r="E45" s="149" t="s">
        <v>81</v>
      </c>
      <c r="F45" s="150"/>
      <c r="G45" s="151" t="e">
        <f>G40/G29</f>
        <v>#DIV/0!</v>
      </c>
      <c r="H45" s="151">
        <f t="shared" ref="H45:P45" si="39">H40/H29</f>
        <v>0</v>
      </c>
      <c r="I45" s="151">
        <f t="shared" si="39"/>
        <v>0</v>
      </c>
      <c r="J45" s="151">
        <f t="shared" si="39"/>
        <v>0</v>
      </c>
      <c r="K45" s="151">
        <f t="shared" si="39"/>
        <v>0</v>
      </c>
      <c r="L45" s="151">
        <f t="shared" si="39"/>
        <v>0</v>
      </c>
      <c r="M45" s="151" t="e">
        <f t="shared" si="39"/>
        <v>#DIV/0!</v>
      </c>
      <c r="N45" s="151">
        <f t="shared" si="39"/>
        <v>0</v>
      </c>
      <c r="O45" s="151">
        <f t="shared" si="39"/>
        <v>0</v>
      </c>
      <c r="P45" s="151" t="e">
        <f t="shared" si="39"/>
        <v>#DIV/0!</v>
      </c>
      <c r="W45">
        <f t="shared" si="23"/>
        <v>8</v>
      </c>
      <c r="X45">
        <v>8</v>
      </c>
      <c r="Y45">
        <f t="shared" si="24"/>
        <v>20</v>
      </c>
      <c r="Z45">
        <f t="shared" si="25"/>
        <v>0</v>
      </c>
      <c r="AA45">
        <f t="shared" si="26"/>
        <v>8</v>
      </c>
      <c r="AB45" s="119">
        <v>2</v>
      </c>
      <c r="AC45" s="119">
        <v>0</v>
      </c>
      <c r="AD45" s="125">
        <v>1</v>
      </c>
      <c r="AE45" s="126">
        <v>0</v>
      </c>
      <c r="AF45">
        <f t="shared" si="27"/>
        <v>0</v>
      </c>
      <c r="AG45" s="127">
        <f t="shared" si="28"/>
        <v>1</v>
      </c>
      <c r="AH45">
        <f t="shared" si="29"/>
        <v>0</v>
      </c>
      <c r="AI45" s="128">
        <f t="shared" si="30"/>
        <v>0</v>
      </c>
    </row>
    <row r="46" spans="4:35" x14ac:dyDescent="0.3">
      <c r="E46" s="149" t="s">
        <v>82</v>
      </c>
      <c r="F46" s="152"/>
      <c r="G46" s="151" t="e">
        <f>G42/G32</f>
        <v>#DIV/0!</v>
      </c>
      <c r="H46" s="151">
        <f t="shared" ref="H46:P46" si="40">H42/H32</f>
        <v>0</v>
      </c>
      <c r="I46" s="151">
        <f t="shared" si="40"/>
        <v>0</v>
      </c>
      <c r="J46" s="151">
        <f t="shared" si="40"/>
        <v>0</v>
      </c>
      <c r="K46" s="151">
        <f t="shared" si="40"/>
        <v>0</v>
      </c>
      <c r="L46" s="151">
        <f t="shared" si="40"/>
        <v>0</v>
      </c>
      <c r="M46" s="151" t="e">
        <f t="shared" si="40"/>
        <v>#DIV/0!</v>
      </c>
      <c r="N46" s="151">
        <f t="shared" si="40"/>
        <v>0</v>
      </c>
      <c r="O46" s="151">
        <f t="shared" si="40"/>
        <v>0</v>
      </c>
      <c r="P46" s="151" t="e">
        <f t="shared" si="40"/>
        <v>#DIV/0!</v>
      </c>
      <c r="W46">
        <f t="shared" si="23"/>
        <v>9</v>
      </c>
      <c r="X46">
        <v>9</v>
      </c>
      <c r="Y46">
        <f t="shared" si="24"/>
        <v>20</v>
      </c>
      <c r="Z46">
        <f t="shared" si="25"/>
        <v>0</v>
      </c>
      <c r="AA46">
        <f t="shared" si="26"/>
        <v>9</v>
      </c>
      <c r="AB46" s="119">
        <v>2</v>
      </c>
      <c r="AC46" s="119">
        <v>0</v>
      </c>
      <c r="AD46" s="125">
        <v>1</v>
      </c>
      <c r="AE46" s="126">
        <v>0</v>
      </c>
      <c r="AF46">
        <f t="shared" si="27"/>
        <v>0</v>
      </c>
      <c r="AG46" s="127">
        <f t="shared" si="28"/>
        <v>1</v>
      </c>
      <c r="AH46">
        <f t="shared" si="29"/>
        <v>0</v>
      </c>
      <c r="AI46" s="128">
        <f t="shared" si="30"/>
        <v>0</v>
      </c>
    </row>
    <row r="47" spans="4:35" x14ac:dyDescent="0.3">
      <c r="F47" s="4"/>
      <c r="W47">
        <f t="shared" si="23"/>
        <v>0</v>
      </c>
      <c r="X47">
        <v>10</v>
      </c>
      <c r="Y47">
        <f t="shared" si="24"/>
        <v>20</v>
      </c>
      <c r="Z47">
        <f t="shared" si="25"/>
        <v>0</v>
      </c>
      <c r="AA47">
        <f t="shared" si="26"/>
        <v>10</v>
      </c>
      <c r="AB47" s="119">
        <v>2</v>
      </c>
      <c r="AC47" s="119">
        <v>0</v>
      </c>
      <c r="AD47" s="125">
        <v>1</v>
      </c>
      <c r="AE47" s="126">
        <v>0</v>
      </c>
      <c r="AF47">
        <f t="shared" si="27"/>
        <v>1</v>
      </c>
      <c r="AG47" s="127">
        <f t="shared" si="28"/>
        <v>1</v>
      </c>
      <c r="AH47">
        <f t="shared" si="29"/>
        <v>0</v>
      </c>
      <c r="AI47" s="128">
        <f t="shared" si="30"/>
        <v>0</v>
      </c>
    </row>
    <row r="48" spans="4:35" x14ac:dyDescent="0.3">
      <c r="D48" s="51" t="s">
        <v>83</v>
      </c>
      <c r="E48" s="52" t="s">
        <v>84</v>
      </c>
      <c r="F48" s="4"/>
      <c r="W48">
        <f t="shared" si="23"/>
        <v>1</v>
      </c>
      <c r="X48">
        <v>11</v>
      </c>
      <c r="Y48">
        <f t="shared" si="24"/>
        <v>20</v>
      </c>
      <c r="Z48">
        <f t="shared" si="25"/>
        <v>0</v>
      </c>
      <c r="AA48">
        <f t="shared" si="26"/>
        <v>11</v>
      </c>
      <c r="AB48" s="119">
        <v>3</v>
      </c>
      <c r="AC48" s="119">
        <v>0</v>
      </c>
      <c r="AD48" s="125">
        <v>0</v>
      </c>
      <c r="AE48" s="126">
        <v>1</v>
      </c>
      <c r="AF48">
        <f t="shared" si="27"/>
        <v>1</v>
      </c>
      <c r="AG48" s="127">
        <f t="shared" si="28"/>
        <v>0</v>
      </c>
      <c r="AH48">
        <f t="shared" si="29"/>
        <v>0</v>
      </c>
      <c r="AI48" s="128">
        <f t="shared" si="30"/>
        <v>1</v>
      </c>
    </row>
    <row r="49" spans="4:35" x14ac:dyDescent="0.3">
      <c r="E49" s="1" t="s">
        <v>117</v>
      </c>
      <c r="F49" s="2">
        <f>'DC2'!C3</f>
        <v>20</v>
      </c>
      <c r="G49" s="248">
        <f>'DC2'!D3</f>
        <v>500</v>
      </c>
      <c r="H49"/>
      <c r="J49" s="71" t="s">
        <v>85</v>
      </c>
      <c r="Q49" s="4"/>
      <c r="W49">
        <f t="shared" si="23"/>
        <v>2</v>
      </c>
      <c r="X49">
        <v>12</v>
      </c>
      <c r="Y49">
        <f t="shared" si="24"/>
        <v>20</v>
      </c>
      <c r="Z49">
        <f t="shared" si="25"/>
        <v>0</v>
      </c>
      <c r="AA49">
        <f t="shared" si="26"/>
        <v>12</v>
      </c>
      <c r="AB49" s="119">
        <v>3</v>
      </c>
      <c r="AC49" s="119">
        <v>0</v>
      </c>
      <c r="AD49" s="125">
        <v>0</v>
      </c>
      <c r="AE49" s="126">
        <v>1</v>
      </c>
      <c r="AF49">
        <f t="shared" si="27"/>
        <v>1</v>
      </c>
      <c r="AG49" s="127">
        <f t="shared" si="28"/>
        <v>0</v>
      </c>
      <c r="AH49">
        <f t="shared" si="29"/>
        <v>0</v>
      </c>
      <c r="AI49" s="128">
        <f t="shared" si="30"/>
        <v>1</v>
      </c>
    </row>
    <row r="50" spans="4:35" ht="14.4" customHeight="1" x14ac:dyDescent="0.3">
      <c r="E50" s="1" t="s">
        <v>118</v>
      </c>
      <c r="F50" s="2">
        <f>'DC2'!C4</f>
        <v>10</v>
      </c>
      <c r="G50" s="248">
        <f>'DC2'!D4</f>
        <v>280</v>
      </c>
      <c r="H50"/>
      <c r="P50" s="254"/>
      <c r="Q50" s="4"/>
      <c r="W50">
        <f>MOD(X50,$AE$28)</f>
        <v>3</v>
      </c>
      <c r="X50">
        <v>13</v>
      </c>
      <c r="Y50">
        <f t="shared" si="24"/>
        <v>20</v>
      </c>
      <c r="Z50">
        <f t="shared" si="25"/>
        <v>0</v>
      </c>
      <c r="AA50">
        <f t="shared" si="26"/>
        <v>13</v>
      </c>
      <c r="AB50" s="119">
        <v>3</v>
      </c>
      <c r="AC50" s="119">
        <v>0</v>
      </c>
      <c r="AD50" s="125">
        <v>0</v>
      </c>
      <c r="AE50" s="126">
        <v>1</v>
      </c>
      <c r="AF50">
        <f t="shared" si="27"/>
        <v>1</v>
      </c>
      <c r="AG50" s="127">
        <f t="shared" si="28"/>
        <v>0</v>
      </c>
      <c r="AH50">
        <f t="shared" si="29"/>
        <v>0</v>
      </c>
      <c r="AI50" s="128">
        <f t="shared" si="30"/>
        <v>1</v>
      </c>
    </row>
    <row r="51" spans="4:35" ht="14.4" customHeight="1" x14ac:dyDescent="0.3">
      <c r="E51" s="256" t="s">
        <v>119</v>
      </c>
      <c r="F51" s="259">
        <f>'DC2'!C5</f>
        <v>20</v>
      </c>
      <c r="G51" s="260">
        <f>'DC2'!D5</f>
        <v>480</v>
      </c>
      <c r="H51"/>
      <c r="P51" s="254"/>
      <c r="Q51" s="4">
        <v>580000</v>
      </c>
      <c r="R51">
        <v>0.47</v>
      </c>
      <c r="AB51" s="119"/>
      <c r="AC51" s="119"/>
      <c r="AD51" s="125"/>
      <c r="AE51" s="126"/>
      <c r="AG51" s="127"/>
      <c r="AI51" s="128"/>
    </row>
    <row r="52" spans="4:35" ht="14.4" customHeight="1" x14ac:dyDescent="0.3">
      <c r="E52" s="256" t="s">
        <v>120</v>
      </c>
      <c r="F52" s="259">
        <f>'DC2'!C6</f>
        <v>10</v>
      </c>
      <c r="G52" s="260">
        <f>'DC2'!D6</f>
        <v>250</v>
      </c>
      <c r="H52"/>
      <c r="P52" s="254"/>
      <c r="Q52" s="4"/>
      <c r="R52">
        <f>R51*Q51</f>
        <v>272600</v>
      </c>
      <c r="AB52" s="119"/>
      <c r="AC52" s="119"/>
      <c r="AD52" s="125"/>
      <c r="AE52" s="126"/>
      <c r="AG52" s="127"/>
      <c r="AI52" s="128"/>
    </row>
    <row r="53" spans="4:35" ht="14.4" customHeight="1" x14ac:dyDescent="0.3">
      <c r="E53" s="1" t="s">
        <v>121</v>
      </c>
      <c r="F53" s="5">
        <f>'DC2'!C7</f>
        <v>1</v>
      </c>
      <c r="G53" t="s">
        <v>34</v>
      </c>
      <c r="P53" s="294">
        <v>2</v>
      </c>
      <c r="R53">
        <v>170000</v>
      </c>
      <c r="W53">
        <f t="shared" si="23"/>
        <v>4</v>
      </c>
      <c r="X53">
        <v>14</v>
      </c>
      <c r="Y53">
        <f t="shared" si="24"/>
        <v>20</v>
      </c>
      <c r="Z53">
        <f t="shared" si="25"/>
        <v>0</v>
      </c>
      <c r="AA53">
        <f t="shared" si="26"/>
        <v>14</v>
      </c>
      <c r="AB53" s="119">
        <v>3</v>
      </c>
      <c r="AC53" s="119">
        <v>0</v>
      </c>
      <c r="AD53" s="125">
        <v>0</v>
      </c>
      <c r="AE53" s="126">
        <v>1</v>
      </c>
      <c r="AF53">
        <f t="shared" si="27"/>
        <v>1</v>
      </c>
      <c r="AG53" s="127">
        <f t="shared" si="28"/>
        <v>0</v>
      </c>
      <c r="AH53">
        <f t="shared" si="29"/>
        <v>0</v>
      </c>
      <c r="AI53" s="128">
        <f t="shared" si="30"/>
        <v>1</v>
      </c>
    </row>
    <row r="54" spans="4:35" ht="14.4" customHeight="1" x14ac:dyDescent="0.3">
      <c r="E54" s="256" t="s">
        <v>122</v>
      </c>
      <c r="F54" s="261">
        <f>'DC2'!C8</f>
        <v>1</v>
      </c>
      <c r="G54" t="s">
        <v>34</v>
      </c>
      <c r="P54" s="294"/>
      <c r="R54">
        <f>R53+R52</f>
        <v>442600</v>
      </c>
      <c r="AB54" s="119"/>
      <c r="AC54" s="119"/>
      <c r="AD54" s="125"/>
      <c r="AE54" s="126"/>
      <c r="AG54" s="127"/>
      <c r="AI54" s="128"/>
    </row>
    <row r="55" spans="4:35" ht="14.4" customHeight="1" x14ac:dyDescent="0.3">
      <c r="E55" s="1" t="s">
        <v>86</v>
      </c>
      <c r="F55" s="7">
        <f>'DC2'!C9</f>
        <v>20</v>
      </c>
      <c r="G55" t="s">
        <v>35</v>
      </c>
      <c r="L55" s="53" t="s">
        <v>36</v>
      </c>
      <c r="P55" s="294"/>
      <c r="W55">
        <f t="shared" si="23"/>
        <v>5</v>
      </c>
      <c r="X55">
        <v>15</v>
      </c>
      <c r="Y55">
        <f t="shared" si="24"/>
        <v>20</v>
      </c>
      <c r="Z55">
        <f t="shared" si="25"/>
        <v>0</v>
      </c>
      <c r="AA55">
        <f t="shared" si="26"/>
        <v>15</v>
      </c>
      <c r="AB55" s="119">
        <v>3</v>
      </c>
      <c r="AC55" s="119">
        <v>0</v>
      </c>
      <c r="AD55" s="125">
        <v>0</v>
      </c>
      <c r="AE55" s="126">
        <v>1</v>
      </c>
      <c r="AF55">
        <f t="shared" si="27"/>
        <v>1</v>
      </c>
      <c r="AG55" s="127">
        <f t="shared" si="28"/>
        <v>0</v>
      </c>
      <c r="AH55">
        <f t="shared" si="29"/>
        <v>0</v>
      </c>
      <c r="AI55" s="128">
        <f t="shared" si="30"/>
        <v>1</v>
      </c>
    </row>
    <row r="56" spans="4:35" ht="15" customHeight="1" thickBot="1" x14ac:dyDescent="0.35">
      <c r="E56" s="1" t="s">
        <v>37</v>
      </c>
      <c r="F56" s="7">
        <f>'DC2'!C10</f>
        <v>20</v>
      </c>
      <c r="G56" t="s">
        <v>35</v>
      </c>
      <c r="P56" s="295"/>
      <c r="W56">
        <f>MOD(X56,$AE$28)</f>
        <v>6</v>
      </c>
      <c r="X56">
        <v>16</v>
      </c>
      <c r="Y56">
        <f t="shared" si="24"/>
        <v>20</v>
      </c>
      <c r="Z56">
        <f t="shared" si="25"/>
        <v>0</v>
      </c>
      <c r="AA56">
        <f t="shared" si="26"/>
        <v>16</v>
      </c>
      <c r="AB56" s="119">
        <v>0</v>
      </c>
      <c r="AC56" s="119">
        <v>1</v>
      </c>
      <c r="AD56" s="125">
        <v>0</v>
      </c>
      <c r="AE56" s="126">
        <v>1</v>
      </c>
      <c r="AF56">
        <f t="shared" si="27"/>
        <v>1</v>
      </c>
      <c r="AG56" s="127">
        <f t="shared" si="28"/>
        <v>0</v>
      </c>
      <c r="AH56">
        <f t="shared" si="29"/>
        <v>0</v>
      </c>
      <c r="AI56" s="128">
        <f t="shared" si="30"/>
        <v>1</v>
      </c>
    </row>
    <row r="57" spans="4:35" ht="15" thickBot="1" x14ac:dyDescent="0.35">
      <c r="D57" s="153"/>
      <c r="F57" s="243" t="s">
        <v>38</v>
      </c>
      <c r="G57" s="244" t="s">
        <v>0</v>
      </c>
      <c r="H57" s="244" t="s">
        <v>1</v>
      </c>
      <c r="I57" s="244" t="s">
        <v>2</v>
      </c>
      <c r="J57" s="244" t="s">
        <v>3</v>
      </c>
      <c r="K57" s="244" t="s">
        <v>4</v>
      </c>
      <c r="L57" s="244" t="s">
        <v>5</v>
      </c>
      <c r="M57" s="244" t="s">
        <v>6</v>
      </c>
      <c r="N57" s="244" t="s">
        <v>7</v>
      </c>
      <c r="O57" s="244" t="s">
        <v>8</v>
      </c>
      <c r="P57" s="245" t="s">
        <v>9</v>
      </c>
      <c r="W57">
        <f t="shared" si="23"/>
        <v>7</v>
      </c>
      <c r="X57">
        <v>17</v>
      </c>
      <c r="Y57">
        <f t="shared" si="24"/>
        <v>20</v>
      </c>
      <c r="Z57">
        <f t="shared" si="25"/>
        <v>0</v>
      </c>
      <c r="AA57">
        <f t="shared" si="26"/>
        <v>17</v>
      </c>
      <c r="AB57" s="119">
        <v>0</v>
      </c>
      <c r="AC57" s="119">
        <v>1</v>
      </c>
      <c r="AD57" s="125">
        <v>0</v>
      </c>
      <c r="AE57" s="126">
        <v>1</v>
      </c>
      <c r="AF57">
        <f t="shared" si="27"/>
        <v>1</v>
      </c>
      <c r="AG57" s="127">
        <f t="shared" si="28"/>
        <v>0</v>
      </c>
      <c r="AH57">
        <f t="shared" si="29"/>
        <v>0</v>
      </c>
      <c r="AI57" s="128">
        <f t="shared" si="30"/>
        <v>1</v>
      </c>
    </row>
    <row r="58" spans="4:35" x14ac:dyDescent="0.3">
      <c r="E58" s="10" t="s">
        <v>10</v>
      </c>
      <c r="F58" s="56"/>
      <c r="G58" s="246">
        <f>'DC2'!C13</f>
        <v>0</v>
      </c>
      <c r="H58" s="246">
        <f>'DC2'!D13</f>
        <v>10</v>
      </c>
      <c r="I58" s="246">
        <f>'DC2'!E13</f>
        <v>0</v>
      </c>
      <c r="J58" s="249">
        <f>'DC2'!F13</f>
        <v>20</v>
      </c>
      <c r="K58" s="246">
        <f>'DC2'!G13</f>
        <v>20</v>
      </c>
      <c r="L58" s="246">
        <f>'DC2'!H13</f>
        <v>15</v>
      </c>
      <c r="M58" s="246">
        <f>'DC2'!I13</f>
        <v>60</v>
      </c>
      <c r="N58" s="246">
        <f>'DC2'!J13</f>
        <v>10</v>
      </c>
      <c r="O58" s="246">
        <f>'DC2'!K13</f>
        <v>0</v>
      </c>
      <c r="P58" s="247">
        <f>'DC2'!L13</f>
        <v>10</v>
      </c>
      <c r="W58">
        <f t="shared" si="23"/>
        <v>8</v>
      </c>
      <c r="X58">
        <v>18</v>
      </c>
      <c r="Y58">
        <f t="shared" si="24"/>
        <v>20</v>
      </c>
      <c r="Z58">
        <f t="shared" si="25"/>
        <v>0</v>
      </c>
      <c r="AA58">
        <f t="shared" si="26"/>
        <v>18</v>
      </c>
      <c r="AB58" s="119">
        <v>0</v>
      </c>
      <c r="AC58" s="119">
        <v>1</v>
      </c>
      <c r="AD58" s="125">
        <v>0</v>
      </c>
      <c r="AE58" s="126">
        <v>1</v>
      </c>
      <c r="AF58">
        <f t="shared" si="27"/>
        <v>1</v>
      </c>
      <c r="AG58" s="127">
        <f t="shared" si="28"/>
        <v>0</v>
      </c>
      <c r="AH58">
        <f t="shared" si="29"/>
        <v>0</v>
      </c>
      <c r="AI58" s="128">
        <f t="shared" si="30"/>
        <v>1</v>
      </c>
    </row>
    <row r="59" spans="4:35" x14ac:dyDescent="0.3">
      <c r="E59" s="14" t="s">
        <v>11</v>
      </c>
      <c r="F59" s="241"/>
      <c r="G59" s="240">
        <f>'DC2'!C14</f>
        <v>0</v>
      </c>
      <c r="H59" s="240">
        <f>'DC2'!D14</f>
        <v>10</v>
      </c>
      <c r="I59" s="240">
        <f>'DC2'!E14</f>
        <v>0</v>
      </c>
      <c r="J59" s="240">
        <f>'DC2'!F14</f>
        <v>0</v>
      </c>
      <c r="K59" s="240">
        <f>'DC2'!G14</f>
        <v>0</v>
      </c>
      <c r="L59" s="240">
        <f>'DC2'!H14</f>
        <v>0</v>
      </c>
      <c r="M59" s="240">
        <f>'DC2'!I14</f>
        <v>0</v>
      </c>
      <c r="N59" s="240">
        <f>'DC2'!J14</f>
        <v>0</v>
      </c>
      <c r="O59" s="240">
        <f>'DC2'!K14</f>
        <v>0</v>
      </c>
      <c r="P59" s="242">
        <f>'DC2'!L14</f>
        <v>0</v>
      </c>
      <c r="W59">
        <f t="shared" si="23"/>
        <v>9</v>
      </c>
      <c r="X59">
        <v>19</v>
      </c>
      <c r="Y59">
        <f t="shared" si="24"/>
        <v>20</v>
      </c>
      <c r="Z59">
        <f t="shared" si="25"/>
        <v>0</v>
      </c>
      <c r="AA59">
        <f t="shared" si="26"/>
        <v>19</v>
      </c>
      <c r="AB59" s="119">
        <v>0</v>
      </c>
      <c r="AC59" s="119">
        <v>1</v>
      </c>
      <c r="AD59" s="125">
        <v>0</v>
      </c>
      <c r="AE59" s="126">
        <v>1</v>
      </c>
      <c r="AF59">
        <f t="shared" si="27"/>
        <v>1</v>
      </c>
      <c r="AG59" s="127">
        <f t="shared" si="28"/>
        <v>0</v>
      </c>
      <c r="AH59">
        <f t="shared" si="29"/>
        <v>0</v>
      </c>
      <c r="AI59" s="128">
        <f t="shared" si="30"/>
        <v>1</v>
      </c>
    </row>
    <row r="60" spans="4:35" x14ac:dyDescent="0.3">
      <c r="E60" s="16" t="s">
        <v>12</v>
      </c>
      <c r="F60" s="59"/>
      <c r="G60" s="240">
        <f>'DC2'!C15</f>
        <v>0</v>
      </c>
      <c r="H60" s="240">
        <f>'DC2'!D15</f>
        <v>0</v>
      </c>
      <c r="I60" s="240">
        <f>'DC2'!E15</f>
        <v>0</v>
      </c>
      <c r="J60" s="240">
        <f>'DC2'!F15</f>
        <v>60</v>
      </c>
      <c r="K60" s="240">
        <f>'DC2'!G15</f>
        <v>50</v>
      </c>
      <c r="L60" s="240">
        <f>'DC2'!H15</f>
        <v>10</v>
      </c>
      <c r="M60" s="240">
        <f>'DC2'!I15</f>
        <v>40</v>
      </c>
      <c r="N60" s="240">
        <f>'DC2'!J15</f>
        <v>0</v>
      </c>
      <c r="O60" s="240">
        <f>'DC2'!K15</f>
        <v>50</v>
      </c>
      <c r="P60" s="242">
        <f>'DC2'!L15</f>
        <v>0</v>
      </c>
      <c r="W60">
        <f t="shared" si="23"/>
        <v>0</v>
      </c>
      <c r="X60">
        <v>20</v>
      </c>
      <c r="Y60">
        <f t="shared" si="24"/>
        <v>20</v>
      </c>
      <c r="Z60">
        <f t="shared" si="25"/>
        <v>20</v>
      </c>
      <c r="AA60">
        <f t="shared" si="26"/>
        <v>0</v>
      </c>
      <c r="AB60" s="119">
        <v>0</v>
      </c>
      <c r="AC60" s="119">
        <v>1</v>
      </c>
      <c r="AD60" s="125">
        <v>0</v>
      </c>
      <c r="AE60" s="126">
        <v>1</v>
      </c>
      <c r="AF60">
        <f t="shared" si="27"/>
        <v>0</v>
      </c>
      <c r="AG60" s="127">
        <f t="shared" si="28"/>
        <v>0</v>
      </c>
      <c r="AH60">
        <f t="shared" si="29"/>
        <v>1</v>
      </c>
      <c r="AI60" s="128">
        <f t="shared" si="30"/>
        <v>1</v>
      </c>
    </row>
    <row r="61" spans="4:35" x14ac:dyDescent="0.3">
      <c r="E61" s="17" t="s">
        <v>13</v>
      </c>
      <c r="F61" s="59"/>
      <c r="G61" s="240">
        <f>'DC2'!C16</f>
        <v>0</v>
      </c>
      <c r="H61" s="240">
        <f>'DC2'!D16</f>
        <v>40</v>
      </c>
      <c r="I61" s="240">
        <f>'DC2'!E16</f>
        <v>0</v>
      </c>
      <c r="J61" s="240">
        <f>'DC2'!F16</f>
        <v>0</v>
      </c>
      <c r="K61" s="240">
        <f>'DC2'!G16</f>
        <v>0</v>
      </c>
      <c r="L61" s="240">
        <f>'DC2'!H16</f>
        <v>0</v>
      </c>
      <c r="M61" s="240">
        <f>'DC2'!I16</f>
        <v>0</v>
      </c>
      <c r="N61" s="240">
        <f>'DC2'!J16</f>
        <v>0</v>
      </c>
      <c r="O61" s="240">
        <f>'DC2'!K16</f>
        <v>0</v>
      </c>
      <c r="P61" s="242">
        <f>'DC2'!L16</f>
        <v>0</v>
      </c>
      <c r="W61">
        <f t="shared" si="23"/>
        <v>1</v>
      </c>
      <c r="X61">
        <v>21</v>
      </c>
      <c r="Y61">
        <f t="shared" si="24"/>
        <v>40</v>
      </c>
      <c r="Z61">
        <f t="shared" si="25"/>
        <v>20</v>
      </c>
      <c r="AA61">
        <f t="shared" si="26"/>
        <v>1</v>
      </c>
      <c r="AB61" s="119">
        <v>1</v>
      </c>
      <c r="AC61" s="119">
        <v>1</v>
      </c>
      <c r="AD61" s="125">
        <v>1</v>
      </c>
      <c r="AE61" s="126">
        <v>1</v>
      </c>
      <c r="AF61">
        <f t="shared" si="27"/>
        <v>0</v>
      </c>
      <c r="AG61" s="127">
        <f t="shared" si="28"/>
        <v>1</v>
      </c>
      <c r="AH61">
        <f t="shared" si="29"/>
        <v>1</v>
      </c>
      <c r="AI61" s="128">
        <f t="shared" si="30"/>
        <v>1</v>
      </c>
    </row>
    <row r="62" spans="4:35" ht="15" thickBot="1" x14ac:dyDescent="0.35">
      <c r="E62" s="60" t="s">
        <v>42</v>
      </c>
      <c r="F62" s="61"/>
      <c r="G62" s="62">
        <f>SUM(G58:G61)</f>
        <v>0</v>
      </c>
      <c r="H62" s="62">
        <f t="shared" ref="H62:O62" si="41">SUM(H58:H61)</f>
        <v>60</v>
      </c>
      <c r="I62" s="62">
        <f t="shared" si="41"/>
        <v>0</v>
      </c>
      <c r="J62" s="62">
        <f t="shared" si="41"/>
        <v>80</v>
      </c>
      <c r="K62" s="62">
        <f t="shared" si="41"/>
        <v>70</v>
      </c>
      <c r="L62" s="62">
        <f t="shared" si="41"/>
        <v>25</v>
      </c>
      <c r="M62" s="62">
        <f t="shared" si="41"/>
        <v>100</v>
      </c>
      <c r="N62" s="62">
        <f t="shared" si="41"/>
        <v>10</v>
      </c>
      <c r="O62" s="62">
        <f t="shared" si="41"/>
        <v>50</v>
      </c>
      <c r="P62" s="63">
        <f>SUM(P58:P61)</f>
        <v>10</v>
      </c>
      <c r="W62">
        <f t="shared" si="23"/>
        <v>2</v>
      </c>
      <c r="X62">
        <v>22</v>
      </c>
      <c r="Y62">
        <f t="shared" si="24"/>
        <v>40</v>
      </c>
      <c r="Z62">
        <f t="shared" si="25"/>
        <v>20</v>
      </c>
      <c r="AA62">
        <f t="shared" si="26"/>
        <v>2</v>
      </c>
      <c r="AB62" s="119">
        <v>1</v>
      </c>
      <c r="AC62" s="119">
        <v>1</v>
      </c>
      <c r="AD62" s="125">
        <v>1</v>
      </c>
      <c r="AE62" s="126">
        <v>1</v>
      </c>
      <c r="AF62">
        <f t="shared" si="27"/>
        <v>0</v>
      </c>
      <c r="AG62" s="127">
        <f t="shared" si="28"/>
        <v>1</v>
      </c>
      <c r="AH62">
        <f t="shared" si="29"/>
        <v>1</v>
      </c>
      <c r="AI62" s="128">
        <f t="shared" si="30"/>
        <v>1</v>
      </c>
    </row>
    <row r="63" spans="4:35" x14ac:dyDescent="0.3">
      <c r="E63" s="64" t="s">
        <v>14</v>
      </c>
      <c r="F63" s="65"/>
      <c r="G63" s="66">
        <f>'DC2'!C17</f>
        <v>20</v>
      </c>
      <c r="H63" s="66">
        <f>'DC2'!D17</f>
        <v>0</v>
      </c>
      <c r="I63" s="291"/>
      <c r="J63" s="291"/>
      <c r="K63" s="291"/>
      <c r="L63" s="291"/>
      <c r="M63" s="291"/>
      <c r="N63" s="291"/>
      <c r="O63" s="291"/>
      <c r="P63" s="292"/>
      <c r="W63">
        <f t="shared" si="23"/>
        <v>3</v>
      </c>
      <c r="X63">
        <v>23</v>
      </c>
      <c r="Y63">
        <f t="shared" si="24"/>
        <v>40</v>
      </c>
      <c r="Z63">
        <f t="shared" si="25"/>
        <v>20</v>
      </c>
      <c r="AA63">
        <f t="shared" si="26"/>
        <v>3</v>
      </c>
      <c r="AB63" s="119">
        <v>1</v>
      </c>
      <c r="AC63" s="119">
        <v>1</v>
      </c>
      <c r="AD63" s="125">
        <v>1</v>
      </c>
      <c r="AE63" s="126">
        <v>1</v>
      </c>
      <c r="AF63">
        <f t="shared" si="27"/>
        <v>0</v>
      </c>
      <c r="AG63" s="127">
        <f t="shared" si="28"/>
        <v>1</v>
      </c>
      <c r="AH63">
        <f t="shared" si="29"/>
        <v>1</v>
      </c>
      <c r="AI63" s="128">
        <f t="shared" si="30"/>
        <v>1</v>
      </c>
    </row>
    <row r="64" spans="4:35" x14ac:dyDescent="0.3">
      <c r="E64" s="67" t="s">
        <v>44</v>
      </c>
      <c r="F64" s="68">
        <f>'DC2'!C11</f>
        <v>30</v>
      </c>
      <c r="G64" s="69">
        <f>F64+G63+G66-G62</f>
        <v>50</v>
      </c>
      <c r="H64" s="69">
        <f t="shared" ref="H64:P64" si="42">G64+H63+H66-H62</f>
        <v>30</v>
      </c>
      <c r="I64" s="69">
        <f t="shared" si="42"/>
        <v>30</v>
      </c>
      <c r="J64" s="69">
        <f t="shared" si="42"/>
        <v>30</v>
      </c>
      <c r="K64" s="69">
        <f t="shared" si="42"/>
        <v>20</v>
      </c>
      <c r="L64" s="69">
        <f t="shared" si="42"/>
        <v>35</v>
      </c>
      <c r="M64" s="69">
        <f t="shared" si="42"/>
        <v>35</v>
      </c>
      <c r="N64" s="69">
        <f t="shared" si="42"/>
        <v>25</v>
      </c>
      <c r="O64" s="69">
        <f t="shared" si="42"/>
        <v>35</v>
      </c>
      <c r="P64" s="70">
        <f t="shared" si="42"/>
        <v>25</v>
      </c>
      <c r="R64" s="71" t="s">
        <v>45</v>
      </c>
      <c r="W64">
        <f t="shared" si="23"/>
        <v>4</v>
      </c>
      <c r="X64">
        <v>24</v>
      </c>
      <c r="Y64">
        <f t="shared" si="24"/>
        <v>40</v>
      </c>
      <c r="Z64">
        <f t="shared" si="25"/>
        <v>20</v>
      </c>
      <c r="AA64">
        <f t="shared" si="26"/>
        <v>4</v>
      </c>
      <c r="AB64" s="119">
        <v>1</v>
      </c>
      <c r="AC64" s="119">
        <v>1</v>
      </c>
      <c r="AD64" s="125">
        <v>1</v>
      </c>
      <c r="AE64" s="126">
        <v>1</v>
      </c>
      <c r="AF64">
        <f t="shared" si="27"/>
        <v>0</v>
      </c>
      <c r="AG64" s="127">
        <f t="shared" si="28"/>
        <v>1</v>
      </c>
      <c r="AH64">
        <f t="shared" si="29"/>
        <v>1</v>
      </c>
      <c r="AI64" s="128">
        <f t="shared" si="30"/>
        <v>1</v>
      </c>
    </row>
    <row r="65" spans="4:35" x14ac:dyDescent="0.3">
      <c r="D65" s="49" t="s">
        <v>46</v>
      </c>
      <c r="E65" s="67" t="s">
        <v>47</v>
      </c>
      <c r="F65" s="72"/>
      <c r="G65" s="69">
        <f>IF(F64-G62+G63&lt;=$F$56, G62-G63-F64+$F$56,0)</f>
        <v>0</v>
      </c>
      <c r="H65" s="69">
        <f t="shared" ref="H65:P65" si="43">IF(G64-H62+H63&lt;=$F$56, H62-H63-G64+$F$56,0)</f>
        <v>30</v>
      </c>
      <c r="I65" s="69">
        <f t="shared" si="43"/>
        <v>0</v>
      </c>
      <c r="J65" s="69">
        <f t="shared" si="43"/>
        <v>70</v>
      </c>
      <c r="K65" s="69">
        <f t="shared" si="43"/>
        <v>60</v>
      </c>
      <c r="L65" s="69">
        <f t="shared" si="43"/>
        <v>25</v>
      </c>
      <c r="M65" s="69">
        <f t="shared" si="43"/>
        <v>85</v>
      </c>
      <c r="N65" s="69">
        <f t="shared" si="43"/>
        <v>0</v>
      </c>
      <c r="O65" s="69">
        <f t="shared" si="43"/>
        <v>45</v>
      </c>
      <c r="P65" s="70">
        <f t="shared" si="43"/>
        <v>0</v>
      </c>
      <c r="R65" s="71" t="s">
        <v>48</v>
      </c>
      <c r="W65">
        <f t="shared" si="23"/>
        <v>5</v>
      </c>
      <c r="X65">
        <v>25</v>
      </c>
      <c r="Y65">
        <f t="shared" si="24"/>
        <v>40</v>
      </c>
      <c r="Z65">
        <f t="shared" si="25"/>
        <v>20</v>
      </c>
      <c r="AA65">
        <f t="shared" si="26"/>
        <v>5</v>
      </c>
      <c r="AB65" s="119">
        <v>1</v>
      </c>
      <c r="AC65" s="119">
        <v>1</v>
      </c>
      <c r="AD65" s="125">
        <v>1</v>
      </c>
      <c r="AE65" s="126">
        <v>1</v>
      </c>
      <c r="AF65">
        <f t="shared" si="27"/>
        <v>0</v>
      </c>
      <c r="AG65" s="127">
        <f t="shared" si="28"/>
        <v>1</v>
      </c>
      <c r="AH65">
        <f t="shared" si="29"/>
        <v>1</v>
      </c>
      <c r="AI65" s="128">
        <f t="shared" si="30"/>
        <v>1</v>
      </c>
    </row>
    <row r="66" spans="4:35" x14ac:dyDescent="0.3">
      <c r="E66" s="73" t="s">
        <v>49</v>
      </c>
      <c r="F66" s="72"/>
      <c r="G66" s="69">
        <f t="shared" ref="G66:P66" si="44" xml:space="preserve"> CEILING(G65/$F$55,1)*$F$55</f>
        <v>0</v>
      </c>
      <c r="H66" s="69">
        <f t="shared" si="44"/>
        <v>40</v>
      </c>
      <c r="I66" s="69">
        <f t="shared" si="44"/>
        <v>0</v>
      </c>
      <c r="J66" s="69">
        <f t="shared" si="44"/>
        <v>80</v>
      </c>
      <c r="K66" s="69">
        <f t="shared" si="44"/>
        <v>60</v>
      </c>
      <c r="L66" s="69">
        <f t="shared" si="44"/>
        <v>40</v>
      </c>
      <c r="M66" s="69">
        <f t="shared" si="44"/>
        <v>100</v>
      </c>
      <c r="N66" s="69">
        <f t="shared" si="44"/>
        <v>0</v>
      </c>
      <c r="O66" s="69">
        <f t="shared" si="44"/>
        <v>60</v>
      </c>
      <c r="P66" s="70">
        <f t="shared" si="44"/>
        <v>0</v>
      </c>
      <c r="W66">
        <f t="shared" si="23"/>
        <v>6</v>
      </c>
      <c r="X66">
        <v>26</v>
      </c>
      <c r="Y66">
        <f t="shared" si="24"/>
        <v>40</v>
      </c>
      <c r="Z66">
        <f t="shared" si="25"/>
        <v>20</v>
      </c>
      <c r="AA66">
        <f t="shared" si="26"/>
        <v>6</v>
      </c>
      <c r="AB66" s="119">
        <v>2</v>
      </c>
      <c r="AC66" s="119">
        <v>1</v>
      </c>
      <c r="AD66" s="125">
        <v>1</v>
      </c>
      <c r="AE66" s="126">
        <v>1</v>
      </c>
      <c r="AF66">
        <f t="shared" si="27"/>
        <v>0</v>
      </c>
      <c r="AG66" s="127">
        <f t="shared" si="28"/>
        <v>1</v>
      </c>
      <c r="AH66">
        <f t="shared" si="29"/>
        <v>1</v>
      </c>
      <c r="AI66" s="128">
        <f t="shared" si="30"/>
        <v>1</v>
      </c>
    </row>
    <row r="67" spans="4:35" ht="15" thickBot="1" x14ac:dyDescent="0.35">
      <c r="E67" s="74" t="s">
        <v>50</v>
      </c>
      <c r="F67" s="75"/>
      <c r="G67" s="76">
        <f>H66</f>
        <v>40</v>
      </c>
      <c r="H67" s="76">
        <f t="shared" ref="H67:P67" si="45">I66</f>
        <v>0</v>
      </c>
      <c r="I67" s="76">
        <f t="shared" si="45"/>
        <v>80</v>
      </c>
      <c r="J67" s="76">
        <f t="shared" si="45"/>
        <v>60</v>
      </c>
      <c r="K67" s="76">
        <f t="shared" si="45"/>
        <v>40</v>
      </c>
      <c r="L67" s="76">
        <f t="shared" si="45"/>
        <v>100</v>
      </c>
      <c r="M67" s="76">
        <f t="shared" si="45"/>
        <v>0</v>
      </c>
      <c r="N67" s="76">
        <f t="shared" si="45"/>
        <v>60</v>
      </c>
      <c r="O67" s="76">
        <f t="shared" si="45"/>
        <v>0</v>
      </c>
      <c r="P67" s="77">
        <f t="shared" si="45"/>
        <v>0</v>
      </c>
      <c r="X67">
        <v>27</v>
      </c>
      <c r="Y67">
        <f t="shared" si="24"/>
        <v>40</v>
      </c>
      <c r="Z67">
        <f t="shared" si="25"/>
        <v>20</v>
      </c>
      <c r="AA67">
        <f t="shared" si="26"/>
        <v>7</v>
      </c>
      <c r="AB67" s="119">
        <v>2</v>
      </c>
      <c r="AC67" s="119">
        <v>1</v>
      </c>
      <c r="AD67" s="125">
        <v>1</v>
      </c>
      <c r="AE67" s="126">
        <v>1</v>
      </c>
      <c r="AF67">
        <f t="shared" si="27"/>
        <v>0</v>
      </c>
      <c r="AG67" s="127">
        <f t="shared" si="28"/>
        <v>1</v>
      </c>
      <c r="AH67">
        <f t="shared" si="29"/>
        <v>1</v>
      </c>
      <c r="AI67" s="128">
        <f t="shared" si="30"/>
        <v>1</v>
      </c>
    </row>
    <row r="68" spans="4:35" x14ac:dyDescent="0.3">
      <c r="E68" s="78" t="s">
        <v>51</v>
      </c>
      <c r="F68" s="79"/>
      <c r="G68" s="80">
        <f>QUOTIENT(MOD(G67+$F$50-1,$F$49),$F$50)</f>
        <v>0</v>
      </c>
      <c r="H68" s="80">
        <f t="shared" ref="H68:P68" si="46">QUOTIENT(MOD(H67+$F$50-1,$F$49),$F$50)</f>
        <v>0</v>
      </c>
      <c r="I68" s="80">
        <f t="shared" si="46"/>
        <v>0</v>
      </c>
      <c r="J68" s="80">
        <f t="shared" si="46"/>
        <v>0</v>
      </c>
      <c r="K68" s="80">
        <f t="shared" si="46"/>
        <v>0</v>
      </c>
      <c r="L68" s="80">
        <f t="shared" si="46"/>
        <v>0</v>
      </c>
      <c r="M68" s="80">
        <f t="shared" si="46"/>
        <v>0</v>
      </c>
      <c r="N68" s="80">
        <f t="shared" si="46"/>
        <v>0</v>
      </c>
      <c r="O68" s="80">
        <f t="shared" si="46"/>
        <v>0</v>
      </c>
      <c r="P68" s="81">
        <f t="shared" si="46"/>
        <v>0</v>
      </c>
      <c r="X68">
        <v>28</v>
      </c>
      <c r="Y68">
        <f t="shared" si="24"/>
        <v>40</v>
      </c>
      <c r="Z68">
        <f t="shared" si="25"/>
        <v>20</v>
      </c>
      <c r="AA68">
        <f t="shared" si="26"/>
        <v>8</v>
      </c>
      <c r="AB68" s="119">
        <v>2</v>
      </c>
      <c r="AC68" s="119">
        <v>1</v>
      </c>
      <c r="AD68" s="125">
        <v>1</v>
      </c>
      <c r="AE68" s="126">
        <v>1</v>
      </c>
      <c r="AF68">
        <f t="shared" si="27"/>
        <v>0</v>
      </c>
      <c r="AG68" s="127">
        <f t="shared" si="28"/>
        <v>1</v>
      </c>
      <c r="AH68">
        <f t="shared" si="29"/>
        <v>1</v>
      </c>
      <c r="AI68" s="128">
        <f t="shared" si="30"/>
        <v>1</v>
      </c>
    </row>
    <row r="69" spans="4:35" x14ac:dyDescent="0.3">
      <c r="D69" s="49"/>
      <c r="E69" s="82" t="s">
        <v>52</v>
      </c>
      <c r="F69" s="154"/>
      <c r="G69" s="84">
        <f>QUOTIENT(G67+$F$50-1,$F$49)</f>
        <v>2</v>
      </c>
      <c r="H69" s="84">
        <f t="shared" ref="H69:P69" si="47">QUOTIENT(H67+$F$50-1,$F$49)</f>
        <v>0</v>
      </c>
      <c r="I69" s="84">
        <f t="shared" si="47"/>
        <v>4</v>
      </c>
      <c r="J69" s="84">
        <f t="shared" si="47"/>
        <v>3</v>
      </c>
      <c r="K69" s="84">
        <f t="shared" si="47"/>
        <v>2</v>
      </c>
      <c r="L69" s="84">
        <f t="shared" si="47"/>
        <v>5</v>
      </c>
      <c r="M69" s="84">
        <f t="shared" si="47"/>
        <v>0</v>
      </c>
      <c r="N69" s="84">
        <f t="shared" si="47"/>
        <v>3</v>
      </c>
      <c r="O69" s="84">
        <f t="shared" si="47"/>
        <v>0</v>
      </c>
      <c r="P69" s="85">
        <f t="shared" si="47"/>
        <v>0</v>
      </c>
      <c r="X69">
        <v>29</v>
      </c>
      <c r="Y69">
        <f t="shared" si="24"/>
        <v>40</v>
      </c>
      <c r="Z69">
        <f t="shared" si="25"/>
        <v>20</v>
      </c>
      <c r="AA69">
        <f t="shared" si="26"/>
        <v>9</v>
      </c>
      <c r="AB69" s="119">
        <v>2</v>
      </c>
      <c r="AC69" s="119">
        <v>1</v>
      </c>
      <c r="AD69" s="125">
        <v>1</v>
      </c>
      <c r="AE69" s="126">
        <v>1</v>
      </c>
      <c r="AF69">
        <f t="shared" si="27"/>
        <v>0</v>
      </c>
      <c r="AG69" s="127">
        <f t="shared" si="28"/>
        <v>1</v>
      </c>
      <c r="AH69">
        <f t="shared" si="29"/>
        <v>1</v>
      </c>
      <c r="AI69" s="128">
        <f t="shared" si="30"/>
        <v>1</v>
      </c>
    </row>
    <row r="70" spans="4:35" ht="15" thickBot="1" x14ac:dyDescent="0.35">
      <c r="E70" s="86" t="s">
        <v>53</v>
      </c>
      <c r="F70" s="87"/>
      <c r="G70" s="88">
        <f>IF($Q$70="Choosing Supplier 1", G69*$G$49+G68*$G$50,G69*$G$51+G68*$G$52)</f>
        <v>1000</v>
      </c>
      <c r="H70" s="88">
        <f t="shared" ref="H70:P70" si="48">IF($Q$70="Choosing Supplier 1", H69*$G$49+H68*$G$50,H69*$G$51+H68*$G$52)</f>
        <v>0</v>
      </c>
      <c r="I70" s="88">
        <f t="shared" si="48"/>
        <v>2000</v>
      </c>
      <c r="J70" s="88">
        <f t="shared" si="48"/>
        <v>1500</v>
      </c>
      <c r="K70" s="88">
        <f t="shared" si="48"/>
        <v>1000</v>
      </c>
      <c r="L70" s="88">
        <f t="shared" si="48"/>
        <v>2500</v>
      </c>
      <c r="M70" s="88">
        <f t="shared" si="48"/>
        <v>0</v>
      </c>
      <c r="N70" s="88">
        <f t="shared" si="48"/>
        <v>1500</v>
      </c>
      <c r="O70" s="88">
        <f t="shared" si="48"/>
        <v>0</v>
      </c>
      <c r="P70" s="89">
        <f t="shared" si="48"/>
        <v>0</v>
      </c>
      <c r="Q70" s="290" t="str">
        <f>IF($G$49&lt;$G$51,IF($F$144="Yes","Choosing Supplier 1","Choosing Supplier 2"),IF($F$165="Yes","Choosing Supplier 2","Choosing Supplier 1"))</f>
        <v>Choosing Supplier 1</v>
      </c>
      <c r="R70" t="s">
        <v>144</v>
      </c>
      <c r="X70">
        <v>30</v>
      </c>
      <c r="Y70">
        <f t="shared" si="24"/>
        <v>40</v>
      </c>
      <c r="Z70">
        <f t="shared" si="25"/>
        <v>20</v>
      </c>
      <c r="AA70">
        <f t="shared" si="26"/>
        <v>10</v>
      </c>
      <c r="AB70" s="119">
        <v>2</v>
      </c>
      <c r="AC70" s="119">
        <v>1</v>
      </c>
      <c r="AD70" s="125">
        <v>1</v>
      </c>
      <c r="AE70" s="126">
        <v>1</v>
      </c>
      <c r="AF70">
        <f t="shared" si="27"/>
        <v>1</v>
      </c>
      <c r="AG70" s="127">
        <f t="shared" si="28"/>
        <v>1</v>
      </c>
      <c r="AH70">
        <f t="shared" si="29"/>
        <v>1</v>
      </c>
      <c r="AI70" s="128">
        <f t="shared" si="30"/>
        <v>1</v>
      </c>
    </row>
    <row r="71" spans="4:35" x14ac:dyDescent="0.3">
      <c r="E71" s="155" t="s">
        <v>17</v>
      </c>
      <c r="F71" s="91"/>
      <c r="G71" s="92">
        <f>'DC2'!C18</f>
        <v>210</v>
      </c>
      <c r="H71" s="92">
        <f>'DC2'!D18</f>
        <v>211</v>
      </c>
      <c r="I71" s="92">
        <f>'DC2'!E18</f>
        <v>213</v>
      </c>
      <c r="J71" s="92">
        <f>'DC2'!F18</f>
        <v>215</v>
      </c>
      <c r="K71" s="92">
        <f>'DC2'!G18</f>
        <v>215</v>
      </c>
      <c r="L71" s="92">
        <f>'DC2'!H18</f>
        <v>216</v>
      </c>
      <c r="M71" s="92">
        <f>'DC2'!I18</f>
        <v>214</v>
      </c>
      <c r="N71" s="92">
        <f>'DC2'!J18</f>
        <v>212</v>
      </c>
      <c r="O71" s="92">
        <f>'DC2'!K18</f>
        <v>210</v>
      </c>
      <c r="P71" s="93">
        <f>'DC2'!L18</f>
        <v>209</v>
      </c>
      <c r="X71">
        <v>31</v>
      </c>
      <c r="Y71">
        <f t="shared" si="24"/>
        <v>40</v>
      </c>
      <c r="Z71">
        <f t="shared" si="25"/>
        <v>20</v>
      </c>
      <c r="AA71">
        <f t="shared" si="26"/>
        <v>11</v>
      </c>
      <c r="AB71" s="119">
        <v>3</v>
      </c>
      <c r="AC71" s="119">
        <v>1</v>
      </c>
      <c r="AD71" s="125">
        <v>0</v>
      </c>
      <c r="AE71" s="126">
        <v>2</v>
      </c>
      <c r="AF71">
        <f t="shared" si="27"/>
        <v>1</v>
      </c>
      <c r="AG71" s="127">
        <f t="shared" si="28"/>
        <v>0</v>
      </c>
      <c r="AH71">
        <f t="shared" si="29"/>
        <v>1</v>
      </c>
      <c r="AI71" s="128">
        <f t="shared" si="30"/>
        <v>2</v>
      </c>
    </row>
    <row r="72" spans="4:35" x14ac:dyDescent="0.3">
      <c r="D72" s="49" t="s">
        <v>54</v>
      </c>
      <c r="E72" s="156" t="s">
        <v>55</v>
      </c>
      <c r="F72" s="95"/>
      <c r="G72" s="96">
        <f t="shared" ref="G72:P72" si="49">G71*G67</f>
        <v>8400</v>
      </c>
      <c r="H72" s="96">
        <f t="shared" si="49"/>
        <v>0</v>
      </c>
      <c r="I72" s="96">
        <f t="shared" si="49"/>
        <v>17040</v>
      </c>
      <c r="J72" s="96">
        <f t="shared" si="49"/>
        <v>12900</v>
      </c>
      <c r="K72" s="96">
        <f t="shared" si="49"/>
        <v>8600</v>
      </c>
      <c r="L72" s="96">
        <f t="shared" si="49"/>
        <v>21600</v>
      </c>
      <c r="M72" s="96">
        <f t="shared" si="49"/>
        <v>0</v>
      </c>
      <c r="N72" s="96">
        <f t="shared" si="49"/>
        <v>12720</v>
      </c>
      <c r="O72" s="96">
        <f t="shared" si="49"/>
        <v>0</v>
      </c>
      <c r="P72" s="135">
        <f t="shared" si="49"/>
        <v>0</v>
      </c>
      <c r="Q72" s="49" t="s">
        <v>56</v>
      </c>
      <c r="X72">
        <v>32</v>
      </c>
      <c r="Y72">
        <f t="shared" si="24"/>
        <v>40</v>
      </c>
      <c r="Z72">
        <f t="shared" si="25"/>
        <v>20</v>
      </c>
      <c r="AA72">
        <f t="shared" si="26"/>
        <v>12</v>
      </c>
      <c r="AB72" s="119">
        <v>3</v>
      </c>
      <c r="AC72" s="119">
        <v>1</v>
      </c>
      <c r="AD72" s="125">
        <v>0</v>
      </c>
      <c r="AE72" s="126">
        <v>2</v>
      </c>
      <c r="AF72">
        <f t="shared" si="27"/>
        <v>1</v>
      </c>
      <c r="AG72" s="127">
        <f t="shared" si="28"/>
        <v>0</v>
      </c>
      <c r="AH72">
        <f t="shared" si="29"/>
        <v>1</v>
      </c>
      <c r="AI72" s="128">
        <f t="shared" si="30"/>
        <v>2</v>
      </c>
    </row>
    <row r="73" spans="4:35" ht="15" thickBot="1" x14ac:dyDescent="0.35">
      <c r="E73" s="157" t="s">
        <v>57</v>
      </c>
      <c r="F73" s="100"/>
      <c r="G73" s="101">
        <f t="shared" ref="G73:P73" si="50">G70+G72</f>
        <v>9400</v>
      </c>
      <c r="H73" s="101">
        <f t="shared" si="50"/>
        <v>0</v>
      </c>
      <c r="I73" s="101">
        <f t="shared" si="50"/>
        <v>19040</v>
      </c>
      <c r="J73" s="101">
        <f t="shared" si="50"/>
        <v>14400</v>
      </c>
      <c r="K73" s="101">
        <f t="shared" si="50"/>
        <v>9600</v>
      </c>
      <c r="L73" s="101">
        <f t="shared" si="50"/>
        <v>24100</v>
      </c>
      <c r="M73" s="101">
        <f t="shared" si="50"/>
        <v>0</v>
      </c>
      <c r="N73" s="101">
        <f t="shared" si="50"/>
        <v>14220</v>
      </c>
      <c r="O73" s="101">
        <f t="shared" si="50"/>
        <v>0</v>
      </c>
      <c r="P73" s="102">
        <f t="shared" si="50"/>
        <v>0</v>
      </c>
      <c r="Q73" s="49" t="s">
        <v>58</v>
      </c>
      <c r="X73">
        <v>33</v>
      </c>
      <c r="Y73">
        <f t="shared" si="24"/>
        <v>40</v>
      </c>
      <c r="Z73">
        <f t="shared" si="25"/>
        <v>20</v>
      </c>
      <c r="AA73">
        <f t="shared" si="26"/>
        <v>13</v>
      </c>
      <c r="AB73" s="119">
        <v>3</v>
      </c>
      <c r="AC73" s="119">
        <v>1</v>
      </c>
      <c r="AD73" s="125">
        <v>0</v>
      </c>
      <c r="AE73" s="126">
        <v>2</v>
      </c>
      <c r="AF73">
        <f t="shared" si="27"/>
        <v>1</v>
      </c>
      <c r="AG73" s="127">
        <f t="shared" si="28"/>
        <v>0</v>
      </c>
      <c r="AH73">
        <f t="shared" si="29"/>
        <v>1</v>
      </c>
      <c r="AI73" s="128">
        <f t="shared" si="30"/>
        <v>2</v>
      </c>
    </row>
    <row r="74" spans="4:35" x14ac:dyDescent="0.3">
      <c r="E74" s="90" t="s">
        <v>18</v>
      </c>
      <c r="F74" s="103"/>
      <c r="G74" s="92">
        <f>'DC2'!C19</f>
        <v>411</v>
      </c>
      <c r="H74" s="92">
        <f>'DC2'!D19</f>
        <v>414</v>
      </c>
      <c r="I74" s="92">
        <f>'DC2'!E19</f>
        <v>412</v>
      </c>
      <c r="J74" s="92">
        <f>'DC2'!F19</f>
        <v>413</v>
      </c>
      <c r="K74" s="92">
        <f>'DC2'!G19</f>
        <v>418</v>
      </c>
      <c r="L74" s="92">
        <f>'DC2'!H19</f>
        <v>428</v>
      </c>
      <c r="M74" s="92">
        <f>'DC2'!I19</f>
        <v>426</v>
      </c>
      <c r="N74" s="92">
        <f>'DC2'!J19</f>
        <v>419</v>
      </c>
      <c r="O74" s="92">
        <f>'DC2'!K19</f>
        <v>415</v>
      </c>
      <c r="P74" s="93">
        <f>'DC2'!L19</f>
        <v>421</v>
      </c>
      <c r="X74">
        <v>34</v>
      </c>
      <c r="Y74">
        <f t="shared" si="24"/>
        <v>40</v>
      </c>
      <c r="Z74">
        <f t="shared" si="25"/>
        <v>20</v>
      </c>
      <c r="AA74">
        <f t="shared" si="26"/>
        <v>14</v>
      </c>
      <c r="AB74" s="119">
        <v>3</v>
      </c>
      <c r="AC74" s="119">
        <v>1</v>
      </c>
      <c r="AD74" s="125">
        <v>0</v>
      </c>
      <c r="AE74" s="126">
        <v>2</v>
      </c>
      <c r="AF74">
        <f t="shared" si="27"/>
        <v>1</v>
      </c>
      <c r="AG74" s="127">
        <f t="shared" si="28"/>
        <v>0</v>
      </c>
      <c r="AH74">
        <f t="shared" si="29"/>
        <v>1</v>
      </c>
      <c r="AI74" s="128">
        <f t="shared" si="30"/>
        <v>2</v>
      </c>
    </row>
    <row r="75" spans="4:35" x14ac:dyDescent="0.3">
      <c r="E75" s="94" t="s">
        <v>59</v>
      </c>
      <c r="F75" s="104"/>
      <c r="G75" s="105">
        <f>G74*G67</f>
        <v>16440</v>
      </c>
      <c r="H75" s="105">
        <f t="shared" ref="H75:P75" si="51">H74*H67</f>
        <v>0</v>
      </c>
      <c r="I75" s="105">
        <f t="shared" si="51"/>
        <v>32960</v>
      </c>
      <c r="J75" s="105">
        <f t="shared" si="51"/>
        <v>24780</v>
      </c>
      <c r="K75" s="105">
        <f t="shared" si="51"/>
        <v>16720</v>
      </c>
      <c r="L75" s="105">
        <f t="shared" si="51"/>
        <v>42800</v>
      </c>
      <c r="M75" s="105">
        <f t="shared" si="51"/>
        <v>0</v>
      </c>
      <c r="N75" s="105">
        <f t="shared" si="51"/>
        <v>25140</v>
      </c>
      <c r="O75" s="105">
        <f t="shared" si="51"/>
        <v>0</v>
      </c>
      <c r="P75" s="106">
        <f t="shared" si="51"/>
        <v>0</v>
      </c>
      <c r="Q75" s="49" t="s">
        <v>60</v>
      </c>
      <c r="X75">
        <v>35</v>
      </c>
      <c r="Y75">
        <f t="shared" si="24"/>
        <v>40</v>
      </c>
      <c r="Z75">
        <f t="shared" si="25"/>
        <v>20</v>
      </c>
      <c r="AA75">
        <f t="shared" si="26"/>
        <v>15</v>
      </c>
      <c r="AB75" s="119">
        <v>3</v>
      </c>
      <c r="AC75" s="119">
        <v>1</v>
      </c>
      <c r="AD75" s="125">
        <v>0</v>
      </c>
      <c r="AE75" s="126">
        <v>2</v>
      </c>
      <c r="AF75">
        <f t="shared" si="27"/>
        <v>1</v>
      </c>
      <c r="AG75" s="127">
        <f t="shared" si="28"/>
        <v>0</v>
      </c>
      <c r="AH75">
        <f t="shared" si="29"/>
        <v>1</v>
      </c>
      <c r="AI75" s="128">
        <f t="shared" si="30"/>
        <v>2</v>
      </c>
    </row>
    <row r="76" spans="4:35" ht="13.8" customHeight="1" thickBot="1" x14ac:dyDescent="0.35">
      <c r="E76" s="107" t="s">
        <v>61</v>
      </c>
      <c r="F76" s="108"/>
      <c r="G76" s="109">
        <f>G75-G73</f>
        <v>7040</v>
      </c>
      <c r="H76" s="109">
        <f t="shared" ref="H76:P76" si="52">H75-H73</f>
        <v>0</v>
      </c>
      <c r="I76" s="109">
        <f t="shared" si="52"/>
        <v>13920</v>
      </c>
      <c r="J76" s="109">
        <f t="shared" si="52"/>
        <v>10380</v>
      </c>
      <c r="K76" s="109">
        <f t="shared" si="52"/>
        <v>7120</v>
      </c>
      <c r="L76" s="109">
        <f t="shared" si="52"/>
        <v>18700</v>
      </c>
      <c r="M76" s="109">
        <f t="shared" si="52"/>
        <v>0</v>
      </c>
      <c r="N76" s="109">
        <f t="shared" si="52"/>
        <v>10920</v>
      </c>
      <c r="O76" s="109">
        <f t="shared" si="52"/>
        <v>0</v>
      </c>
      <c r="P76" s="110">
        <f t="shared" si="52"/>
        <v>0</v>
      </c>
      <c r="Q76" s="49" t="s">
        <v>62</v>
      </c>
      <c r="X76">
        <v>36</v>
      </c>
      <c r="Y76">
        <f t="shared" si="24"/>
        <v>40</v>
      </c>
      <c r="Z76">
        <f t="shared" si="25"/>
        <v>20</v>
      </c>
      <c r="AA76">
        <f t="shared" si="26"/>
        <v>16</v>
      </c>
      <c r="AB76" s="119">
        <v>0</v>
      </c>
      <c r="AC76" s="119">
        <v>2</v>
      </c>
      <c r="AD76" s="125">
        <v>0</v>
      </c>
      <c r="AE76" s="126">
        <v>2</v>
      </c>
      <c r="AF76">
        <f t="shared" si="27"/>
        <v>1</v>
      </c>
      <c r="AG76" s="127">
        <f t="shared" si="28"/>
        <v>0</v>
      </c>
      <c r="AH76">
        <f t="shared" si="29"/>
        <v>1</v>
      </c>
      <c r="AI76" s="128">
        <f t="shared" si="30"/>
        <v>2</v>
      </c>
    </row>
    <row r="77" spans="4:35" ht="13.8" customHeight="1" thickBot="1" x14ac:dyDescent="0.35">
      <c r="E77" s="158" t="s">
        <v>63</v>
      </c>
      <c r="F77" s="216"/>
      <c r="G77" s="217">
        <f>SUM(H58:H59)</f>
        <v>20</v>
      </c>
      <c r="H77" s="217">
        <f t="shared" ref="H77:P77" si="53">SUM(I58:I59)</f>
        <v>0</v>
      </c>
      <c r="I77" s="217">
        <f t="shared" si="53"/>
        <v>20</v>
      </c>
      <c r="J77" s="217">
        <f t="shared" si="53"/>
        <v>20</v>
      </c>
      <c r="K77" s="217">
        <f t="shared" si="53"/>
        <v>15</v>
      </c>
      <c r="L77" s="217">
        <f t="shared" si="53"/>
        <v>60</v>
      </c>
      <c r="M77" s="217">
        <f t="shared" si="53"/>
        <v>10</v>
      </c>
      <c r="N77" s="217">
        <f t="shared" si="53"/>
        <v>0</v>
      </c>
      <c r="O77" s="217">
        <f t="shared" si="53"/>
        <v>10</v>
      </c>
      <c r="P77" s="218">
        <f t="shared" si="53"/>
        <v>0</v>
      </c>
      <c r="Q77" s="49" t="s">
        <v>143</v>
      </c>
      <c r="X77">
        <v>37</v>
      </c>
      <c r="Y77">
        <f t="shared" si="24"/>
        <v>40</v>
      </c>
      <c r="Z77">
        <f t="shared" si="25"/>
        <v>20</v>
      </c>
      <c r="AA77">
        <f t="shared" si="26"/>
        <v>17</v>
      </c>
      <c r="AB77" s="119">
        <v>0</v>
      </c>
      <c r="AC77" s="119">
        <v>2</v>
      </c>
      <c r="AD77" s="125">
        <v>0</v>
      </c>
      <c r="AE77" s="126">
        <v>2</v>
      </c>
      <c r="AF77">
        <f t="shared" si="27"/>
        <v>1</v>
      </c>
      <c r="AG77" s="127">
        <f t="shared" si="28"/>
        <v>0</v>
      </c>
      <c r="AH77">
        <f t="shared" si="29"/>
        <v>1</v>
      </c>
      <c r="AI77" s="128">
        <f t="shared" si="30"/>
        <v>2</v>
      </c>
    </row>
    <row r="78" spans="4:35" ht="13.8" customHeight="1" thickBot="1" x14ac:dyDescent="0.35">
      <c r="E78" s="115" t="s">
        <v>66</v>
      </c>
      <c r="F78" s="111"/>
      <c r="G78" s="80">
        <f>IF($Q$70= "Choosing Supplier 1", MIN(G$155,G$77), MIN(G$77,G$176))</f>
        <v>0</v>
      </c>
      <c r="H78" s="80">
        <f>IF($Q$70= "Choosing Supplier 1", MIN(H$155,H$77), MIN(H$77,H$176))</f>
        <v>0</v>
      </c>
      <c r="I78" s="80">
        <f t="shared" ref="I78:P78" si="54">IF($Q$70= "Choosing Supplier 1", MIN(I$155,I$77), MIN(I$77,I$176))</f>
        <v>0</v>
      </c>
      <c r="J78" s="80">
        <f t="shared" si="54"/>
        <v>0</v>
      </c>
      <c r="K78" s="80">
        <f t="shared" si="54"/>
        <v>0</v>
      </c>
      <c r="L78" s="80">
        <f t="shared" si="54"/>
        <v>0</v>
      </c>
      <c r="M78" s="80">
        <f t="shared" si="54"/>
        <v>0</v>
      </c>
      <c r="N78" s="80">
        <f t="shared" si="54"/>
        <v>0</v>
      </c>
      <c r="O78" s="80">
        <f t="shared" si="54"/>
        <v>0</v>
      </c>
      <c r="P78" s="81">
        <f t="shared" si="54"/>
        <v>0</v>
      </c>
      <c r="Q78" s="49"/>
      <c r="X78">
        <v>38</v>
      </c>
      <c r="Y78">
        <f t="shared" si="24"/>
        <v>40</v>
      </c>
      <c r="Z78">
        <f t="shared" si="25"/>
        <v>20</v>
      </c>
      <c r="AA78">
        <f t="shared" si="26"/>
        <v>18</v>
      </c>
      <c r="AB78" s="119">
        <v>0</v>
      </c>
      <c r="AC78" s="119">
        <v>2</v>
      </c>
      <c r="AD78" s="125">
        <v>0</v>
      </c>
      <c r="AE78" s="126">
        <v>2</v>
      </c>
      <c r="AF78">
        <f t="shared" si="27"/>
        <v>1</v>
      </c>
      <c r="AG78" s="127">
        <f t="shared" si="28"/>
        <v>0</v>
      </c>
      <c r="AH78">
        <f t="shared" si="29"/>
        <v>1</v>
      </c>
      <c r="AI78" s="128">
        <f t="shared" si="30"/>
        <v>2</v>
      </c>
    </row>
    <row r="79" spans="4:35" ht="13.8" customHeight="1" x14ac:dyDescent="0.3">
      <c r="E79" s="266" t="s">
        <v>125</v>
      </c>
      <c r="F79" s="263"/>
      <c r="G79" s="264">
        <f t="shared" ref="G79:P79" si="55">MIN(MAX(CEILING(IF($Q$70 = "Choosing Supplier 1", G$155,G176)/$F$55,1)*$F$55-(H66-H65),0),G77)</f>
        <v>0</v>
      </c>
      <c r="H79" s="264">
        <f t="shared" si="55"/>
        <v>0</v>
      </c>
      <c r="I79" s="264">
        <f>MIN(MAX(CEILING(IF($Q$70 = "Choosing Supplier 1", I$155,I176)/$F$55,1)*$F$55-(J66-J65),0),I77)</f>
        <v>0</v>
      </c>
      <c r="J79" s="264">
        <f t="shared" si="55"/>
        <v>0</v>
      </c>
      <c r="K79" s="264">
        <f t="shared" si="55"/>
        <v>0</v>
      </c>
      <c r="L79" s="264">
        <f t="shared" si="55"/>
        <v>0</v>
      </c>
      <c r="M79" s="264">
        <f t="shared" si="55"/>
        <v>0</v>
      </c>
      <c r="N79" s="264">
        <f t="shared" si="55"/>
        <v>0</v>
      </c>
      <c r="O79" s="264">
        <f t="shared" si="55"/>
        <v>0</v>
      </c>
      <c r="P79" s="265">
        <f t="shared" si="55"/>
        <v>0</v>
      </c>
      <c r="Q79" s="49"/>
      <c r="AD79" s="116"/>
      <c r="AE79" s="117"/>
      <c r="AG79" s="114"/>
      <c r="AI79" s="114"/>
    </row>
    <row r="80" spans="4:35" x14ac:dyDescent="0.3">
      <c r="E80" s="159" t="s">
        <v>67</v>
      </c>
      <c r="F80" s="160"/>
      <c r="G80" s="84">
        <f>QUOTIENT(MOD(G78+$F$50-1,$F$49),$F$50)</f>
        <v>0</v>
      </c>
      <c r="H80" s="84">
        <f t="shared" ref="H80:P80" si="56">QUOTIENT(MOD(H78+$F$50-1,$F$49),$F$50)</f>
        <v>0</v>
      </c>
      <c r="I80" s="84">
        <f t="shared" si="56"/>
        <v>0</v>
      </c>
      <c r="J80" s="84">
        <f t="shared" si="56"/>
        <v>0</v>
      </c>
      <c r="K80" s="84">
        <f t="shared" si="56"/>
        <v>0</v>
      </c>
      <c r="L80" s="84">
        <f t="shared" si="56"/>
        <v>0</v>
      </c>
      <c r="M80" s="84">
        <f t="shared" si="56"/>
        <v>0</v>
      </c>
      <c r="N80" s="84">
        <f t="shared" si="56"/>
        <v>0</v>
      </c>
      <c r="O80" s="84">
        <f t="shared" si="56"/>
        <v>0</v>
      </c>
      <c r="P80" s="85">
        <f t="shared" si="56"/>
        <v>0</v>
      </c>
      <c r="Q80" s="57"/>
      <c r="X80">
        <v>39</v>
      </c>
      <c r="Y80">
        <f t="shared" si="24"/>
        <v>40</v>
      </c>
      <c r="Z80">
        <f t="shared" si="25"/>
        <v>20</v>
      </c>
      <c r="AA80">
        <f t="shared" si="26"/>
        <v>19</v>
      </c>
      <c r="AB80" s="119">
        <v>0</v>
      </c>
      <c r="AC80" s="119">
        <v>2</v>
      </c>
      <c r="AD80" s="125">
        <v>0</v>
      </c>
      <c r="AE80" s="126">
        <v>2</v>
      </c>
      <c r="AF80">
        <f t="shared" si="27"/>
        <v>1</v>
      </c>
      <c r="AG80" s="127">
        <f t="shared" si="28"/>
        <v>0</v>
      </c>
      <c r="AH80">
        <f t="shared" si="29"/>
        <v>1</v>
      </c>
      <c r="AI80" s="128">
        <f t="shared" si="30"/>
        <v>2</v>
      </c>
    </row>
    <row r="81" spans="4:35" x14ac:dyDescent="0.3">
      <c r="E81" s="161" t="s">
        <v>72</v>
      </c>
      <c r="F81" s="83"/>
      <c r="G81" s="84">
        <f>QUOTIENT(G78+$F$50-1,$F$49)</f>
        <v>0</v>
      </c>
      <c r="H81" s="84">
        <f t="shared" ref="H81:P81" si="57">QUOTIENT(H78+$F$50-1,$F$49)</f>
        <v>0</v>
      </c>
      <c r="I81" s="84">
        <f t="shared" si="57"/>
        <v>0</v>
      </c>
      <c r="J81" s="84">
        <f t="shared" si="57"/>
        <v>0</v>
      </c>
      <c r="K81" s="84">
        <f t="shared" si="57"/>
        <v>0</v>
      </c>
      <c r="L81" s="84">
        <f t="shared" si="57"/>
        <v>0</v>
      </c>
      <c r="M81" s="84">
        <f t="shared" si="57"/>
        <v>0</v>
      </c>
      <c r="N81" s="84">
        <f t="shared" si="57"/>
        <v>0</v>
      </c>
      <c r="O81" s="84">
        <f t="shared" si="57"/>
        <v>0</v>
      </c>
      <c r="P81" s="85">
        <f t="shared" si="57"/>
        <v>0</v>
      </c>
      <c r="Q81" s="57"/>
      <c r="X81">
        <v>40</v>
      </c>
      <c r="Y81">
        <f t="shared" si="24"/>
        <v>40</v>
      </c>
      <c r="Z81">
        <f t="shared" si="25"/>
        <v>40</v>
      </c>
      <c r="AA81">
        <f t="shared" si="26"/>
        <v>0</v>
      </c>
      <c r="AB81" s="119">
        <v>0</v>
      </c>
      <c r="AC81" s="119">
        <v>2</v>
      </c>
      <c r="AD81" s="125">
        <v>0</v>
      </c>
      <c r="AE81" s="126">
        <v>2</v>
      </c>
      <c r="AF81">
        <f t="shared" si="27"/>
        <v>0</v>
      </c>
      <c r="AG81" s="127">
        <f t="shared" si="28"/>
        <v>0</v>
      </c>
      <c r="AH81">
        <f t="shared" si="29"/>
        <v>2</v>
      </c>
      <c r="AI81" s="128">
        <f t="shared" si="30"/>
        <v>2</v>
      </c>
    </row>
    <row r="82" spans="4:35" ht="15" thickBot="1" x14ac:dyDescent="0.35">
      <c r="E82" s="162" t="s">
        <v>73</v>
      </c>
      <c r="F82" s="130"/>
      <c r="G82" s="131">
        <f>G81*$G$49+G80*$G$50</f>
        <v>0</v>
      </c>
      <c r="H82" s="131">
        <f t="shared" ref="H82:P82" si="58">H81*$G$49+H80*$G$50</f>
        <v>0</v>
      </c>
      <c r="I82" s="131">
        <f t="shared" si="58"/>
        <v>0</v>
      </c>
      <c r="J82" s="131">
        <f t="shared" si="58"/>
        <v>0</v>
      </c>
      <c r="K82" s="131">
        <f t="shared" si="58"/>
        <v>0</v>
      </c>
      <c r="L82" s="131">
        <f t="shared" si="58"/>
        <v>0</v>
      </c>
      <c r="M82" s="131">
        <f t="shared" si="58"/>
        <v>0</v>
      </c>
      <c r="N82" s="131">
        <f t="shared" si="58"/>
        <v>0</v>
      </c>
      <c r="O82" s="131">
        <f t="shared" si="58"/>
        <v>0</v>
      </c>
      <c r="P82" s="132">
        <f t="shared" si="58"/>
        <v>0</v>
      </c>
      <c r="Q82" s="133"/>
      <c r="X82">
        <v>41</v>
      </c>
      <c r="Y82">
        <f t="shared" si="24"/>
        <v>60</v>
      </c>
      <c r="Z82">
        <f t="shared" si="25"/>
        <v>40</v>
      </c>
      <c r="AA82">
        <f t="shared" si="26"/>
        <v>1</v>
      </c>
      <c r="AB82" s="119">
        <v>1</v>
      </c>
      <c r="AC82" s="119">
        <v>2</v>
      </c>
      <c r="AD82" s="125">
        <v>1</v>
      </c>
      <c r="AE82" s="126">
        <v>2</v>
      </c>
      <c r="AF82">
        <f t="shared" si="27"/>
        <v>0</v>
      </c>
      <c r="AG82" s="127">
        <f t="shared" si="28"/>
        <v>1</v>
      </c>
      <c r="AH82">
        <f t="shared" si="29"/>
        <v>2</v>
      </c>
      <c r="AI82" s="128">
        <f t="shared" si="30"/>
        <v>2</v>
      </c>
    </row>
    <row r="83" spans="4:35" ht="15" thickBot="1" x14ac:dyDescent="0.35">
      <c r="D83" s="49" t="s">
        <v>74</v>
      </c>
      <c r="E83" s="134" t="s">
        <v>75</v>
      </c>
      <c r="F83" s="91"/>
      <c r="G83" s="139">
        <f t="shared" ref="G83:J83" si="59">G79*G71</f>
        <v>0</v>
      </c>
      <c r="H83" s="139">
        <f t="shared" si="59"/>
        <v>0</v>
      </c>
      <c r="I83" s="139">
        <f t="shared" si="59"/>
        <v>0</v>
      </c>
      <c r="J83" s="139">
        <f t="shared" si="59"/>
        <v>0</v>
      </c>
      <c r="K83" s="139">
        <f>K79*K71</f>
        <v>0</v>
      </c>
      <c r="L83" s="139">
        <f t="shared" ref="L83:P83" si="60">L79*L71</f>
        <v>0</v>
      </c>
      <c r="M83" s="139">
        <f t="shared" si="60"/>
        <v>0</v>
      </c>
      <c r="N83" s="139">
        <f t="shared" si="60"/>
        <v>0</v>
      </c>
      <c r="O83" s="139">
        <f t="shared" si="60"/>
        <v>0</v>
      </c>
      <c r="P83" s="140">
        <f t="shared" si="60"/>
        <v>0</v>
      </c>
      <c r="Q83" s="133"/>
      <c r="X83">
        <v>42</v>
      </c>
      <c r="Y83">
        <f t="shared" si="24"/>
        <v>60</v>
      </c>
      <c r="Z83">
        <f t="shared" si="25"/>
        <v>40</v>
      </c>
      <c r="AA83">
        <f t="shared" si="26"/>
        <v>2</v>
      </c>
      <c r="AB83" s="119">
        <v>1</v>
      </c>
      <c r="AC83" s="119">
        <v>2</v>
      </c>
      <c r="AD83" s="163">
        <v>1</v>
      </c>
      <c r="AE83" s="164">
        <v>2</v>
      </c>
      <c r="AF83" s="165">
        <f t="shared" si="27"/>
        <v>0</v>
      </c>
      <c r="AG83" s="166">
        <f t="shared" si="28"/>
        <v>1</v>
      </c>
      <c r="AH83" s="165">
        <f t="shared" si="29"/>
        <v>2</v>
      </c>
      <c r="AI83" s="167">
        <f t="shared" si="30"/>
        <v>2</v>
      </c>
    </row>
    <row r="84" spans="4:35" ht="15" thickBot="1" x14ac:dyDescent="0.35">
      <c r="D84" s="49"/>
      <c r="E84" s="136" t="s">
        <v>76</v>
      </c>
      <c r="F84" s="137"/>
      <c r="G84" s="109">
        <f>G83+G82</f>
        <v>0</v>
      </c>
      <c r="H84" s="109">
        <f t="shared" ref="H84:P84" si="61">H83+H82</f>
        <v>0</v>
      </c>
      <c r="I84" s="109">
        <f t="shared" si="61"/>
        <v>0</v>
      </c>
      <c r="J84" s="109">
        <f t="shared" si="61"/>
        <v>0</v>
      </c>
      <c r="K84" s="109">
        <f t="shared" si="61"/>
        <v>0</v>
      </c>
      <c r="L84" s="109">
        <f t="shared" si="61"/>
        <v>0</v>
      </c>
      <c r="M84" s="109">
        <f t="shared" si="61"/>
        <v>0</v>
      </c>
      <c r="N84" s="109">
        <f t="shared" si="61"/>
        <v>0</v>
      </c>
      <c r="O84" s="109">
        <f t="shared" si="61"/>
        <v>0</v>
      </c>
      <c r="P84" s="110">
        <f t="shared" si="61"/>
        <v>0</v>
      </c>
      <c r="Q84" s="57"/>
      <c r="AB84" s="168"/>
    </row>
    <row r="85" spans="4:35" x14ac:dyDescent="0.3">
      <c r="E85" s="138" t="s">
        <v>77</v>
      </c>
      <c r="F85" s="91"/>
      <c r="G85" s="139">
        <f t="shared" ref="G85:J85" si="62">G79*G74</f>
        <v>0</v>
      </c>
      <c r="H85" s="139">
        <f t="shared" si="62"/>
        <v>0</v>
      </c>
      <c r="I85" s="139">
        <f t="shared" si="62"/>
        <v>0</v>
      </c>
      <c r="J85" s="139">
        <f t="shared" si="62"/>
        <v>0</v>
      </c>
      <c r="K85" s="139">
        <f>K79*K74</f>
        <v>0</v>
      </c>
      <c r="L85" s="139">
        <f t="shared" ref="L85:P85" si="63">L79*L74</f>
        <v>0</v>
      </c>
      <c r="M85" s="139">
        <f t="shared" si="63"/>
        <v>0</v>
      </c>
      <c r="N85" s="139">
        <f t="shared" si="63"/>
        <v>0</v>
      </c>
      <c r="O85" s="139">
        <f t="shared" si="63"/>
        <v>0</v>
      </c>
      <c r="P85" s="140">
        <f t="shared" si="63"/>
        <v>0</v>
      </c>
      <c r="Q85" s="57"/>
      <c r="AB85" s="168"/>
    </row>
    <row r="86" spans="4:35" ht="15" thickBot="1" x14ac:dyDescent="0.35">
      <c r="E86" s="136" t="s">
        <v>87</v>
      </c>
      <c r="F86" s="141"/>
      <c r="G86" s="142">
        <f>G85-G84</f>
        <v>0</v>
      </c>
      <c r="H86" s="142">
        <f>H85-H84</f>
        <v>0</v>
      </c>
      <c r="I86" s="142">
        <f t="shared" ref="I86:P86" si="64">I85-I84</f>
        <v>0</v>
      </c>
      <c r="J86" s="142">
        <f t="shared" si="64"/>
        <v>0</v>
      </c>
      <c r="K86" s="142">
        <f t="shared" si="64"/>
        <v>0</v>
      </c>
      <c r="L86" s="142">
        <f t="shared" si="64"/>
        <v>0</v>
      </c>
      <c r="M86" s="142">
        <f t="shared" si="64"/>
        <v>0</v>
      </c>
      <c r="N86" s="142">
        <f t="shared" si="64"/>
        <v>0</v>
      </c>
      <c r="O86" s="142">
        <f t="shared" si="64"/>
        <v>0</v>
      </c>
      <c r="P86" s="144">
        <f t="shared" si="64"/>
        <v>0</v>
      </c>
      <c r="Q86" s="49" t="s">
        <v>62</v>
      </c>
      <c r="AB86" s="168"/>
    </row>
    <row r="87" spans="4:35" ht="15" thickBot="1" x14ac:dyDescent="0.35">
      <c r="E87" s="145" t="s">
        <v>79</v>
      </c>
      <c r="F87" s="146"/>
      <c r="G87" s="147">
        <f>G76-G86</f>
        <v>7040</v>
      </c>
      <c r="H87" s="147">
        <f>H76-H86</f>
        <v>0</v>
      </c>
      <c r="I87" s="147">
        <f t="shared" ref="I87:P87" si="65">I76-I86</f>
        <v>13920</v>
      </c>
      <c r="J87" s="147">
        <f t="shared" si="65"/>
        <v>10380</v>
      </c>
      <c r="K87" s="147">
        <f t="shared" si="65"/>
        <v>7120</v>
      </c>
      <c r="L87" s="147">
        <f t="shared" si="65"/>
        <v>18700</v>
      </c>
      <c r="M87" s="147">
        <f t="shared" si="65"/>
        <v>0</v>
      </c>
      <c r="N87" s="147">
        <f t="shared" si="65"/>
        <v>10920</v>
      </c>
      <c r="O87" s="147">
        <f t="shared" si="65"/>
        <v>0</v>
      </c>
      <c r="P87" s="148">
        <f t="shared" si="65"/>
        <v>0</v>
      </c>
      <c r="AB87" s="168"/>
    </row>
    <row r="88" spans="4:35" x14ac:dyDescent="0.3">
      <c r="E88" s="149" t="s">
        <v>80</v>
      </c>
      <c r="F88" s="150"/>
      <c r="G88" s="151">
        <f t="shared" ref="G88:P88" si="66">G77/G67</f>
        <v>0.5</v>
      </c>
      <c r="H88" s="151" t="e">
        <f t="shared" si="66"/>
        <v>#DIV/0!</v>
      </c>
      <c r="I88" s="151">
        <f t="shared" si="66"/>
        <v>0.25</v>
      </c>
      <c r="J88" s="151">
        <f t="shared" si="66"/>
        <v>0.33333333333333331</v>
      </c>
      <c r="K88" s="151">
        <f t="shared" si="66"/>
        <v>0.375</v>
      </c>
      <c r="L88" s="151">
        <f t="shared" si="66"/>
        <v>0.6</v>
      </c>
      <c r="M88" s="151" t="e">
        <f t="shared" si="66"/>
        <v>#DIV/0!</v>
      </c>
      <c r="N88" s="151">
        <f t="shared" si="66"/>
        <v>0</v>
      </c>
      <c r="O88" s="151" t="e">
        <f t="shared" si="66"/>
        <v>#DIV/0!</v>
      </c>
      <c r="P88" s="151" t="e">
        <f t="shared" si="66"/>
        <v>#DIV/0!</v>
      </c>
      <c r="AB88" s="168"/>
    </row>
    <row r="89" spans="4:35" x14ac:dyDescent="0.3">
      <c r="E89" s="149" t="s">
        <v>81</v>
      </c>
      <c r="F89" s="150"/>
      <c r="G89" s="151">
        <f t="shared" ref="G89:P89" si="67">G84/G73</f>
        <v>0</v>
      </c>
      <c r="H89" s="151" t="e">
        <f t="shared" si="67"/>
        <v>#DIV/0!</v>
      </c>
      <c r="I89" s="151">
        <f t="shared" si="67"/>
        <v>0</v>
      </c>
      <c r="J89" s="151">
        <f t="shared" si="67"/>
        <v>0</v>
      </c>
      <c r="K89" s="151">
        <f t="shared" si="67"/>
        <v>0</v>
      </c>
      <c r="L89" s="151">
        <f t="shared" si="67"/>
        <v>0</v>
      </c>
      <c r="M89" s="151" t="e">
        <f t="shared" si="67"/>
        <v>#DIV/0!</v>
      </c>
      <c r="N89" s="151">
        <f t="shared" si="67"/>
        <v>0</v>
      </c>
      <c r="O89" s="151" t="e">
        <f t="shared" si="67"/>
        <v>#DIV/0!</v>
      </c>
      <c r="P89" s="151" t="e">
        <f t="shared" si="67"/>
        <v>#DIV/0!</v>
      </c>
      <c r="AB89" s="168"/>
    </row>
    <row r="90" spans="4:35" x14ac:dyDescent="0.3">
      <c r="E90" s="149" t="s">
        <v>82</v>
      </c>
      <c r="F90" s="152"/>
      <c r="G90" s="151">
        <f t="shared" ref="G90:P90" si="68">G86/G76</f>
        <v>0</v>
      </c>
      <c r="H90" s="151" t="e">
        <f t="shared" si="68"/>
        <v>#DIV/0!</v>
      </c>
      <c r="I90" s="151">
        <f t="shared" si="68"/>
        <v>0</v>
      </c>
      <c r="J90" s="151">
        <f t="shared" si="68"/>
        <v>0</v>
      </c>
      <c r="K90" s="151">
        <f t="shared" si="68"/>
        <v>0</v>
      </c>
      <c r="L90" s="151">
        <f t="shared" si="68"/>
        <v>0</v>
      </c>
      <c r="M90" s="151" t="e">
        <f t="shared" si="68"/>
        <v>#DIV/0!</v>
      </c>
      <c r="N90" s="151">
        <f t="shared" si="68"/>
        <v>0</v>
      </c>
      <c r="O90" s="151" t="e">
        <f t="shared" si="68"/>
        <v>#DIV/0!</v>
      </c>
      <c r="P90" s="151" t="e">
        <f t="shared" si="68"/>
        <v>#DIV/0!</v>
      </c>
      <c r="AB90" s="168"/>
    </row>
    <row r="91" spans="4:35" x14ac:dyDescent="0.3">
      <c r="E91" s="169"/>
      <c r="F91" s="170"/>
      <c r="G91" s="171"/>
      <c r="H91" s="171"/>
      <c r="I91" s="171"/>
      <c r="J91" s="171"/>
      <c r="K91" s="171"/>
      <c r="L91" s="171"/>
      <c r="M91" s="171"/>
      <c r="N91" s="171"/>
      <c r="O91" s="171"/>
      <c r="P91" s="171"/>
      <c r="AB91" s="168"/>
    </row>
    <row r="92" spans="4:35" x14ac:dyDescent="0.3">
      <c r="F92" s="4"/>
      <c r="AB92" s="168"/>
    </row>
    <row r="93" spans="4:35" x14ac:dyDescent="0.3">
      <c r="D93" s="51" t="s">
        <v>88</v>
      </c>
      <c r="E93" s="52" t="s">
        <v>89</v>
      </c>
      <c r="F93" s="4"/>
      <c r="R93" s="119" t="s">
        <v>153</v>
      </c>
      <c r="AB93" s="168"/>
    </row>
    <row r="94" spans="4:35" x14ac:dyDescent="0.3">
      <c r="E94" s="1" t="s">
        <v>117</v>
      </c>
      <c r="F94" s="2">
        <f>'DC3'!C3</f>
        <v>20</v>
      </c>
      <c r="G94" s="3">
        <f>'DC3'!D3</f>
        <v>200</v>
      </c>
      <c r="AB94" s="168"/>
    </row>
    <row r="95" spans="4:35" ht="14.4" customHeight="1" x14ac:dyDescent="0.3">
      <c r="E95" s="1" t="s">
        <v>118</v>
      </c>
      <c r="F95" s="2">
        <f>'DC3'!C4</f>
        <v>10</v>
      </c>
      <c r="G95" s="3">
        <f>'DC3'!D4</f>
        <v>120</v>
      </c>
      <c r="P95" s="254"/>
      <c r="AB95" s="168"/>
    </row>
    <row r="96" spans="4:35" ht="14.4" customHeight="1" x14ac:dyDescent="0.3">
      <c r="E96" s="256" t="s">
        <v>119</v>
      </c>
      <c r="F96" s="259">
        <f>'DC3'!C5</f>
        <v>20</v>
      </c>
      <c r="G96" s="262">
        <f>'DC3'!D5</f>
        <v>400</v>
      </c>
      <c r="P96" s="254"/>
      <c r="AB96" s="168"/>
    </row>
    <row r="97" spans="5:28" ht="14.4" customHeight="1" x14ac:dyDescent="0.3">
      <c r="E97" s="256" t="s">
        <v>120</v>
      </c>
      <c r="F97" s="259">
        <f>'DC3'!C6</f>
        <v>10</v>
      </c>
      <c r="G97" s="262">
        <f>'DC3'!D6</f>
        <v>250</v>
      </c>
      <c r="P97" s="254"/>
      <c r="AB97" s="168"/>
    </row>
    <row r="98" spans="5:28" ht="14.4" customHeight="1" x14ac:dyDescent="0.3">
      <c r="E98" s="1" t="s">
        <v>121</v>
      </c>
      <c r="F98" s="5">
        <f>'DC3'!C7</f>
        <v>0</v>
      </c>
      <c r="G98" t="s">
        <v>34</v>
      </c>
      <c r="P98" s="294">
        <v>3</v>
      </c>
      <c r="AB98" s="168"/>
    </row>
    <row r="99" spans="5:28" ht="14.4" customHeight="1" x14ac:dyDescent="0.3">
      <c r="E99" s="256" t="s">
        <v>122</v>
      </c>
      <c r="F99" s="261">
        <f>'DC3'!C8</f>
        <v>1</v>
      </c>
      <c r="G99" t="s">
        <v>34</v>
      </c>
      <c r="P99" s="294"/>
      <c r="AB99" s="168"/>
    </row>
    <row r="100" spans="5:28" ht="14.4" customHeight="1" x14ac:dyDescent="0.3">
      <c r="E100" s="1" t="s">
        <v>86</v>
      </c>
      <c r="F100" s="7">
        <f>'DC3'!C9</f>
        <v>10</v>
      </c>
      <c r="G100" t="s">
        <v>35</v>
      </c>
      <c r="L100" s="53" t="s">
        <v>36</v>
      </c>
      <c r="P100" s="294"/>
    </row>
    <row r="101" spans="5:28" ht="15" customHeight="1" thickBot="1" x14ac:dyDescent="0.35">
      <c r="E101" s="1" t="s">
        <v>37</v>
      </c>
      <c r="F101" s="7">
        <f>'DC3'!C10</f>
        <v>10</v>
      </c>
      <c r="G101" t="s">
        <v>35</v>
      </c>
      <c r="P101" s="295"/>
    </row>
    <row r="102" spans="5:28" ht="15" thickBot="1" x14ac:dyDescent="0.35">
      <c r="F102" s="54" t="s">
        <v>38</v>
      </c>
      <c r="G102" s="8" t="s">
        <v>0</v>
      </c>
      <c r="H102" s="8" t="s">
        <v>1</v>
      </c>
      <c r="I102" s="8" t="s">
        <v>2</v>
      </c>
      <c r="J102" s="8" t="s">
        <v>3</v>
      </c>
      <c r="K102" s="8" t="s">
        <v>4</v>
      </c>
      <c r="L102" s="8" t="s">
        <v>5</v>
      </c>
      <c r="M102" s="8" t="s">
        <v>6</v>
      </c>
      <c r="N102" s="8" t="s">
        <v>7</v>
      </c>
      <c r="O102" s="8" t="s">
        <v>8</v>
      </c>
      <c r="P102" s="9" t="s">
        <v>9</v>
      </c>
    </row>
    <row r="103" spans="5:28" x14ac:dyDescent="0.3">
      <c r="E103" s="10" t="s">
        <v>10</v>
      </c>
      <c r="F103" s="56"/>
      <c r="G103" s="66">
        <f>'DC3'!C13</f>
        <v>0</v>
      </c>
      <c r="H103" s="66">
        <f>'DC3'!D13</f>
        <v>20</v>
      </c>
      <c r="I103" s="66">
        <f>'DC3'!E13</f>
        <v>30</v>
      </c>
      <c r="J103" s="66">
        <f>'DC3'!F13</f>
        <v>20</v>
      </c>
      <c r="K103" s="66">
        <f>'DC3'!G13</f>
        <v>10</v>
      </c>
      <c r="L103" s="66">
        <f>'DC3'!H13</f>
        <v>0</v>
      </c>
      <c r="M103" s="66">
        <f>'DC3'!I13</f>
        <v>80</v>
      </c>
      <c r="N103" s="66">
        <f>'DC3'!J13</f>
        <v>15</v>
      </c>
      <c r="O103" s="66">
        <f>'DC3'!K13</f>
        <v>0</v>
      </c>
      <c r="P103" s="210">
        <f>'DC3'!L13</f>
        <v>10</v>
      </c>
    </row>
    <row r="104" spans="5:28" x14ac:dyDescent="0.3">
      <c r="E104" s="14" t="s">
        <v>11</v>
      </c>
      <c r="F104" s="58"/>
      <c r="G104" s="211">
        <f>'DC3'!C14</f>
        <v>40</v>
      </c>
      <c r="H104" s="211">
        <f>'DC3'!D14</f>
        <v>30</v>
      </c>
      <c r="I104" s="211">
        <f>'DC3'!E14</f>
        <v>0</v>
      </c>
      <c r="J104" s="211">
        <f>'DC3'!F14</f>
        <v>0</v>
      </c>
      <c r="K104" s="211">
        <f>'DC3'!G14</f>
        <v>0</v>
      </c>
      <c r="L104" s="211">
        <f>'DC3'!H14</f>
        <v>0</v>
      </c>
      <c r="M104" s="211">
        <f>'DC3'!I14</f>
        <v>0</v>
      </c>
      <c r="N104" s="211">
        <f>'DC3'!J14</f>
        <v>0</v>
      </c>
      <c r="O104" s="211">
        <f>'DC3'!K14</f>
        <v>0</v>
      </c>
      <c r="P104" s="37">
        <f>'DC3'!L14</f>
        <v>0</v>
      </c>
    </row>
    <row r="105" spans="5:28" x14ac:dyDescent="0.3">
      <c r="E105" s="16" t="s">
        <v>12</v>
      </c>
      <c r="F105" s="59"/>
      <c r="G105" s="211">
        <f>'DC3'!C15</f>
        <v>0</v>
      </c>
      <c r="H105" s="211">
        <f>'DC3'!D15</f>
        <v>0</v>
      </c>
      <c r="I105" s="211">
        <f>'DC3'!E15</f>
        <v>40</v>
      </c>
      <c r="J105" s="211">
        <f>'DC3'!F15</f>
        <v>30</v>
      </c>
      <c r="K105" s="211">
        <f>'DC3'!G15</f>
        <v>40</v>
      </c>
      <c r="L105" s="211">
        <f>'DC3'!H15</f>
        <v>20</v>
      </c>
      <c r="M105" s="211">
        <f>'DC3'!I15</f>
        <v>30</v>
      </c>
      <c r="N105" s="211">
        <f>'DC3'!J15</f>
        <v>0</v>
      </c>
      <c r="O105" s="211">
        <f>'DC3'!K15</f>
        <v>30</v>
      </c>
      <c r="P105" s="37">
        <f>'DC3'!L15</f>
        <v>20</v>
      </c>
    </row>
    <row r="106" spans="5:28" ht="15" thickBot="1" x14ac:dyDescent="0.35">
      <c r="E106" s="17" t="s">
        <v>13</v>
      </c>
      <c r="F106" s="212"/>
      <c r="G106" s="213">
        <f>'DC3'!C16</f>
        <v>0</v>
      </c>
      <c r="H106" s="213">
        <f>'DC3'!D16</f>
        <v>20</v>
      </c>
      <c r="I106" s="213">
        <f>'DC3'!E16</f>
        <v>0</v>
      </c>
      <c r="J106" s="213">
        <f>'DC3'!F16</f>
        <v>0</v>
      </c>
      <c r="K106" s="213">
        <f>'DC3'!G16</f>
        <v>0</v>
      </c>
      <c r="L106" s="213">
        <f>'DC3'!H16</f>
        <v>0</v>
      </c>
      <c r="M106" s="213">
        <f>'DC3'!I16</f>
        <v>0</v>
      </c>
      <c r="N106" s="213">
        <f>'DC3'!J16</f>
        <v>0</v>
      </c>
      <c r="O106" s="213">
        <f>'DC3'!K16</f>
        <v>0</v>
      </c>
      <c r="P106" s="214">
        <f>'DC3'!L16</f>
        <v>0</v>
      </c>
    </row>
    <row r="107" spans="5:28" ht="15" thickBot="1" x14ac:dyDescent="0.35">
      <c r="E107" s="215" t="s">
        <v>42</v>
      </c>
      <c r="F107" s="207"/>
      <c r="G107" s="208">
        <f>SUM(G103:G106)</f>
        <v>40</v>
      </c>
      <c r="H107" s="208">
        <f t="shared" ref="H107:P107" si="69">SUM(H103:H106)</f>
        <v>70</v>
      </c>
      <c r="I107" s="208">
        <f t="shared" si="69"/>
        <v>70</v>
      </c>
      <c r="J107" s="208">
        <f t="shared" si="69"/>
        <v>50</v>
      </c>
      <c r="K107" s="208">
        <f t="shared" si="69"/>
        <v>50</v>
      </c>
      <c r="L107" s="208">
        <f t="shared" si="69"/>
        <v>20</v>
      </c>
      <c r="M107" s="208">
        <f t="shared" si="69"/>
        <v>110</v>
      </c>
      <c r="N107" s="208">
        <f t="shared" si="69"/>
        <v>15</v>
      </c>
      <c r="O107" s="208">
        <f t="shared" si="69"/>
        <v>30</v>
      </c>
      <c r="P107" s="209">
        <f t="shared" si="69"/>
        <v>30</v>
      </c>
    </row>
    <row r="108" spans="5:28" x14ac:dyDescent="0.3">
      <c r="E108" s="172" t="s">
        <v>14</v>
      </c>
      <c r="F108" s="65"/>
      <c r="G108" s="66">
        <f>'DC3'!C17</f>
        <v>20</v>
      </c>
      <c r="H108" s="66">
        <f>'DC3'!D17</f>
        <v>0</v>
      </c>
      <c r="I108" s="173"/>
      <c r="J108" s="173"/>
      <c r="K108" s="173"/>
      <c r="L108" s="173"/>
      <c r="M108" s="173"/>
      <c r="N108" s="173"/>
      <c r="O108" s="173"/>
      <c r="P108" s="174"/>
    </row>
    <row r="109" spans="5:28" x14ac:dyDescent="0.3">
      <c r="E109" s="175" t="s">
        <v>44</v>
      </c>
      <c r="F109" s="68">
        <f>'DC3'!C11</f>
        <v>20</v>
      </c>
      <c r="G109" s="69">
        <f>F109+G108+G111-G107</f>
        <v>10</v>
      </c>
      <c r="H109" s="176">
        <f t="shared" ref="H109:P109" si="70">G109+H108+H111-H107</f>
        <v>10</v>
      </c>
      <c r="I109" s="176">
        <f t="shared" si="70"/>
        <v>10</v>
      </c>
      <c r="J109" s="176">
        <f t="shared" si="70"/>
        <v>10</v>
      </c>
      <c r="K109" s="176">
        <f t="shared" si="70"/>
        <v>10</v>
      </c>
      <c r="L109" s="176">
        <f t="shared" si="70"/>
        <v>10</v>
      </c>
      <c r="M109" s="176">
        <f t="shared" si="70"/>
        <v>10</v>
      </c>
      <c r="N109" s="176">
        <f t="shared" si="70"/>
        <v>15</v>
      </c>
      <c r="O109" s="176">
        <f t="shared" si="70"/>
        <v>15</v>
      </c>
      <c r="P109" s="177">
        <f t="shared" si="70"/>
        <v>15</v>
      </c>
      <c r="R109" s="71" t="s">
        <v>45</v>
      </c>
    </row>
    <row r="110" spans="5:28" x14ac:dyDescent="0.3">
      <c r="E110" s="175" t="s">
        <v>47</v>
      </c>
      <c r="F110" s="293"/>
      <c r="G110" s="69">
        <f>IF(F109-G107+G108&lt;=$F$101, G107-G108-F109+$F$101,0)</f>
        <v>10</v>
      </c>
      <c r="H110" s="69">
        <f t="shared" ref="H110:P110" si="71">IF(G109-H107+H108&lt;=$F$101, H107-H108-G109+$F$101,0)</f>
        <v>70</v>
      </c>
      <c r="I110" s="69">
        <f t="shared" si="71"/>
        <v>70</v>
      </c>
      <c r="J110" s="69">
        <f t="shared" si="71"/>
        <v>50</v>
      </c>
      <c r="K110" s="69">
        <f t="shared" si="71"/>
        <v>50</v>
      </c>
      <c r="L110" s="69">
        <f t="shared" si="71"/>
        <v>20</v>
      </c>
      <c r="M110" s="69">
        <f t="shared" si="71"/>
        <v>110</v>
      </c>
      <c r="N110" s="69">
        <f t="shared" si="71"/>
        <v>15</v>
      </c>
      <c r="O110" s="69">
        <f t="shared" si="71"/>
        <v>25</v>
      </c>
      <c r="P110" s="70">
        <f t="shared" si="71"/>
        <v>25</v>
      </c>
      <c r="R110" s="71" t="s">
        <v>48</v>
      </c>
    </row>
    <row r="111" spans="5:28" x14ac:dyDescent="0.3">
      <c r="E111" s="178" t="s">
        <v>49</v>
      </c>
      <c r="F111" s="293"/>
      <c r="G111" s="176">
        <f xml:space="preserve"> CEILING(G110/$F$100,1)*$F$100</f>
        <v>10</v>
      </c>
      <c r="H111" s="176">
        <f t="shared" ref="H111:P111" si="72" xml:space="preserve"> CEILING(H110/$F$100,1)*$F$100</f>
        <v>70</v>
      </c>
      <c r="I111" s="176">
        <f t="shared" si="72"/>
        <v>70</v>
      </c>
      <c r="J111" s="176">
        <f t="shared" si="72"/>
        <v>50</v>
      </c>
      <c r="K111" s="176">
        <f t="shared" si="72"/>
        <v>50</v>
      </c>
      <c r="L111" s="176">
        <f t="shared" si="72"/>
        <v>20</v>
      </c>
      <c r="M111" s="176">
        <f t="shared" si="72"/>
        <v>110</v>
      </c>
      <c r="N111" s="176">
        <f t="shared" si="72"/>
        <v>20</v>
      </c>
      <c r="O111" s="176">
        <f t="shared" si="72"/>
        <v>30</v>
      </c>
      <c r="P111" s="177">
        <f t="shared" si="72"/>
        <v>30</v>
      </c>
    </row>
    <row r="112" spans="5:28" ht="15" thickBot="1" x14ac:dyDescent="0.35">
      <c r="E112" s="179" t="s">
        <v>50</v>
      </c>
      <c r="F112" s="75"/>
      <c r="G112" s="76">
        <f t="shared" ref="G112:P112" si="73">G111</f>
        <v>10</v>
      </c>
      <c r="H112" s="76">
        <f t="shared" si="73"/>
        <v>70</v>
      </c>
      <c r="I112" s="76">
        <f t="shared" si="73"/>
        <v>70</v>
      </c>
      <c r="J112" s="76">
        <f t="shared" si="73"/>
        <v>50</v>
      </c>
      <c r="K112" s="76">
        <f t="shared" si="73"/>
        <v>50</v>
      </c>
      <c r="L112" s="76">
        <f t="shared" si="73"/>
        <v>20</v>
      </c>
      <c r="M112" s="76">
        <f t="shared" si="73"/>
        <v>110</v>
      </c>
      <c r="N112" s="76">
        <f t="shared" si="73"/>
        <v>20</v>
      </c>
      <c r="O112" s="76">
        <f t="shared" si="73"/>
        <v>30</v>
      </c>
      <c r="P112" s="77">
        <f t="shared" si="73"/>
        <v>30</v>
      </c>
    </row>
    <row r="113" spans="4:37" x14ac:dyDescent="0.3">
      <c r="E113" s="115" t="s">
        <v>51</v>
      </c>
      <c r="F113" s="79"/>
      <c r="G113" s="80">
        <f>QUOTIENT(MOD(G112+$F$95-1,$F$94),$F$95)</f>
        <v>1</v>
      </c>
      <c r="H113" s="80">
        <f t="shared" ref="H113:P113" si="74">QUOTIENT(MOD(H112+$F$95-1,$F$94),$F$95)</f>
        <v>1</v>
      </c>
      <c r="I113" s="80">
        <f>QUOTIENT(MOD(I112+$F$95-1,$F$94),$F$95)</f>
        <v>1</v>
      </c>
      <c r="J113" s="80">
        <f t="shared" si="74"/>
        <v>1</v>
      </c>
      <c r="K113" s="80">
        <f t="shared" si="74"/>
        <v>1</v>
      </c>
      <c r="L113" s="80">
        <f t="shared" si="74"/>
        <v>0</v>
      </c>
      <c r="M113" s="80">
        <f t="shared" si="74"/>
        <v>1</v>
      </c>
      <c r="N113" s="80">
        <f t="shared" si="74"/>
        <v>0</v>
      </c>
      <c r="O113" s="80">
        <f t="shared" si="74"/>
        <v>1</v>
      </c>
      <c r="P113" s="81">
        <f t="shared" si="74"/>
        <v>1</v>
      </c>
    </row>
    <row r="114" spans="4:37" x14ac:dyDescent="0.3">
      <c r="D114" s="49"/>
      <c r="E114" s="180" t="s">
        <v>52</v>
      </c>
      <c r="F114" s="154"/>
      <c r="G114" s="84">
        <f>QUOTIENT(G112+$F$95-1,$F$94)</f>
        <v>0</v>
      </c>
      <c r="H114" s="84">
        <f t="shared" ref="H114:P114" si="75">QUOTIENT(H112+$F$95-1,$F$94)</f>
        <v>3</v>
      </c>
      <c r="I114" s="84">
        <f t="shared" si="75"/>
        <v>3</v>
      </c>
      <c r="J114" s="84">
        <f t="shared" si="75"/>
        <v>2</v>
      </c>
      <c r="K114" s="84">
        <f t="shared" si="75"/>
        <v>2</v>
      </c>
      <c r="L114" s="84">
        <f t="shared" si="75"/>
        <v>1</v>
      </c>
      <c r="M114" s="84">
        <f t="shared" si="75"/>
        <v>5</v>
      </c>
      <c r="N114" s="84">
        <f t="shared" si="75"/>
        <v>1</v>
      </c>
      <c r="O114" s="84">
        <f t="shared" si="75"/>
        <v>1</v>
      </c>
      <c r="P114" s="85">
        <f t="shared" si="75"/>
        <v>1</v>
      </c>
    </row>
    <row r="115" spans="4:37" ht="15" thickBot="1" x14ac:dyDescent="0.35">
      <c r="E115" s="181" t="s">
        <v>53</v>
      </c>
      <c r="F115" s="87"/>
      <c r="G115" s="88">
        <f>IF($Q$115="Choosing Supplier 1", G114*$G$94+G113*$G$95,G114*$G$96+G113*$G$97)</f>
        <v>250</v>
      </c>
      <c r="H115" s="88">
        <f t="shared" ref="H115:P115" si="76">IF($Q$115="Choosing Supplier 1", H114*$G$94+H113*$G$95,H114*$G$96+H113*$G$97)</f>
        <v>1450</v>
      </c>
      <c r="I115" s="88">
        <f t="shared" si="76"/>
        <v>1450</v>
      </c>
      <c r="J115" s="88">
        <f t="shared" si="76"/>
        <v>1050</v>
      </c>
      <c r="K115" s="88">
        <f t="shared" si="76"/>
        <v>1050</v>
      </c>
      <c r="L115" s="88">
        <f t="shared" si="76"/>
        <v>400</v>
      </c>
      <c r="M115" s="88">
        <f t="shared" si="76"/>
        <v>2250</v>
      </c>
      <c r="N115" s="88">
        <f t="shared" si="76"/>
        <v>400</v>
      </c>
      <c r="O115" s="88">
        <f t="shared" si="76"/>
        <v>650</v>
      </c>
      <c r="P115" s="89">
        <f t="shared" si="76"/>
        <v>650</v>
      </c>
      <c r="Q115" s="290" t="str">
        <f>IF($G$94&lt;$G$96,IF($F$144="Yes","Choosing Supplier 1","Choosing Supplier 2"),IF($F$165="Yes","Choosing Supplier 2","Choosing Supplier 1"))</f>
        <v>Choosing Supplier 2</v>
      </c>
      <c r="R115" t="s">
        <v>144</v>
      </c>
    </row>
    <row r="116" spans="4:37" x14ac:dyDescent="0.3">
      <c r="E116" s="90" t="s">
        <v>17</v>
      </c>
      <c r="F116" s="91"/>
      <c r="G116" s="92">
        <f>'DC3'!C18</f>
        <v>210</v>
      </c>
      <c r="H116" s="92">
        <f>'DC3'!D18</f>
        <v>211</v>
      </c>
      <c r="I116" s="92">
        <f>'DC3'!E18</f>
        <v>213</v>
      </c>
      <c r="J116" s="92">
        <f>'DC3'!F18</f>
        <v>215</v>
      </c>
      <c r="K116" s="92">
        <f>'DC3'!G18</f>
        <v>215</v>
      </c>
      <c r="L116" s="92">
        <f>'DC3'!H18</f>
        <v>216</v>
      </c>
      <c r="M116" s="92">
        <f>'DC3'!I18</f>
        <v>214</v>
      </c>
      <c r="N116" s="92">
        <f>'DC3'!J18</f>
        <v>212</v>
      </c>
      <c r="O116" s="92">
        <f>'DC3'!K18</f>
        <v>210</v>
      </c>
      <c r="P116" s="93">
        <f>'DC3'!L18</f>
        <v>209</v>
      </c>
    </row>
    <row r="117" spans="4:37" x14ac:dyDescent="0.3">
      <c r="D117" s="49" t="s">
        <v>54</v>
      </c>
      <c r="E117" s="94" t="s">
        <v>55</v>
      </c>
      <c r="F117" s="95"/>
      <c r="G117" s="96">
        <f>G116*G112</f>
        <v>2100</v>
      </c>
      <c r="H117" s="96">
        <f t="shared" ref="H117:P117" si="77">H116*H112</f>
        <v>14770</v>
      </c>
      <c r="I117" s="96">
        <f t="shared" si="77"/>
        <v>14910</v>
      </c>
      <c r="J117" s="96">
        <f t="shared" si="77"/>
        <v>10750</v>
      </c>
      <c r="K117" s="96">
        <f t="shared" si="77"/>
        <v>10750</v>
      </c>
      <c r="L117" s="96">
        <f t="shared" si="77"/>
        <v>4320</v>
      </c>
      <c r="M117" s="96">
        <f t="shared" si="77"/>
        <v>23540</v>
      </c>
      <c r="N117" s="96">
        <f t="shared" si="77"/>
        <v>4240</v>
      </c>
      <c r="O117" s="96">
        <f t="shared" si="77"/>
        <v>6300</v>
      </c>
      <c r="P117" s="135">
        <f t="shared" si="77"/>
        <v>6270</v>
      </c>
      <c r="Q117" s="49" t="s">
        <v>56</v>
      </c>
    </row>
    <row r="118" spans="4:37" ht="15" thickBot="1" x14ac:dyDescent="0.35">
      <c r="E118" s="99" t="s">
        <v>57</v>
      </c>
      <c r="F118" s="100"/>
      <c r="G118" s="101">
        <f t="shared" ref="G118:P118" si="78">G115+G117</f>
        <v>2350</v>
      </c>
      <c r="H118" s="101">
        <f t="shared" si="78"/>
        <v>16220</v>
      </c>
      <c r="I118" s="101">
        <f t="shared" si="78"/>
        <v>16360</v>
      </c>
      <c r="J118" s="101">
        <f t="shared" si="78"/>
        <v>11800</v>
      </c>
      <c r="K118" s="101">
        <f t="shared" si="78"/>
        <v>11800</v>
      </c>
      <c r="L118" s="101">
        <f t="shared" si="78"/>
        <v>4720</v>
      </c>
      <c r="M118" s="101">
        <f t="shared" si="78"/>
        <v>25790</v>
      </c>
      <c r="N118" s="101">
        <f t="shared" si="78"/>
        <v>4640</v>
      </c>
      <c r="O118" s="101">
        <f t="shared" si="78"/>
        <v>6950</v>
      </c>
      <c r="P118" s="102">
        <f t="shared" si="78"/>
        <v>6920</v>
      </c>
      <c r="Q118" s="49" t="s">
        <v>58</v>
      </c>
    </row>
    <row r="119" spans="4:37" x14ac:dyDescent="0.3">
      <c r="E119" s="90" t="s">
        <v>18</v>
      </c>
      <c r="F119" s="103"/>
      <c r="G119" s="92">
        <f>'DC3'!C19</f>
        <v>410</v>
      </c>
      <c r="H119" s="92">
        <f>'DC3'!D19</f>
        <v>413</v>
      </c>
      <c r="I119" s="92">
        <f>'DC3'!E19</f>
        <v>410</v>
      </c>
      <c r="J119" s="92">
        <f>'DC3'!F19</f>
        <v>415</v>
      </c>
      <c r="K119" s="92">
        <f>'DC3'!G19</f>
        <v>418</v>
      </c>
      <c r="L119" s="92">
        <f>'DC3'!H19</f>
        <v>430</v>
      </c>
      <c r="M119" s="92">
        <f>'DC3'!I19</f>
        <v>423</v>
      </c>
      <c r="N119" s="92">
        <f>'DC3'!J19</f>
        <v>419</v>
      </c>
      <c r="O119" s="92">
        <f>'DC3'!K19</f>
        <v>417</v>
      </c>
      <c r="P119" s="93">
        <f>'DC3'!L19</f>
        <v>422</v>
      </c>
    </row>
    <row r="120" spans="4:37" x14ac:dyDescent="0.3">
      <c r="E120" s="94" t="s">
        <v>59</v>
      </c>
      <c r="F120" s="104"/>
      <c r="G120" s="105">
        <f>G119*G112</f>
        <v>4100</v>
      </c>
      <c r="H120" s="105">
        <f t="shared" ref="H120:P120" si="79">H119*H112</f>
        <v>28910</v>
      </c>
      <c r="I120" s="105">
        <f t="shared" si="79"/>
        <v>28700</v>
      </c>
      <c r="J120" s="105">
        <f t="shared" si="79"/>
        <v>20750</v>
      </c>
      <c r="K120" s="105">
        <f t="shared" si="79"/>
        <v>20900</v>
      </c>
      <c r="L120" s="105">
        <f t="shared" si="79"/>
        <v>8600</v>
      </c>
      <c r="M120" s="105">
        <f t="shared" si="79"/>
        <v>46530</v>
      </c>
      <c r="N120" s="105">
        <f t="shared" si="79"/>
        <v>8380</v>
      </c>
      <c r="O120" s="105">
        <f t="shared" si="79"/>
        <v>12510</v>
      </c>
      <c r="P120" s="106">
        <f t="shared" si="79"/>
        <v>12660</v>
      </c>
      <c r="Q120" s="49" t="s">
        <v>60</v>
      </c>
    </row>
    <row r="121" spans="4:37" ht="13.8" customHeight="1" thickBot="1" x14ac:dyDescent="0.35">
      <c r="E121" s="107" t="s">
        <v>61</v>
      </c>
      <c r="F121" s="108"/>
      <c r="G121" s="109">
        <f>G120-G118</f>
        <v>1750</v>
      </c>
      <c r="H121" s="109">
        <f t="shared" ref="H121:P121" si="80">H120-H118</f>
        <v>12690</v>
      </c>
      <c r="I121" s="109">
        <f t="shared" si="80"/>
        <v>12340</v>
      </c>
      <c r="J121" s="109">
        <f t="shared" si="80"/>
        <v>8950</v>
      </c>
      <c r="K121" s="109">
        <f t="shared" si="80"/>
        <v>9100</v>
      </c>
      <c r="L121" s="109">
        <f t="shared" si="80"/>
        <v>3880</v>
      </c>
      <c r="M121" s="109">
        <f t="shared" si="80"/>
        <v>20740</v>
      </c>
      <c r="N121" s="109">
        <f t="shared" si="80"/>
        <v>3740</v>
      </c>
      <c r="O121" s="109">
        <f t="shared" si="80"/>
        <v>5560</v>
      </c>
      <c r="P121" s="110">
        <f t="shared" si="80"/>
        <v>5740</v>
      </c>
      <c r="Q121" s="49" t="s">
        <v>62</v>
      </c>
      <c r="X121" s="268"/>
      <c r="Y121" s="268"/>
      <c r="Z121" s="268"/>
      <c r="AA121" s="268"/>
      <c r="AB121" s="268"/>
      <c r="AC121" s="268"/>
      <c r="AD121" s="268"/>
      <c r="AE121" s="268"/>
      <c r="AF121" s="268"/>
      <c r="AG121" s="268"/>
      <c r="AH121" s="268"/>
      <c r="AI121" s="268"/>
      <c r="AJ121" s="268"/>
      <c r="AK121" s="268"/>
    </row>
    <row r="122" spans="4:37" ht="13.8" customHeight="1" thickBot="1" x14ac:dyDescent="0.35">
      <c r="E122" s="158" t="s">
        <v>63</v>
      </c>
      <c r="F122" s="216"/>
      <c r="G122" s="217">
        <f>SUM(G103:G104)</f>
        <v>40</v>
      </c>
      <c r="H122" s="217">
        <f t="shared" ref="H122:P122" si="81">SUM(H103:H104)</f>
        <v>50</v>
      </c>
      <c r="I122" s="217">
        <f t="shared" si="81"/>
        <v>30</v>
      </c>
      <c r="J122" s="217">
        <f t="shared" si="81"/>
        <v>20</v>
      </c>
      <c r="K122" s="217">
        <f t="shared" si="81"/>
        <v>10</v>
      </c>
      <c r="L122" s="217">
        <f t="shared" si="81"/>
        <v>0</v>
      </c>
      <c r="M122" s="217">
        <f t="shared" si="81"/>
        <v>80</v>
      </c>
      <c r="N122" s="217">
        <f t="shared" si="81"/>
        <v>15</v>
      </c>
      <c r="O122" s="217">
        <f t="shared" si="81"/>
        <v>0</v>
      </c>
      <c r="P122" s="218">
        <f t="shared" si="81"/>
        <v>10</v>
      </c>
      <c r="Q122" s="49" t="s">
        <v>143</v>
      </c>
      <c r="X122" s="268"/>
      <c r="Y122" s="268"/>
      <c r="Z122" s="268"/>
      <c r="AA122" s="268"/>
      <c r="AB122" s="268"/>
      <c r="AC122" s="268"/>
      <c r="AD122" s="268"/>
      <c r="AE122" s="268"/>
      <c r="AF122" s="268"/>
      <c r="AG122" s="268"/>
      <c r="AH122" s="268"/>
      <c r="AI122" s="268"/>
      <c r="AJ122" s="268"/>
      <c r="AK122" s="268"/>
    </row>
    <row r="123" spans="4:37" ht="13.8" customHeight="1" x14ac:dyDescent="0.3">
      <c r="E123" s="115" t="s">
        <v>66</v>
      </c>
      <c r="F123" s="111"/>
      <c r="G123" s="80">
        <f>IF($Q$115= "Choosing Supplier 1", MIN(G$155,G$122), MIN(G$122,G$176))</f>
        <v>0</v>
      </c>
      <c r="H123" s="80">
        <f t="shared" ref="H123:P123" si="82">IF($Q$115= "Choosing Supplier 1", MIN(H$155,H$122), MIN(H$122,H$176))</f>
        <v>0</v>
      </c>
      <c r="I123" s="80">
        <f t="shared" si="82"/>
        <v>0</v>
      </c>
      <c r="J123" s="80">
        <f t="shared" si="82"/>
        <v>0</v>
      </c>
      <c r="K123" s="80">
        <f t="shared" si="82"/>
        <v>0</v>
      </c>
      <c r="L123" s="80">
        <f t="shared" si="82"/>
        <v>0</v>
      </c>
      <c r="M123" s="80">
        <f t="shared" si="82"/>
        <v>0</v>
      </c>
      <c r="N123" s="80">
        <f t="shared" si="82"/>
        <v>0</v>
      </c>
      <c r="O123" s="80">
        <f t="shared" si="82"/>
        <v>0</v>
      </c>
      <c r="P123" s="81">
        <f t="shared" si="82"/>
        <v>0</v>
      </c>
      <c r="Q123" s="49"/>
      <c r="X123" s="268"/>
      <c r="Y123" s="268"/>
      <c r="Z123" s="268"/>
      <c r="AA123" s="268"/>
      <c r="AB123" s="269"/>
      <c r="AC123" s="269"/>
      <c r="AD123" s="268"/>
      <c r="AE123" s="269"/>
      <c r="AF123" s="268"/>
      <c r="AG123" s="268"/>
      <c r="AH123" s="268"/>
      <c r="AI123" s="268"/>
      <c r="AJ123" s="268"/>
      <c r="AK123" s="268"/>
    </row>
    <row r="124" spans="4:37" ht="13.8" customHeight="1" x14ac:dyDescent="0.3">
      <c r="E124" s="266" t="s">
        <v>125</v>
      </c>
      <c r="F124" s="263"/>
      <c r="G124" s="264">
        <f>MIN(MAX(CEILING(IF($Q$115 = "Choosing Supplier 1", G$155,G176)/$F$100,1)*$F$100-(G111-G110),0),G122)</f>
        <v>0</v>
      </c>
      <c r="H124" s="264">
        <f t="shared" ref="H124:P124" si="83">MIN(MAX(CEILING(IF($Q$115 = "Choosing Supplier 1", H$155,H176)/$F$100,1)*$F$100-(H111-H110),0),H122)</f>
        <v>0</v>
      </c>
      <c r="I124" s="264">
        <f t="shared" si="83"/>
        <v>0</v>
      </c>
      <c r="J124" s="264">
        <f t="shared" si="83"/>
        <v>0</v>
      </c>
      <c r="K124" s="264">
        <f t="shared" si="83"/>
        <v>0</v>
      </c>
      <c r="L124" s="264">
        <f t="shared" si="83"/>
        <v>0</v>
      </c>
      <c r="M124" s="264">
        <f t="shared" si="83"/>
        <v>0</v>
      </c>
      <c r="N124" s="264">
        <f t="shared" si="83"/>
        <v>0</v>
      </c>
      <c r="O124" s="264">
        <f t="shared" si="83"/>
        <v>0</v>
      </c>
      <c r="P124" s="265">
        <f t="shared" si="83"/>
        <v>0</v>
      </c>
      <c r="Q124" s="49"/>
      <c r="X124" s="268"/>
      <c r="Y124" s="268"/>
      <c r="Z124" s="268"/>
      <c r="AA124" s="268"/>
      <c r="AB124" s="269"/>
      <c r="AC124" s="269"/>
      <c r="AD124" s="268"/>
      <c r="AE124" s="269"/>
      <c r="AF124" s="268"/>
      <c r="AG124" s="268"/>
      <c r="AH124" s="268"/>
      <c r="AI124" s="268"/>
      <c r="AJ124" s="268"/>
      <c r="AK124" s="268"/>
    </row>
    <row r="125" spans="4:37" x14ac:dyDescent="0.3">
      <c r="E125" s="159" t="s">
        <v>67</v>
      </c>
      <c r="F125" s="160"/>
      <c r="G125" s="84">
        <f t="shared" ref="G125:P125" si="84">QUOTIENT(MOD(G123+$F$95-1,$F$94),$F$95)</f>
        <v>0</v>
      </c>
      <c r="H125" s="84">
        <f t="shared" si="84"/>
        <v>0</v>
      </c>
      <c r="I125" s="84">
        <f t="shared" si="84"/>
        <v>0</v>
      </c>
      <c r="J125" s="84">
        <f t="shared" si="84"/>
        <v>0</v>
      </c>
      <c r="K125" s="84">
        <f t="shared" si="84"/>
        <v>0</v>
      </c>
      <c r="L125" s="84">
        <f t="shared" si="84"/>
        <v>0</v>
      </c>
      <c r="M125" s="84">
        <f t="shared" si="84"/>
        <v>0</v>
      </c>
      <c r="N125" s="84">
        <f t="shared" si="84"/>
        <v>0</v>
      </c>
      <c r="O125" s="84">
        <f t="shared" si="84"/>
        <v>0</v>
      </c>
      <c r="P125" s="85">
        <f t="shared" si="84"/>
        <v>0</v>
      </c>
      <c r="Q125" s="57"/>
      <c r="X125" s="268"/>
      <c r="Y125" s="268"/>
      <c r="Z125" s="268"/>
      <c r="AA125" s="268"/>
      <c r="AB125" s="268"/>
      <c r="AC125" s="268"/>
      <c r="AD125" s="268"/>
      <c r="AE125" s="268"/>
      <c r="AF125" s="268"/>
      <c r="AG125" s="268"/>
      <c r="AH125" s="268"/>
      <c r="AI125" s="268"/>
      <c r="AJ125" s="268"/>
      <c r="AK125" s="268"/>
    </row>
    <row r="126" spans="4:37" x14ac:dyDescent="0.3">
      <c r="E126" s="161" t="s">
        <v>72</v>
      </c>
      <c r="F126" s="83"/>
      <c r="G126" s="84">
        <f t="shared" ref="G126:P126" si="85">QUOTIENT(G123+$F$95-1,$F$94)</f>
        <v>0</v>
      </c>
      <c r="H126" s="84">
        <f t="shared" si="85"/>
        <v>0</v>
      </c>
      <c r="I126" s="84">
        <f t="shared" si="85"/>
        <v>0</v>
      </c>
      <c r="J126" s="84">
        <f t="shared" si="85"/>
        <v>0</v>
      </c>
      <c r="K126" s="84">
        <f t="shared" si="85"/>
        <v>0</v>
      </c>
      <c r="L126" s="84">
        <f t="shared" si="85"/>
        <v>0</v>
      </c>
      <c r="M126" s="84">
        <f t="shared" si="85"/>
        <v>0</v>
      </c>
      <c r="N126" s="84">
        <f t="shared" si="85"/>
        <v>0</v>
      </c>
      <c r="O126" s="84">
        <f t="shared" si="85"/>
        <v>0</v>
      </c>
      <c r="P126" s="85">
        <f t="shared" si="85"/>
        <v>0</v>
      </c>
      <c r="Q126" s="57"/>
      <c r="X126" s="268"/>
      <c r="Y126" s="268"/>
      <c r="Z126" s="268"/>
      <c r="AA126" s="268"/>
      <c r="AB126" s="268"/>
      <c r="AC126" s="268"/>
      <c r="AD126" s="268"/>
      <c r="AE126" s="268"/>
      <c r="AF126" s="268"/>
      <c r="AG126" s="268"/>
      <c r="AH126" s="268"/>
      <c r="AI126" s="268"/>
      <c r="AJ126" s="268"/>
      <c r="AK126" s="268"/>
    </row>
    <row r="127" spans="4:37" ht="15" thickBot="1" x14ac:dyDescent="0.35">
      <c r="E127" s="162" t="s">
        <v>73</v>
      </c>
      <c r="F127" s="130"/>
      <c r="G127" s="131">
        <f>G126*$G$94+G125*$G$95</f>
        <v>0</v>
      </c>
      <c r="H127" s="131">
        <f t="shared" ref="H127:P127" si="86">H126*$G$94+H125*$G$95</f>
        <v>0</v>
      </c>
      <c r="I127" s="131">
        <f t="shared" si="86"/>
        <v>0</v>
      </c>
      <c r="J127" s="131">
        <f t="shared" si="86"/>
        <v>0</v>
      </c>
      <c r="K127" s="131">
        <f t="shared" si="86"/>
        <v>0</v>
      </c>
      <c r="L127" s="131">
        <f t="shared" si="86"/>
        <v>0</v>
      </c>
      <c r="M127" s="131">
        <f t="shared" si="86"/>
        <v>0</v>
      </c>
      <c r="N127" s="131">
        <f t="shared" si="86"/>
        <v>0</v>
      </c>
      <c r="O127" s="131">
        <f t="shared" si="86"/>
        <v>0</v>
      </c>
      <c r="P127" s="132">
        <f t="shared" si="86"/>
        <v>0</v>
      </c>
      <c r="Q127" s="133"/>
      <c r="X127" s="268"/>
      <c r="Y127" s="268"/>
      <c r="Z127" s="268"/>
      <c r="AA127" s="268"/>
      <c r="AB127" s="268"/>
      <c r="AC127" s="268"/>
      <c r="AD127" s="268"/>
      <c r="AE127" s="268"/>
      <c r="AF127" s="268"/>
      <c r="AG127" s="268"/>
      <c r="AH127" s="268"/>
      <c r="AI127" s="268"/>
      <c r="AJ127" s="268"/>
      <c r="AK127" s="268"/>
    </row>
    <row r="128" spans="4:37" x14ac:dyDescent="0.3">
      <c r="D128" s="49" t="s">
        <v>74</v>
      </c>
      <c r="E128" s="134" t="s">
        <v>75</v>
      </c>
      <c r="F128" s="91"/>
      <c r="G128" s="139">
        <f t="shared" ref="G128:J128" si="87">G124*G116</f>
        <v>0</v>
      </c>
      <c r="H128" s="139">
        <f t="shared" si="87"/>
        <v>0</v>
      </c>
      <c r="I128" s="139">
        <f t="shared" si="87"/>
        <v>0</v>
      </c>
      <c r="J128" s="139">
        <f t="shared" si="87"/>
        <v>0</v>
      </c>
      <c r="K128" s="139">
        <f>K124*K116</f>
        <v>0</v>
      </c>
      <c r="L128" s="139">
        <f t="shared" ref="L128:P128" si="88">L124*L116</f>
        <v>0</v>
      </c>
      <c r="M128" s="139">
        <f t="shared" si="88"/>
        <v>0</v>
      </c>
      <c r="N128" s="139">
        <f t="shared" si="88"/>
        <v>0</v>
      </c>
      <c r="O128" s="139">
        <f t="shared" si="88"/>
        <v>0</v>
      </c>
      <c r="P128" s="140">
        <f t="shared" si="88"/>
        <v>0</v>
      </c>
      <c r="Q128" s="133"/>
      <c r="X128" s="268"/>
      <c r="Y128" s="268"/>
      <c r="Z128" s="268"/>
      <c r="AA128" s="268"/>
      <c r="AB128" s="268"/>
      <c r="AC128" s="268"/>
      <c r="AD128" s="268"/>
      <c r="AE128" s="268"/>
      <c r="AF128" s="268"/>
      <c r="AG128" s="268"/>
      <c r="AH128" s="268"/>
      <c r="AI128" s="268"/>
      <c r="AJ128" s="268"/>
      <c r="AK128" s="268"/>
    </row>
    <row r="129" spans="4:37" ht="15" thickBot="1" x14ac:dyDescent="0.35">
      <c r="D129" s="49"/>
      <c r="E129" s="136" t="s">
        <v>76</v>
      </c>
      <c r="F129" s="137"/>
      <c r="G129" s="109">
        <f>G128+G127</f>
        <v>0</v>
      </c>
      <c r="H129" s="109">
        <f t="shared" ref="H129:P129" si="89">H128+H127</f>
        <v>0</v>
      </c>
      <c r="I129" s="109">
        <f t="shared" si="89"/>
        <v>0</v>
      </c>
      <c r="J129" s="109">
        <f t="shared" si="89"/>
        <v>0</v>
      </c>
      <c r="K129" s="109">
        <f t="shared" si="89"/>
        <v>0</v>
      </c>
      <c r="L129" s="109">
        <f t="shared" si="89"/>
        <v>0</v>
      </c>
      <c r="M129" s="109">
        <f t="shared" si="89"/>
        <v>0</v>
      </c>
      <c r="N129" s="109">
        <f t="shared" si="89"/>
        <v>0</v>
      </c>
      <c r="O129" s="109">
        <f t="shared" si="89"/>
        <v>0</v>
      </c>
      <c r="P129" s="110">
        <f t="shared" si="89"/>
        <v>0</v>
      </c>
      <c r="Q129" s="57"/>
      <c r="X129" s="268"/>
      <c r="Y129" s="268"/>
      <c r="Z129" s="268"/>
      <c r="AA129" s="268"/>
      <c r="AB129" s="268"/>
      <c r="AC129" s="268"/>
      <c r="AD129" s="268"/>
      <c r="AE129" s="268"/>
      <c r="AF129" s="268"/>
      <c r="AG129" s="268"/>
      <c r="AH129" s="268"/>
      <c r="AI129" s="268"/>
      <c r="AJ129" s="268"/>
      <c r="AK129" s="268"/>
    </row>
    <row r="130" spans="4:37" x14ac:dyDescent="0.3">
      <c r="E130" s="138" t="s">
        <v>77</v>
      </c>
      <c r="F130" s="91"/>
      <c r="G130" s="139">
        <f t="shared" ref="G130:J130" si="90">G124*G119</f>
        <v>0</v>
      </c>
      <c r="H130" s="139">
        <f t="shared" si="90"/>
        <v>0</v>
      </c>
      <c r="I130" s="139">
        <f t="shared" si="90"/>
        <v>0</v>
      </c>
      <c r="J130" s="139">
        <f t="shared" si="90"/>
        <v>0</v>
      </c>
      <c r="K130" s="139">
        <f>K124*K119</f>
        <v>0</v>
      </c>
      <c r="L130" s="139">
        <f t="shared" ref="L130:P130" si="91">L124*L119</f>
        <v>0</v>
      </c>
      <c r="M130" s="139">
        <f t="shared" si="91"/>
        <v>0</v>
      </c>
      <c r="N130" s="139">
        <f t="shared" si="91"/>
        <v>0</v>
      </c>
      <c r="O130" s="139">
        <f t="shared" si="91"/>
        <v>0</v>
      </c>
      <c r="P130" s="140">
        <f t="shared" si="91"/>
        <v>0</v>
      </c>
      <c r="Q130" s="57"/>
    </row>
    <row r="131" spans="4:37" ht="15" thickBot="1" x14ac:dyDescent="0.35">
      <c r="E131" s="136" t="s">
        <v>78</v>
      </c>
      <c r="F131" s="141"/>
      <c r="G131" s="142">
        <f>G130-G129</f>
        <v>0</v>
      </c>
      <c r="H131" s="142">
        <f>H130-H129</f>
        <v>0</v>
      </c>
      <c r="I131" s="142">
        <f t="shared" ref="I131:P131" si="92">I130-I129</f>
        <v>0</v>
      </c>
      <c r="J131" s="142">
        <f t="shared" si="92"/>
        <v>0</v>
      </c>
      <c r="K131" s="142">
        <f t="shared" si="92"/>
        <v>0</v>
      </c>
      <c r="L131" s="142">
        <f t="shared" si="92"/>
        <v>0</v>
      </c>
      <c r="M131" s="142">
        <f t="shared" si="92"/>
        <v>0</v>
      </c>
      <c r="N131" s="142">
        <f t="shared" si="92"/>
        <v>0</v>
      </c>
      <c r="O131" s="142">
        <f t="shared" si="92"/>
        <v>0</v>
      </c>
      <c r="P131" s="144">
        <f t="shared" si="92"/>
        <v>0</v>
      </c>
      <c r="Q131" s="49" t="s">
        <v>62</v>
      </c>
    </row>
    <row r="132" spans="4:37" ht="15" thickBot="1" x14ac:dyDescent="0.35">
      <c r="E132" s="145" t="s">
        <v>79</v>
      </c>
      <c r="F132" s="146"/>
      <c r="G132" s="147">
        <f t="shared" ref="G132:P132" si="93">G121-G131</f>
        <v>1750</v>
      </c>
      <c r="H132" s="147">
        <f t="shared" si="93"/>
        <v>12690</v>
      </c>
      <c r="I132" s="147">
        <f t="shared" si="93"/>
        <v>12340</v>
      </c>
      <c r="J132" s="147">
        <f t="shared" si="93"/>
        <v>8950</v>
      </c>
      <c r="K132" s="147">
        <f t="shared" si="93"/>
        <v>9100</v>
      </c>
      <c r="L132" s="147">
        <f t="shared" si="93"/>
        <v>3880</v>
      </c>
      <c r="M132" s="147">
        <f t="shared" si="93"/>
        <v>20740</v>
      </c>
      <c r="N132" s="147">
        <f t="shared" si="93"/>
        <v>3740</v>
      </c>
      <c r="O132" s="147">
        <f t="shared" si="93"/>
        <v>5560</v>
      </c>
      <c r="P132" s="148">
        <f t="shared" si="93"/>
        <v>5740</v>
      </c>
      <c r="AB132" s="168"/>
    </row>
    <row r="133" spans="4:37" x14ac:dyDescent="0.3">
      <c r="E133" s="149" t="s">
        <v>80</v>
      </c>
      <c r="F133" s="150"/>
      <c r="G133" s="151">
        <f t="shared" ref="G133:P133" si="94">G122/G112</f>
        <v>4</v>
      </c>
      <c r="H133" s="151">
        <f t="shared" si="94"/>
        <v>0.7142857142857143</v>
      </c>
      <c r="I133" s="151">
        <f t="shared" si="94"/>
        <v>0.42857142857142855</v>
      </c>
      <c r="J133" s="151">
        <f t="shared" si="94"/>
        <v>0.4</v>
      </c>
      <c r="K133" s="151">
        <f t="shared" si="94"/>
        <v>0.2</v>
      </c>
      <c r="L133" s="151">
        <f t="shared" si="94"/>
        <v>0</v>
      </c>
      <c r="M133" s="151">
        <f t="shared" si="94"/>
        <v>0.72727272727272729</v>
      </c>
      <c r="N133" s="151">
        <f t="shared" si="94"/>
        <v>0.75</v>
      </c>
      <c r="O133" s="151">
        <f t="shared" si="94"/>
        <v>0</v>
      </c>
      <c r="P133" s="151">
        <f t="shared" si="94"/>
        <v>0.33333333333333331</v>
      </c>
      <c r="AB133" s="168"/>
    </row>
    <row r="134" spans="4:37" x14ac:dyDescent="0.3">
      <c r="E134" s="149" t="s">
        <v>81</v>
      </c>
      <c r="F134" s="150"/>
      <c r="G134" s="151">
        <f t="shared" ref="G134:P134" si="95">G129/G118</f>
        <v>0</v>
      </c>
      <c r="H134" s="151">
        <f t="shared" si="95"/>
        <v>0</v>
      </c>
      <c r="I134" s="151">
        <f t="shared" si="95"/>
        <v>0</v>
      </c>
      <c r="J134" s="151">
        <f t="shared" si="95"/>
        <v>0</v>
      </c>
      <c r="K134" s="151">
        <f t="shared" si="95"/>
        <v>0</v>
      </c>
      <c r="L134" s="151">
        <f t="shared" si="95"/>
        <v>0</v>
      </c>
      <c r="M134" s="151">
        <f t="shared" si="95"/>
        <v>0</v>
      </c>
      <c r="N134" s="151">
        <f t="shared" si="95"/>
        <v>0</v>
      </c>
      <c r="O134" s="151">
        <f t="shared" si="95"/>
        <v>0</v>
      </c>
      <c r="P134" s="151">
        <f t="shared" si="95"/>
        <v>0</v>
      </c>
      <c r="AB134" s="168"/>
    </row>
    <row r="135" spans="4:37" x14ac:dyDescent="0.3">
      <c r="E135" s="149" t="s">
        <v>82</v>
      </c>
      <c r="F135" s="152"/>
      <c r="G135" s="151">
        <f t="shared" ref="G135:P135" si="96">G131/G121</f>
        <v>0</v>
      </c>
      <c r="H135" s="151">
        <f t="shared" si="96"/>
        <v>0</v>
      </c>
      <c r="I135" s="151">
        <f t="shared" si="96"/>
        <v>0</v>
      </c>
      <c r="J135" s="151">
        <f t="shared" si="96"/>
        <v>0</v>
      </c>
      <c r="K135" s="151">
        <f t="shared" si="96"/>
        <v>0</v>
      </c>
      <c r="L135" s="151">
        <f t="shared" si="96"/>
        <v>0</v>
      </c>
      <c r="M135" s="151">
        <f t="shared" si="96"/>
        <v>0</v>
      </c>
      <c r="N135" s="151">
        <f t="shared" si="96"/>
        <v>0</v>
      </c>
      <c r="O135" s="151">
        <f t="shared" si="96"/>
        <v>0</v>
      </c>
      <c r="P135" s="151">
        <f t="shared" si="96"/>
        <v>0</v>
      </c>
    </row>
    <row r="136" spans="4:37" x14ac:dyDescent="0.3">
      <c r="E136" s="182"/>
      <c r="F136" s="170"/>
      <c r="G136" s="171"/>
      <c r="H136" s="171"/>
      <c r="I136" s="171"/>
      <c r="J136" s="171"/>
      <c r="K136" s="171"/>
      <c r="L136" s="171"/>
      <c r="M136" s="171"/>
      <c r="N136" s="171"/>
      <c r="O136" s="171"/>
      <c r="P136" s="171"/>
    </row>
    <row r="137" spans="4:37" x14ac:dyDescent="0.3">
      <c r="E137" s="182"/>
      <c r="F137" s="170"/>
      <c r="G137" s="171"/>
      <c r="H137" s="171"/>
      <c r="I137" s="171"/>
      <c r="J137" s="171"/>
      <c r="K137" s="171"/>
      <c r="L137" s="171"/>
      <c r="M137" s="171"/>
      <c r="N137" s="171"/>
      <c r="O137" s="171"/>
      <c r="P137" s="171"/>
      <c r="Q137" s="57"/>
    </row>
    <row r="139" spans="4:37" x14ac:dyDescent="0.3">
      <c r="D139" s="183" t="s">
        <v>112</v>
      </c>
      <c r="E139" s="184" t="s">
        <v>138</v>
      </c>
      <c r="F139" s="185"/>
      <c r="G139" s="183"/>
    </row>
    <row r="140" spans="4:37" x14ac:dyDescent="0.3">
      <c r="E140" s="1" t="s">
        <v>111</v>
      </c>
      <c r="F140" s="5">
        <f>Supplier1!C5</f>
        <v>1</v>
      </c>
      <c r="G140" t="s">
        <v>34</v>
      </c>
    </row>
    <row r="141" spans="4:37" x14ac:dyDescent="0.3">
      <c r="E141" s="1" t="s">
        <v>110</v>
      </c>
      <c r="F141" s="6">
        <f>Supplier1!C7</f>
        <v>50</v>
      </c>
      <c r="G141" t="s">
        <v>35</v>
      </c>
      <c r="L141" s="270"/>
      <c r="O141" s="294" t="s">
        <v>139</v>
      </c>
      <c r="P141" s="294">
        <v>1</v>
      </c>
    </row>
    <row r="142" spans="4:37" x14ac:dyDescent="0.3">
      <c r="E142" s="1" t="s">
        <v>37</v>
      </c>
      <c r="F142" s="6">
        <f>Supplier1!C8</f>
        <v>30</v>
      </c>
      <c r="G142" t="s">
        <v>35</v>
      </c>
      <c r="O142" s="294"/>
      <c r="P142" s="294"/>
    </row>
    <row r="143" spans="4:37" x14ac:dyDescent="0.3">
      <c r="E143" s="1" t="s">
        <v>129</v>
      </c>
      <c r="F143" s="7">
        <f>Supplier1!C4</f>
        <v>200</v>
      </c>
      <c r="O143" s="294"/>
      <c r="P143" s="294"/>
    </row>
    <row r="144" spans="4:37" ht="16.2" customHeight="1" thickBot="1" x14ac:dyDescent="0.35">
      <c r="E144" s="1" t="s">
        <v>131</v>
      </c>
      <c r="F144" s="6" t="str">
        <f>Supplier1!C11</f>
        <v>No</v>
      </c>
      <c r="L144" s="53" t="s">
        <v>36</v>
      </c>
      <c r="O144" s="295"/>
      <c r="P144" s="295"/>
    </row>
    <row r="145" spans="4:17" ht="15" thickBot="1" x14ac:dyDescent="0.35">
      <c r="F145" s="54" t="s">
        <v>38</v>
      </c>
      <c r="G145" s="8" t="s">
        <v>0</v>
      </c>
      <c r="H145" s="8" t="s">
        <v>1</v>
      </c>
      <c r="I145" s="8" t="s">
        <v>91</v>
      </c>
      <c r="J145" s="8" t="s">
        <v>3</v>
      </c>
      <c r="K145" s="8" t="s">
        <v>4</v>
      </c>
      <c r="L145" s="8" t="s">
        <v>5</v>
      </c>
      <c r="M145" s="8" t="s">
        <v>6</v>
      </c>
      <c r="N145" s="8" t="s">
        <v>7</v>
      </c>
      <c r="O145" s="8" t="s">
        <v>8</v>
      </c>
      <c r="P145" s="9" t="s">
        <v>9</v>
      </c>
    </row>
    <row r="146" spans="4:17" x14ac:dyDescent="0.3">
      <c r="E146" s="271" t="s">
        <v>135</v>
      </c>
      <c r="F146" s="287"/>
      <c r="G146" s="283">
        <f>IF($Q$26 = "Choosing Supplier 1", IF($F$144="Yes", G23,0),0)</f>
        <v>0</v>
      </c>
      <c r="H146" s="283">
        <f t="shared" ref="H146:P146" si="97">IF($Q$26 = "Choosing Supplier 1", IF($F$144="Yes", H23,0),0)</f>
        <v>0</v>
      </c>
      <c r="I146" s="283">
        <f t="shared" si="97"/>
        <v>0</v>
      </c>
      <c r="J146" s="283">
        <f t="shared" si="97"/>
        <v>0</v>
      </c>
      <c r="K146" s="283">
        <f t="shared" si="97"/>
        <v>0</v>
      </c>
      <c r="L146" s="283">
        <f t="shared" si="97"/>
        <v>0</v>
      </c>
      <c r="M146" s="283">
        <f t="shared" si="97"/>
        <v>0</v>
      </c>
      <c r="N146" s="283">
        <f t="shared" si="97"/>
        <v>0</v>
      </c>
      <c r="O146" s="283">
        <f t="shared" si="97"/>
        <v>0</v>
      </c>
      <c r="P146" s="284">
        <f t="shared" si="97"/>
        <v>0</v>
      </c>
    </row>
    <row r="147" spans="4:17" x14ac:dyDescent="0.3">
      <c r="E147" s="271" t="s">
        <v>136</v>
      </c>
      <c r="F147" s="272"/>
      <c r="G147" s="273">
        <f>IF($Q$70 = "Choosing Supplier 1", IF($F$144="Yes", G67,0),0)</f>
        <v>0</v>
      </c>
      <c r="H147" s="273">
        <f t="shared" ref="H147:P147" si="98">IF($Q$70 = "Choosing Supplier 1", IF($F$144="Yes", H67,0),0)</f>
        <v>0</v>
      </c>
      <c r="I147" s="273">
        <f t="shared" si="98"/>
        <v>0</v>
      </c>
      <c r="J147" s="273">
        <f t="shared" si="98"/>
        <v>0</v>
      </c>
      <c r="K147" s="273">
        <f t="shared" si="98"/>
        <v>0</v>
      </c>
      <c r="L147" s="273">
        <f t="shared" si="98"/>
        <v>0</v>
      </c>
      <c r="M147" s="273">
        <f t="shared" si="98"/>
        <v>0</v>
      </c>
      <c r="N147" s="273">
        <f t="shared" si="98"/>
        <v>0</v>
      </c>
      <c r="O147" s="273">
        <f t="shared" si="98"/>
        <v>0</v>
      </c>
      <c r="P147" s="274">
        <f t="shared" si="98"/>
        <v>0</v>
      </c>
    </row>
    <row r="148" spans="4:17" ht="15" thickBot="1" x14ac:dyDescent="0.35">
      <c r="E148" s="271" t="s">
        <v>137</v>
      </c>
      <c r="F148" s="275"/>
      <c r="G148" s="276">
        <f>IF($Q$115 = "Choosing Supplier 1", IF($F$144="Yes", G112,0),0)</f>
        <v>0</v>
      </c>
      <c r="H148" s="276">
        <f t="shared" ref="H148:P148" si="99">IF($Q$115 = "Choosing Supplier 1", IF($F$144="Yes", H112,0),0)</f>
        <v>0</v>
      </c>
      <c r="I148" s="276">
        <f t="shared" si="99"/>
        <v>0</v>
      </c>
      <c r="J148" s="276">
        <f t="shared" si="99"/>
        <v>0</v>
      </c>
      <c r="K148" s="276">
        <f t="shared" si="99"/>
        <v>0</v>
      </c>
      <c r="L148" s="276">
        <f t="shared" si="99"/>
        <v>0</v>
      </c>
      <c r="M148" s="276">
        <f t="shared" si="99"/>
        <v>0</v>
      </c>
      <c r="N148" s="276">
        <f t="shared" si="99"/>
        <v>0</v>
      </c>
      <c r="O148" s="276">
        <f t="shared" si="99"/>
        <v>0</v>
      </c>
      <c r="P148" s="277">
        <f t="shared" si="99"/>
        <v>0</v>
      </c>
    </row>
    <row r="149" spans="4:17" x14ac:dyDescent="0.3">
      <c r="E149" s="186" t="s">
        <v>92</v>
      </c>
      <c r="F149" s="187"/>
      <c r="G149" s="288">
        <f>SUM(G146:G148)</f>
        <v>0</v>
      </c>
      <c r="H149" s="288">
        <f t="shared" ref="H149:P149" si="100">SUM(H146:H148)</f>
        <v>0</v>
      </c>
      <c r="I149" s="288">
        <f t="shared" si="100"/>
        <v>0</v>
      </c>
      <c r="J149" s="288">
        <f t="shared" si="100"/>
        <v>0</v>
      </c>
      <c r="K149" s="288">
        <f t="shared" si="100"/>
        <v>0</v>
      </c>
      <c r="L149" s="288">
        <f t="shared" si="100"/>
        <v>0</v>
      </c>
      <c r="M149" s="288">
        <f t="shared" si="100"/>
        <v>0</v>
      </c>
      <c r="N149" s="288">
        <f t="shared" si="100"/>
        <v>0</v>
      </c>
      <c r="O149" s="288">
        <f t="shared" si="100"/>
        <v>0</v>
      </c>
      <c r="P149" s="289">
        <f t="shared" si="100"/>
        <v>0</v>
      </c>
    </row>
    <row r="150" spans="4:17" x14ac:dyDescent="0.3">
      <c r="E150" s="190" t="s">
        <v>93</v>
      </c>
      <c r="F150" s="191"/>
      <c r="G150" s="192"/>
      <c r="H150" s="192"/>
      <c r="I150" s="192"/>
      <c r="J150" s="192"/>
      <c r="K150" s="192"/>
      <c r="L150" s="192"/>
      <c r="M150" s="192"/>
      <c r="N150" s="192"/>
      <c r="O150" s="192"/>
      <c r="P150" s="193"/>
    </row>
    <row r="151" spans="4:17" x14ac:dyDescent="0.3">
      <c r="E151" s="175" t="s">
        <v>94</v>
      </c>
      <c r="F151" s="36">
        <f>Supplier1!C9</f>
        <v>50</v>
      </c>
      <c r="G151" s="69">
        <f t="shared" ref="G151:P151" si="101">F151+G153-G149</f>
        <v>50</v>
      </c>
      <c r="H151" s="69">
        <f t="shared" si="101"/>
        <v>50</v>
      </c>
      <c r="I151" s="69">
        <f t="shared" si="101"/>
        <v>50</v>
      </c>
      <c r="J151" s="69">
        <f t="shared" si="101"/>
        <v>50</v>
      </c>
      <c r="K151" s="69">
        <f t="shared" si="101"/>
        <v>50</v>
      </c>
      <c r="L151" s="69">
        <f t="shared" si="101"/>
        <v>50</v>
      </c>
      <c r="M151" s="69">
        <f t="shared" si="101"/>
        <v>50</v>
      </c>
      <c r="N151" s="69">
        <f t="shared" si="101"/>
        <v>50</v>
      </c>
      <c r="O151" s="69">
        <f t="shared" si="101"/>
        <v>50</v>
      </c>
      <c r="P151" s="70">
        <f t="shared" si="101"/>
        <v>50</v>
      </c>
    </row>
    <row r="152" spans="4:17" x14ac:dyDescent="0.3">
      <c r="E152" s="175" t="s">
        <v>95</v>
      </c>
      <c r="F152" s="72"/>
      <c r="G152" s="69">
        <f t="shared" ref="G152:P152" si="102">IF(F151-G149&lt;=$F$142, G149-F151+$F$142,0)</f>
        <v>0</v>
      </c>
      <c r="H152" s="69">
        <f t="shared" si="102"/>
        <v>0</v>
      </c>
      <c r="I152" s="69">
        <f t="shared" si="102"/>
        <v>0</v>
      </c>
      <c r="J152" s="69">
        <f t="shared" si="102"/>
        <v>0</v>
      </c>
      <c r="K152" s="69">
        <f t="shared" si="102"/>
        <v>0</v>
      </c>
      <c r="L152" s="69">
        <f t="shared" si="102"/>
        <v>0</v>
      </c>
      <c r="M152" s="69">
        <f t="shared" si="102"/>
        <v>0</v>
      </c>
      <c r="N152" s="69">
        <f t="shared" si="102"/>
        <v>0</v>
      </c>
      <c r="O152" s="69">
        <f t="shared" si="102"/>
        <v>0</v>
      </c>
      <c r="P152" s="70">
        <f t="shared" si="102"/>
        <v>0</v>
      </c>
    </row>
    <row r="153" spans="4:17" x14ac:dyDescent="0.3">
      <c r="E153" s="178" t="s">
        <v>96</v>
      </c>
      <c r="F153" s="72"/>
      <c r="G153" s="69">
        <f xml:space="preserve"> CEILING(G152/$F$141,1)*$F$141</f>
        <v>0</v>
      </c>
      <c r="H153" s="69">
        <f t="shared" ref="H153:P153" si="103" xml:space="preserve"> CEILING(H152/$F$141,1)*$F$141</f>
        <v>0</v>
      </c>
      <c r="I153" s="69">
        <f t="shared" si="103"/>
        <v>0</v>
      </c>
      <c r="J153" s="69">
        <f t="shared" si="103"/>
        <v>0</v>
      </c>
      <c r="K153" s="69">
        <f t="shared" si="103"/>
        <v>0</v>
      </c>
      <c r="L153" s="69">
        <f t="shared" si="103"/>
        <v>0</v>
      </c>
      <c r="M153" s="69">
        <f t="shared" si="103"/>
        <v>0</v>
      </c>
      <c r="N153" s="69">
        <f t="shared" si="103"/>
        <v>0</v>
      </c>
      <c r="O153" s="69">
        <f t="shared" si="103"/>
        <v>0</v>
      </c>
      <c r="P153" s="70">
        <f t="shared" si="103"/>
        <v>0</v>
      </c>
    </row>
    <row r="154" spans="4:17" ht="15" thickBot="1" x14ac:dyDescent="0.35">
      <c r="E154" s="194" t="s">
        <v>97</v>
      </c>
      <c r="F154" s="195"/>
      <c r="G154" s="196">
        <f>H153</f>
        <v>0</v>
      </c>
      <c r="H154" s="196">
        <f>I153</f>
        <v>0</v>
      </c>
      <c r="I154" s="196">
        <f t="shared" ref="I154:P154" si="104">J153</f>
        <v>0</v>
      </c>
      <c r="J154" s="196">
        <f t="shared" si="104"/>
        <v>0</v>
      </c>
      <c r="K154" s="196">
        <f t="shared" si="104"/>
        <v>0</v>
      </c>
      <c r="L154" s="196">
        <f t="shared" si="104"/>
        <v>0</v>
      </c>
      <c r="M154" s="196">
        <f t="shared" si="104"/>
        <v>0</v>
      </c>
      <c r="N154" s="196">
        <f t="shared" si="104"/>
        <v>0</v>
      </c>
      <c r="O154" s="196">
        <f t="shared" si="104"/>
        <v>0</v>
      </c>
      <c r="P154" s="197">
        <f t="shared" si="104"/>
        <v>0</v>
      </c>
      <c r="Q154" s="133"/>
    </row>
    <row r="155" spans="4:17" ht="15" thickBot="1" x14ac:dyDescent="0.35">
      <c r="E155" s="198" t="s">
        <v>98</v>
      </c>
      <c r="F155" s="199"/>
      <c r="G155" s="200">
        <f>IF(G152&gt;$F$143,G152-$F$143,0)</f>
        <v>0</v>
      </c>
      <c r="H155" s="200">
        <f t="shared" ref="H155:P156" si="105">IF(H152&gt;$F$143,H152-$F$143,0)</f>
        <v>0</v>
      </c>
      <c r="I155" s="200">
        <f>IF(I152&gt;$F$143,I152-$F$143,0)</f>
        <v>0</v>
      </c>
      <c r="J155" s="200">
        <f t="shared" si="105"/>
        <v>0</v>
      </c>
      <c r="K155" s="200">
        <f t="shared" si="105"/>
        <v>0</v>
      </c>
      <c r="L155" s="200">
        <f t="shared" si="105"/>
        <v>0</v>
      </c>
      <c r="M155" s="200">
        <f t="shared" si="105"/>
        <v>0</v>
      </c>
      <c r="N155" s="200">
        <f t="shared" si="105"/>
        <v>0</v>
      </c>
      <c r="O155" s="200">
        <f t="shared" si="105"/>
        <v>0</v>
      </c>
      <c r="P155" s="201">
        <f t="shared" si="105"/>
        <v>0</v>
      </c>
      <c r="Q155" s="133"/>
    </row>
    <row r="156" spans="4:17" ht="15" thickBot="1" x14ac:dyDescent="0.35">
      <c r="E156" s="198" t="s">
        <v>99</v>
      </c>
      <c r="F156" s="199"/>
      <c r="G156" s="200">
        <f>IF(G153&gt;$F$143,G153-$F$143,0)</f>
        <v>0</v>
      </c>
      <c r="H156" s="200">
        <f t="shared" si="105"/>
        <v>0</v>
      </c>
      <c r="I156" s="200">
        <f>IF(I153&gt;$F$143,I153-$F$143,0)</f>
        <v>0</v>
      </c>
      <c r="J156" s="200">
        <f t="shared" si="105"/>
        <v>0</v>
      </c>
      <c r="K156" s="200">
        <f t="shared" si="105"/>
        <v>0</v>
      </c>
      <c r="L156" s="200">
        <f t="shared" si="105"/>
        <v>0</v>
      </c>
      <c r="M156" s="200">
        <f t="shared" si="105"/>
        <v>0</v>
      </c>
      <c r="N156" s="200">
        <f t="shared" si="105"/>
        <v>0</v>
      </c>
      <c r="O156" s="200">
        <f t="shared" si="105"/>
        <v>0</v>
      </c>
      <c r="P156" s="201">
        <f t="shared" si="105"/>
        <v>0</v>
      </c>
      <c r="Q156" s="133"/>
    </row>
    <row r="157" spans="4:17" x14ac:dyDescent="0.3">
      <c r="I157" s="202"/>
      <c r="J157" s="203"/>
    </row>
    <row r="158" spans="4:17" x14ac:dyDescent="0.3">
      <c r="I158" s="202"/>
      <c r="J158" s="203"/>
    </row>
    <row r="159" spans="4:17" x14ac:dyDescent="0.3">
      <c r="I159" s="202"/>
      <c r="J159" s="203"/>
    </row>
    <row r="160" spans="4:17" x14ac:dyDescent="0.3">
      <c r="D160" s="183" t="s">
        <v>113</v>
      </c>
      <c r="E160" s="184" t="s">
        <v>90</v>
      </c>
      <c r="F160" s="185"/>
      <c r="G160" s="278"/>
    </row>
    <row r="161" spans="3:19" ht="14.4" customHeight="1" x14ac:dyDescent="0.3">
      <c r="E161" s="1" t="s">
        <v>111</v>
      </c>
      <c r="F161" s="5">
        <f>Supplier2!C5</f>
        <v>1</v>
      </c>
      <c r="G161" t="s">
        <v>34</v>
      </c>
    </row>
    <row r="162" spans="3:19" ht="14.4" customHeight="1" x14ac:dyDescent="0.3">
      <c r="E162" s="1" t="s">
        <v>110</v>
      </c>
      <c r="F162" s="6">
        <f>Supplier2!C7</f>
        <v>50</v>
      </c>
      <c r="G162" t="s">
        <v>35</v>
      </c>
      <c r="O162" s="294" t="s">
        <v>139</v>
      </c>
      <c r="P162" s="294">
        <v>2</v>
      </c>
    </row>
    <row r="163" spans="3:19" ht="14.4" customHeight="1" x14ac:dyDescent="0.3">
      <c r="E163" s="1" t="s">
        <v>37</v>
      </c>
      <c r="F163" s="6">
        <f>Supplier2!C8</f>
        <v>40</v>
      </c>
      <c r="G163" t="s">
        <v>35</v>
      </c>
      <c r="O163" s="294"/>
      <c r="P163" s="294"/>
    </row>
    <row r="164" spans="3:19" ht="15" customHeight="1" x14ac:dyDescent="0.3">
      <c r="E164" s="1" t="s">
        <v>129</v>
      </c>
      <c r="F164" s="7">
        <f>Supplier2!C4</f>
        <v>150</v>
      </c>
      <c r="O164" s="294"/>
      <c r="P164" s="294"/>
    </row>
    <row r="165" spans="3:19" ht="16.8" customHeight="1" thickBot="1" x14ac:dyDescent="0.35">
      <c r="E165" s="1" t="s">
        <v>131</v>
      </c>
      <c r="F165" s="6" t="str">
        <f>Supplier2!C11</f>
        <v>No</v>
      </c>
      <c r="L165" s="53" t="s">
        <v>36</v>
      </c>
      <c r="O165" s="295"/>
      <c r="P165" s="295"/>
    </row>
    <row r="166" spans="3:19" ht="15" thickBot="1" x14ac:dyDescent="0.35">
      <c r="F166" s="279" t="s">
        <v>38</v>
      </c>
      <c r="G166" s="280" t="s">
        <v>0</v>
      </c>
      <c r="H166" s="280" t="s">
        <v>1</v>
      </c>
      <c r="I166" s="280" t="s">
        <v>91</v>
      </c>
      <c r="J166" s="280" t="s">
        <v>3</v>
      </c>
      <c r="K166" s="280" t="s">
        <v>4</v>
      </c>
      <c r="L166" s="280" t="s">
        <v>5</v>
      </c>
      <c r="M166" s="280" t="s">
        <v>6</v>
      </c>
      <c r="N166" s="280" t="s">
        <v>7</v>
      </c>
      <c r="O166" s="280" t="s">
        <v>8</v>
      </c>
      <c r="P166" s="281" t="s">
        <v>9</v>
      </c>
    </row>
    <row r="167" spans="3:19" x14ac:dyDescent="0.3">
      <c r="E167" s="271" t="s">
        <v>135</v>
      </c>
      <c r="F167" s="282"/>
      <c r="G167" s="283">
        <f>IF($Q$26 = "Choosing Supplier 2", IF($F$165="Yes", G23,0),0)</f>
        <v>0</v>
      </c>
      <c r="H167" s="283">
        <f t="shared" ref="H167:P167" si="106">IF($Q$26 = "Choosing Supplier 2", IF($F$165="Yes", H23,0),0)</f>
        <v>0</v>
      </c>
      <c r="I167" s="283">
        <f t="shared" si="106"/>
        <v>0</v>
      </c>
      <c r="J167" s="283">
        <f t="shared" si="106"/>
        <v>0</v>
      </c>
      <c r="K167" s="283">
        <f t="shared" si="106"/>
        <v>0</v>
      </c>
      <c r="L167" s="283">
        <f t="shared" si="106"/>
        <v>0</v>
      </c>
      <c r="M167" s="283">
        <f t="shared" si="106"/>
        <v>0</v>
      </c>
      <c r="N167" s="283">
        <f t="shared" si="106"/>
        <v>0</v>
      </c>
      <c r="O167" s="283">
        <f t="shared" si="106"/>
        <v>0</v>
      </c>
      <c r="P167" s="284">
        <f t="shared" si="106"/>
        <v>0</v>
      </c>
      <c r="R167" t="s">
        <v>146</v>
      </c>
      <c r="S167" t="s">
        <v>145</v>
      </c>
    </row>
    <row r="168" spans="3:19" x14ac:dyDescent="0.3">
      <c r="E168" s="271" t="s">
        <v>136</v>
      </c>
      <c r="F168" s="285"/>
      <c r="G168" s="273">
        <f>IF($Q$70 = "Choosing Supplier 2", IF($F$165="Yes", G67,0),0)</f>
        <v>0</v>
      </c>
      <c r="H168" s="273">
        <f t="shared" ref="H168:P168" si="107">IF($Q$70 = "Choosing Supplier 2", IF($F$165="Yes", H67,0),0)</f>
        <v>0</v>
      </c>
      <c r="I168" s="273">
        <f t="shared" si="107"/>
        <v>0</v>
      </c>
      <c r="J168" s="273">
        <f t="shared" si="107"/>
        <v>0</v>
      </c>
      <c r="K168" s="273">
        <f t="shared" si="107"/>
        <v>0</v>
      </c>
      <c r="L168" s="273">
        <f t="shared" si="107"/>
        <v>0</v>
      </c>
      <c r="M168" s="273">
        <f t="shared" si="107"/>
        <v>0</v>
      </c>
      <c r="N168" s="273">
        <f t="shared" si="107"/>
        <v>0</v>
      </c>
      <c r="O168" s="273">
        <f t="shared" si="107"/>
        <v>0</v>
      </c>
      <c r="P168" s="274">
        <f t="shared" si="107"/>
        <v>0</v>
      </c>
      <c r="R168" t="s">
        <v>147</v>
      </c>
      <c r="S168" t="s">
        <v>149</v>
      </c>
    </row>
    <row r="169" spans="3:19" ht="15" thickBot="1" x14ac:dyDescent="0.35">
      <c r="E169" s="271" t="s">
        <v>137</v>
      </c>
      <c r="F169" s="286"/>
      <c r="G169" s="276">
        <f>IF($Q$115 = "Choosing Supplier 2", IF($F$165="Yes", G112,0),0)</f>
        <v>0</v>
      </c>
      <c r="H169" s="276">
        <f t="shared" ref="H169:P169" si="108">IF($Q$115 = "Choosing Supplier 2", IF($F$165="Yes", H112,0),0)</f>
        <v>0</v>
      </c>
      <c r="I169" s="276">
        <f t="shared" si="108"/>
        <v>0</v>
      </c>
      <c r="J169" s="276">
        <f t="shared" si="108"/>
        <v>0</v>
      </c>
      <c r="K169" s="276">
        <f t="shared" si="108"/>
        <v>0</v>
      </c>
      <c r="L169" s="276">
        <f t="shared" si="108"/>
        <v>0</v>
      </c>
      <c r="M169" s="276">
        <f t="shared" si="108"/>
        <v>0</v>
      </c>
      <c r="N169" s="276">
        <f t="shared" si="108"/>
        <v>0</v>
      </c>
      <c r="O169" s="276">
        <f t="shared" si="108"/>
        <v>0</v>
      </c>
      <c r="P169" s="277">
        <f t="shared" si="108"/>
        <v>0</v>
      </c>
      <c r="R169" t="s">
        <v>148</v>
      </c>
      <c r="S169" t="s">
        <v>150</v>
      </c>
    </row>
    <row r="170" spans="3:19" x14ac:dyDescent="0.3">
      <c r="E170" s="186" t="s">
        <v>140</v>
      </c>
      <c r="F170" s="187"/>
      <c r="G170" s="188">
        <f>SUM(G167:G169)</f>
        <v>0</v>
      </c>
      <c r="H170" s="188">
        <f t="shared" ref="H170:P170" si="109">SUM(H167:H169)</f>
        <v>0</v>
      </c>
      <c r="I170" s="188">
        <f t="shared" si="109"/>
        <v>0</v>
      </c>
      <c r="J170" s="188">
        <f t="shared" si="109"/>
        <v>0</v>
      </c>
      <c r="K170" s="188">
        <f t="shared" si="109"/>
        <v>0</v>
      </c>
      <c r="L170" s="188">
        <f t="shared" si="109"/>
        <v>0</v>
      </c>
      <c r="M170" s="188">
        <f t="shared" si="109"/>
        <v>0</v>
      </c>
      <c r="N170" s="188">
        <f t="shared" si="109"/>
        <v>0</v>
      </c>
      <c r="O170" s="188">
        <f t="shared" si="109"/>
        <v>0</v>
      </c>
      <c r="P170" s="189">
        <f t="shared" si="109"/>
        <v>0</v>
      </c>
    </row>
    <row r="171" spans="3:19" x14ac:dyDescent="0.3">
      <c r="E171" s="190" t="s">
        <v>93</v>
      </c>
      <c r="F171" s="191"/>
      <c r="G171" s="192"/>
      <c r="H171" s="192"/>
      <c r="I171" s="192"/>
      <c r="J171" s="192"/>
      <c r="K171" s="192"/>
      <c r="L171" s="192"/>
      <c r="M171" s="192"/>
      <c r="N171" s="192"/>
      <c r="O171" s="192"/>
      <c r="P171" s="193"/>
    </row>
    <row r="172" spans="3:19" x14ac:dyDescent="0.3">
      <c r="E172" s="175" t="s">
        <v>94</v>
      </c>
      <c r="F172" s="68">
        <f>Supplier2!C9</f>
        <v>60</v>
      </c>
      <c r="G172" s="69">
        <f t="shared" ref="G172" si="110">F172+G174-G170</f>
        <v>60</v>
      </c>
      <c r="H172" s="69">
        <f t="shared" ref="H172" si="111">G172+H174-H170</f>
        <v>60</v>
      </c>
      <c r="I172" s="69">
        <f t="shared" ref="I172" si="112">H172+I174-I170</f>
        <v>60</v>
      </c>
      <c r="J172" s="69">
        <f t="shared" ref="J172" si="113">I172+J174-J170</f>
        <v>60</v>
      </c>
      <c r="K172" s="69">
        <f t="shared" ref="K172" si="114">J172+K174-K170</f>
        <v>60</v>
      </c>
      <c r="L172" s="69">
        <f t="shared" ref="L172" si="115">K172+L174-L170</f>
        <v>60</v>
      </c>
      <c r="M172" s="69">
        <f t="shared" ref="M172" si="116">L172+M174-M170</f>
        <v>60</v>
      </c>
      <c r="N172" s="69">
        <f t="shared" ref="N172" si="117">M172+N174-N170</f>
        <v>60</v>
      </c>
      <c r="O172" s="69">
        <f t="shared" ref="O172" si="118">N172+O174-O170</f>
        <v>60</v>
      </c>
      <c r="P172" s="70">
        <f t="shared" ref="P172" si="119">O172+P174-P170</f>
        <v>60</v>
      </c>
    </row>
    <row r="173" spans="3:19" x14ac:dyDescent="0.3">
      <c r="E173" s="175" t="s">
        <v>95</v>
      </c>
      <c r="F173" s="72"/>
      <c r="G173" s="69">
        <f t="shared" ref="G173:I173" si="120">IF(F172-G170&lt;=$F$163, G170-F172+$F$163,0)</f>
        <v>0</v>
      </c>
      <c r="H173" s="69">
        <f t="shared" si="120"/>
        <v>0</v>
      </c>
      <c r="I173" s="69">
        <f t="shared" si="120"/>
        <v>0</v>
      </c>
      <c r="J173" s="69">
        <f>IF(I172-J170&lt;=$F$163, J170-I172+$F$163,0)</f>
        <v>0</v>
      </c>
      <c r="K173" s="69">
        <f t="shared" ref="K173:P173" si="121">IF(J172-K170&lt;=$F$163, K170-J172+$F$163,0)</f>
        <v>0</v>
      </c>
      <c r="L173" s="69">
        <f t="shared" si="121"/>
        <v>0</v>
      </c>
      <c r="M173" s="69">
        <f t="shared" si="121"/>
        <v>0</v>
      </c>
      <c r="N173" s="69">
        <f t="shared" si="121"/>
        <v>0</v>
      </c>
      <c r="O173" s="69">
        <f t="shared" si="121"/>
        <v>0</v>
      </c>
      <c r="P173" s="70">
        <f t="shared" si="121"/>
        <v>0</v>
      </c>
    </row>
    <row r="174" spans="3:19" x14ac:dyDescent="0.3">
      <c r="E174" s="178" t="s">
        <v>96</v>
      </c>
      <c r="F174" s="72"/>
      <c r="G174" s="69">
        <f xml:space="preserve"> CEILING(G173/$F$141,1)*$F$141</f>
        <v>0</v>
      </c>
      <c r="H174" s="69">
        <f t="shared" ref="H174:P174" si="122" xml:space="preserve"> CEILING(H173/$F$141,1)*$F$141</f>
        <v>0</v>
      </c>
      <c r="I174" s="69">
        <f t="shared" si="122"/>
        <v>0</v>
      </c>
      <c r="J174" s="69">
        <f t="shared" si="122"/>
        <v>0</v>
      </c>
      <c r="K174" s="69">
        <f t="shared" si="122"/>
        <v>0</v>
      </c>
      <c r="L174" s="69">
        <f t="shared" si="122"/>
        <v>0</v>
      </c>
      <c r="M174" s="69">
        <f t="shared" si="122"/>
        <v>0</v>
      </c>
      <c r="N174" s="69">
        <f t="shared" si="122"/>
        <v>0</v>
      </c>
      <c r="O174" s="69">
        <f t="shared" si="122"/>
        <v>0</v>
      </c>
      <c r="P174" s="70">
        <f t="shared" si="122"/>
        <v>0</v>
      </c>
    </row>
    <row r="175" spans="3:19" ht="15" thickBot="1" x14ac:dyDescent="0.35">
      <c r="E175" s="194" t="s">
        <v>97</v>
      </c>
      <c r="F175" s="195"/>
      <c r="G175" s="196">
        <f>H174</f>
        <v>0</v>
      </c>
      <c r="H175" s="196">
        <f>I174</f>
        <v>0</v>
      </c>
      <c r="I175" s="196">
        <f t="shared" ref="I175" si="123">J174</f>
        <v>0</v>
      </c>
      <c r="J175" s="196">
        <f t="shared" ref="J175" si="124">K174</f>
        <v>0</v>
      </c>
      <c r="K175" s="196">
        <f t="shared" ref="K175" si="125">L174</f>
        <v>0</v>
      </c>
      <c r="L175" s="196">
        <f t="shared" ref="L175" si="126">M174</f>
        <v>0</v>
      </c>
      <c r="M175" s="196">
        <f t="shared" ref="M175" si="127">N174</f>
        <v>0</v>
      </c>
      <c r="N175" s="196">
        <f t="shared" ref="N175" si="128">O174</f>
        <v>0</v>
      </c>
      <c r="O175" s="196">
        <f t="shared" ref="O175" si="129">P174</f>
        <v>0</v>
      </c>
      <c r="P175" s="197">
        <f t="shared" ref="P175" si="130">Q174</f>
        <v>0</v>
      </c>
    </row>
    <row r="176" spans="3:19" ht="15" thickBot="1" x14ac:dyDescent="0.35">
      <c r="C176" t="s">
        <v>141</v>
      </c>
      <c r="E176" s="198" t="s">
        <v>142</v>
      </c>
      <c r="F176" s="199"/>
      <c r="G176" s="200">
        <f>IF(G173&gt;$F$164,G173-$F$164,0)</f>
        <v>0</v>
      </c>
      <c r="H176" s="200">
        <f t="shared" ref="H176:P176" si="131">IF(H173&gt;$F$164,H173-$F$164,0)</f>
        <v>0</v>
      </c>
      <c r="I176" s="200">
        <f t="shared" si="131"/>
        <v>0</v>
      </c>
      <c r="J176" s="200">
        <f t="shared" si="131"/>
        <v>0</v>
      </c>
      <c r="K176" s="200">
        <f t="shared" si="131"/>
        <v>0</v>
      </c>
      <c r="L176" s="200">
        <f t="shared" si="131"/>
        <v>0</v>
      </c>
      <c r="M176" s="200">
        <f t="shared" si="131"/>
        <v>0</v>
      </c>
      <c r="N176" s="200">
        <f t="shared" si="131"/>
        <v>0</v>
      </c>
      <c r="O176" s="200">
        <f t="shared" si="131"/>
        <v>0</v>
      </c>
      <c r="P176" s="201">
        <f t="shared" si="131"/>
        <v>0</v>
      </c>
    </row>
    <row r="177" spans="4:16" ht="15" thickBot="1" x14ac:dyDescent="0.35">
      <c r="E177" s="198" t="s">
        <v>99</v>
      </c>
      <c r="F177" s="199"/>
      <c r="G177" s="200">
        <f>IF(G174&gt;$F$164,G174-$F$164,0)</f>
        <v>0</v>
      </c>
      <c r="H177" s="200">
        <f t="shared" ref="H177:P177" si="132">IF(H174&gt;$F$164,H174-$F$164,0)</f>
        <v>0</v>
      </c>
      <c r="I177" s="200">
        <f t="shared" si="132"/>
        <v>0</v>
      </c>
      <c r="J177" s="200">
        <f t="shared" si="132"/>
        <v>0</v>
      </c>
      <c r="K177" s="200">
        <f t="shared" si="132"/>
        <v>0</v>
      </c>
      <c r="L177" s="200">
        <f t="shared" si="132"/>
        <v>0</v>
      </c>
      <c r="M177" s="200">
        <f t="shared" si="132"/>
        <v>0</v>
      </c>
      <c r="N177" s="200">
        <f t="shared" si="132"/>
        <v>0</v>
      </c>
      <c r="O177" s="200">
        <f t="shared" si="132"/>
        <v>0</v>
      </c>
      <c r="P177" s="201">
        <f t="shared" si="132"/>
        <v>0</v>
      </c>
    </row>
    <row r="178" spans="4:16" x14ac:dyDescent="0.3">
      <c r="I178" s="202"/>
      <c r="J178" s="203"/>
    </row>
    <row r="179" spans="4:16" x14ac:dyDescent="0.3">
      <c r="I179" s="202"/>
      <c r="J179" s="203"/>
    </row>
    <row r="180" spans="4:16" x14ac:dyDescent="0.3">
      <c r="I180" s="202"/>
      <c r="J180" s="203"/>
    </row>
    <row r="181" spans="4:16" x14ac:dyDescent="0.3">
      <c r="I181" s="202"/>
      <c r="J181" s="203"/>
    </row>
    <row r="182" spans="4:16" x14ac:dyDescent="0.3">
      <c r="I182" s="204">
        <f>MIN(I131,I86,I42)</f>
        <v>0</v>
      </c>
      <c r="J182" s="203"/>
    </row>
    <row r="183" spans="4:16" x14ac:dyDescent="0.3">
      <c r="I183" s="202"/>
      <c r="J183" s="203"/>
    </row>
    <row r="184" spans="4:16" x14ac:dyDescent="0.3">
      <c r="D184" s="48" t="s">
        <v>100</v>
      </c>
      <c r="I184" s="205" t="s">
        <v>101</v>
      </c>
    </row>
    <row r="185" spans="4:16" x14ac:dyDescent="0.3">
      <c r="D185" t="s">
        <v>102</v>
      </c>
      <c r="I185" s="48" t="s">
        <v>103</v>
      </c>
    </row>
    <row r="186" spans="4:16" x14ac:dyDescent="0.3">
      <c r="D186" t="s">
        <v>104</v>
      </c>
    </row>
    <row r="187" spans="4:16" x14ac:dyDescent="0.3">
      <c r="D187" t="s">
        <v>105</v>
      </c>
    </row>
    <row r="188" spans="4:16" x14ac:dyDescent="0.3">
      <c r="D188" s="206" t="s">
        <v>106</v>
      </c>
      <c r="E188" s="48" t="s">
        <v>107</v>
      </c>
      <c r="I188" s="205" t="s">
        <v>108</v>
      </c>
    </row>
    <row r="189" spans="4:16" x14ac:dyDescent="0.3">
      <c r="I189" s="48" t="s">
        <v>109</v>
      </c>
    </row>
  </sheetData>
  <mergeCells count="7">
    <mergeCell ref="O162:O165"/>
    <mergeCell ref="P162:P165"/>
    <mergeCell ref="O141:O144"/>
    <mergeCell ref="P141:P144"/>
    <mergeCell ref="P9:P12"/>
    <mergeCell ref="P53:P56"/>
    <mergeCell ref="P98:P10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58C60-1781-4E2B-AA05-86DDAD42B7CA}">
  <dimension ref="A2:AK189"/>
  <sheetViews>
    <sheetView topLeftCell="A141" zoomScale="85" zoomScaleNormal="85" workbookViewId="0">
      <selection activeCell="J94" sqref="J94"/>
    </sheetView>
  </sheetViews>
  <sheetFormatPr defaultRowHeight="14.4" x14ac:dyDescent="0.3"/>
  <cols>
    <col min="4" max="4" width="23.6640625" customWidth="1"/>
    <col min="5" max="5" width="39.88671875" bestFit="1" customWidth="1"/>
    <col min="6" max="6" width="7.21875" bestFit="1" customWidth="1"/>
    <col min="7" max="7" width="11.6640625" bestFit="1" customWidth="1"/>
    <col min="8" max="8" width="10" style="4" bestFit="1" customWidth="1"/>
    <col min="9" max="11" width="9.88671875" style="4" bestFit="1" customWidth="1"/>
    <col min="12" max="12" width="11.33203125" style="4" customWidth="1"/>
    <col min="13" max="14" width="9.88671875" style="4" bestFit="1" customWidth="1"/>
    <col min="15" max="15" width="10" style="4" bestFit="1" customWidth="1"/>
    <col min="16" max="16" width="10.6640625" style="4" bestFit="1" customWidth="1"/>
    <col min="17" max="17" width="17.6640625" bestFit="1" customWidth="1"/>
    <col min="18" max="18" width="11.44140625" customWidth="1"/>
    <col min="30" max="30" width="5.5546875" customWidth="1"/>
    <col min="31" max="31" width="6" customWidth="1"/>
    <col min="32" max="32" width="5.6640625" customWidth="1"/>
    <col min="34" max="34" width="5.6640625" customWidth="1"/>
  </cols>
  <sheetData>
    <row r="2" spans="1:17" x14ac:dyDescent="0.3">
      <c r="A2" s="49"/>
      <c r="B2" s="49"/>
      <c r="C2" s="49"/>
      <c r="E2" s="50" t="s">
        <v>29</v>
      </c>
    </row>
    <row r="3" spans="1:17" x14ac:dyDescent="0.3">
      <c r="A3" s="49"/>
      <c r="B3" s="49"/>
      <c r="C3" s="49"/>
      <c r="E3" s="50"/>
      <c r="K3" s="49" t="s">
        <v>30</v>
      </c>
    </row>
    <row r="4" spans="1:17" x14ac:dyDescent="0.3">
      <c r="D4" s="51" t="s">
        <v>31</v>
      </c>
      <c r="E4" s="52" t="s">
        <v>32</v>
      </c>
      <c r="K4" s="49" t="s">
        <v>33</v>
      </c>
    </row>
    <row r="5" spans="1:17" x14ac:dyDescent="0.3">
      <c r="E5" s="1" t="s">
        <v>117</v>
      </c>
      <c r="F5" s="232">
        <f>'DC1'!C3</f>
        <v>20</v>
      </c>
      <c r="G5" s="248">
        <f>'DC1'!D3</f>
        <v>600</v>
      </c>
      <c r="H5"/>
      <c r="Q5" s="4"/>
    </row>
    <row r="6" spans="1:17" ht="14.4" customHeight="1" x14ac:dyDescent="0.3">
      <c r="E6" s="1" t="s">
        <v>118</v>
      </c>
      <c r="F6" s="232">
        <f>'DC1'!C4</f>
        <v>10</v>
      </c>
      <c r="G6" s="248">
        <f>'DC1'!D4</f>
        <v>350</v>
      </c>
      <c r="H6"/>
      <c r="Q6" s="4"/>
    </row>
    <row r="7" spans="1:17" ht="14.4" customHeight="1" x14ac:dyDescent="0.3">
      <c r="E7" s="256" t="s">
        <v>119</v>
      </c>
      <c r="F7" s="257">
        <f>'DC1'!C5</f>
        <v>20</v>
      </c>
      <c r="G7" s="258">
        <f>'DC1'!D5</f>
        <v>500</v>
      </c>
      <c r="H7"/>
      <c r="P7" s="254"/>
      <c r="Q7" s="4"/>
    </row>
    <row r="8" spans="1:17" ht="14.4" customHeight="1" x14ac:dyDescent="0.3">
      <c r="E8" s="256" t="s">
        <v>120</v>
      </c>
      <c r="F8" s="257">
        <f>'DC1'!C6</f>
        <v>10</v>
      </c>
      <c r="G8" s="258">
        <f>'DC1'!D6</f>
        <v>280</v>
      </c>
      <c r="H8"/>
      <c r="P8" s="254"/>
      <c r="Q8" s="4"/>
    </row>
    <row r="9" spans="1:17" ht="14.4" customHeight="1" x14ac:dyDescent="0.3">
      <c r="E9" s="1" t="s">
        <v>121</v>
      </c>
      <c r="F9" s="232">
        <f>'DC1'!C7</f>
        <v>2</v>
      </c>
      <c r="G9" t="s">
        <v>34</v>
      </c>
      <c r="P9" s="294">
        <v>1</v>
      </c>
    </row>
    <row r="10" spans="1:17" ht="14.4" customHeight="1" x14ac:dyDescent="0.3">
      <c r="E10" s="256" t="s">
        <v>122</v>
      </c>
      <c r="F10" s="257">
        <f>'DC1'!C8</f>
        <v>1</v>
      </c>
      <c r="G10" t="s">
        <v>34</v>
      </c>
      <c r="P10" s="294"/>
    </row>
    <row r="11" spans="1:17" ht="14.4" customHeight="1" x14ac:dyDescent="0.3">
      <c r="E11" s="1" t="s">
        <v>86</v>
      </c>
      <c r="F11" s="6">
        <f>'DC1'!C9</f>
        <v>10</v>
      </c>
      <c r="G11" t="s">
        <v>35</v>
      </c>
      <c r="I11" s="255"/>
      <c r="L11" s="53" t="s">
        <v>36</v>
      </c>
      <c r="P11" s="294"/>
    </row>
    <row r="12" spans="1:17" ht="15" customHeight="1" thickBot="1" x14ac:dyDescent="0.35">
      <c r="E12" s="1" t="s">
        <v>37</v>
      </c>
      <c r="F12" s="7">
        <f>'DC1'!C10</f>
        <v>30</v>
      </c>
      <c r="G12" t="s">
        <v>35</v>
      </c>
      <c r="P12" s="295"/>
    </row>
    <row r="13" spans="1:17" ht="15" thickBot="1" x14ac:dyDescent="0.35">
      <c r="F13" s="243" t="s">
        <v>38</v>
      </c>
      <c r="G13" s="244" t="s">
        <v>0</v>
      </c>
      <c r="H13" s="244" t="s">
        <v>1</v>
      </c>
      <c r="I13" s="244" t="s">
        <v>2</v>
      </c>
      <c r="J13" s="244" t="s">
        <v>3</v>
      </c>
      <c r="K13" s="244" t="s">
        <v>4</v>
      </c>
      <c r="L13" s="244" t="s">
        <v>5</v>
      </c>
      <c r="M13" s="244" t="s">
        <v>6</v>
      </c>
      <c r="N13" s="244" t="s">
        <v>7</v>
      </c>
      <c r="O13" s="244" t="s">
        <v>8</v>
      </c>
      <c r="P13" s="245" t="s">
        <v>9</v>
      </c>
      <c r="Q13" s="55" t="s">
        <v>39</v>
      </c>
    </row>
    <row r="14" spans="1:17" x14ac:dyDescent="0.3">
      <c r="E14" s="10" t="s">
        <v>10</v>
      </c>
      <c r="F14" s="56"/>
      <c r="G14" s="246">
        <f>'DC1'!C13</f>
        <v>0</v>
      </c>
      <c r="H14" s="246">
        <f>'DC1'!D13</f>
        <v>0</v>
      </c>
      <c r="I14" s="246">
        <f>'DC1'!E13</f>
        <v>30</v>
      </c>
      <c r="J14" s="246">
        <f>'DC1'!F13</f>
        <v>30</v>
      </c>
      <c r="K14" s="249">
        <f>'DC1'!G13</f>
        <v>20</v>
      </c>
      <c r="L14" s="246">
        <f>'DC1'!H13</f>
        <v>15</v>
      </c>
      <c r="M14" s="246">
        <f>'DC1'!I13</f>
        <v>70</v>
      </c>
      <c r="N14" s="246">
        <f>'DC1'!J13</f>
        <v>0</v>
      </c>
      <c r="O14" s="246">
        <f>'DC1'!K13</f>
        <v>0</v>
      </c>
      <c r="P14" s="247">
        <f>'DC1'!L13</f>
        <v>10</v>
      </c>
      <c r="Q14" s="57" t="s">
        <v>40</v>
      </c>
    </row>
    <row r="15" spans="1:17" x14ac:dyDescent="0.3">
      <c r="D15" s="49" t="s">
        <v>41</v>
      </c>
      <c r="E15" s="14" t="s">
        <v>11</v>
      </c>
      <c r="F15" s="241"/>
      <c r="G15" s="240">
        <f>'DC1'!C14</f>
        <v>140</v>
      </c>
      <c r="H15" s="240">
        <f>'DC1'!D14</f>
        <v>30</v>
      </c>
      <c r="I15" s="240">
        <f>'DC1'!E14</f>
        <v>0</v>
      </c>
      <c r="J15" s="240">
        <f>'DC1'!F14</f>
        <v>0</v>
      </c>
      <c r="K15" s="240">
        <f>'DC1'!G14</f>
        <v>0</v>
      </c>
      <c r="L15" s="240">
        <f>'DC1'!H14</f>
        <v>0</v>
      </c>
      <c r="M15" s="240">
        <f>'DC1'!I14</f>
        <v>0</v>
      </c>
      <c r="N15" s="240">
        <f>'DC1'!J14</f>
        <v>0</v>
      </c>
      <c r="O15" s="240">
        <f>'DC1'!K14</f>
        <v>0</v>
      </c>
      <c r="P15" s="242">
        <f>'DC1'!L14</f>
        <v>0</v>
      </c>
    </row>
    <row r="16" spans="1:17" x14ac:dyDescent="0.3">
      <c r="E16" s="16" t="s">
        <v>12</v>
      </c>
      <c r="F16" s="59"/>
      <c r="G16" s="240">
        <f>'DC1'!C15</f>
        <v>0</v>
      </c>
      <c r="H16" s="240">
        <f>'DC1'!D15</f>
        <v>0</v>
      </c>
      <c r="I16" s="240">
        <f>'DC1'!E15</f>
        <v>20</v>
      </c>
      <c r="J16" s="240">
        <f>'DC1'!F15</f>
        <v>50</v>
      </c>
      <c r="K16" s="240">
        <f>'DC1'!G15</f>
        <v>60</v>
      </c>
      <c r="L16" s="240">
        <f>'DC1'!H15</f>
        <v>0</v>
      </c>
      <c r="M16" s="240">
        <f>'DC1'!I15</f>
        <v>40</v>
      </c>
      <c r="N16" s="240">
        <f>'DC1'!J15</f>
        <v>0</v>
      </c>
      <c r="O16" s="240">
        <f>'DC1'!K15</f>
        <v>40</v>
      </c>
      <c r="P16" s="242">
        <f>'DC1'!L15</f>
        <v>0</v>
      </c>
    </row>
    <row r="17" spans="4:31" x14ac:dyDescent="0.3">
      <c r="D17" s="49" t="s">
        <v>41</v>
      </c>
      <c r="E17" s="17" t="s">
        <v>13</v>
      </c>
      <c r="F17" s="59"/>
      <c r="G17" s="240">
        <f>'DC1'!C16</f>
        <v>50</v>
      </c>
      <c r="H17" s="240">
        <f>'DC1'!D16</f>
        <v>40</v>
      </c>
      <c r="I17" s="240">
        <f>'DC1'!E16</f>
        <v>0</v>
      </c>
      <c r="J17" s="240">
        <f>'DC1'!F16</f>
        <v>0</v>
      </c>
      <c r="K17" s="240">
        <f>'DC1'!G16</f>
        <v>0</v>
      </c>
      <c r="L17" s="240">
        <f>'DC1'!H16</f>
        <v>0</v>
      </c>
      <c r="M17" s="240">
        <f>'DC1'!I16</f>
        <v>0</v>
      </c>
      <c r="N17" s="240">
        <f>'DC1'!J16</f>
        <v>0</v>
      </c>
      <c r="O17" s="240">
        <f>'DC1'!K16</f>
        <v>0</v>
      </c>
      <c r="P17" s="242">
        <f>'DC1'!L16</f>
        <v>0</v>
      </c>
    </row>
    <row r="18" spans="4:31" ht="15" thickBot="1" x14ac:dyDescent="0.35">
      <c r="E18" s="60" t="s">
        <v>42</v>
      </c>
      <c r="F18" s="61"/>
      <c r="G18" s="62">
        <f>SUM(G14:G17)</f>
        <v>190</v>
      </c>
      <c r="H18" s="62">
        <f t="shared" ref="H18:P18" si="0">SUM(H14:H17)</f>
        <v>70</v>
      </c>
      <c r="I18" s="62">
        <f t="shared" si="0"/>
        <v>50</v>
      </c>
      <c r="J18" s="62">
        <f t="shared" si="0"/>
        <v>80</v>
      </c>
      <c r="K18" s="62">
        <f t="shared" si="0"/>
        <v>80</v>
      </c>
      <c r="L18" s="62">
        <f t="shared" si="0"/>
        <v>15</v>
      </c>
      <c r="M18" s="62">
        <f t="shared" si="0"/>
        <v>110</v>
      </c>
      <c r="N18" s="62">
        <f t="shared" si="0"/>
        <v>0</v>
      </c>
      <c r="O18" s="62">
        <f t="shared" si="0"/>
        <v>40</v>
      </c>
      <c r="P18" s="63">
        <f t="shared" si="0"/>
        <v>10</v>
      </c>
    </row>
    <row r="19" spans="4:31" x14ac:dyDescent="0.3">
      <c r="E19" s="64" t="s">
        <v>14</v>
      </c>
      <c r="F19" s="65"/>
      <c r="G19" s="66">
        <f>'DC1'!C17</f>
        <v>80</v>
      </c>
      <c r="H19" s="66">
        <f>'DC1'!D17</f>
        <v>80</v>
      </c>
      <c r="I19" s="291"/>
      <c r="J19" s="291"/>
      <c r="K19" s="291"/>
      <c r="L19" s="291"/>
      <c r="M19" s="291"/>
      <c r="N19" s="291"/>
      <c r="O19" s="291"/>
      <c r="P19" s="292"/>
      <c r="Q19" s="49" t="s">
        <v>43</v>
      </c>
    </row>
    <row r="20" spans="4:31" x14ac:dyDescent="0.3">
      <c r="E20" s="67" t="s">
        <v>44</v>
      </c>
      <c r="F20" s="68">
        <f>'DC1'!C11</f>
        <v>50</v>
      </c>
      <c r="G20" s="69">
        <f>F20+G19+G22-G18</f>
        <v>30</v>
      </c>
      <c r="H20" s="69">
        <f t="shared" ref="H20:P20" si="1">G20+H19+H22-H18</f>
        <v>40</v>
      </c>
      <c r="I20" s="69">
        <f t="shared" si="1"/>
        <v>30</v>
      </c>
      <c r="J20" s="69">
        <f t="shared" si="1"/>
        <v>30</v>
      </c>
      <c r="K20" s="69">
        <f t="shared" si="1"/>
        <v>30</v>
      </c>
      <c r="L20" s="69">
        <f t="shared" si="1"/>
        <v>35</v>
      </c>
      <c r="M20" s="69">
        <f t="shared" si="1"/>
        <v>35</v>
      </c>
      <c r="N20" s="69">
        <f t="shared" si="1"/>
        <v>35</v>
      </c>
      <c r="O20" s="69">
        <f t="shared" si="1"/>
        <v>35</v>
      </c>
      <c r="P20" s="70">
        <f t="shared" si="1"/>
        <v>35</v>
      </c>
      <c r="R20" s="71" t="s">
        <v>45</v>
      </c>
    </row>
    <row r="21" spans="4:31" x14ac:dyDescent="0.3">
      <c r="D21" s="49" t="s">
        <v>46</v>
      </c>
      <c r="E21" s="67" t="s">
        <v>47</v>
      </c>
      <c r="F21" s="72"/>
      <c r="G21" s="69">
        <f>IF(F20-G18+G19&lt;=$F$12, G18-G19-F20+$F$12,0)</f>
        <v>90</v>
      </c>
      <c r="H21" s="69">
        <f>IF(G20-H18+H19&lt;=$F$12, H18-H19-G20+$F$12,0)</f>
        <v>0</v>
      </c>
      <c r="I21" s="69">
        <f t="shared" ref="I21:P21" si="2">IF(H20-I18+I19&lt;=$F$12, I18-I19-H20+$F$12,0)</f>
        <v>40</v>
      </c>
      <c r="J21" s="69">
        <f t="shared" si="2"/>
        <v>80</v>
      </c>
      <c r="K21" s="69">
        <f t="shared" si="2"/>
        <v>80</v>
      </c>
      <c r="L21" s="69">
        <f t="shared" si="2"/>
        <v>15</v>
      </c>
      <c r="M21" s="69">
        <f t="shared" si="2"/>
        <v>105</v>
      </c>
      <c r="N21" s="69">
        <f t="shared" si="2"/>
        <v>0</v>
      </c>
      <c r="O21" s="69">
        <f t="shared" si="2"/>
        <v>35</v>
      </c>
      <c r="P21" s="70">
        <f t="shared" si="2"/>
        <v>5</v>
      </c>
      <c r="R21" s="71" t="s">
        <v>48</v>
      </c>
    </row>
    <row r="22" spans="4:31" x14ac:dyDescent="0.3">
      <c r="E22" s="73" t="s">
        <v>49</v>
      </c>
      <c r="F22" s="72"/>
      <c r="G22" s="69">
        <f t="shared" ref="G22:H22" si="3" xml:space="preserve"> CEILING(G21/$F$11,1)*$F$11</f>
        <v>90</v>
      </c>
      <c r="H22" s="69">
        <f t="shared" si="3"/>
        <v>0</v>
      </c>
      <c r="I22" s="69">
        <f xml:space="preserve"> CEILING(I21/$F$11,1)*$F$11</f>
        <v>40</v>
      </c>
      <c r="J22" s="69">
        <f t="shared" ref="J22:P22" si="4" xml:space="preserve"> CEILING(J21/$F$11,1)*$F$11</f>
        <v>80</v>
      </c>
      <c r="K22" s="69">
        <f t="shared" si="4"/>
        <v>80</v>
      </c>
      <c r="L22" s="69">
        <f t="shared" si="4"/>
        <v>20</v>
      </c>
      <c r="M22" s="69">
        <f t="shared" si="4"/>
        <v>110</v>
      </c>
      <c r="N22" s="69">
        <f t="shared" si="4"/>
        <v>0</v>
      </c>
      <c r="O22" s="69">
        <f t="shared" si="4"/>
        <v>40</v>
      </c>
      <c r="P22" s="70">
        <f t="shared" si="4"/>
        <v>10</v>
      </c>
    </row>
    <row r="23" spans="4:31" ht="15" thickBot="1" x14ac:dyDescent="0.35">
      <c r="E23" s="74" t="s">
        <v>50</v>
      </c>
      <c r="F23" s="75"/>
      <c r="G23" s="76">
        <f>I22</f>
        <v>40</v>
      </c>
      <c r="H23" s="76">
        <f t="shared" ref="H23:P23" si="5">J22</f>
        <v>80</v>
      </c>
      <c r="I23" s="76">
        <f t="shared" si="5"/>
        <v>80</v>
      </c>
      <c r="J23" s="76">
        <f t="shared" si="5"/>
        <v>20</v>
      </c>
      <c r="K23" s="76">
        <f t="shared" si="5"/>
        <v>110</v>
      </c>
      <c r="L23" s="76">
        <f t="shared" si="5"/>
        <v>0</v>
      </c>
      <c r="M23" s="76">
        <f t="shared" si="5"/>
        <v>40</v>
      </c>
      <c r="N23" s="76">
        <f t="shared" si="5"/>
        <v>10</v>
      </c>
      <c r="O23" s="76">
        <f t="shared" si="5"/>
        <v>0</v>
      </c>
      <c r="P23" s="77">
        <f t="shared" si="5"/>
        <v>0</v>
      </c>
    </row>
    <row r="24" spans="4:31" x14ac:dyDescent="0.3">
      <c r="E24" s="78" t="s">
        <v>51</v>
      </c>
      <c r="F24" s="79"/>
      <c r="G24" s="80">
        <f>QUOTIENT(MOD(G23+$F$6-1,$F$5),$F$6)</f>
        <v>0</v>
      </c>
      <c r="H24" s="80">
        <f t="shared" ref="H24:P24" si="6">QUOTIENT(MOD(H23+$F$6-1,$F$5),$F$6)</f>
        <v>0</v>
      </c>
      <c r="I24" s="80">
        <f t="shared" si="6"/>
        <v>0</v>
      </c>
      <c r="J24" s="80">
        <f t="shared" si="6"/>
        <v>0</v>
      </c>
      <c r="K24" s="80">
        <f t="shared" si="6"/>
        <v>1</v>
      </c>
      <c r="L24" s="80">
        <f t="shared" si="6"/>
        <v>0</v>
      </c>
      <c r="M24" s="80">
        <f t="shared" si="6"/>
        <v>0</v>
      </c>
      <c r="N24" s="80">
        <f t="shared" si="6"/>
        <v>1</v>
      </c>
      <c r="O24" s="80">
        <f t="shared" si="6"/>
        <v>0</v>
      </c>
      <c r="P24" s="81">
        <f t="shared" si="6"/>
        <v>0</v>
      </c>
    </row>
    <row r="25" spans="4:31" x14ac:dyDescent="0.3">
      <c r="D25" s="49"/>
      <c r="E25" s="82" t="s">
        <v>52</v>
      </c>
      <c r="F25" s="83"/>
      <c r="G25" s="84">
        <f>QUOTIENT(G23+$F$6-1,$F$5)</f>
        <v>2</v>
      </c>
      <c r="H25" s="84">
        <f t="shared" ref="H25:P25" si="7">QUOTIENT(H23+$F$6-1,$F$5)</f>
        <v>4</v>
      </c>
      <c r="I25" s="84">
        <f t="shared" si="7"/>
        <v>4</v>
      </c>
      <c r="J25" s="84">
        <f t="shared" si="7"/>
        <v>1</v>
      </c>
      <c r="K25" s="84">
        <f t="shared" si="7"/>
        <v>5</v>
      </c>
      <c r="L25" s="84">
        <f t="shared" si="7"/>
        <v>0</v>
      </c>
      <c r="M25" s="84">
        <f t="shared" si="7"/>
        <v>2</v>
      </c>
      <c r="N25" s="84">
        <f t="shared" si="7"/>
        <v>0</v>
      </c>
      <c r="O25" s="84">
        <f t="shared" si="7"/>
        <v>0</v>
      </c>
      <c r="P25" s="85">
        <f t="shared" si="7"/>
        <v>0</v>
      </c>
    </row>
    <row r="26" spans="4:31" ht="15" thickBot="1" x14ac:dyDescent="0.35">
      <c r="E26" s="86" t="s">
        <v>53</v>
      </c>
      <c r="F26" s="87"/>
      <c r="G26" s="88">
        <f>IF($Q$26="Choosing Supplier 1", G25*$G$5+G24*$G$6,G25*$G$7+G24*$G$8)</f>
        <v>1200</v>
      </c>
      <c r="H26" s="88">
        <f t="shared" ref="H26:P26" si="8">IF($Q$26="Choosing Supplier 1", H25*$G$5+H24*$G$6,H25*$G$7+H24*$G$8)</f>
        <v>2400</v>
      </c>
      <c r="I26" s="88">
        <f t="shared" si="8"/>
        <v>2400</v>
      </c>
      <c r="J26" s="88">
        <f t="shared" si="8"/>
        <v>600</v>
      </c>
      <c r="K26" s="88">
        <f t="shared" si="8"/>
        <v>3350</v>
      </c>
      <c r="L26" s="88">
        <f t="shared" si="8"/>
        <v>0</v>
      </c>
      <c r="M26" s="88">
        <f t="shared" si="8"/>
        <v>1200</v>
      </c>
      <c r="N26" s="88">
        <f t="shared" si="8"/>
        <v>350</v>
      </c>
      <c r="O26" s="88">
        <f t="shared" si="8"/>
        <v>0</v>
      </c>
      <c r="P26" s="89">
        <f t="shared" si="8"/>
        <v>0</v>
      </c>
      <c r="Q26" s="290" t="str">
        <f>IF($G$5&lt;$G$7,IF($F$144="Yes","Choosing Supplier 1", "Choosing Supplier 2"),IF($F$165="Yes", "Choosing Supplier 2","Choosing Supplier 1"))</f>
        <v>Choosing Supplier 1</v>
      </c>
      <c r="R26" t="s">
        <v>144</v>
      </c>
    </row>
    <row r="27" spans="4:31" x14ac:dyDescent="0.3">
      <c r="E27" s="90" t="s">
        <v>17</v>
      </c>
      <c r="F27" s="91"/>
      <c r="G27" s="92">
        <f>'DC1'!C18</f>
        <v>210</v>
      </c>
      <c r="H27" s="92">
        <f>'DC1'!D18</f>
        <v>211</v>
      </c>
      <c r="I27" s="92">
        <f>'DC1'!E18</f>
        <v>213</v>
      </c>
      <c r="J27" s="92">
        <f>'DC1'!F18</f>
        <v>215</v>
      </c>
      <c r="K27" s="92">
        <f>'DC1'!G18</f>
        <v>215</v>
      </c>
      <c r="L27" s="92">
        <f>'DC1'!H18</f>
        <v>216</v>
      </c>
      <c r="M27" s="92">
        <f>'DC1'!I18</f>
        <v>214</v>
      </c>
      <c r="N27" s="92">
        <f>'DC1'!J18</f>
        <v>212</v>
      </c>
      <c r="O27" s="92">
        <f>'DC1'!K18</f>
        <v>210</v>
      </c>
      <c r="P27" s="93">
        <f>'DC1'!L18</f>
        <v>209</v>
      </c>
    </row>
    <row r="28" spans="4:31" x14ac:dyDescent="0.3">
      <c r="D28" s="49" t="s">
        <v>54</v>
      </c>
      <c r="E28" s="94" t="s">
        <v>55</v>
      </c>
      <c r="F28" s="95"/>
      <c r="G28" s="96">
        <f t="shared" ref="G28:P28" si="9">G27*G23</f>
        <v>8400</v>
      </c>
      <c r="H28" s="97">
        <f>H27*H23</f>
        <v>16880</v>
      </c>
      <c r="I28" s="97">
        <f t="shared" si="9"/>
        <v>17040</v>
      </c>
      <c r="J28" s="97">
        <f t="shared" si="9"/>
        <v>4300</v>
      </c>
      <c r="K28" s="97">
        <f t="shared" si="9"/>
        <v>23650</v>
      </c>
      <c r="L28" s="97">
        <f t="shared" si="9"/>
        <v>0</v>
      </c>
      <c r="M28" s="97">
        <f t="shared" si="9"/>
        <v>8560</v>
      </c>
      <c r="N28" s="97">
        <f t="shared" si="9"/>
        <v>2120</v>
      </c>
      <c r="O28" s="97">
        <f t="shared" si="9"/>
        <v>0</v>
      </c>
      <c r="P28" s="98">
        <f t="shared" si="9"/>
        <v>0</v>
      </c>
      <c r="Q28" s="49" t="s">
        <v>56</v>
      </c>
      <c r="AE28">
        <v>10</v>
      </c>
    </row>
    <row r="29" spans="4:31" ht="15" thickBot="1" x14ac:dyDescent="0.35">
      <c r="E29" s="99" t="s">
        <v>57</v>
      </c>
      <c r="F29" s="100"/>
      <c r="G29" s="101">
        <f t="shared" ref="G29:P29" si="10">G26+G28</f>
        <v>9600</v>
      </c>
      <c r="H29" s="101">
        <f t="shared" si="10"/>
        <v>19280</v>
      </c>
      <c r="I29" s="101">
        <f t="shared" si="10"/>
        <v>19440</v>
      </c>
      <c r="J29" s="101">
        <f t="shared" si="10"/>
        <v>4900</v>
      </c>
      <c r="K29" s="101">
        <f t="shared" si="10"/>
        <v>27000</v>
      </c>
      <c r="L29" s="101">
        <f t="shared" si="10"/>
        <v>0</v>
      </c>
      <c r="M29" s="101">
        <f t="shared" si="10"/>
        <v>9760</v>
      </c>
      <c r="N29" s="101">
        <f t="shared" si="10"/>
        <v>2470</v>
      </c>
      <c r="O29" s="101">
        <f t="shared" si="10"/>
        <v>0</v>
      </c>
      <c r="P29" s="102">
        <f t="shared" si="10"/>
        <v>0</v>
      </c>
      <c r="Q29" s="49" t="s">
        <v>58</v>
      </c>
      <c r="AE29">
        <v>20</v>
      </c>
    </row>
    <row r="30" spans="4:31" x14ac:dyDescent="0.3">
      <c r="E30" s="90" t="s">
        <v>18</v>
      </c>
      <c r="F30" s="103"/>
      <c r="G30" s="92">
        <f>'DC1'!C19</f>
        <v>410</v>
      </c>
      <c r="H30" s="92">
        <f>'DC1'!D19</f>
        <v>413</v>
      </c>
      <c r="I30" s="92">
        <f>'DC1'!E19</f>
        <v>410</v>
      </c>
      <c r="J30" s="92">
        <f>'DC1'!F19</f>
        <v>415</v>
      </c>
      <c r="K30" s="92">
        <f>'DC1'!G19</f>
        <v>418</v>
      </c>
      <c r="L30" s="92">
        <f>'DC1'!H19</f>
        <v>430</v>
      </c>
      <c r="M30" s="92">
        <f>'DC1'!I19</f>
        <v>423</v>
      </c>
      <c r="N30" s="92">
        <f>'DC1'!J19</f>
        <v>419</v>
      </c>
      <c r="O30" s="92">
        <f>'DC1'!K19</f>
        <v>417</v>
      </c>
      <c r="P30" s="93">
        <f>'DC1'!L19</f>
        <v>422</v>
      </c>
    </row>
    <row r="31" spans="4:31" x14ac:dyDescent="0.3">
      <c r="E31" s="94" t="s">
        <v>59</v>
      </c>
      <c r="F31" s="104"/>
      <c r="G31" s="105">
        <f>G30*G23</f>
        <v>16400</v>
      </c>
      <c r="H31" s="105">
        <f t="shared" ref="H31:P31" si="11">H30*H23</f>
        <v>33040</v>
      </c>
      <c r="I31" s="105">
        <f t="shared" si="11"/>
        <v>32800</v>
      </c>
      <c r="J31" s="105">
        <f t="shared" si="11"/>
        <v>8300</v>
      </c>
      <c r="K31" s="105">
        <f t="shared" si="11"/>
        <v>45980</v>
      </c>
      <c r="L31" s="105">
        <f t="shared" si="11"/>
        <v>0</v>
      </c>
      <c r="M31" s="105">
        <f t="shared" si="11"/>
        <v>16920</v>
      </c>
      <c r="N31" s="105">
        <f t="shared" si="11"/>
        <v>4190</v>
      </c>
      <c r="O31" s="105">
        <f t="shared" si="11"/>
        <v>0</v>
      </c>
      <c r="P31" s="106">
        <f t="shared" si="11"/>
        <v>0</v>
      </c>
      <c r="Q31" s="49" t="s">
        <v>60</v>
      </c>
    </row>
    <row r="32" spans="4:31" ht="13.8" customHeight="1" thickBot="1" x14ac:dyDescent="0.35">
      <c r="E32" s="107" t="s">
        <v>61</v>
      </c>
      <c r="F32" s="108"/>
      <c r="G32" s="109">
        <f>G31-G29</f>
        <v>6800</v>
      </c>
      <c r="H32" s="109">
        <f t="shared" ref="H32:P32" si="12">H31-H29</f>
        <v>13760</v>
      </c>
      <c r="I32" s="109">
        <f t="shared" si="12"/>
        <v>13360</v>
      </c>
      <c r="J32" s="109">
        <f t="shared" si="12"/>
        <v>3400</v>
      </c>
      <c r="K32" s="109">
        <f t="shared" si="12"/>
        <v>18980</v>
      </c>
      <c r="L32" s="109">
        <f t="shared" si="12"/>
        <v>0</v>
      </c>
      <c r="M32" s="109">
        <f t="shared" si="12"/>
        <v>7160</v>
      </c>
      <c r="N32" s="109">
        <f t="shared" si="12"/>
        <v>1720</v>
      </c>
      <c r="O32" s="109">
        <f t="shared" si="12"/>
        <v>0</v>
      </c>
      <c r="P32" s="110">
        <f t="shared" si="12"/>
        <v>0</v>
      </c>
      <c r="Q32" s="49" t="s">
        <v>62</v>
      </c>
    </row>
    <row r="33" spans="4:35" ht="13.8" customHeight="1" thickBot="1" x14ac:dyDescent="0.35">
      <c r="E33" s="78" t="s">
        <v>63</v>
      </c>
      <c r="F33" s="111"/>
      <c r="G33" s="80">
        <f>SUM(I14:I15)</f>
        <v>30</v>
      </c>
      <c r="H33" s="80">
        <f>SUM(J14:J15)</f>
        <v>30</v>
      </c>
      <c r="I33" s="80">
        <f t="shared" ref="I33:P33" si="13">SUM(K14:K15)</f>
        <v>20</v>
      </c>
      <c r="J33" s="80">
        <f t="shared" si="13"/>
        <v>15</v>
      </c>
      <c r="K33" s="80">
        <f t="shared" si="13"/>
        <v>70</v>
      </c>
      <c r="L33" s="80">
        <f t="shared" si="13"/>
        <v>0</v>
      </c>
      <c r="M33" s="80">
        <f t="shared" si="13"/>
        <v>0</v>
      </c>
      <c r="N33" s="80">
        <f t="shared" si="13"/>
        <v>10</v>
      </c>
      <c r="O33" s="80">
        <f t="shared" si="13"/>
        <v>0</v>
      </c>
      <c r="P33" s="81">
        <f t="shared" si="13"/>
        <v>0</v>
      </c>
      <c r="Q33" s="49" t="s">
        <v>143</v>
      </c>
      <c r="AD33" s="112" t="s">
        <v>64</v>
      </c>
      <c r="AE33" s="113"/>
      <c r="AG33" s="114" t="s">
        <v>65</v>
      </c>
      <c r="AI33" s="114" t="s">
        <v>65</v>
      </c>
    </row>
    <row r="34" spans="4:35" ht="13.8" customHeight="1" thickBot="1" x14ac:dyDescent="0.35">
      <c r="E34" s="115" t="s">
        <v>66</v>
      </c>
      <c r="F34" s="111"/>
      <c r="G34" s="80">
        <f>IF($Q$26= "Choosing Supplier 1", MIN(G$155,G$33), MIN(G$33,G$176))</f>
        <v>0</v>
      </c>
      <c r="H34" s="80">
        <f t="shared" ref="H34:P34" si="14">IF($Q$26= "Choosing Supplier 1", MIN(H$155,H$33), MIN(H$33,H$176))</f>
        <v>0</v>
      </c>
      <c r="I34" s="80">
        <f t="shared" si="14"/>
        <v>0</v>
      </c>
      <c r="J34" s="80">
        <f t="shared" si="14"/>
        <v>0</v>
      </c>
      <c r="K34" s="80">
        <f t="shared" si="14"/>
        <v>0</v>
      </c>
      <c r="L34" s="80">
        <f t="shared" si="14"/>
        <v>0</v>
      </c>
      <c r="M34" s="80">
        <f t="shared" si="14"/>
        <v>0</v>
      </c>
      <c r="N34" s="80">
        <f t="shared" si="14"/>
        <v>0</v>
      </c>
      <c r="O34" s="80">
        <f t="shared" si="14"/>
        <v>0</v>
      </c>
      <c r="P34" s="81">
        <f t="shared" si="14"/>
        <v>0</v>
      </c>
      <c r="Q34" s="49"/>
      <c r="AD34" s="116"/>
      <c r="AE34" s="117"/>
      <c r="AG34" s="114"/>
      <c r="AI34" s="114"/>
    </row>
    <row r="35" spans="4:35" ht="13.8" customHeight="1" thickBot="1" x14ac:dyDescent="0.35">
      <c r="E35" s="266" t="s">
        <v>125</v>
      </c>
      <c r="F35" s="263"/>
      <c r="G35" s="264">
        <f>MIN(MAX(CEILING(IF($Q$26 = "Choosing Supplier 1", G$155,G176)/$F$11,1)*$F$11-(I22-I21),0),G33)</f>
        <v>0</v>
      </c>
      <c r="H35" s="264">
        <f t="shared" ref="H35:O35" si="15">MIN(MAX(CEILING(IF($Q$26 = "Choosing Supplier 1", H$155,H176)/$F$11,1)*$F$11-(J22-J21),0),H33)</f>
        <v>0</v>
      </c>
      <c r="I35" s="264">
        <f t="shared" si="15"/>
        <v>0</v>
      </c>
      <c r="J35" s="264">
        <f t="shared" si="15"/>
        <v>0</v>
      </c>
      <c r="K35" s="264">
        <f t="shared" si="15"/>
        <v>0</v>
      </c>
      <c r="L35" s="264">
        <f t="shared" si="15"/>
        <v>0</v>
      </c>
      <c r="M35" s="264">
        <f t="shared" si="15"/>
        <v>0</v>
      </c>
      <c r="N35" s="264">
        <f t="shared" si="15"/>
        <v>0</v>
      </c>
      <c r="O35" s="264">
        <f t="shared" si="15"/>
        <v>0</v>
      </c>
      <c r="P35" s="265">
        <v>0</v>
      </c>
      <c r="Q35" s="49"/>
      <c r="AD35" s="116"/>
      <c r="AE35" s="117"/>
      <c r="AG35" s="114"/>
      <c r="AI35" s="114"/>
    </row>
    <row r="36" spans="4:35" x14ac:dyDescent="0.3">
      <c r="E36" s="118" t="s">
        <v>67</v>
      </c>
      <c r="F36" s="83"/>
      <c r="G36" s="84">
        <f>QUOTIENT(MOD(G34+$F$6-1,$F$5),$F$6)</f>
        <v>0</v>
      </c>
      <c r="H36" s="84">
        <f t="shared" ref="H36:P36" si="16">QUOTIENT(MOD(H34+$F$6-1,$F$5),$F$6)</f>
        <v>0</v>
      </c>
      <c r="I36" s="84">
        <f t="shared" si="16"/>
        <v>0</v>
      </c>
      <c r="J36" s="84">
        <f t="shared" si="16"/>
        <v>0</v>
      </c>
      <c r="K36" s="84">
        <f t="shared" si="16"/>
        <v>0</v>
      </c>
      <c r="L36" s="84">
        <f t="shared" si="16"/>
        <v>0</v>
      </c>
      <c r="M36" s="84">
        <f t="shared" si="16"/>
        <v>0</v>
      </c>
      <c r="N36" s="84">
        <f t="shared" si="16"/>
        <v>0</v>
      </c>
      <c r="O36" s="84">
        <f t="shared" si="16"/>
        <v>0</v>
      </c>
      <c r="P36" s="85">
        <f t="shared" si="16"/>
        <v>0</v>
      </c>
      <c r="Q36" s="57" t="s">
        <v>68</v>
      </c>
      <c r="AB36" s="119" t="s">
        <v>69</v>
      </c>
      <c r="AC36" s="119" t="s">
        <v>70</v>
      </c>
      <c r="AD36" s="120" t="s">
        <v>71</v>
      </c>
      <c r="AE36" s="121" t="s">
        <v>70</v>
      </c>
      <c r="AF36" s="117" t="s">
        <v>71</v>
      </c>
      <c r="AG36" s="122" t="s">
        <v>71</v>
      </c>
      <c r="AH36" s="117" t="s">
        <v>70</v>
      </c>
      <c r="AI36" s="123" t="s">
        <v>70</v>
      </c>
    </row>
    <row r="37" spans="4:35" x14ac:dyDescent="0.3">
      <c r="E37" s="124" t="s">
        <v>72</v>
      </c>
      <c r="F37" s="83"/>
      <c r="G37" s="84">
        <f>QUOTIENT(G34+$F$6-1,$F$5)</f>
        <v>0</v>
      </c>
      <c r="H37" s="84">
        <f t="shared" ref="H37:P37" si="17">QUOTIENT(H34+$F$6-1,$F$5)</f>
        <v>0</v>
      </c>
      <c r="I37" s="84">
        <f t="shared" si="17"/>
        <v>0</v>
      </c>
      <c r="J37" s="84">
        <f t="shared" si="17"/>
        <v>0</v>
      </c>
      <c r="K37" s="84">
        <f t="shared" si="17"/>
        <v>0</v>
      </c>
      <c r="L37" s="84">
        <f t="shared" si="17"/>
        <v>0</v>
      </c>
      <c r="M37" s="84">
        <f t="shared" si="17"/>
        <v>0</v>
      </c>
      <c r="N37" s="84">
        <f t="shared" si="17"/>
        <v>0</v>
      </c>
      <c r="O37" s="84">
        <f t="shared" si="17"/>
        <v>0</v>
      </c>
      <c r="P37" s="85">
        <f t="shared" si="17"/>
        <v>0</v>
      </c>
      <c r="Q37" s="57"/>
      <c r="W37">
        <f>MOD(X37,$AE$28)</f>
        <v>0</v>
      </c>
      <c r="X37">
        <v>0</v>
      </c>
      <c r="Y37">
        <f>CEILING(X37,20)</f>
        <v>0</v>
      </c>
      <c r="Z37">
        <f>FLOOR(X37,20)</f>
        <v>0</v>
      </c>
      <c r="AA37">
        <f>MOD(X37,20)</f>
        <v>0</v>
      </c>
      <c r="AB37" s="119">
        <v>0</v>
      </c>
      <c r="AC37" s="119">
        <v>0</v>
      </c>
      <c r="AD37" s="125">
        <v>0</v>
      </c>
      <c r="AE37" s="126">
        <v>0</v>
      </c>
      <c r="AF37">
        <f>QUOTIENT(MOD(X37,$AE$29),$AE$28)</f>
        <v>0</v>
      </c>
      <c r="AG37" s="127">
        <f>QUOTIENT(MOD(X37+$AE$28-1,$AE$29),$AE$28)</f>
        <v>0</v>
      </c>
      <c r="AH37">
        <f>QUOTIENT(X37,$AE$29)</f>
        <v>0</v>
      </c>
      <c r="AI37" s="128">
        <f>QUOTIENT(X37+$AE$28-1,$AE$29)</f>
        <v>0</v>
      </c>
    </row>
    <row r="38" spans="4:35" ht="15" thickBot="1" x14ac:dyDescent="0.35">
      <c r="E38" s="129" t="s">
        <v>73</v>
      </c>
      <c r="F38" s="130"/>
      <c r="G38" s="131">
        <f>G37*$G$5+G36*$G$6</f>
        <v>0</v>
      </c>
      <c r="H38" s="131">
        <f t="shared" ref="H38:P38" si="18">H37*$G$5+H36*$G$6</f>
        <v>0</v>
      </c>
      <c r="I38" s="131">
        <f t="shared" si="18"/>
        <v>0</v>
      </c>
      <c r="J38" s="131">
        <f t="shared" si="18"/>
        <v>0</v>
      </c>
      <c r="K38" s="131">
        <f t="shared" si="18"/>
        <v>0</v>
      </c>
      <c r="L38" s="131">
        <f t="shared" si="18"/>
        <v>0</v>
      </c>
      <c r="M38" s="131">
        <f t="shared" si="18"/>
        <v>0</v>
      </c>
      <c r="N38" s="131">
        <f t="shared" si="18"/>
        <v>0</v>
      </c>
      <c r="O38" s="131">
        <f t="shared" si="18"/>
        <v>0</v>
      </c>
      <c r="P38" s="132">
        <f t="shared" si="18"/>
        <v>0</v>
      </c>
      <c r="Q38" s="133"/>
      <c r="W38">
        <f t="shared" ref="W38:W66" si="19">MOD(X38,$AE$28)</f>
        <v>1</v>
      </c>
      <c r="X38">
        <v>1</v>
      </c>
      <c r="Y38">
        <f t="shared" ref="Y38:Y83" si="20">CEILING(X38,20)</f>
        <v>20</v>
      </c>
      <c r="Z38">
        <f t="shared" ref="Z38:Z83" si="21">FLOOR(X38,20)</f>
        <v>0</v>
      </c>
      <c r="AA38">
        <f t="shared" ref="AA38:AA83" si="22">MOD(X38,20)</f>
        <v>1</v>
      </c>
      <c r="AB38" s="119">
        <v>1</v>
      </c>
      <c r="AC38" s="119">
        <v>0</v>
      </c>
      <c r="AD38" s="125">
        <v>1</v>
      </c>
      <c r="AE38" s="126">
        <v>0</v>
      </c>
      <c r="AF38">
        <f t="shared" ref="AF38:AF83" si="23">QUOTIENT(MOD(X38,$AE$29),$AE$28)</f>
        <v>0</v>
      </c>
      <c r="AG38" s="127">
        <f t="shared" ref="AG38:AG83" si="24">QUOTIENT(MOD(X38+$AE$28-1,$AE$29),$AE$28)</f>
        <v>1</v>
      </c>
      <c r="AH38">
        <f t="shared" ref="AH38:AH83" si="25">QUOTIENT(X38,$AE$29)</f>
        <v>0</v>
      </c>
      <c r="AI38" s="128">
        <f t="shared" ref="AI38:AI83" si="26">QUOTIENT(X38+$AE$28-1,$AE$29)</f>
        <v>0</v>
      </c>
    </row>
    <row r="39" spans="4:35" x14ac:dyDescent="0.3">
      <c r="D39" s="49" t="s">
        <v>74</v>
      </c>
      <c r="E39" s="134" t="s">
        <v>75</v>
      </c>
      <c r="F39" s="91"/>
      <c r="G39" s="139">
        <f t="shared" ref="G39:J39" si="27">G35*G27</f>
        <v>0</v>
      </c>
      <c r="H39" s="139">
        <f t="shared" si="27"/>
        <v>0</v>
      </c>
      <c r="I39" s="139">
        <f t="shared" si="27"/>
        <v>0</v>
      </c>
      <c r="J39" s="139">
        <f t="shared" si="27"/>
        <v>0</v>
      </c>
      <c r="K39" s="139">
        <f>K35*K27</f>
        <v>0</v>
      </c>
      <c r="L39" s="139">
        <f t="shared" ref="L39:P39" si="28">L35*L27</f>
        <v>0</v>
      </c>
      <c r="M39" s="139">
        <f t="shared" si="28"/>
        <v>0</v>
      </c>
      <c r="N39" s="139">
        <f t="shared" si="28"/>
        <v>0</v>
      </c>
      <c r="O39" s="139">
        <f t="shared" si="28"/>
        <v>0</v>
      </c>
      <c r="P39" s="140">
        <f t="shared" si="28"/>
        <v>0</v>
      </c>
      <c r="Q39" s="133"/>
      <c r="W39">
        <f t="shared" si="19"/>
        <v>2</v>
      </c>
      <c r="X39">
        <v>2</v>
      </c>
      <c r="Y39">
        <f t="shared" si="20"/>
        <v>20</v>
      </c>
      <c r="Z39">
        <f t="shared" si="21"/>
        <v>0</v>
      </c>
      <c r="AA39">
        <f t="shared" si="22"/>
        <v>2</v>
      </c>
      <c r="AB39" s="119">
        <v>1</v>
      </c>
      <c r="AC39" s="119">
        <v>0</v>
      </c>
      <c r="AD39" s="125">
        <v>1</v>
      </c>
      <c r="AE39" s="126">
        <v>0</v>
      </c>
      <c r="AF39">
        <f t="shared" si="23"/>
        <v>0</v>
      </c>
      <c r="AG39" s="127">
        <f t="shared" si="24"/>
        <v>1</v>
      </c>
      <c r="AH39">
        <f t="shared" si="25"/>
        <v>0</v>
      </c>
      <c r="AI39" s="128">
        <f t="shared" si="26"/>
        <v>0</v>
      </c>
    </row>
    <row r="40" spans="4:35" ht="15" thickBot="1" x14ac:dyDescent="0.35">
      <c r="D40" s="49"/>
      <c r="E40" s="136" t="s">
        <v>76</v>
      </c>
      <c r="F40" s="137"/>
      <c r="G40" s="109">
        <f>G39+G38</f>
        <v>0</v>
      </c>
      <c r="H40" s="109">
        <f t="shared" ref="H40:P40" si="29">H39+H38</f>
        <v>0</v>
      </c>
      <c r="I40" s="109">
        <f t="shared" si="29"/>
        <v>0</v>
      </c>
      <c r="J40" s="109">
        <f t="shared" si="29"/>
        <v>0</v>
      </c>
      <c r="K40" s="109">
        <f t="shared" si="29"/>
        <v>0</v>
      </c>
      <c r="L40" s="109">
        <f t="shared" si="29"/>
        <v>0</v>
      </c>
      <c r="M40" s="109">
        <f t="shared" si="29"/>
        <v>0</v>
      </c>
      <c r="N40" s="109">
        <f t="shared" si="29"/>
        <v>0</v>
      </c>
      <c r="O40" s="109">
        <f t="shared" si="29"/>
        <v>0</v>
      </c>
      <c r="P40" s="110">
        <f t="shared" si="29"/>
        <v>0</v>
      </c>
      <c r="Q40" s="57"/>
      <c r="W40">
        <f t="shared" si="19"/>
        <v>3</v>
      </c>
      <c r="X40">
        <v>3</v>
      </c>
      <c r="Y40">
        <f t="shared" si="20"/>
        <v>20</v>
      </c>
      <c r="Z40">
        <f t="shared" si="21"/>
        <v>0</v>
      </c>
      <c r="AA40">
        <f t="shared" si="22"/>
        <v>3</v>
      </c>
      <c r="AB40" s="119">
        <v>1</v>
      </c>
      <c r="AC40" s="119">
        <v>0</v>
      </c>
      <c r="AD40" s="125">
        <v>1</v>
      </c>
      <c r="AE40" s="126">
        <v>0</v>
      </c>
      <c r="AF40">
        <f t="shared" si="23"/>
        <v>0</v>
      </c>
      <c r="AG40" s="127">
        <f t="shared" si="24"/>
        <v>1</v>
      </c>
      <c r="AH40">
        <f t="shared" si="25"/>
        <v>0</v>
      </c>
      <c r="AI40" s="128">
        <f t="shared" si="26"/>
        <v>0</v>
      </c>
    </row>
    <row r="41" spans="4:35" x14ac:dyDescent="0.3">
      <c r="E41" s="138" t="s">
        <v>77</v>
      </c>
      <c r="F41" s="91"/>
      <c r="G41" s="139">
        <f t="shared" ref="G41:J41" si="30">G35*G30</f>
        <v>0</v>
      </c>
      <c r="H41" s="139">
        <f t="shared" si="30"/>
        <v>0</v>
      </c>
      <c r="I41" s="139">
        <f t="shared" si="30"/>
        <v>0</v>
      </c>
      <c r="J41" s="139">
        <f t="shared" si="30"/>
        <v>0</v>
      </c>
      <c r="K41" s="139">
        <f>K35*K30</f>
        <v>0</v>
      </c>
      <c r="L41" s="139">
        <f t="shared" ref="L41:P41" si="31">L35*L30</f>
        <v>0</v>
      </c>
      <c r="M41" s="139">
        <f t="shared" si="31"/>
        <v>0</v>
      </c>
      <c r="N41" s="139">
        <f t="shared" si="31"/>
        <v>0</v>
      </c>
      <c r="O41" s="139">
        <f t="shared" si="31"/>
        <v>0</v>
      </c>
      <c r="P41" s="140">
        <f t="shared" si="31"/>
        <v>0</v>
      </c>
      <c r="Q41" s="57"/>
      <c r="W41">
        <f t="shared" si="19"/>
        <v>4</v>
      </c>
      <c r="X41">
        <v>4</v>
      </c>
      <c r="Y41">
        <f t="shared" si="20"/>
        <v>20</v>
      </c>
      <c r="Z41">
        <f t="shared" si="21"/>
        <v>0</v>
      </c>
      <c r="AA41">
        <f t="shared" si="22"/>
        <v>4</v>
      </c>
      <c r="AB41" s="119">
        <v>1</v>
      </c>
      <c r="AC41" s="119">
        <v>0</v>
      </c>
      <c r="AD41" s="125">
        <v>1</v>
      </c>
      <c r="AE41" s="126">
        <v>0</v>
      </c>
      <c r="AF41">
        <f t="shared" si="23"/>
        <v>0</v>
      </c>
      <c r="AG41" s="127">
        <f t="shared" si="24"/>
        <v>1</v>
      </c>
      <c r="AH41">
        <f t="shared" si="25"/>
        <v>0</v>
      </c>
      <c r="AI41" s="128">
        <f t="shared" si="26"/>
        <v>0</v>
      </c>
    </row>
    <row r="42" spans="4:35" ht="15" thickBot="1" x14ac:dyDescent="0.35">
      <c r="E42" s="136" t="s">
        <v>78</v>
      </c>
      <c r="F42" s="141"/>
      <c r="G42" s="142">
        <f>G41-G40</f>
        <v>0</v>
      </c>
      <c r="H42" s="142">
        <f>H41-H40</f>
        <v>0</v>
      </c>
      <c r="I42" s="142">
        <f t="shared" ref="I42:P42" si="32">I41-I40</f>
        <v>0</v>
      </c>
      <c r="J42" s="142">
        <f t="shared" si="32"/>
        <v>0</v>
      </c>
      <c r="K42" s="142">
        <f t="shared" si="32"/>
        <v>0</v>
      </c>
      <c r="L42" s="142">
        <f t="shared" si="32"/>
        <v>0</v>
      </c>
      <c r="M42" s="142">
        <f t="shared" si="32"/>
        <v>0</v>
      </c>
      <c r="N42" s="142">
        <f t="shared" si="32"/>
        <v>0</v>
      </c>
      <c r="O42" s="142">
        <f t="shared" si="32"/>
        <v>0</v>
      </c>
      <c r="P42" s="144">
        <f t="shared" si="32"/>
        <v>0</v>
      </c>
      <c r="Q42" s="49" t="s">
        <v>62</v>
      </c>
      <c r="W42">
        <f t="shared" si="19"/>
        <v>5</v>
      </c>
      <c r="X42">
        <v>5</v>
      </c>
      <c r="Y42">
        <f t="shared" si="20"/>
        <v>20</v>
      </c>
      <c r="Z42">
        <f t="shared" si="21"/>
        <v>0</v>
      </c>
      <c r="AA42">
        <f t="shared" si="22"/>
        <v>5</v>
      </c>
      <c r="AB42" s="119">
        <v>1</v>
      </c>
      <c r="AC42" s="119">
        <v>0</v>
      </c>
      <c r="AD42" s="125">
        <v>1</v>
      </c>
      <c r="AE42" s="126">
        <v>0</v>
      </c>
      <c r="AF42">
        <f t="shared" si="23"/>
        <v>0</v>
      </c>
      <c r="AG42" s="127">
        <f t="shared" si="24"/>
        <v>1</v>
      </c>
      <c r="AH42">
        <f t="shared" si="25"/>
        <v>0</v>
      </c>
      <c r="AI42" s="128">
        <f t="shared" si="26"/>
        <v>0</v>
      </c>
    </row>
    <row r="43" spans="4:35" ht="15" thickBot="1" x14ac:dyDescent="0.35">
      <c r="E43" s="145" t="s">
        <v>79</v>
      </c>
      <c r="F43" s="146"/>
      <c r="G43" s="147">
        <f>G32-G42</f>
        <v>6800</v>
      </c>
      <c r="H43" s="147">
        <f>H32-H42</f>
        <v>13760</v>
      </c>
      <c r="I43" s="147">
        <f t="shared" ref="I43:P43" si="33">I32-I42</f>
        <v>13360</v>
      </c>
      <c r="J43" s="147">
        <f t="shared" si="33"/>
        <v>3400</v>
      </c>
      <c r="K43" s="147">
        <f t="shared" si="33"/>
        <v>18980</v>
      </c>
      <c r="L43" s="147">
        <f t="shared" si="33"/>
        <v>0</v>
      </c>
      <c r="M43" s="147">
        <f t="shared" si="33"/>
        <v>7160</v>
      </c>
      <c r="N43" s="147">
        <f t="shared" si="33"/>
        <v>1720</v>
      </c>
      <c r="O43" s="147">
        <f t="shared" si="33"/>
        <v>0</v>
      </c>
      <c r="P43" s="148">
        <f t="shared" si="33"/>
        <v>0</v>
      </c>
      <c r="W43">
        <f t="shared" si="19"/>
        <v>6</v>
      </c>
      <c r="X43">
        <v>6</v>
      </c>
      <c r="Y43">
        <f t="shared" si="20"/>
        <v>20</v>
      </c>
      <c r="Z43">
        <f t="shared" si="21"/>
        <v>0</v>
      </c>
      <c r="AA43">
        <f t="shared" si="22"/>
        <v>6</v>
      </c>
      <c r="AB43" s="119">
        <v>2</v>
      </c>
      <c r="AC43" s="119">
        <v>0</v>
      </c>
      <c r="AD43" s="125">
        <v>1</v>
      </c>
      <c r="AE43" s="126">
        <v>0</v>
      </c>
      <c r="AF43">
        <f t="shared" si="23"/>
        <v>0</v>
      </c>
      <c r="AG43" s="127">
        <f t="shared" si="24"/>
        <v>1</v>
      </c>
      <c r="AH43">
        <f t="shared" si="25"/>
        <v>0</v>
      </c>
      <c r="AI43" s="128">
        <f t="shared" si="26"/>
        <v>0</v>
      </c>
    </row>
    <row r="44" spans="4:35" x14ac:dyDescent="0.3">
      <c r="E44" s="149" t="s">
        <v>80</v>
      </c>
      <c r="F44" s="150"/>
      <c r="G44" s="151">
        <f>G33/G23</f>
        <v>0.75</v>
      </c>
      <c r="H44" s="151">
        <f t="shared" ref="H44:P44" si="34">H33/H23</f>
        <v>0.375</v>
      </c>
      <c r="I44" s="151">
        <f t="shared" si="34"/>
        <v>0.25</v>
      </c>
      <c r="J44" s="151">
        <f t="shared" si="34"/>
        <v>0.75</v>
      </c>
      <c r="K44" s="151">
        <f t="shared" si="34"/>
        <v>0.63636363636363635</v>
      </c>
      <c r="L44" s="151" t="e">
        <f t="shared" si="34"/>
        <v>#DIV/0!</v>
      </c>
      <c r="M44" s="151">
        <f t="shared" si="34"/>
        <v>0</v>
      </c>
      <c r="N44" s="151">
        <f t="shared" si="34"/>
        <v>1</v>
      </c>
      <c r="O44" s="151" t="e">
        <f t="shared" si="34"/>
        <v>#DIV/0!</v>
      </c>
      <c r="P44" s="151" t="e">
        <f t="shared" si="34"/>
        <v>#DIV/0!</v>
      </c>
      <c r="W44">
        <f t="shared" si="19"/>
        <v>7</v>
      </c>
      <c r="X44">
        <v>7</v>
      </c>
      <c r="Y44">
        <f t="shared" si="20"/>
        <v>20</v>
      </c>
      <c r="Z44">
        <f t="shared" si="21"/>
        <v>0</v>
      </c>
      <c r="AA44">
        <f t="shared" si="22"/>
        <v>7</v>
      </c>
      <c r="AB44" s="119">
        <v>2</v>
      </c>
      <c r="AC44" s="119">
        <v>0</v>
      </c>
      <c r="AD44" s="125">
        <v>1</v>
      </c>
      <c r="AE44" s="126">
        <v>0</v>
      </c>
      <c r="AF44">
        <f t="shared" si="23"/>
        <v>0</v>
      </c>
      <c r="AG44" s="127">
        <f t="shared" si="24"/>
        <v>1</v>
      </c>
      <c r="AH44">
        <f t="shared" si="25"/>
        <v>0</v>
      </c>
      <c r="AI44" s="128">
        <f t="shared" si="26"/>
        <v>0</v>
      </c>
    </row>
    <row r="45" spans="4:35" x14ac:dyDescent="0.3">
      <c r="E45" s="149" t="s">
        <v>81</v>
      </c>
      <c r="F45" s="150"/>
      <c r="G45" s="151">
        <f>G40/G29</f>
        <v>0</v>
      </c>
      <c r="H45" s="151">
        <f t="shared" ref="H45:P45" si="35">H40/H29</f>
        <v>0</v>
      </c>
      <c r="I45" s="151">
        <f t="shared" si="35"/>
        <v>0</v>
      </c>
      <c r="J45" s="151">
        <f t="shared" si="35"/>
        <v>0</v>
      </c>
      <c r="K45" s="151">
        <f t="shared" si="35"/>
        <v>0</v>
      </c>
      <c r="L45" s="151" t="e">
        <f t="shared" si="35"/>
        <v>#DIV/0!</v>
      </c>
      <c r="M45" s="151">
        <f t="shared" si="35"/>
        <v>0</v>
      </c>
      <c r="N45" s="151">
        <f t="shared" si="35"/>
        <v>0</v>
      </c>
      <c r="O45" s="151" t="e">
        <f t="shared" si="35"/>
        <v>#DIV/0!</v>
      </c>
      <c r="P45" s="151" t="e">
        <f t="shared" si="35"/>
        <v>#DIV/0!</v>
      </c>
      <c r="W45">
        <f t="shared" si="19"/>
        <v>8</v>
      </c>
      <c r="X45">
        <v>8</v>
      </c>
      <c r="Y45">
        <f t="shared" si="20"/>
        <v>20</v>
      </c>
      <c r="Z45">
        <f t="shared" si="21"/>
        <v>0</v>
      </c>
      <c r="AA45">
        <f t="shared" si="22"/>
        <v>8</v>
      </c>
      <c r="AB45" s="119">
        <v>2</v>
      </c>
      <c r="AC45" s="119">
        <v>0</v>
      </c>
      <c r="AD45" s="125">
        <v>1</v>
      </c>
      <c r="AE45" s="126">
        <v>0</v>
      </c>
      <c r="AF45">
        <f t="shared" si="23"/>
        <v>0</v>
      </c>
      <c r="AG45" s="127">
        <f t="shared" si="24"/>
        <v>1</v>
      </c>
      <c r="AH45">
        <f t="shared" si="25"/>
        <v>0</v>
      </c>
      <c r="AI45" s="128">
        <f t="shared" si="26"/>
        <v>0</v>
      </c>
    </row>
    <row r="46" spans="4:35" x14ac:dyDescent="0.3">
      <c r="E46" s="149" t="s">
        <v>82</v>
      </c>
      <c r="F46" s="152"/>
      <c r="G46" s="151">
        <f>G42/G32</f>
        <v>0</v>
      </c>
      <c r="H46" s="151">
        <f t="shared" ref="H46:P46" si="36">H42/H32</f>
        <v>0</v>
      </c>
      <c r="I46" s="151">
        <f t="shared" si="36"/>
        <v>0</v>
      </c>
      <c r="J46" s="151">
        <f t="shared" si="36"/>
        <v>0</v>
      </c>
      <c r="K46" s="151">
        <f t="shared" si="36"/>
        <v>0</v>
      </c>
      <c r="L46" s="151" t="e">
        <f t="shared" si="36"/>
        <v>#DIV/0!</v>
      </c>
      <c r="M46" s="151">
        <f t="shared" si="36"/>
        <v>0</v>
      </c>
      <c r="N46" s="151">
        <f t="shared" si="36"/>
        <v>0</v>
      </c>
      <c r="O46" s="151" t="e">
        <f t="shared" si="36"/>
        <v>#DIV/0!</v>
      </c>
      <c r="P46" s="151" t="e">
        <f t="shared" si="36"/>
        <v>#DIV/0!</v>
      </c>
      <c r="W46">
        <f t="shared" si="19"/>
        <v>9</v>
      </c>
      <c r="X46">
        <v>9</v>
      </c>
      <c r="Y46">
        <f t="shared" si="20"/>
        <v>20</v>
      </c>
      <c r="Z46">
        <f t="shared" si="21"/>
        <v>0</v>
      </c>
      <c r="AA46">
        <f t="shared" si="22"/>
        <v>9</v>
      </c>
      <c r="AB46" s="119">
        <v>2</v>
      </c>
      <c r="AC46" s="119">
        <v>0</v>
      </c>
      <c r="AD46" s="125">
        <v>1</v>
      </c>
      <c r="AE46" s="126">
        <v>0</v>
      </c>
      <c r="AF46">
        <f t="shared" si="23"/>
        <v>0</v>
      </c>
      <c r="AG46" s="127">
        <f t="shared" si="24"/>
        <v>1</v>
      </c>
      <c r="AH46">
        <f t="shared" si="25"/>
        <v>0</v>
      </c>
      <c r="AI46" s="128">
        <f t="shared" si="26"/>
        <v>0</v>
      </c>
    </row>
    <row r="47" spans="4:35" x14ac:dyDescent="0.3">
      <c r="F47" s="4"/>
      <c r="W47">
        <f t="shared" si="19"/>
        <v>0</v>
      </c>
      <c r="X47">
        <v>10</v>
      </c>
      <c r="Y47">
        <f t="shared" si="20"/>
        <v>20</v>
      </c>
      <c r="Z47">
        <f t="shared" si="21"/>
        <v>0</v>
      </c>
      <c r="AA47">
        <f t="shared" si="22"/>
        <v>10</v>
      </c>
      <c r="AB47" s="119">
        <v>2</v>
      </c>
      <c r="AC47" s="119">
        <v>0</v>
      </c>
      <c r="AD47" s="125">
        <v>1</v>
      </c>
      <c r="AE47" s="126">
        <v>0</v>
      </c>
      <c r="AF47">
        <f t="shared" si="23"/>
        <v>1</v>
      </c>
      <c r="AG47" s="127">
        <f t="shared" si="24"/>
        <v>1</v>
      </c>
      <c r="AH47">
        <f t="shared" si="25"/>
        <v>0</v>
      </c>
      <c r="AI47" s="128">
        <f t="shared" si="26"/>
        <v>0</v>
      </c>
    </row>
    <row r="48" spans="4:35" x14ac:dyDescent="0.3">
      <c r="D48" s="51" t="s">
        <v>83</v>
      </c>
      <c r="E48" s="52" t="s">
        <v>84</v>
      </c>
      <c r="F48" s="4"/>
      <c r="W48">
        <f t="shared" si="19"/>
        <v>1</v>
      </c>
      <c r="X48">
        <v>11</v>
      </c>
      <c r="Y48">
        <f t="shared" si="20"/>
        <v>20</v>
      </c>
      <c r="Z48">
        <f t="shared" si="21"/>
        <v>0</v>
      </c>
      <c r="AA48">
        <f t="shared" si="22"/>
        <v>11</v>
      </c>
      <c r="AB48" s="119">
        <v>3</v>
      </c>
      <c r="AC48" s="119">
        <v>0</v>
      </c>
      <c r="AD48" s="125">
        <v>0</v>
      </c>
      <c r="AE48" s="126">
        <v>1</v>
      </c>
      <c r="AF48">
        <f t="shared" si="23"/>
        <v>1</v>
      </c>
      <c r="AG48" s="127">
        <f t="shared" si="24"/>
        <v>0</v>
      </c>
      <c r="AH48">
        <f t="shared" si="25"/>
        <v>0</v>
      </c>
      <c r="AI48" s="128">
        <f t="shared" si="26"/>
        <v>1</v>
      </c>
    </row>
    <row r="49" spans="4:35" x14ac:dyDescent="0.3">
      <c r="E49" s="1" t="s">
        <v>117</v>
      </c>
      <c r="F49" s="2">
        <f>'DC2'!C3</f>
        <v>20</v>
      </c>
      <c r="G49" s="248">
        <f>'DC2'!D3</f>
        <v>500</v>
      </c>
      <c r="H49"/>
      <c r="J49" s="71" t="s">
        <v>85</v>
      </c>
      <c r="Q49" s="4"/>
      <c r="W49">
        <f t="shared" si="19"/>
        <v>2</v>
      </c>
      <c r="X49">
        <v>12</v>
      </c>
      <c r="Y49">
        <f t="shared" si="20"/>
        <v>20</v>
      </c>
      <c r="Z49">
        <f t="shared" si="21"/>
        <v>0</v>
      </c>
      <c r="AA49">
        <f t="shared" si="22"/>
        <v>12</v>
      </c>
      <c r="AB49" s="119">
        <v>3</v>
      </c>
      <c r="AC49" s="119">
        <v>0</v>
      </c>
      <c r="AD49" s="125">
        <v>0</v>
      </c>
      <c r="AE49" s="126">
        <v>1</v>
      </c>
      <c r="AF49">
        <f t="shared" si="23"/>
        <v>1</v>
      </c>
      <c r="AG49" s="127">
        <f t="shared" si="24"/>
        <v>0</v>
      </c>
      <c r="AH49">
        <f t="shared" si="25"/>
        <v>0</v>
      </c>
      <c r="AI49" s="128">
        <f t="shared" si="26"/>
        <v>1</v>
      </c>
    </row>
    <row r="50" spans="4:35" ht="14.4" customHeight="1" x14ac:dyDescent="0.3">
      <c r="E50" s="1" t="s">
        <v>118</v>
      </c>
      <c r="F50" s="2">
        <f>'DC2'!C4</f>
        <v>10</v>
      </c>
      <c r="G50" s="248">
        <f>'DC2'!D4</f>
        <v>280</v>
      </c>
      <c r="H50"/>
      <c r="P50" s="254"/>
      <c r="Q50" s="4"/>
      <c r="W50">
        <f>MOD(X50,$AE$28)</f>
        <v>3</v>
      </c>
      <c r="X50">
        <v>13</v>
      </c>
      <c r="Y50">
        <f t="shared" si="20"/>
        <v>20</v>
      </c>
      <c r="Z50">
        <f t="shared" si="21"/>
        <v>0</v>
      </c>
      <c r="AA50">
        <f t="shared" si="22"/>
        <v>13</v>
      </c>
      <c r="AB50" s="119">
        <v>3</v>
      </c>
      <c r="AC50" s="119">
        <v>0</v>
      </c>
      <c r="AD50" s="125">
        <v>0</v>
      </c>
      <c r="AE50" s="126">
        <v>1</v>
      </c>
      <c r="AF50">
        <f t="shared" si="23"/>
        <v>1</v>
      </c>
      <c r="AG50" s="127">
        <f t="shared" si="24"/>
        <v>0</v>
      </c>
      <c r="AH50">
        <f t="shared" si="25"/>
        <v>0</v>
      </c>
      <c r="AI50" s="128">
        <f t="shared" si="26"/>
        <v>1</v>
      </c>
    </row>
    <row r="51" spans="4:35" ht="14.4" customHeight="1" x14ac:dyDescent="0.3">
      <c r="E51" s="256" t="s">
        <v>119</v>
      </c>
      <c r="F51" s="259">
        <f>'DC2'!C5</f>
        <v>20</v>
      </c>
      <c r="G51" s="260">
        <f>'DC2'!D5</f>
        <v>480</v>
      </c>
      <c r="H51"/>
      <c r="P51" s="254"/>
      <c r="Q51" s="4">
        <v>580000</v>
      </c>
      <c r="R51">
        <v>0.47</v>
      </c>
      <c r="AB51" s="119"/>
      <c r="AC51" s="119"/>
      <c r="AD51" s="125"/>
      <c r="AE51" s="126"/>
      <c r="AG51" s="127"/>
      <c r="AI51" s="128"/>
    </row>
    <row r="52" spans="4:35" ht="14.4" customHeight="1" x14ac:dyDescent="0.3">
      <c r="E52" s="256" t="s">
        <v>120</v>
      </c>
      <c r="F52" s="259">
        <f>'DC2'!C6</f>
        <v>10</v>
      </c>
      <c r="G52" s="260">
        <f>'DC2'!D6</f>
        <v>250</v>
      </c>
      <c r="H52"/>
      <c r="P52" s="254"/>
      <c r="Q52" s="4"/>
      <c r="R52">
        <f>R51*Q51</f>
        <v>272600</v>
      </c>
      <c r="AB52" s="119"/>
      <c r="AC52" s="119"/>
      <c r="AD52" s="125"/>
      <c r="AE52" s="126"/>
      <c r="AG52" s="127"/>
      <c r="AI52" s="128"/>
    </row>
    <row r="53" spans="4:35" ht="14.4" customHeight="1" x14ac:dyDescent="0.3">
      <c r="E53" s="1" t="s">
        <v>121</v>
      </c>
      <c r="F53" s="5">
        <f>'DC2'!C7</f>
        <v>1</v>
      </c>
      <c r="G53" t="s">
        <v>34</v>
      </c>
      <c r="P53" s="294">
        <v>2</v>
      </c>
      <c r="R53">
        <v>170000</v>
      </c>
      <c r="W53">
        <f t="shared" si="19"/>
        <v>4</v>
      </c>
      <c r="X53">
        <v>14</v>
      </c>
      <c r="Y53">
        <f t="shared" si="20"/>
        <v>20</v>
      </c>
      <c r="Z53">
        <f t="shared" si="21"/>
        <v>0</v>
      </c>
      <c r="AA53">
        <f t="shared" si="22"/>
        <v>14</v>
      </c>
      <c r="AB53" s="119">
        <v>3</v>
      </c>
      <c r="AC53" s="119">
        <v>0</v>
      </c>
      <c r="AD53" s="125">
        <v>0</v>
      </c>
      <c r="AE53" s="126">
        <v>1</v>
      </c>
      <c r="AF53">
        <f t="shared" si="23"/>
        <v>1</v>
      </c>
      <c r="AG53" s="127">
        <f t="shared" si="24"/>
        <v>0</v>
      </c>
      <c r="AH53">
        <f t="shared" si="25"/>
        <v>0</v>
      </c>
      <c r="AI53" s="128">
        <f t="shared" si="26"/>
        <v>1</v>
      </c>
    </row>
    <row r="54" spans="4:35" ht="14.4" customHeight="1" x14ac:dyDescent="0.3">
      <c r="E54" s="256" t="s">
        <v>122</v>
      </c>
      <c r="F54" s="261">
        <f>'DC2'!C8</f>
        <v>1</v>
      </c>
      <c r="G54" t="s">
        <v>34</v>
      </c>
      <c r="P54" s="294"/>
      <c r="R54">
        <f>R53+R52</f>
        <v>442600</v>
      </c>
      <c r="AB54" s="119"/>
      <c r="AC54" s="119"/>
      <c r="AD54" s="125"/>
      <c r="AE54" s="126"/>
      <c r="AG54" s="127"/>
      <c r="AI54" s="128"/>
    </row>
    <row r="55" spans="4:35" ht="14.4" customHeight="1" x14ac:dyDescent="0.3">
      <c r="E55" s="1" t="s">
        <v>86</v>
      </c>
      <c r="F55" s="7">
        <f>'DC2'!C9</f>
        <v>20</v>
      </c>
      <c r="G55" t="s">
        <v>35</v>
      </c>
      <c r="L55" s="53" t="s">
        <v>36</v>
      </c>
      <c r="P55" s="294"/>
      <c r="W55">
        <f t="shared" si="19"/>
        <v>5</v>
      </c>
      <c r="X55">
        <v>15</v>
      </c>
      <c r="Y55">
        <f t="shared" si="20"/>
        <v>20</v>
      </c>
      <c r="Z55">
        <f t="shared" si="21"/>
        <v>0</v>
      </c>
      <c r="AA55">
        <f t="shared" si="22"/>
        <v>15</v>
      </c>
      <c r="AB55" s="119">
        <v>3</v>
      </c>
      <c r="AC55" s="119">
        <v>0</v>
      </c>
      <c r="AD55" s="125">
        <v>0</v>
      </c>
      <c r="AE55" s="126">
        <v>1</v>
      </c>
      <c r="AF55">
        <f t="shared" si="23"/>
        <v>1</v>
      </c>
      <c r="AG55" s="127">
        <f t="shared" si="24"/>
        <v>0</v>
      </c>
      <c r="AH55">
        <f t="shared" si="25"/>
        <v>0</v>
      </c>
      <c r="AI55" s="128">
        <f t="shared" si="26"/>
        <v>1</v>
      </c>
    </row>
    <row r="56" spans="4:35" ht="15" customHeight="1" thickBot="1" x14ac:dyDescent="0.35">
      <c r="E56" s="1" t="s">
        <v>37</v>
      </c>
      <c r="F56" s="7">
        <f>'DC2'!C10</f>
        <v>20</v>
      </c>
      <c r="G56" t="s">
        <v>35</v>
      </c>
      <c r="P56" s="295"/>
      <c r="W56">
        <f>MOD(X56,$AE$28)</f>
        <v>6</v>
      </c>
      <c r="X56">
        <v>16</v>
      </c>
      <c r="Y56">
        <f t="shared" si="20"/>
        <v>20</v>
      </c>
      <c r="Z56">
        <f t="shared" si="21"/>
        <v>0</v>
      </c>
      <c r="AA56">
        <f t="shared" si="22"/>
        <v>16</v>
      </c>
      <c r="AB56" s="119">
        <v>0</v>
      </c>
      <c r="AC56" s="119">
        <v>1</v>
      </c>
      <c r="AD56" s="125">
        <v>0</v>
      </c>
      <c r="AE56" s="126">
        <v>1</v>
      </c>
      <c r="AF56">
        <f t="shared" si="23"/>
        <v>1</v>
      </c>
      <c r="AG56" s="127">
        <f t="shared" si="24"/>
        <v>0</v>
      </c>
      <c r="AH56">
        <f t="shared" si="25"/>
        <v>0</v>
      </c>
      <c r="AI56" s="128">
        <f t="shared" si="26"/>
        <v>1</v>
      </c>
    </row>
    <row r="57" spans="4:35" ht="15" thickBot="1" x14ac:dyDescent="0.35">
      <c r="D57" s="153"/>
      <c r="F57" s="243" t="s">
        <v>38</v>
      </c>
      <c r="G57" s="244" t="s">
        <v>0</v>
      </c>
      <c r="H57" s="244" t="s">
        <v>1</v>
      </c>
      <c r="I57" s="244" t="s">
        <v>2</v>
      </c>
      <c r="J57" s="244" t="s">
        <v>3</v>
      </c>
      <c r="K57" s="244" t="s">
        <v>4</v>
      </c>
      <c r="L57" s="244" t="s">
        <v>5</v>
      </c>
      <c r="M57" s="244" t="s">
        <v>6</v>
      </c>
      <c r="N57" s="244" t="s">
        <v>7</v>
      </c>
      <c r="O57" s="244" t="s">
        <v>8</v>
      </c>
      <c r="P57" s="245" t="s">
        <v>9</v>
      </c>
      <c r="W57">
        <f t="shared" si="19"/>
        <v>7</v>
      </c>
      <c r="X57">
        <v>17</v>
      </c>
      <c r="Y57">
        <f t="shared" si="20"/>
        <v>20</v>
      </c>
      <c r="Z57">
        <f t="shared" si="21"/>
        <v>0</v>
      </c>
      <c r="AA57">
        <f t="shared" si="22"/>
        <v>17</v>
      </c>
      <c r="AB57" s="119">
        <v>0</v>
      </c>
      <c r="AC57" s="119">
        <v>1</v>
      </c>
      <c r="AD57" s="125">
        <v>0</v>
      </c>
      <c r="AE57" s="126">
        <v>1</v>
      </c>
      <c r="AF57">
        <f t="shared" si="23"/>
        <v>1</v>
      </c>
      <c r="AG57" s="127">
        <f t="shared" si="24"/>
        <v>0</v>
      </c>
      <c r="AH57">
        <f t="shared" si="25"/>
        <v>0</v>
      </c>
      <c r="AI57" s="128">
        <f t="shared" si="26"/>
        <v>1</v>
      </c>
    </row>
    <row r="58" spans="4:35" x14ac:dyDescent="0.3">
      <c r="E58" s="10" t="s">
        <v>10</v>
      </c>
      <c r="F58" s="56"/>
      <c r="G58" s="246">
        <f>'DC2'!C13</f>
        <v>0</v>
      </c>
      <c r="H58" s="246">
        <f>'DC2'!D13</f>
        <v>10</v>
      </c>
      <c r="I58" s="246">
        <f>'DC2'!E13</f>
        <v>0</v>
      </c>
      <c r="J58" s="246">
        <f>'DC2'!F13</f>
        <v>20</v>
      </c>
      <c r="K58" s="246">
        <f>'DC2'!G13</f>
        <v>20</v>
      </c>
      <c r="L58" s="246">
        <f>'DC2'!H13</f>
        <v>15</v>
      </c>
      <c r="M58" s="246">
        <f>'DC2'!I13</f>
        <v>60</v>
      </c>
      <c r="N58" s="246">
        <f>'DC2'!J13</f>
        <v>10</v>
      </c>
      <c r="O58" s="246">
        <f>'DC2'!K13</f>
        <v>0</v>
      </c>
      <c r="P58" s="247">
        <f>'DC2'!L13</f>
        <v>10</v>
      </c>
      <c r="W58">
        <f t="shared" si="19"/>
        <v>8</v>
      </c>
      <c r="X58">
        <v>18</v>
      </c>
      <c r="Y58">
        <f t="shared" si="20"/>
        <v>20</v>
      </c>
      <c r="Z58">
        <f t="shared" si="21"/>
        <v>0</v>
      </c>
      <c r="AA58">
        <f t="shared" si="22"/>
        <v>18</v>
      </c>
      <c r="AB58" s="119">
        <v>0</v>
      </c>
      <c r="AC58" s="119">
        <v>1</v>
      </c>
      <c r="AD58" s="125">
        <v>0</v>
      </c>
      <c r="AE58" s="126">
        <v>1</v>
      </c>
      <c r="AF58">
        <f t="shared" si="23"/>
        <v>1</v>
      </c>
      <c r="AG58" s="127">
        <f t="shared" si="24"/>
        <v>0</v>
      </c>
      <c r="AH58">
        <f t="shared" si="25"/>
        <v>0</v>
      </c>
      <c r="AI58" s="128">
        <f t="shared" si="26"/>
        <v>1</v>
      </c>
    </row>
    <row r="59" spans="4:35" x14ac:dyDescent="0.3">
      <c r="E59" s="14" t="s">
        <v>11</v>
      </c>
      <c r="F59" s="241"/>
      <c r="G59" s="240">
        <f>'DC2'!C14</f>
        <v>0</v>
      </c>
      <c r="H59" s="240">
        <f>'DC2'!D14</f>
        <v>10</v>
      </c>
      <c r="I59" s="240">
        <f>'DC2'!E14</f>
        <v>0</v>
      </c>
      <c r="J59" s="240">
        <f>'DC2'!F14</f>
        <v>0</v>
      </c>
      <c r="K59" s="240">
        <f>'DC2'!G14</f>
        <v>0</v>
      </c>
      <c r="L59" s="240">
        <f>'DC2'!H14</f>
        <v>0</v>
      </c>
      <c r="M59" s="240">
        <f>'DC2'!I14</f>
        <v>0</v>
      </c>
      <c r="N59" s="240">
        <f>'DC2'!J14</f>
        <v>0</v>
      </c>
      <c r="O59" s="240">
        <f>'DC2'!K14</f>
        <v>0</v>
      </c>
      <c r="P59" s="242">
        <f>'DC2'!L14</f>
        <v>0</v>
      </c>
      <c r="W59">
        <f t="shared" si="19"/>
        <v>9</v>
      </c>
      <c r="X59">
        <v>19</v>
      </c>
      <c r="Y59">
        <f t="shared" si="20"/>
        <v>20</v>
      </c>
      <c r="Z59">
        <f t="shared" si="21"/>
        <v>0</v>
      </c>
      <c r="AA59">
        <f t="shared" si="22"/>
        <v>19</v>
      </c>
      <c r="AB59" s="119">
        <v>0</v>
      </c>
      <c r="AC59" s="119">
        <v>1</v>
      </c>
      <c r="AD59" s="125">
        <v>0</v>
      </c>
      <c r="AE59" s="126">
        <v>1</v>
      </c>
      <c r="AF59">
        <f t="shared" si="23"/>
        <v>1</v>
      </c>
      <c r="AG59" s="127">
        <f t="shared" si="24"/>
        <v>0</v>
      </c>
      <c r="AH59">
        <f t="shared" si="25"/>
        <v>0</v>
      </c>
      <c r="AI59" s="128">
        <f t="shared" si="26"/>
        <v>1</v>
      </c>
    </row>
    <row r="60" spans="4:35" x14ac:dyDescent="0.3">
      <c r="E60" s="16" t="s">
        <v>12</v>
      </c>
      <c r="F60" s="59"/>
      <c r="G60" s="240">
        <f>'DC2'!C15</f>
        <v>0</v>
      </c>
      <c r="H60" s="240">
        <f>'DC2'!D15</f>
        <v>0</v>
      </c>
      <c r="I60" s="240">
        <f>'DC2'!E15</f>
        <v>0</v>
      </c>
      <c r="J60" s="240">
        <f>'DC2'!F15</f>
        <v>60</v>
      </c>
      <c r="K60" s="240">
        <f>'DC2'!G15</f>
        <v>50</v>
      </c>
      <c r="L60" s="240">
        <f>'DC2'!H15</f>
        <v>10</v>
      </c>
      <c r="M60" s="240">
        <f>'DC2'!I15</f>
        <v>40</v>
      </c>
      <c r="N60" s="240">
        <f>'DC2'!J15</f>
        <v>0</v>
      </c>
      <c r="O60" s="240">
        <f>'DC2'!K15</f>
        <v>50</v>
      </c>
      <c r="P60" s="242">
        <f>'DC2'!L15</f>
        <v>0</v>
      </c>
      <c r="W60">
        <f t="shared" si="19"/>
        <v>0</v>
      </c>
      <c r="X60">
        <v>20</v>
      </c>
      <c r="Y60">
        <f t="shared" si="20"/>
        <v>20</v>
      </c>
      <c r="Z60">
        <f t="shared" si="21"/>
        <v>20</v>
      </c>
      <c r="AA60">
        <f t="shared" si="22"/>
        <v>0</v>
      </c>
      <c r="AB60" s="119">
        <v>0</v>
      </c>
      <c r="AC60" s="119">
        <v>1</v>
      </c>
      <c r="AD60" s="125">
        <v>0</v>
      </c>
      <c r="AE60" s="126">
        <v>1</v>
      </c>
      <c r="AF60">
        <f t="shared" si="23"/>
        <v>0</v>
      </c>
      <c r="AG60" s="127">
        <f t="shared" si="24"/>
        <v>0</v>
      </c>
      <c r="AH60">
        <f t="shared" si="25"/>
        <v>1</v>
      </c>
      <c r="AI60" s="128">
        <f t="shared" si="26"/>
        <v>1</v>
      </c>
    </row>
    <row r="61" spans="4:35" x14ac:dyDescent="0.3">
      <c r="E61" s="17" t="s">
        <v>13</v>
      </c>
      <c r="F61" s="59"/>
      <c r="G61" s="240">
        <f>'DC2'!C16</f>
        <v>0</v>
      </c>
      <c r="H61" s="240">
        <f>'DC2'!D16</f>
        <v>40</v>
      </c>
      <c r="I61" s="240">
        <f>'DC2'!E16</f>
        <v>0</v>
      </c>
      <c r="J61" s="240">
        <f>'DC2'!F16</f>
        <v>0</v>
      </c>
      <c r="K61" s="240">
        <f>'DC2'!G16</f>
        <v>0</v>
      </c>
      <c r="L61" s="240">
        <f>'DC2'!H16</f>
        <v>0</v>
      </c>
      <c r="M61" s="240">
        <f>'DC2'!I16</f>
        <v>0</v>
      </c>
      <c r="N61" s="240">
        <f>'DC2'!J16</f>
        <v>0</v>
      </c>
      <c r="O61" s="240">
        <f>'DC2'!K16</f>
        <v>0</v>
      </c>
      <c r="P61" s="242">
        <f>'DC2'!L16</f>
        <v>0</v>
      </c>
      <c r="W61">
        <f t="shared" si="19"/>
        <v>1</v>
      </c>
      <c r="X61">
        <v>21</v>
      </c>
      <c r="Y61">
        <f t="shared" si="20"/>
        <v>40</v>
      </c>
      <c r="Z61">
        <f t="shared" si="21"/>
        <v>20</v>
      </c>
      <c r="AA61">
        <f t="shared" si="22"/>
        <v>1</v>
      </c>
      <c r="AB61" s="119">
        <v>1</v>
      </c>
      <c r="AC61" s="119">
        <v>1</v>
      </c>
      <c r="AD61" s="125">
        <v>1</v>
      </c>
      <c r="AE61" s="126">
        <v>1</v>
      </c>
      <c r="AF61">
        <f t="shared" si="23"/>
        <v>0</v>
      </c>
      <c r="AG61" s="127">
        <f t="shared" si="24"/>
        <v>1</v>
      </c>
      <c r="AH61">
        <f t="shared" si="25"/>
        <v>1</v>
      </c>
      <c r="AI61" s="128">
        <f t="shared" si="26"/>
        <v>1</v>
      </c>
    </row>
    <row r="62" spans="4:35" ht="15" thickBot="1" x14ac:dyDescent="0.35">
      <c r="E62" s="60" t="s">
        <v>42</v>
      </c>
      <c r="F62" s="61"/>
      <c r="G62" s="62">
        <f>SUM(G58:G61)</f>
        <v>0</v>
      </c>
      <c r="H62" s="62">
        <f t="shared" ref="H62:O62" si="37">SUM(H58:H61)</f>
        <v>60</v>
      </c>
      <c r="I62" s="62">
        <f t="shared" si="37"/>
        <v>0</v>
      </c>
      <c r="J62" s="62">
        <f t="shared" si="37"/>
        <v>80</v>
      </c>
      <c r="K62" s="62">
        <f t="shared" si="37"/>
        <v>70</v>
      </c>
      <c r="L62" s="62">
        <f t="shared" si="37"/>
        <v>25</v>
      </c>
      <c r="M62" s="62">
        <f t="shared" si="37"/>
        <v>100</v>
      </c>
      <c r="N62" s="62">
        <f t="shared" si="37"/>
        <v>10</v>
      </c>
      <c r="O62" s="62">
        <f t="shared" si="37"/>
        <v>50</v>
      </c>
      <c r="P62" s="63">
        <f>SUM(P58:P61)</f>
        <v>10</v>
      </c>
      <c r="W62">
        <f t="shared" si="19"/>
        <v>2</v>
      </c>
      <c r="X62">
        <v>22</v>
      </c>
      <c r="Y62">
        <f t="shared" si="20"/>
        <v>40</v>
      </c>
      <c r="Z62">
        <f t="shared" si="21"/>
        <v>20</v>
      </c>
      <c r="AA62">
        <f t="shared" si="22"/>
        <v>2</v>
      </c>
      <c r="AB62" s="119">
        <v>1</v>
      </c>
      <c r="AC62" s="119">
        <v>1</v>
      </c>
      <c r="AD62" s="125">
        <v>1</v>
      </c>
      <c r="AE62" s="126">
        <v>1</v>
      </c>
      <c r="AF62">
        <f t="shared" si="23"/>
        <v>0</v>
      </c>
      <c r="AG62" s="127">
        <f t="shared" si="24"/>
        <v>1</v>
      </c>
      <c r="AH62">
        <f t="shared" si="25"/>
        <v>1</v>
      </c>
      <c r="AI62" s="128">
        <f t="shared" si="26"/>
        <v>1</v>
      </c>
    </row>
    <row r="63" spans="4:35" x14ac:dyDescent="0.3">
      <c r="E63" s="64" t="s">
        <v>14</v>
      </c>
      <c r="F63" s="65"/>
      <c r="G63" s="66">
        <f>'DC2'!C17</f>
        <v>20</v>
      </c>
      <c r="H63" s="66">
        <f>'DC2'!D17</f>
        <v>0</v>
      </c>
      <c r="I63" s="291"/>
      <c r="J63" s="291"/>
      <c r="K63" s="291"/>
      <c r="L63" s="291"/>
      <c r="M63" s="291"/>
      <c r="N63" s="291"/>
      <c r="O63" s="291"/>
      <c r="P63" s="292"/>
      <c r="W63">
        <f t="shared" si="19"/>
        <v>3</v>
      </c>
      <c r="X63">
        <v>23</v>
      </c>
      <c r="Y63">
        <f t="shared" si="20"/>
        <v>40</v>
      </c>
      <c r="Z63">
        <f t="shared" si="21"/>
        <v>20</v>
      </c>
      <c r="AA63">
        <f t="shared" si="22"/>
        <v>3</v>
      </c>
      <c r="AB63" s="119">
        <v>1</v>
      </c>
      <c r="AC63" s="119">
        <v>1</v>
      </c>
      <c r="AD63" s="125">
        <v>1</v>
      </c>
      <c r="AE63" s="126">
        <v>1</v>
      </c>
      <c r="AF63">
        <f t="shared" si="23"/>
        <v>0</v>
      </c>
      <c r="AG63" s="127">
        <f t="shared" si="24"/>
        <v>1</v>
      </c>
      <c r="AH63">
        <f t="shared" si="25"/>
        <v>1</v>
      </c>
      <c r="AI63" s="128">
        <f t="shared" si="26"/>
        <v>1</v>
      </c>
    </row>
    <row r="64" spans="4:35" x14ac:dyDescent="0.3">
      <c r="E64" s="67" t="s">
        <v>44</v>
      </c>
      <c r="F64" s="68">
        <f>'DC2'!C11</f>
        <v>30</v>
      </c>
      <c r="G64" s="69">
        <f>F64+G63+G66-G62</f>
        <v>50</v>
      </c>
      <c r="H64" s="69">
        <f t="shared" ref="H64:P64" si="38">G64+H63+H66-H62</f>
        <v>30</v>
      </c>
      <c r="I64" s="69">
        <f t="shared" si="38"/>
        <v>30</v>
      </c>
      <c r="J64" s="69">
        <f t="shared" si="38"/>
        <v>30</v>
      </c>
      <c r="K64" s="69">
        <f t="shared" si="38"/>
        <v>20</v>
      </c>
      <c r="L64" s="69">
        <f t="shared" si="38"/>
        <v>35</v>
      </c>
      <c r="M64" s="69">
        <f t="shared" si="38"/>
        <v>35</v>
      </c>
      <c r="N64" s="69">
        <f t="shared" si="38"/>
        <v>25</v>
      </c>
      <c r="O64" s="69">
        <f t="shared" si="38"/>
        <v>35</v>
      </c>
      <c r="P64" s="70">
        <f t="shared" si="38"/>
        <v>25</v>
      </c>
      <c r="R64" s="71" t="s">
        <v>45</v>
      </c>
      <c r="W64">
        <f t="shared" si="19"/>
        <v>4</v>
      </c>
      <c r="X64">
        <v>24</v>
      </c>
      <c r="Y64">
        <f t="shared" si="20"/>
        <v>40</v>
      </c>
      <c r="Z64">
        <f t="shared" si="21"/>
        <v>20</v>
      </c>
      <c r="AA64">
        <f t="shared" si="22"/>
        <v>4</v>
      </c>
      <c r="AB64" s="119">
        <v>1</v>
      </c>
      <c r="AC64" s="119">
        <v>1</v>
      </c>
      <c r="AD64" s="125">
        <v>1</v>
      </c>
      <c r="AE64" s="126">
        <v>1</v>
      </c>
      <c r="AF64">
        <f t="shared" si="23"/>
        <v>0</v>
      </c>
      <c r="AG64" s="127">
        <f t="shared" si="24"/>
        <v>1</v>
      </c>
      <c r="AH64">
        <f t="shared" si="25"/>
        <v>1</v>
      </c>
      <c r="AI64" s="128">
        <f t="shared" si="26"/>
        <v>1</v>
      </c>
    </row>
    <row r="65" spans="4:35" x14ac:dyDescent="0.3">
      <c r="D65" s="49" t="s">
        <v>46</v>
      </c>
      <c r="E65" s="67" t="s">
        <v>47</v>
      </c>
      <c r="F65" s="72"/>
      <c r="G65" s="69">
        <f>IF(F64-G62+G63&lt;=$F$56, G62-G63-F64+$F$56,0)</f>
        <v>0</v>
      </c>
      <c r="H65" s="69">
        <f t="shared" ref="H65:P65" si="39">IF(G64-H62+H63&lt;=$F$56, H62-H63-G64+$F$56,0)</f>
        <v>30</v>
      </c>
      <c r="I65" s="69">
        <f t="shared" si="39"/>
        <v>0</v>
      </c>
      <c r="J65" s="69">
        <f t="shared" si="39"/>
        <v>70</v>
      </c>
      <c r="K65" s="69">
        <f t="shared" si="39"/>
        <v>60</v>
      </c>
      <c r="L65" s="69">
        <f t="shared" si="39"/>
        <v>25</v>
      </c>
      <c r="M65" s="69">
        <f t="shared" si="39"/>
        <v>85</v>
      </c>
      <c r="N65" s="69">
        <f t="shared" si="39"/>
        <v>0</v>
      </c>
      <c r="O65" s="69">
        <f t="shared" si="39"/>
        <v>45</v>
      </c>
      <c r="P65" s="70">
        <f t="shared" si="39"/>
        <v>0</v>
      </c>
      <c r="R65" s="71" t="s">
        <v>48</v>
      </c>
      <c r="W65">
        <f t="shared" si="19"/>
        <v>5</v>
      </c>
      <c r="X65">
        <v>25</v>
      </c>
      <c r="Y65">
        <f t="shared" si="20"/>
        <v>40</v>
      </c>
      <c r="Z65">
        <f t="shared" si="21"/>
        <v>20</v>
      </c>
      <c r="AA65">
        <f t="shared" si="22"/>
        <v>5</v>
      </c>
      <c r="AB65" s="119">
        <v>1</v>
      </c>
      <c r="AC65" s="119">
        <v>1</v>
      </c>
      <c r="AD65" s="125">
        <v>1</v>
      </c>
      <c r="AE65" s="126">
        <v>1</v>
      </c>
      <c r="AF65">
        <f t="shared" si="23"/>
        <v>0</v>
      </c>
      <c r="AG65" s="127">
        <f t="shared" si="24"/>
        <v>1</v>
      </c>
      <c r="AH65">
        <f t="shared" si="25"/>
        <v>1</v>
      </c>
      <c r="AI65" s="128">
        <f t="shared" si="26"/>
        <v>1</v>
      </c>
    </row>
    <row r="66" spans="4:35" x14ac:dyDescent="0.3">
      <c r="E66" s="73" t="s">
        <v>49</v>
      </c>
      <c r="F66" s="72"/>
      <c r="G66" s="69">
        <f t="shared" ref="G66:P66" si="40" xml:space="preserve"> CEILING(G65/$F$55,1)*$F$55</f>
        <v>0</v>
      </c>
      <c r="H66" s="69">
        <f t="shared" si="40"/>
        <v>40</v>
      </c>
      <c r="I66" s="69">
        <f t="shared" si="40"/>
        <v>0</v>
      </c>
      <c r="J66" s="69">
        <f t="shared" si="40"/>
        <v>80</v>
      </c>
      <c r="K66" s="69">
        <f t="shared" si="40"/>
        <v>60</v>
      </c>
      <c r="L66" s="69">
        <f t="shared" si="40"/>
        <v>40</v>
      </c>
      <c r="M66" s="69">
        <f t="shared" si="40"/>
        <v>100</v>
      </c>
      <c r="N66" s="69">
        <f t="shared" si="40"/>
        <v>0</v>
      </c>
      <c r="O66" s="69">
        <f t="shared" si="40"/>
        <v>60</v>
      </c>
      <c r="P66" s="70">
        <f t="shared" si="40"/>
        <v>0</v>
      </c>
      <c r="W66">
        <f t="shared" si="19"/>
        <v>6</v>
      </c>
      <c r="X66">
        <v>26</v>
      </c>
      <c r="Y66">
        <f t="shared" si="20"/>
        <v>40</v>
      </c>
      <c r="Z66">
        <f t="shared" si="21"/>
        <v>20</v>
      </c>
      <c r="AA66">
        <f t="shared" si="22"/>
        <v>6</v>
      </c>
      <c r="AB66" s="119">
        <v>2</v>
      </c>
      <c r="AC66" s="119">
        <v>1</v>
      </c>
      <c r="AD66" s="125">
        <v>1</v>
      </c>
      <c r="AE66" s="126">
        <v>1</v>
      </c>
      <c r="AF66">
        <f t="shared" si="23"/>
        <v>0</v>
      </c>
      <c r="AG66" s="127">
        <f t="shared" si="24"/>
        <v>1</v>
      </c>
      <c r="AH66">
        <f t="shared" si="25"/>
        <v>1</v>
      </c>
      <c r="AI66" s="128">
        <f t="shared" si="26"/>
        <v>1</v>
      </c>
    </row>
    <row r="67" spans="4:35" ht="15" thickBot="1" x14ac:dyDescent="0.35">
      <c r="E67" s="74" t="s">
        <v>50</v>
      </c>
      <c r="F67" s="75"/>
      <c r="G67" s="76">
        <f>H66</f>
        <v>40</v>
      </c>
      <c r="H67" s="76">
        <f t="shared" ref="H67:P67" si="41">I66</f>
        <v>0</v>
      </c>
      <c r="I67" s="76">
        <f t="shared" si="41"/>
        <v>80</v>
      </c>
      <c r="J67" s="76">
        <f t="shared" si="41"/>
        <v>60</v>
      </c>
      <c r="K67" s="76">
        <f t="shared" si="41"/>
        <v>40</v>
      </c>
      <c r="L67" s="76">
        <f t="shared" si="41"/>
        <v>100</v>
      </c>
      <c r="M67" s="76">
        <f t="shared" si="41"/>
        <v>0</v>
      </c>
      <c r="N67" s="76">
        <f t="shared" si="41"/>
        <v>60</v>
      </c>
      <c r="O67" s="76">
        <f t="shared" si="41"/>
        <v>0</v>
      </c>
      <c r="P67" s="77">
        <f t="shared" si="41"/>
        <v>0</v>
      </c>
      <c r="X67">
        <v>27</v>
      </c>
      <c r="Y67">
        <f t="shared" si="20"/>
        <v>40</v>
      </c>
      <c r="Z67">
        <f t="shared" si="21"/>
        <v>20</v>
      </c>
      <c r="AA67">
        <f t="shared" si="22"/>
        <v>7</v>
      </c>
      <c r="AB67" s="119">
        <v>2</v>
      </c>
      <c r="AC67" s="119">
        <v>1</v>
      </c>
      <c r="AD67" s="125">
        <v>1</v>
      </c>
      <c r="AE67" s="126">
        <v>1</v>
      </c>
      <c r="AF67">
        <f t="shared" si="23"/>
        <v>0</v>
      </c>
      <c r="AG67" s="127">
        <f t="shared" si="24"/>
        <v>1</v>
      </c>
      <c r="AH67">
        <f t="shared" si="25"/>
        <v>1</v>
      </c>
      <c r="AI67" s="128">
        <f t="shared" si="26"/>
        <v>1</v>
      </c>
    </row>
    <row r="68" spans="4:35" x14ac:dyDescent="0.3">
      <c r="E68" s="78" t="s">
        <v>51</v>
      </c>
      <c r="F68" s="79"/>
      <c r="G68" s="80">
        <f>QUOTIENT(MOD(G67+$F$50-1,$F$49),$F$50)</f>
        <v>0</v>
      </c>
      <c r="H68" s="80">
        <f t="shared" ref="H68:P68" si="42">QUOTIENT(MOD(H67+$F$50-1,$F$49),$F$50)</f>
        <v>0</v>
      </c>
      <c r="I68" s="80">
        <f t="shared" si="42"/>
        <v>0</v>
      </c>
      <c r="J68" s="80">
        <f t="shared" si="42"/>
        <v>0</v>
      </c>
      <c r="K68" s="80">
        <f t="shared" si="42"/>
        <v>0</v>
      </c>
      <c r="L68" s="80">
        <f t="shared" si="42"/>
        <v>0</v>
      </c>
      <c r="M68" s="80">
        <f t="shared" si="42"/>
        <v>0</v>
      </c>
      <c r="N68" s="80">
        <f t="shared" si="42"/>
        <v>0</v>
      </c>
      <c r="O68" s="80">
        <f t="shared" si="42"/>
        <v>0</v>
      </c>
      <c r="P68" s="81">
        <f t="shared" si="42"/>
        <v>0</v>
      </c>
      <c r="X68">
        <v>28</v>
      </c>
      <c r="Y68">
        <f t="shared" si="20"/>
        <v>40</v>
      </c>
      <c r="Z68">
        <f t="shared" si="21"/>
        <v>20</v>
      </c>
      <c r="AA68">
        <f t="shared" si="22"/>
        <v>8</v>
      </c>
      <c r="AB68" s="119">
        <v>2</v>
      </c>
      <c r="AC68" s="119">
        <v>1</v>
      </c>
      <c r="AD68" s="125">
        <v>1</v>
      </c>
      <c r="AE68" s="126">
        <v>1</v>
      </c>
      <c r="AF68">
        <f t="shared" si="23"/>
        <v>0</v>
      </c>
      <c r="AG68" s="127">
        <f t="shared" si="24"/>
        <v>1</v>
      </c>
      <c r="AH68">
        <f t="shared" si="25"/>
        <v>1</v>
      </c>
      <c r="AI68" s="128">
        <f t="shared" si="26"/>
        <v>1</v>
      </c>
    </row>
    <row r="69" spans="4:35" x14ac:dyDescent="0.3">
      <c r="D69" s="49"/>
      <c r="E69" s="82" t="s">
        <v>52</v>
      </c>
      <c r="F69" s="154"/>
      <c r="G69" s="84">
        <f>QUOTIENT(G67+$F$50-1,$F$49)</f>
        <v>2</v>
      </c>
      <c r="H69" s="84">
        <f t="shared" ref="H69:P69" si="43">QUOTIENT(H67+$F$50-1,$F$49)</f>
        <v>0</v>
      </c>
      <c r="I69" s="84">
        <f t="shared" si="43"/>
        <v>4</v>
      </c>
      <c r="J69" s="84">
        <f t="shared" si="43"/>
        <v>3</v>
      </c>
      <c r="K69" s="84">
        <f t="shared" si="43"/>
        <v>2</v>
      </c>
      <c r="L69" s="84">
        <f t="shared" si="43"/>
        <v>5</v>
      </c>
      <c r="M69" s="84">
        <f t="shared" si="43"/>
        <v>0</v>
      </c>
      <c r="N69" s="84">
        <f t="shared" si="43"/>
        <v>3</v>
      </c>
      <c r="O69" s="84">
        <f t="shared" si="43"/>
        <v>0</v>
      </c>
      <c r="P69" s="85">
        <f t="shared" si="43"/>
        <v>0</v>
      </c>
      <c r="X69">
        <v>29</v>
      </c>
      <c r="Y69">
        <f t="shared" si="20"/>
        <v>40</v>
      </c>
      <c r="Z69">
        <f t="shared" si="21"/>
        <v>20</v>
      </c>
      <c r="AA69">
        <f t="shared" si="22"/>
        <v>9</v>
      </c>
      <c r="AB69" s="119">
        <v>2</v>
      </c>
      <c r="AC69" s="119">
        <v>1</v>
      </c>
      <c r="AD69" s="125">
        <v>1</v>
      </c>
      <c r="AE69" s="126">
        <v>1</v>
      </c>
      <c r="AF69">
        <f t="shared" si="23"/>
        <v>0</v>
      </c>
      <c r="AG69" s="127">
        <f t="shared" si="24"/>
        <v>1</v>
      </c>
      <c r="AH69">
        <f t="shared" si="25"/>
        <v>1</v>
      </c>
      <c r="AI69" s="128">
        <f t="shared" si="26"/>
        <v>1</v>
      </c>
    </row>
    <row r="70" spans="4:35" ht="15" thickBot="1" x14ac:dyDescent="0.35">
      <c r="E70" s="86" t="s">
        <v>53</v>
      </c>
      <c r="F70" s="87"/>
      <c r="G70" s="88">
        <f>IF($Q$70="Choosing Supplier 1", G69*$G$49+G68*$G$50,G69*$G$51+G68*$G$52)</f>
        <v>1000</v>
      </c>
      <c r="H70" s="88">
        <f t="shared" ref="H70:P70" si="44">IF($Q$70="Choosing Supplier 1", H69*$G$49+H68*$G$50,H69*$G$51+H68*$G$52)</f>
        <v>0</v>
      </c>
      <c r="I70" s="88">
        <f t="shared" si="44"/>
        <v>2000</v>
      </c>
      <c r="J70" s="88">
        <f t="shared" si="44"/>
        <v>1500</v>
      </c>
      <c r="K70" s="88">
        <f t="shared" si="44"/>
        <v>1000</v>
      </c>
      <c r="L70" s="88">
        <f t="shared" si="44"/>
        <v>2500</v>
      </c>
      <c r="M70" s="88">
        <f t="shared" si="44"/>
        <v>0</v>
      </c>
      <c r="N70" s="88">
        <f t="shared" si="44"/>
        <v>1500</v>
      </c>
      <c r="O70" s="88">
        <f t="shared" si="44"/>
        <v>0</v>
      </c>
      <c r="P70" s="89">
        <f t="shared" si="44"/>
        <v>0</v>
      </c>
      <c r="Q70" s="290" t="str">
        <f>IF($G$49&lt;$G$51,IF($F$144="Yes","Choosing Supplier 1","Choosing Supplier 2"),IF($F$165="Yes","Choosing Supplier 2","Choosing Supplier 1"))</f>
        <v>Choosing Supplier 1</v>
      </c>
      <c r="R70" t="s">
        <v>144</v>
      </c>
      <c r="X70">
        <v>30</v>
      </c>
      <c r="Y70">
        <f t="shared" si="20"/>
        <v>40</v>
      </c>
      <c r="Z70">
        <f t="shared" si="21"/>
        <v>20</v>
      </c>
      <c r="AA70">
        <f t="shared" si="22"/>
        <v>10</v>
      </c>
      <c r="AB70" s="119">
        <v>2</v>
      </c>
      <c r="AC70" s="119">
        <v>1</v>
      </c>
      <c r="AD70" s="125">
        <v>1</v>
      </c>
      <c r="AE70" s="126">
        <v>1</v>
      </c>
      <c r="AF70">
        <f t="shared" si="23"/>
        <v>1</v>
      </c>
      <c r="AG70" s="127">
        <f t="shared" si="24"/>
        <v>1</v>
      </c>
      <c r="AH70">
        <f t="shared" si="25"/>
        <v>1</v>
      </c>
      <c r="AI70" s="128">
        <f t="shared" si="26"/>
        <v>1</v>
      </c>
    </row>
    <row r="71" spans="4:35" x14ac:dyDescent="0.3">
      <c r="E71" s="155" t="s">
        <v>17</v>
      </c>
      <c r="F71" s="91"/>
      <c r="G71" s="92">
        <f>'DC2'!C18</f>
        <v>210</v>
      </c>
      <c r="H71" s="92">
        <f>'DC2'!D18</f>
        <v>211</v>
      </c>
      <c r="I71" s="92">
        <f>'DC2'!E18</f>
        <v>213</v>
      </c>
      <c r="J71" s="92">
        <f>'DC2'!F18</f>
        <v>215</v>
      </c>
      <c r="K71" s="92">
        <f>'DC2'!G18</f>
        <v>215</v>
      </c>
      <c r="L71" s="92">
        <f>'DC2'!H18</f>
        <v>216</v>
      </c>
      <c r="M71" s="92">
        <f>'DC2'!I18</f>
        <v>214</v>
      </c>
      <c r="N71" s="92">
        <f>'DC2'!J18</f>
        <v>212</v>
      </c>
      <c r="O71" s="92">
        <f>'DC2'!K18</f>
        <v>210</v>
      </c>
      <c r="P71" s="93">
        <f>'DC2'!L18</f>
        <v>209</v>
      </c>
      <c r="X71">
        <v>31</v>
      </c>
      <c r="Y71">
        <f t="shared" si="20"/>
        <v>40</v>
      </c>
      <c r="Z71">
        <f t="shared" si="21"/>
        <v>20</v>
      </c>
      <c r="AA71">
        <f t="shared" si="22"/>
        <v>11</v>
      </c>
      <c r="AB71" s="119">
        <v>3</v>
      </c>
      <c r="AC71" s="119">
        <v>1</v>
      </c>
      <c r="AD71" s="125">
        <v>0</v>
      </c>
      <c r="AE71" s="126">
        <v>2</v>
      </c>
      <c r="AF71">
        <f t="shared" si="23"/>
        <v>1</v>
      </c>
      <c r="AG71" s="127">
        <f t="shared" si="24"/>
        <v>0</v>
      </c>
      <c r="AH71">
        <f t="shared" si="25"/>
        <v>1</v>
      </c>
      <c r="AI71" s="128">
        <f t="shared" si="26"/>
        <v>2</v>
      </c>
    </row>
    <row r="72" spans="4:35" x14ac:dyDescent="0.3">
      <c r="D72" s="49" t="s">
        <v>54</v>
      </c>
      <c r="E72" s="156" t="s">
        <v>55</v>
      </c>
      <c r="F72" s="95"/>
      <c r="G72" s="96">
        <f t="shared" ref="G72:P72" si="45">G71*G67</f>
        <v>8400</v>
      </c>
      <c r="H72" s="96">
        <f t="shared" si="45"/>
        <v>0</v>
      </c>
      <c r="I72" s="96">
        <f t="shared" si="45"/>
        <v>17040</v>
      </c>
      <c r="J72" s="96">
        <f t="shared" si="45"/>
        <v>12900</v>
      </c>
      <c r="K72" s="96">
        <f t="shared" si="45"/>
        <v>8600</v>
      </c>
      <c r="L72" s="96">
        <f t="shared" si="45"/>
        <v>21600</v>
      </c>
      <c r="M72" s="96">
        <f t="shared" si="45"/>
        <v>0</v>
      </c>
      <c r="N72" s="96">
        <f t="shared" si="45"/>
        <v>12720</v>
      </c>
      <c r="O72" s="96">
        <f t="shared" si="45"/>
        <v>0</v>
      </c>
      <c r="P72" s="135">
        <f t="shared" si="45"/>
        <v>0</v>
      </c>
      <c r="Q72" s="49" t="s">
        <v>56</v>
      </c>
      <c r="X72">
        <v>32</v>
      </c>
      <c r="Y72">
        <f t="shared" si="20"/>
        <v>40</v>
      </c>
      <c r="Z72">
        <f t="shared" si="21"/>
        <v>20</v>
      </c>
      <c r="AA72">
        <f t="shared" si="22"/>
        <v>12</v>
      </c>
      <c r="AB72" s="119">
        <v>3</v>
      </c>
      <c r="AC72" s="119">
        <v>1</v>
      </c>
      <c r="AD72" s="125">
        <v>0</v>
      </c>
      <c r="AE72" s="126">
        <v>2</v>
      </c>
      <c r="AF72">
        <f t="shared" si="23"/>
        <v>1</v>
      </c>
      <c r="AG72" s="127">
        <f t="shared" si="24"/>
        <v>0</v>
      </c>
      <c r="AH72">
        <f t="shared" si="25"/>
        <v>1</v>
      </c>
      <c r="AI72" s="128">
        <f t="shared" si="26"/>
        <v>2</v>
      </c>
    </row>
    <row r="73" spans="4:35" ht="15" thickBot="1" x14ac:dyDescent="0.35">
      <c r="E73" s="157" t="s">
        <v>57</v>
      </c>
      <c r="F73" s="100"/>
      <c r="G73" s="101">
        <f t="shared" ref="G73:P73" si="46">G70+G72</f>
        <v>9400</v>
      </c>
      <c r="H73" s="101">
        <f t="shared" si="46"/>
        <v>0</v>
      </c>
      <c r="I73" s="101">
        <f t="shared" si="46"/>
        <v>19040</v>
      </c>
      <c r="J73" s="101">
        <f t="shared" si="46"/>
        <v>14400</v>
      </c>
      <c r="K73" s="101">
        <f t="shared" si="46"/>
        <v>9600</v>
      </c>
      <c r="L73" s="101">
        <f t="shared" si="46"/>
        <v>24100</v>
      </c>
      <c r="M73" s="101">
        <f t="shared" si="46"/>
        <v>0</v>
      </c>
      <c r="N73" s="101">
        <f t="shared" si="46"/>
        <v>14220</v>
      </c>
      <c r="O73" s="101">
        <f t="shared" si="46"/>
        <v>0</v>
      </c>
      <c r="P73" s="102">
        <f t="shared" si="46"/>
        <v>0</v>
      </c>
      <c r="Q73" s="49" t="s">
        <v>58</v>
      </c>
      <c r="X73">
        <v>33</v>
      </c>
      <c r="Y73">
        <f t="shared" si="20"/>
        <v>40</v>
      </c>
      <c r="Z73">
        <f t="shared" si="21"/>
        <v>20</v>
      </c>
      <c r="AA73">
        <f t="shared" si="22"/>
        <v>13</v>
      </c>
      <c r="AB73" s="119">
        <v>3</v>
      </c>
      <c r="AC73" s="119">
        <v>1</v>
      </c>
      <c r="AD73" s="125">
        <v>0</v>
      </c>
      <c r="AE73" s="126">
        <v>2</v>
      </c>
      <c r="AF73">
        <f t="shared" si="23"/>
        <v>1</v>
      </c>
      <c r="AG73" s="127">
        <f t="shared" si="24"/>
        <v>0</v>
      </c>
      <c r="AH73">
        <f t="shared" si="25"/>
        <v>1</v>
      </c>
      <c r="AI73" s="128">
        <f t="shared" si="26"/>
        <v>2</v>
      </c>
    </row>
    <row r="74" spans="4:35" x14ac:dyDescent="0.3">
      <c r="E74" s="90" t="s">
        <v>18</v>
      </c>
      <c r="F74" s="103"/>
      <c r="G74" s="92">
        <f>'DC2'!C19</f>
        <v>411</v>
      </c>
      <c r="H74" s="92">
        <f>'DC2'!D19</f>
        <v>414</v>
      </c>
      <c r="I74" s="92">
        <f>'DC2'!E19</f>
        <v>412</v>
      </c>
      <c r="J74" s="92">
        <f>'DC2'!F19</f>
        <v>413</v>
      </c>
      <c r="K74" s="92">
        <f>'DC2'!G19</f>
        <v>418</v>
      </c>
      <c r="L74" s="92">
        <f>'DC2'!H19</f>
        <v>428</v>
      </c>
      <c r="M74" s="92">
        <f>'DC2'!I19</f>
        <v>426</v>
      </c>
      <c r="N74" s="92">
        <f>'DC2'!J19</f>
        <v>419</v>
      </c>
      <c r="O74" s="92">
        <f>'DC2'!K19</f>
        <v>415</v>
      </c>
      <c r="P74" s="93">
        <f>'DC2'!L19</f>
        <v>421</v>
      </c>
      <c r="X74">
        <v>34</v>
      </c>
      <c r="Y74">
        <f t="shared" si="20"/>
        <v>40</v>
      </c>
      <c r="Z74">
        <f t="shared" si="21"/>
        <v>20</v>
      </c>
      <c r="AA74">
        <f t="shared" si="22"/>
        <v>14</v>
      </c>
      <c r="AB74" s="119">
        <v>3</v>
      </c>
      <c r="AC74" s="119">
        <v>1</v>
      </c>
      <c r="AD74" s="125">
        <v>0</v>
      </c>
      <c r="AE74" s="126">
        <v>2</v>
      </c>
      <c r="AF74">
        <f t="shared" si="23"/>
        <v>1</v>
      </c>
      <c r="AG74" s="127">
        <f t="shared" si="24"/>
        <v>0</v>
      </c>
      <c r="AH74">
        <f t="shared" si="25"/>
        <v>1</v>
      </c>
      <c r="AI74" s="128">
        <f t="shared" si="26"/>
        <v>2</v>
      </c>
    </row>
    <row r="75" spans="4:35" x14ac:dyDescent="0.3">
      <c r="E75" s="94" t="s">
        <v>59</v>
      </c>
      <c r="F75" s="104"/>
      <c r="G75" s="105">
        <f>G74*G67</f>
        <v>16440</v>
      </c>
      <c r="H75" s="105">
        <f t="shared" ref="H75:P75" si="47">H74*H67</f>
        <v>0</v>
      </c>
      <c r="I75" s="105">
        <f t="shared" si="47"/>
        <v>32960</v>
      </c>
      <c r="J75" s="105">
        <f t="shared" si="47"/>
        <v>24780</v>
      </c>
      <c r="K75" s="105">
        <f t="shared" si="47"/>
        <v>16720</v>
      </c>
      <c r="L75" s="105">
        <f t="shared" si="47"/>
        <v>42800</v>
      </c>
      <c r="M75" s="105">
        <f t="shared" si="47"/>
        <v>0</v>
      </c>
      <c r="N75" s="105">
        <f t="shared" si="47"/>
        <v>25140</v>
      </c>
      <c r="O75" s="105">
        <f t="shared" si="47"/>
        <v>0</v>
      </c>
      <c r="P75" s="106">
        <f t="shared" si="47"/>
        <v>0</v>
      </c>
      <c r="Q75" s="49" t="s">
        <v>60</v>
      </c>
      <c r="X75">
        <v>35</v>
      </c>
      <c r="Y75">
        <f t="shared" si="20"/>
        <v>40</v>
      </c>
      <c r="Z75">
        <f t="shared" si="21"/>
        <v>20</v>
      </c>
      <c r="AA75">
        <f t="shared" si="22"/>
        <v>15</v>
      </c>
      <c r="AB75" s="119">
        <v>3</v>
      </c>
      <c r="AC75" s="119">
        <v>1</v>
      </c>
      <c r="AD75" s="125">
        <v>0</v>
      </c>
      <c r="AE75" s="126">
        <v>2</v>
      </c>
      <c r="AF75">
        <f t="shared" si="23"/>
        <v>1</v>
      </c>
      <c r="AG75" s="127">
        <f t="shared" si="24"/>
        <v>0</v>
      </c>
      <c r="AH75">
        <f t="shared" si="25"/>
        <v>1</v>
      </c>
      <c r="AI75" s="128">
        <f t="shared" si="26"/>
        <v>2</v>
      </c>
    </row>
    <row r="76" spans="4:35" ht="13.8" customHeight="1" thickBot="1" x14ac:dyDescent="0.35">
      <c r="E76" s="107" t="s">
        <v>61</v>
      </c>
      <c r="F76" s="108"/>
      <c r="G76" s="109">
        <f>G75-G73</f>
        <v>7040</v>
      </c>
      <c r="H76" s="109">
        <f t="shared" ref="H76:P76" si="48">H75-H73</f>
        <v>0</v>
      </c>
      <c r="I76" s="109">
        <f t="shared" si="48"/>
        <v>13920</v>
      </c>
      <c r="J76" s="109">
        <f t="shared" si="48"/>
        <v>10380</v>
      </c>
      <c r="K76" s="109">
        <f t="shared" si="48"/>
        <v>7120</v>
      </c>
      <c r="L76" s="109">
        <f t="shared" si="48"/>
        <v>18700</v>
      </c>
      <c r="M76" s="109">
        <f t="shared" si="48"/>
        <v>0</v>
      </c>
      <c r="N76" s="109">
        <f t="shared" si="48"/>
        <v>10920</v>
      </c>
      <c r="O76" s="109">
        <f t="shared" si="48"/>
        <v>0</v>
      </c>
      <c r="P76" s="110">
        <f t="shared" si="48"/>
        <v>0</v>
      </c>
      <c r="Q76" s="49" t="s">
        <v>62</v>
      </c>
      <c r="X76">
        <v>36</v>
      </c>
      <c r="Y76">
        <f t="shared" si="20"/>
        <v>40</v>
      </c>
      <c r="Z76">
        <f t="shared" si="21"/>
        <v>20</v>
      </c>
      <c r="AA76">
        <f t="shared" si="22"/>
        <v>16</v>
      </c>
      <c r="AB76" s="119">
        <v>0</v>
      </c>
      <c r="AC76" s="119">
        <v>2</v>
      </c>
      <c r="AD76" s="125">
        <v>0</v>
      </c>
      <c r="AE76" s="126">
        <v>2</v>
      </c>
      <c r="AF76">
        <f t="shared" si="23"/>
        <v>1</v>
      </c>
      <c r="AG76" s="127">
        <f t="shared" si="24"/>
        <v>0</v>
      </c>
      <c r="AH76">
        <f t="shared" si="25"/>
        <v>1</v>
      </c>
      <c r="AI76" s="128">
        <f t="shared" si="26"/>
        <v>2</v>
      </c>
    </row>
    <row r="77" spans="4:35" ht="13.8" customHeight="1" thickBot="1" x14ac:dyDescent="0.35">
      <c r="E77" s="158" t="s">
        <v>63</v>
      </c>
      <c r="F77" s="216"/>
      <c r="G77" s="217">
        <f>SUM(H58:H59)</f>
        <v>20</v>
      </c>
      <c r="H77" s="217">
        <f t="shared" ref="H77:P77" si="49">SUM(I58:I59)</f>
        <v>0</v>
      </c>
      <c r="I77" s="217">
        <f t="shared" si="49"/>
        <v>20</v>
      </c>
      <c r="J77" s="217">
        <f t="shared" si="49"/>
        <v>20</v>
      </c>
      <c r="K77" s="217">
        <f t="shared" si="49"/>
        <v>15</v>
      </c>
      <c r="L77" s="217">
        <f t="shared" si="49"/>
        <v>60</v>
      </c>
      <c r="M77" s="217">
        <f t="shared" si="49"/>
        <v>10</v>
      </c>
      <c r="N77" s="217">
        <f t="shared" si="49"/>
        <v>0</v>
      </c>
      <c r="O77" s="217">
        <f t="shared" si="49"/>
        <v>10</v>
      </c>
      <c r="P77" s="218">
        <f t="shared" si="49"/>
        <v>0</v>
      </c>
      <c r="Q77" s="49" t="s">
        <v>143</v>
      </c>
      <c r="X77">
        <v>37</v>
      </c>
      <c r="Y77">
        <f t="shared" si="20"/>
        <v>40</v>
      </c>
      <c r="Z77">
        <f t="shared" si="21"/>
        <v>20</v>
      </c>
      <c r="AA77">
        <f t="shared" si="22"/>
        <v>17</v>
      </c>
      <c r="AB77" s="119">
        <v>0</v>
      </c>
      <c r="AC77" s="119">
        <v>2</v>
      </c>
      <c r="AD77" s="125">
        <v>0</v>
      </c>
      <c r="AE77" s="126">
        <v>2</v>
      </c>
      <c r="AF77">
        <f t="shared" si="23"/>
        <v>1</v>
      </c>
      <c r="AG77" s="127">
        <f t="shared" si="24"/>
        <v>0</v>
      </c>
      <c r="AH77">
        <f t="shared" si="25"/>
        <v>1</v>
      </c>
      <c r="AI77" s="128">
        <f t="shared" si="26"/>
        <v>2</v>
      </c>
    </row>
    <row r="78" spans="4:35" ht="13.8" customHeight="1" thickBot="1" x14ac:dyDescent="0.35">
      <c r="E78" s="115" t="s">
        <v>66</v>
      </c>
      <c r="F78" s="111"/>
      <c r="G78" s="80">
        <f>IF($Q$70= "Choosing Supplier 1", MIN(G$155,G$77), MIN(G$77,G$176))</f>
        <v>0</v>
      </c>
      <c r="H78" s="80">
        <f>IF($Q$70= "Choosing Supplier 1", MIN(H$155,H$77), MIN(H$77,H$176))</f>
        <v>0</v>
      </c>
      <c r="I78" s="80">
        <f t="shared" ref="I78:P78" si="50">IF($Q$70= "Choosing Supplier 1", MIN(I$155,I$77), MIN(I$77,I$176))</f>
        <v>0</v>
      </c>
      <c r="J78" s="80">
        <f t="shared" si="50"/>
        <v>0</v>
      </c>
      <c r="K78" s="80">
        <f t="shared" si="50"/>
        <v>0</v>
      </c>
      <c r="L78" s="80">
        <f t="shared" si="50"/>
        <v>0</v>
      </c>
      <c r="M78" s="80">
        <f t="shared" si="50"/>
        <v>0</v>
      </c>
      <c r="N78" s="80">
        <f t="shared" si="50"/>
        <v>0</v>
      </c>
      <c r="O78" s="80">
        <f t="shared" si="50"/>
        <v>0</v>
      </c>
      <c r="P78" s="81">
        <f t="shared" si="50"/>
        <v>0</v>
      </c>
      <c r="Q78" s="49"/>
      <c r="X78">
        <v>38</v>
      </c>
      <c r="Y78">
        <f t="shared" si="20"/>
        <v>40</v>
      </c>
      <c r="Z78">
        <f t="shared" si="21"/>
        <v>20</v>
      </c>
      <c r="AA78">
        <f t="shared" si="22"/>
        <v>18</v>
      </c>
      <c r="AB78" s="119">
        <v>0</v>
      </c>
      <c r="AC78" s="119">
        <v>2</v>
      </c>
      <c r="AD78" s="125">
        <v>0</v>
      </c>
      <c r="AE78" s="126">
        <v>2</v>
      </c>
      <c r="AF78">
        <f t="shared" si="23"/>
        <v>1</v>
      </c>
      <c r="AG78" s="127">
        <f t="shared" si="24"/>
        <v>0</v>
      </c>
      <c r="AH78">
        <f t="shared" si="25"/>
        <v>1</v>
      </c>
      <c r="AI78" s="128">
        <f t="shared" si="26"/>
        <v>2</v>
      </c>
    </row>
    <row r="79" spans="4:35" ht="13.8" customHeight="1" x14ac:dyDescent="0.3">
      <c r="E79" s="266" t="s">
        <v>125</v>
      </c>
      <c r="F79" s="263"/>
      <c r="G79" s="264">
        <f t="shared" ref="G79:P79" si="51">MIN(MAX(CEILING(IF($Q$70 = "Choosing Supplier 1", G$155,G176)/$F$55,1)*$F$55-(H66-H65),0),G77)</f>
        <v>0</v>
      </c>
      <c r="H79" s="264">
        <f t="shared" si="51"/>
        <v>0</v>
      </c>
      <c r="I79" s="264">
        <f>MIN(MAX(CEILING(IF($Q$70 = "Choosing Supplier 1", I$155,I176)/$F$55,1)*$F$55-(J66-J65),0),I77)</f>
        <v>0</v>
      </c>
      <c r="J79" s="264">
        <f t="shared" si="51"/>
        <v>0</v>
      </c>
      <c r="K79" s="264">
        <f t="shared" si="51"/>
        <v>0</v>
      </c>
      <c r="L79" s="264">
        <f t="shared" si="51"/>
        <v>0</v>
      </c>
      <c r="M79" s="264">
        <f t="shared" si="51"/>
        <v>0</v>
      </c>
      <c r="N79" s="264">
        <f t="shared" si="51"/>
        <v>0</v>
      </c>
      <c r="O79" s="264">
        <f t="shared" si="51"/>
        <v>0</v>
      </c>
      <c r="P79" s="265">
        <f t="shared" si="51"/>
        <v>0</v>
      </c>
      <c r="Q79" s="49"/>
      <c r="AD79" s="116"/>
      <c r="AE79" s="117"/>
      <c r="AG79" s="114"/>
      <c r="AI79" s="114"/>
    </row>
    <row r="80" spans="4:35" x14ac:dyDescent="0.3">
      <c r="E80" s="159" t="s">
        <v>67</v>
      </c>
      <c r="F80" s="160"/>
      <c r="G80" s="84">
        <f>QUOTIENT(MOD(G78+$F$50-1,$F$49),$F$50)</f>
        <v>0</v>
      </c>
      <c r="H80" s="84">
        <f t="shared" ref="H80:P80" si="52">QUOTIENT(MOD(H78+$F$50-1,$F$49),$F$50)</f>
        <v>0</v>
      </c>
      <c r="I80" s="84">
        <f t="shared" si="52"/>
        <v>0</v>
      </c>
      <c r="J80" s="84">
        <f t="shared" si="52"/>
        <v>0</v>
      </c>
      <c r="K80" s="84">
        <f t="shared" si="52"/>
        <v>0</v>
      </c>
      <c r="L80" s="84">
        <f t="shared" si="52"/>
        <v>0</v>
      </c>
      <c r="M80" s="84">
        <f t="shared" si="52"/>
        <v>0</v>
      </c>
      <c r="N80" s="84">
        <f t="shared" si="52"/>
        <v>0</v>
      </c>
      <c r="O80" s="84">
        <f t="shared" si="52"/>
        <v>0</v>
      </c>
      <c r="P80" s="85">
        <f t="shared" si="52"/>
        <v>0</v>
      </c>
      <c r="Q80" s="57"/>
      <c r="X80">
        <v>39</v>
      </c>
      <c r="Y80">
        <f t="shared" si="20"/>
        <v>40</v>
      </c>
      <c r="Z80">
        <f t="shared" si="21"/>
        <v>20</v>
      </c>
      <c r="AA80">
        <f t="shared" si="22"/>
        <v>19</v>
      </c>
      <c r="AB80" s="119">
        <v>0</v>
      </c>
      <c r="AC80" s="119">
        <v>2</v>
      </c>
      <c r="AD80" s="125">
        <v>0</v>
      </c>
      <c r="AE80" s="126">
        <v>2</v>
      </c>
      <c r="AF80">
        <f t="shared" si="23"/>
        <v>1</v>
      </c>
      <c r="AG80" s="127">
        <f t="shared" si="24"/>
        <v>0</v>
      </c>
      <c r="AH80">
        <f t="shared" si="25"/>
        <v>1</v>
      </c>
      <c r="AI80" s="128">
        <f t="shared" si="26"/>
        <v>2</v>
      </c>
    </row>
    <row r="81" spans="4:35" x14ac:dyDescent="0.3">
      <c r="E81" s="161" t="s">
        <v>72</v>
      </c>
      <c r="F81" s="83"/>
      <c r="G81" s="84">
        <f>QUOTIENT(G78+$F$50-1,$F$49)</f>
        <v>0</v>
      </c>
      <c r="H81" s="84">
        <f t="shared" ref="H81:P81" si="53">QUOTIENT(H78+$F$50-1,$F$49)</f>
        <v>0</v>
      </c>
      <c r="I81" s="84">
        <f t="shared" si="53"/>
        <v>0</v>
      </c>
      <c r="J81" s="84">
        <f t="shared" si="53"/>
        <v>0</v>
      </c>
      <c r="K81" s="84">
        <f t="shared" si="53"/>
        <v>0</v>
      </c>
      <c r="L81" s="84">
        <f t="shared" si="53"/>
        <v>0</v>
      </c>
      <c r="M81" s="84">
        <f t="shared" si="53"/>
        <v>0</v>
      </c>
      <c r="N81" s="84">
        <f t="shared" si="53"/>
        <v>0</v>
      </c>
      <c r="O81" s="84">
        <f t="shared" si="53"/>
        <v>0</v>
      </c>
      <c r="P81" s="85">
        <f t="shared" si="53"/>
        <v>0</v>
      </c>
      <c r="Q81" s="57"/>
      <c r="X81">
        <v>40</v>
      </c>
      <c r="Y81">
        <f t="shared" si="20"/>
        <v>40</v>
      </c>
      <c r="Z81">
        <f t="shared" si="21"/>
        <v>40</v>
      </c>
      <c r="AA81">
        <f t="shared" si="22"/>
        <v>0</v>
      </c>
      <c r="AB81" s="119">
        <v>0</v>
      </c>
      <c r="AC81" s="119">
        <v>2</v>
      </c>
      <c r="AD81" s="125">
        <v>0</v>
      </c>
      <c r="AE81" s="126">
        <v>2</v>
      </c>
      <c r="AF81">
        <f t="shared" si="23"/>
        <v>0</v>
      </c>
      <c r="AG81" s="127">
        <f t="shared" si="24"/>
        <v>0</v>
      </c>
      <c r="AH81">
        <f t="shared" si="25"/>
        <v>2</v>
      </c>
      <c r="AI81" s="128">
        <f t="shared" si="26"/>
        <v>2</v>
      </c>
    </row>
    <row r="82" spans="4:35" ht="15" thickBot="1" x14ac:dyDescent="0.35">
      <c r="E82" s="162" t="s">
        <v>73</v>
      </c>
      <c r="F82" s="130"/>
      <c r="G82" s="131">
        <f>G81*$G$49+G80*$G$50</f>
        <v>0</v>
      </c>
      <c r="H82" s="131">
        <f t="shared" ref="H82:P82" si="54">H81*$G$49+H80*$G$50</f>
        <v>0</v>
      </c>
      <c r="I82" s="131">
        <f t="shared" si="54"/>
        <v>0</v>
      </c>
      <c r="J82" s="131">
        <f t="shared" si="54"/>
        <v>0</v>
      </c>
      <c r="K82" s="131">
        <f t="shared" si="54"/>
        <v>0</v>
      </c>
      <c r="L82" s="131">
        <f t="shared" si="54"/>
        <v>0</v>
      </c>
      <c r="M82" s="131">
        <f t="shared" si="54"/>
        <v>0</v>
      </c>
      <c r="N82" s="131">
        <f t="shared" si="54"/>
        <v>0</v>
      </c>
      <c r="O82" s="131">
        <f t="shared" si="54"/>
        <v>0</v>
      </c>
      <c r="P82" s="132">
        <f t="shared" si="54"/>
        <v>0</v>
      </c>
      <c r="Q82" s="133"/>
      <c r="X82">
        <v>41</v>
      </c>
      <c r="Y82">
        <f t="shared" si="20"/>
        <v>60</v>
      </c>
      <c r="Z82">
        <f t="shared" si="21"/>
        <v>40</v>
      </c>
      <c r="AA82">
        <f t="shared" si="22"/>
        <v>1</v>
      </c>
      <c r="AB82" s="119">
        <v>1</v>
      </c>
      <c r="AC82" s="119">
        <v>2</v>
      </c>
      <c r="AD82" s="125">
        <v>1</v>
      </c>
      <c r="AE82" s="126">
        <v>2</v>
      </c>
      <c r="AF82">
        <f t="shared" si="23"/>
        <v>0</v>
      </c>
      <c r="AG82" s="127">
        <f t="shared" si="24"/>
        <v>1</v>
      </c>
      <c r="AH82">
        <f t="shared" si="25"/>
        <v>2</v>
      </c>
      <c r="AI82" s="128">
        <f t="shared" si="26"/>
        <v>2</v>
      </c>
    </row>
    <row r="83" spans="4:35" ht="15" thickBot="1" x14ac:dyDescent="0.35">
      <c r="D83" s="49" t="s">
        <v>74</v>
      </c>
      <c r="E83" s="134" t="s">
        <v>75</v>
      </c>
      <c r="F83" s="91"/>
      <c r="G83" s="139">
        <f t="shared" ref="G83:J83" si="55">G79*G71</f>
        <v>0</v>
      </c>
      <c r="H83" s="139">
        <f t="shared" si="55"/>
        <v>0</v>
      </c>
      <c r="I83" s="139">
        <f t="shared" si="55"/>
        <v>0</v>
      </c>
      <c r="J83" s="139">
        <f t="shared" si="55"/>
        <v>0</v>
      </c>
      <c r="K83" s="139">
        <f>K79*K71</f>
        <v>0</v>
      </c>
      <c r="L83" s="139">
        <f t="shared" ref="L83:P83" si="56">L79*L71</f>
        <v>0</v>
      </c>
      <c r="M83" s="139">
        <f t="shared" si="56"/>
        <v>0</v>
      </c>
      <c r="N83" s="139">
        <f t="shared" si="56"/>
        <v>0</v>
      </c>
      <c r="O83" s="139">
        <f t="shared" si="56"/>
        <v>0</v>
      </c>
      <c r="P83" s="140">
        <f t="shared" si="56"/>
        <v>0</v>
      </c>
      <c r="Q83" s="133"/>
      <c r="X83">
        <v>42</v>
      </c>
      <c r="Y83">
        <f t="shared" si="20"/>
        <v>60</v>
      </c>
      <c r="Z83">
        <f t="shared" si="21"/>
        <v>40</v>
      </c>
      <c r="AA83">
        <f t="shared" si="22"/>
        <v>2</v>
      </c>
      <c r="AB83" s="119">
        <v>1</v>
      </c>
      <c r="AC83" s="119">
        <v>2</v>
      </c>
      <c r="AD83" s="163">
        <v>1</v>
      </c>
      <c r="AE83" s="164">
        <v>2</v>
      </c>
      <c r="AF83" s="165">
        <f t="shared" si="23"/>
        <v>0</v>
      </c>
      <c r="AG83" s="166">
        <f t="shared" si="24"/>
        <v>1</v>
      </c>
      <c r="AH83" s="165">
        <f t="shared" si="25"/>
        <v>2</v>
      </c>
      <c r="AI83" s="167">
        <f t="shared" si="26"/>
        <v>2</v>
      </c>
    </row>
    <row r="84" spans="4:35" ht="15" thickBot="1" x14ac:dyDescent="0.35">
      <c r="D84" s="49"/>
      <c r="E84" s="136" t="s">
        <v>76</v>
      </c>
      <c r="F84" s="137"/>
      <c r="G84" s="109">
        <f>G83+G82</f>
        <v>0</v>
      </c>
      <c r="H84" s="109">
        <f t="shared" ref="H84:P84" si="57">H83+H82</f>
        <v>0</v>
      </c>
      <c r="I84" s="109">
        <f t="shared" si="57"/>
        <v>0</v>
      </c>
      <c r="J84" s="109">
        <f t="shared" si="57"/>
        <v>0</v>
      </c>
      <c r="K84" s="109">
        <f t="shared" si="57"/>
        <v>0</v>
      </c>
      <c r="L84" s="109">
        <f t="shared" si="57"/>
        <v>0</v>
      </c>
      <c r="M84" s="109">
        <f t="shared" si="57"/>
        <v>0</v>
      </c>
      <c r="N84" s="109">
        <f t="shared" si="57"/>
        <v>0</v>
      </c>
      <c r="O84" s="109">
        <f t="shared" si="57"/>
        <v>0</v>
      </c>
      <c r="P84" s="110">
        <f t="shared" si="57"/>
        <v>0</v>
      </c>
      <c r="Q84" s="57"/>
      <c r="AB84" s="168"/>
    </row>
    <row r="85" spans="4:35" x14ac:dyDescent="0.3">
      <c r="E85" s="138" t="s">
        <v>77</v>
      </c>
      <c r="F85" s="91"/>
      <c r="G85" s="139">
        <f t="shared" ref="G85:J85" si="58">G79*G74</f>
        <v>0</v>
      </c>
      <c r="H85" s="139">
        <f t="shared" si="58"/>
        <v>0</v>
      </c>
      <c r="I85" s="139">
        <f t="shared" si="58"/>
        <v>0</v>
      </c>
      <c r="J85" s="139">
        <f t="shared" si="58"/>
        <v>0</v>
      </c>
      <c r="K85" s="139">
        <f>K79*K74</f>
        <v>0</v>
      </c>
      <c r="L85" s="139">
        <f t="shared" ref="L85:P85" si="59">L79*L74</f>
        <v>0</v>
      </c>
      <c r="M85" s="139">
        <f t="shared" si="59"/>
        <v>0</v>
      </c>
      <c r="N85" s="139">
        <f t="shared" si="59"/>
        <v>0</v>
      </c>
      <c r="O85" s="139">
        <f t="shared" si="59"/>
        <v>0</v>
      </c>
      <c r="P85" s="140">
        <f t="shared" si="59"/>
        <v>0</v>
      </c>
      <c r="Q85" s="57"/>
      <c r="AB85" s="168"/>
    </row>
    <row r="86" spans="4:35" ht="15" thickBot="1" x14ac:dyDescent="0.35">
      <c r="E86" s="136" t="s">
        <v>87</v>
      </c>
      <c r="F86" s="141"/>
      <c r="G86" s="142">
        <f>G85-G84</f>
        <v>0</v>
      </c>
      <c r="H86" s="142">
        <f>H85-H84</f>
        <v>0</v>
      </c>
      <c r="I86" s="142">
        <f t="shared" ref="I86:P86" si="60">I85-I84</f>
        <v>0</v>
      </c>
      <c r="J86" s="142">
        <f t="shared" si="60"/>
        <v>0</v>
      </c>
      <c r="K86" s="142">
        <f t="shared" si="60"/>
        <v>0</v>
      </c>
      <c r="L86" s="142">
        <f t="shared" si="60"/>
        <v>0</v>
      </c>
      <c r="M86" s="142">
        <f t="shared" si="60"/>
        <v>0</v>
      </c>
      <c r="N86" s="142">
        <f t="shared" si="60"/>
        <v>0</v>
      </c>
      <c r="O86" s="142">
        <f t="shared" si="60"/>
        <v>0</v>
      </c>
      <c r="P86" s="144">
        <f t="shared" si="60"/>
        <v>0</v>
      </c>
      <c r="Q86" s="49" t="s">
        <v>62</v>
      </c>
      <c r="AB86" s="168"/>
    </row>
    <row r="87" spans="4:35" ht="15" thickBot="1" x14ac:dyDescent="0.35">
      <c r="E87" s="145" t="s">
        <v>79</v>
      </c>
      <c r="F87" s="146"/>
      <c r="G87" s="147">
        <f>G76-G86</f>
        <v>7040</v>
      </c>
      <c r="H87" s="147">
        <f>H76-H86</f>
        <v>0</v>
      </c>
      <c r="I87" s="147">
        <f t="shared" ref="I87:P87" si="61">I76-I86</f>
        <v>13920</v>
      </c>
      <c r="J87" s="147">
        <f t="shared" si="61"/>
        <v>10380</v>
      </c>
      <c r="K87" s="147">
        <f t="shared" si="61"/>
        <v>7120</v>
      </c>
      <c r="L87" s="147">
        <f t="shared" si="61"/>
        <v>18700</v>
      </c>
      <c r="M87" s="147">
        <f t="shared" si="61"/>
        <v>0</v>
      </c>
      <c r="N87" s="147">
        <f t="shared" si="61"/>
        <v>10920</v>
      </c>
      <c r="O87" s="147">
        <f t="shared" si="61"/>
        <v>0</v>
      </c>
      <c r="P87" s="148">
        <f t="shared" si="61"/>
        <v>0</v>
      </c>
      <c r="AB87" s="168"/>
    </row>
    <row r="88" spans="4:35" x14ac:dyDescent="0.3">
      <c r="E88" s="149" t="s">
        <v>80</v>
      </c>
      <c r="F88" s="150"/>
      <c r="G88" s="151">
        <f t="shared" ref="G88:P88" si="62">G77/G67</f>
        <v>0.5</v>
      </c>
      <c r="H88" s="151" t="e">
        <f t="shared" si="62"/>
        <v>#DIV/0!</v>
      </c>
      <c r="I88" s="151">
        <f t="shared" si="62"/>
        <v>0.25</v>
      </c>
      <c r="J88" s="151">
        <f t="shared" si="62"/>
        <v>0.33333333333333331</v>
      </c>
      <c r="K88" s="151">
        <f t="shared" si="62"/>
        <v>0.375</v>
      </c>
      <c r="L88" s="151">
        <f t="shared" si="62"/>
        <v>0.6</v>
      </c>
      <c r="M88" s="151" t="e">
        <f t="shared" si="62"/>
        <v>#DIV/0!</v>
      </c>
      <c r="N88" s="151">
        <f t="shared" si="62"/>
        <v>0</v>
      </c>
      <c r="O88" s="151" t="e">
        <f t="shared" si="62"/>
        <v>#DIV/0!</v>
      </c>
      <c r="P88" s="151" t="e">
        <f t="shared" si="62"/>
        <v>#DIV/0!</v>
      </c>
      <c r="AB88" s="168"/>
    </row>
    <row r="89" spans="4:35" x14ac:dyDescent="0.3">
      <c r="E89" s="149" t="s">
        <v>81</v>
      </c>
      <c r="F89" s="150"/>
      <c r="G89" s="151">
        <f t="shared" ref="G89:P89" si="63">G84/G73</f>
        <v>0</v>
      </c>
      <c r="H89" s="151" t="e">
        <f t="shared" si="63"/>
        <v>#DIV/0!</v>
      </c>
      <c r="I89" s="151">
        <f t="shared" si="63"/>
        <v>0</v>
      </c>
      <c r="J89" s="151">
        <f t="shared" si="63"/>
        <v>0</v>
      </c>
      <c r="K89" s="151">
        <f t="shared" si="63"/>
        <v>0</v>
      </c>
      <c r="L89" s="151">
        <f t="shared" si="63"/>
        <v>0</v>
      </c>
      <c r="M89" s="151" t="e">
        <f t="shared" si="63"/>
        <v>#DIV/0!</v>
      </c>
      <c r="N89" s="151">
        <f t="shared" si="63"/>
        <v>0</v>
      </c>
      <c r="O89" s="151" t="e">
        <f t="shared" si="63"/>
        <v>#DIV/0!</v>
      </c>
      <c r="P89" s="151" t="e">
        <f t="shared" si="63"/>
        <v>#DIV/0!</v>
      </c>
      <c r="AB89" s="168"/>
    </row>
    <row r="90" spans="4:35" x14ac:dyDescent="0.3">
      <c r="E90" s="149" t="s">
        <v>82</v>
      </c>
      <c r="F90" s="152"/>
      <c r="G90" s="151">
        <f t="shared" ref="G90:P90" si="64">G86/G76</f>
        <v>0</v>
      </c>
      <c r="H90" s="151" t="e">
        <f t="shared" si="64"/>
        <v>#DIV/0!</v>
      </c>
      <c r="I90" s="151">
        <f t="shared" si="64"/>
        <v>0</v>
      </c>
      <c r="J90" s="151">
        <f t="shared" si="64"/>
        <v>0</v>
      </c>
      <c r="K90" s="151">
        <f t="shared" si="64"/>
        <v>0</v>
      </c>
      <c r="L90" s="151">
        <f t="shared" si="64"/>
        <v>0</v>
      </c>
      <c r="M90" s="151" t="e">
        <f t="shared" si="64"/>
        <v>#DIV/0!</v>
      </c>
      <c r="N90" s="151">
        <f t="shared" si="64"/>
        <v>0</v>
      </c>
      <c r="O90" s="151" t="e">
        <f t="shared" si="64"/>
        <v>#DIV/0!</v>
      </c>
      <c r="P90" s="151" t="e">
        <f t="shared" si="64"/>
        <v>#DIV/0!</v>
      </c>
      <c r="AB90" s="168"/>
    </row>
    <row r="91" spans="4:35" x14ac:dyDescent="0.3">
      <c r="E91" s="169"/>
      <c r="F91" s="170"/>
      <c r="G91" s="171"/>
      <c r="H91" s="171"/>
      <c r="I91" s="171"/>
      <c r="J91" s="171"/>
      <c r="K91" s="171"/>
      <c r="L91" s="171"/>
      <c r="M91" s="171"/>
      <c r="N91" s="171"/>
      <c r="O91" s="171"/>
      <c r="P91" s="171"/>
      <c r="AB91" s="168"/>
    </row>
    <row r="92" spans="4:35" x14ac:dyDescent="0.3">
      <c r="F92" s="4"/>
      <c r="AB92" s="168"/>
    </row>
    <row r="93" spans="4:35" x14ac:dyDescent="0.3">
      <c r="D93" s="51" t="s">
        <v>88</v>
      </c>
      <c r="E93" s="52" t="s">
        <v>89</v>
      </c>
      <c r="F93" s="4"/>
      <c r="R93" s="119" t="s">
        <v>153</v>
      </c>
      <c r="AB93" s="168"/>
    </row>
    <row r="94" spans="4:35" x14ac:dyDescent="0.3">
      <c r="E94" s="1" t="s">
        <v>117</v>
      </c>
      <c r="F94" s="2">
        <f>'DC3'!C3</f>
        <v>20</v>
      </c>
      <c r="G94" s="3">
        <f>'DC3'!D3</f>
        <v>200</v>
      </c>
      <c r="AB94" s="168"/>
    </row>
    <row r="95" spans="4:35" ht="14.4" customHeight="1" x14ac:dyDescent="0.3">
      <c r="E95" s="1" t="s">
        <v>118</v>
      </c>
      <c r="F95" s="2">
        <f>'DC3'!C4</f>
        <v>10</v>
      </c>
      <c r="G95" s="3">
        <f>'DC3'!D4</f>
        <v>120</v>
      </c>
      <c r="P95" s="254"/>
      <c r="AB95" s="168"/>
    </row>
    <row r="96" spans="4:35" ht="14.4" customHeight="1" x14ac:dyDescent="0.3">
      <c r="E96" s="256" t="s">
        <v>119</v>
      </c>
      <c r="F96" s="259">
        <f>'DC3'!C5</f>
        <v>20</v>
      </c>
      <c r="G96" s="262">
        <f>'DC3'!D5</f>
        <v>400</v>
      </c>
      <c r="P96" s="254"/>
      <c r="AB96" s="168"/>
    </row>
    <row r="97" spans="5:28" ht="14.4" customHeight="1" x14ac:dyDescent="0.3">
      <c r="E97" s="256" t="s">
        <v>120</v>
      </c>
      <c r="F97" s="259">
        <f>'DC3'!C6</f>
        <v>10</v>
      </c>
      <c r="G97" s="262">
        <f>'DC3'!D6</f>
        <v>250</v>
      </c>
      <c r="P97" s="254"/>
      <c r="AB97" s="168"/>
    </row>
    <row r="98" spans="5:28" ht="14.4" customHeight="1" x14ac:dyDescent="0.3">
      <c r="E98" s="1" t="s">
        <v>121</v>
      </c>
      <c r="F98" s="5">
        <f>'DC3'!C7</f>
        <v>0</v>
      </c>
      <c r="G98" t="s">
        <v>34</v>
      </c>
      <c r="P98" s="294">
        <v>3</v>
      </c>
      <c r="AB98" s="168"/>
    </row>
    <row r="99" spans="5:28" ht="14.4" customHeight="1" x14ac:dyDescent="0.3">
      <c r="E99" s="256" t="s">
        <v>122</v>
      </c>
      <c r="F99" s="261">
        <f>'DC3'!C8</f>
        <v>1</v>
      </c>
      <c r="G99" t="s">
        <v>34</v>
      </c>
      <c r="P99" s="294"/>
      <c r="AB99" s="168"/>
    </row>
    <row r="100" spans="5:28" ht="14.4" customHeight="1" x14ac:dyDescent="0.3">
      <c r="E100" s="1" t="s">
        <v>86</v>
      </c>
      <c r="F100" s="7">
        <f>'DC3'!C9</f>
        <v>10</v>
      </c>
      <c r="G100" t="s">
        <v>35</v>
      </c>
      <c r="L100" s="53" t="s">
        <v>36</v>
      </c>
      <c r="P100" s="294"/>
    </row>
    <row r="101" spans="5:28" ht="15" customHeight="1" thickBot="1" x14ac:dyDescent="0.35">
      <c r="E101" s="1" t="s">
        <v>37</v>
      </c>
      <c r="F101" s="7">
        <f>'DC3'!C10</f>
        <v>10</v>
      </c>
      <c r="G101" t="s">
        <v>35</v>
      </c>
      <c r="P101" s="295"/>
    </row>
    <row r="102" spans="5:28" ht="15" thickBot="1" x14ac:dyDescent="0.35">
      <c r="F102" s="54" t="s">
        <v>38</v>
      </c>
      <c r="G102" s="8" t="s">
        <v>0</v>
      </c>
      <c r="H102" s="8" t="s">
        <v>1</v>
      </c>
      <c r="I102" s="8" t="s">
        <v>2</v>
      </c>
      <c r="J102" s="8" t="s">
        <v>3</v>
      </c>
      <c r="K102" s="8" t="s">
        <v>4</v>
      </c>
      <c r="L102" s="8" t="s">
        <v>5</v>
      </c>
      <c r="M102" s="8" t="s">
        <v>6</v>
      </c>
      <c r="N102" s="8" t="s">
        <v>7</v>
      </c>
      <c r="O102" s="8" t="s">
        <v>8</v>
      </c>
      <c r="P102" s="9" t="s">
        <v>9</v>
      </c>
    </row>
    <row r="103" spans="5:28" x14ac:dyDescent="0.3">
      <c r="E103" s="10" t="s">
        <v>10</v>
      </c>
      <c r="F103" s="56"/>
      <c r="G103" s="66">
        <f>'DC3'!C13</f>
        <v>0</v>
      </c>
      <c r="H103" s="66">
        <f>'DC3'!D13</f>
        <v>20</v>
      </c>
      <c r="I103" s="66">
        <f>'DC3'!E13</f>
        <v>30</v>
      </c>
      <c r="J103" s="66">
        <f>'DC3'!F13</f>
        <v>20</v>
      </c>
      <c r="K103" s="66">
        <f>'DC3'!G13</f>
        <v>10</v>
      </c>
      <c r="L103" s="66">
        <f>'DC3'!H13</f>
        <v>0</v>
      </c>
      <c r="M103" s="66">
        <f>'DC3'!I13</f>
        <v>80</v>
      </c>
      <c r="N103" s="66">
        <f>'DC3'!J13</f>
        <v>15</v>
      </c>
      <c r="O103" s="66">
        <f>'DC3'!K13</f>
        <v>0</v>
      </c>
      <c r="P103" s="210">
        <f>'DC3'!L13</f>
        <v>10</v>
      </c>
    </row>
    <row r="104" spans="5:28" x14ac:dyDescent="0.3">
      <c r="E104" s="14" t="s">
        <v>11</v>
      </c>
      <c r="F104" s="58"/>
      <c r="G104" s="211">
        <f>'DC3'!C14</f>
        <v>40</v>
      </c>
      <c r="H104" s="211">
        <f>'DC3'!D14</f>
        <v>30</v>
      </c>
      <c r="I104" s="211">
        <f>'DC3'!E14</f>
        <v>0</v>
      </c>
      <c r="J104" s="211">
        <f>'DC3'!F14</f>
        <v>0</v>
      </c>
      <c r="K104" s="211">
        <f>'DC3'!G14</f>
        <v>0</v>
      </c>
      <c r="L104" s="211">
        <f>'DC3'!H14</f>
        <v>0</v>
      </c>
      <c r="M104" s="211">
        <f>'DC3'!I14</f>
        <v>0</v>
      </c>
      <c r="N104" s="211">
        <f>'DC3'!J14</f>
        <v>0</v>
      </c>
      <c r="O104" s="211">
        <f>'DC3'!K14</f>
        <v>0</v>
      </c>
      <c r="P104" s="37">
        <f>'DC3'!L14</f>
        <v>0</v>
      </c>
    </row>
    <row r="105" spans="5:28" x14ac:dyDescent="0.3">
      <c r="E105" s="16" t="s">
        <v>12</v>
      </c>
      <c r="F105" s="59"/>
      <c r="G105" s="211">
        <f>'DC3'!C15</f>
        <v>0</v>
      </c>
      <c r="H105" s="211">
        <f>'DC3'!D15</f>
        <v>0</v>
      </c>
      <c r="I105" s="211">
        <f>'DC3'!E15</f>
        <v>40</v>
      </c>
      <c r="J105" s="211">
        <f>'DC3'!F15</f>
        <v>30</v>
      </c>
      <c r="K105" s="211">
        <f>'DC3'!G15</f>
        <v>40</v>
      </c>
      <c r="L105" s="211">
        <f>'DC3'!H15</f>
        <v>20</v>
      </c>
      <c r="M105" s="211">
        <f>'DC3'!I15</f>
        <v>30</v>
      </c>
      <c r="N105" s="211">
        <f>'DC3'!J15</f>
        <v>0</v>
      </c>
      <c r="O105" s="211">
        <f>'DC3'!K15</f>
        <v>30</v>
      </c>
      <c r="P105" s="37">
        <f>'DC3'!L15</f>
        <v>20</v>
      </c>
    </row>
    <row r="106" spans="5:28" ht="15" thickBot="1" x14ac:dyDescent="0.35">
      <c r="E106" s="17" t="s">
        <v>13</v>
      </c>
      <c r="F106" s="212"/>
      <c r="G106" s="213">
        <f>'DC3'!C16</f>
        <v>0</v>
      </c>
      <c r="H106" s="213">
        <f>'DC3'!D16</f>
        <v>20</v>
      </c>
      <c r="I106" s="213">
        <f>'DC3'!E16</f>
        <v>0</v>
      </c>
      <c r="J106" s="213">
        <f>'DC3'!F16</f>
        <v>0</v>
      </c>
      <c r="K106" s="213">
        <f>'DC3'!G16</f>
        <v>0</v>
      </c>
      <c r="L106" s="213">
        <f>'DC3'!H16</f>
        <v>0</v>
      </c>
      <c r="M106" s="213">
        <f>'DC3'!I16</f>
        <v>0</v>
      </c>
      <c r="N106" s="213">
        <f>'DC3'!J16</f>
        <v>0</v>
      </c>
      <c r="O106" s="213">
        <f>'DC3'!K16</f>
        <v>0</v>
      </c>
      <c r="P106" s="214">
        <f>'DC3'!L16</f>
        <v>0</v>
      </c>
    </row>
    <row r="107" spans="5:28" ht="15" thickBot="1" x14ac:dyDescent="0.35">
      <c r="E107" s="215" t="s">
        <v>42</v>
      </c>
      <c r="F107" s="207"/>
      <c r="G107" s="208">
        <f>SUM(G103:G106)</f>
        <v>40</v>
      </c>
      <c r="H107" s="208">
        <f t="shared" ref="H107:P107" si="65">SUM(H103:H106)</f>
        <v>70</v>
      </c>
      <c r="I107" s="208">
        <f t="shared" si="65"/>
        <v>70</v>
      </c>
      <c r="J107" s="208">
        <f t="shared" si="65"/>
        <v>50</v>
      </c>
      <c r="K107" s="208">
        <f t="shared" si="65"/>
        <v>50</v>
      </c>
      <c r="L107" s="208">
        <f t="shared" si="65"/>
        <v>20</v>
      </c>
      <c r="M107" s="208">
        <f t="shared" si="65"/>
        <v>110</v>
      </c>
      <c r="N107" s="208">
        <f t="shared" si="65"/>
        <v>15</v>
      </c>
      <c r="O107" s="208">
        <f t="shared" si="65"/>
        <v>30</v>
      </c>
      <c r="P107" s="209">
        <f t="shared" si="65"/>
        <v>30</v>
      </c>
    </row>
    <row r="108" spans="5:28" x14ac:dyDescent="0.3">
      <c r="E108" s="172" t="s">
        <v>14</v>
      </c>
      <c r="F108" s="65"/>
      <c r="G108" s="66">
        <f>'DC3'!C17</f>
        <v>20</v>
      </c>
      <c r="H108" s="66">
        <f>'DC3'!D17</f>
        <v>0</v>
      </c>
      <c r="I108" s="173"/>
      <c r="J108" s="173"/>
      <c r="K108" s="173"/>
      <c r="L108" s="173"/>
      <c r="M108" s="173"/>
      <c r="N108" s="173"/>
      <c r="O108" s="173"/>
      <c r="P108" s="174"/>
    </row>
    <row r="109" spans="5:28" x14ac:dyDescent="0.3">
      <c r="E109" s="175" t="s">
        <v>44</v>
      </c>
      <c r="F109" s="68">
        <f>'DC3'!C11</f>
        <v>20</v>
      </c>
      <c r="G109" s="69">
        <f>F109+G108+G111-G107</f>
        <v>10</v>
      </c>
      <c r="H109" s="176">
        <f t="shared" ref="H109:P109" si="66">G109+H108+H111-H107</f>
        <v>10</v>
      </c>
      <c r="I109" s="176">
        <f t="shared" si="66"/>
        <v>10</v>
      </c>
      <c r="J109" s="176">
        <f t="shared" si="66"/>
        <v>10</v>
      </c>
      <c r="K109" s="176">
        <f t="shared" si="66"/>
        <v>10</v>
      </c>
      <c r="L109" s="176">
        <f t="shared" si="66"/>
        <v>10</v>
      </c>
      <c r="M109" s="176">
        <f t="shared" si="66"/>
        <v>10</v>
      </c>
      <c r="N109" s="176">
        <f t="shared" si="66"/>
        <v>15</v>
      </c>
      <c r="O109" s="176">
        <f t="shared" si="66"/>
        <v>15</v>
      </c>
      <c r="P109" s="177">
        <f t="shared" si="66"/>
        <v>15</v>
      </c>
      <c r="R109" s="71" t="s">
        <v>45</v>
      </c>
    </row>
    <row r="110" spans="5:28" x14ac:dyDescent="0.3">
      <c r="E110" s="175" t="s">
        <v>47</v>
      </c>
      <c r="F110" s="293"/>
      <c r="G110" s="69">
        <f>IF(F109-G107+G108&lt;=$F$101, G107-G108-F109+$F$101,0)</f>
        <v>10</v>
      </c>
      <c r="H110" s="69">
        <f t="shared" ref="H110:P110" si="67">IF(G109-H107+H108&lt;=$F$101, H107-H108-G109+$F$101,0)</f>
        <v>70</v>
      </c>
      <c r="I110" s="69">
        <f t="shared" si="67"/>
        <v>70</v>
      </c>
      <c r="J110" s="69">
        <f t="shared" si="67"/>
        <v>50</v>
      </c>
      <c r="K110" s="69">
        <f t="shared" si="67"/>
        <v>50</v>
      </c>
      <c r="L110" s="69">
        <f t="shared" si="67"/>
        <v>20</v>
      </c>
      <c r="M110" s="69">
        <f t="shared" si="67"/>
        <v>110</v>
      </c>
      <c r="N110" s="69">
        <f t="shared" si="67"/>
        <v>15</v>
      </c>
      <c r="O110" s="69">
        <f t="shared" si="67"/>
        <v>25</v>
      </c>
      <c r="P110" s="70">
        <f t="shared" si="67"/>
        <v>25</v>
      </c>
      <c r="R110" s="71" t="s">
        <v>48</v>
      </c>
    </row>
    <row r="111" spans="5:28" x14ac:dyDescent="0.3">
      <c r="E111" s="178" t="s">
        <v>49</v>
      </c>
      <c r="F111" s="293"/>
      <c r="G111" s="176">
        <f xml:space="preserve"> CEILING(G110/$F$100,1)*$F$100</f>
        <v>10</v>
      </c>
      <c r="H111" s="176">
        <f t="shared" ref="H111:P111" si="68" xml:space="preserve"> CEILING(H110/$F$100,1)*$F$100</f>
        <v>70</v>
      </c>
      <c r="I111" s="176">
        <f t="shared" si="68"/>
        <v>70</v>
      </c>
      <c r="J111" s="176">
        <f t="shared" si="68"/>
        <v>50</v>
      </c>
      <c r="K111" s="176">
        <f t="shared" si="68"/>
        <v>50</v>
      </c>
      <c r="L111" s="176">
        <f t="shared" si="68"/>
        <v>20</v>
      </c>
      <c r="M111" s="176">
        <f t="shared" si="68"/>
        <v>110</v>
      </c>
      <c r="N111" s="176">
        <f t="shared" si="68"/>
        <v>20</v>
      </c>
      <c r="O111" s="176">
        <f t="shared" si="68"/>
        <v>30</v>
      </c>
      <c r="P111" s="177">
        <f t="shared" si="68"/>
        <v>30</v>
      </c>
    </row>
    <row r="112" spans="5:28" ht="15" thickBot="1" x14ac:dyDescent="0.35">
      <c r="E112" s="179" t="s">
        <v>50</v>
      </c>
      <c r="F112" s="75"/>
      <c r="G112" s="76">
        <f t="shared" ref="G112:P112" si="69">G111</f>
        <v>10</v>
      </c>
      <c r="H112" s="76">
        <f t="shared" si="69"/>
        <v>70</v>
      </c>
      <c r="I112" s="76">
        <f t="shared" si="69"/>
        <v>70</v>
      </c>
      <c r="J112" s="76">
        <f t="shared" si="69"/>
        <v>50</v>
      </c>
      <c r="K112" s="76">
        <f t="shared" si="69"/>
        <v>50</v>
      </c>
      <c r="L112" s="76">
        <f t="shared" si="69"/>
        <v>20</v>
      </c>
      <c r="M112" s="76">
        <f t="shared" si="69"/>
        <v>110</v>
      </c>
      <c r="N112" s="76">
        <f t="shared" si="69"/>
        <v>20</v>
      </c>
      <c r="O112" s="76">
        <f t="shared" si="69"/>
        <v>30</v>
      </c>
      <c r="P112" s="77">
        <f t="shared" si="69"/>
        <v>30</v>
      </c>
    </row>
    <row r="113" spans="4:37" x14ac:dyDescent="0.3">
      <c r="E113" s="115" t="s">
        <v>51</v>
      </c>
      <c r="F113" s="79"/>
      <c r="G113" s="80">
        <f>QUOTIENT(MOD(G112+$F$95-1,$F$94),$F$95)</f>
        <v>1</v>
      </c>
      <c r="H113" s="80">
        <f t="shared" ref="H113:P113" si="70">QUOTIENT(MOD(H112+$F$95-1,$F$94),$F$95)</f>
        <v>1</v>
      </c>
      <c r="I113" s="80">
        <f>QUOTIENT(MOD(I112+$F$95-1,$F$94),$F$95)</f>
        <v>1</v>
      </c>
      <c r="J113" s="80">
        <f t="shared" si="70"/>
        <v>1</v>
      </c>
      <c r="K113" s="80">
        <f t="shared" si="70"/>
        <v>1</v>
      </c>
      <c r="L113" s="80">
        <f t="shared" si="70"/>
        <v>0</v>
      </c>
      <c r="M113" s="80">
        <f t="shared" si="70"/>
        <v>1</v>
      </c>
      <c r="N113" s="80">
        <f t="shared" si="70"/>
        <v>0</v>
      </c>
      <c r="O113" s="80">
        <f t="shared" si="70"/>
        <v>1</v>
      </c>
      <c r="P113" s="81">
        <f t="shared" si="70"/>
        <v>1</v>
      </c>
    </row>
    <row r="114" spans="4:37" x14ac:dyDescent="0.3">
      <c r="D114" s="49"/>
      <c r="E114" s="180" t="s">
        <v>52</v>
      </c>
      <c r="F114" s="154"/>
      <c r="G114" s="84">
        <f>QUOTIENT(G112+$F$95-1,$F$94)</f>
        <v>0</v>
      </c>
      <c r="H114" s="84">
        <f t="shared" ref="H114:P114" si="71">QUOTIENT(H112+$F$95-1,$F$94)</f>
        <v>3</v>
      </c>
      <c r="I114" s="84">
        <f t="shared" si="71"/>
        <v>3</v>
      </c>
      <c r="J114" s="84">
        <f t="shared" si="71"/>
        <v>2</v>
      </c>
      <c r="K114" s="84">
        <f t="shared" si="71"/>
        <v>2</v>
      </c>
      <c r="L114" s="84">
        <f t="shared" si="71"/>
        <v>1</v>
      </c>
      <c r="M114" s="84">
        <f t="shared" si="71"/>
        <v>5</v>
      </c>
      <c r="N114" s="84">
        <f t="shared" si="71"/>
        <v>1</v>
      </c>
      <c r="O114" s="84">
        <f t="shared" si="71"/>
        <v>1</v>
      </c>
      <c r="P114" s="85">
        <f t="shared" si="71"/>
        <v>1</v>
      </c>
    </row>
    <row r="115" spans="4:37" ht="15" thickBot="1" x14ac:dyDescent="0.35">
      <c r="E115" s="181" t="s">
        <v>53</v>
      </c>
      <c r="F115" s="87"/>
      <c r="G115" s="88">
        <f>IF($Q$115="Choosing Supplier 1", G114*$G$94+G113*$G$95,G114*$G$96+G113*$G$97)</f>
        <v>250</v>
      </c>
      <c r="H115" s="88">
        <f t="shared" ref="H115:P115" si="72">IF($Q$115="Choosing Supplier 1", H114*$G$94+H113*$G$95,H114*$G$96+H113*$G$97)</f>
        <v>1450</v>
      </c>
      <c r="I115" s="88">
        <f t="shared" si="72"/>
        <v>1450</v>
      </c>
      <c r="J115" s="88">
        <f t="shared" si="72"/>
        <v>1050</v>
      </c>
      <c r="K115" s="88">
        <f t="shared" si="72"/>
        <v>1050</v>
      </c>
      <c r="L115" s="88">
        <f t="shared" si="72"/>
        <v>400</v>
      </c>
      <c r="M115" s="88">
        <f t="shared" si="72"/>
        <v>2250</v>
      </c>
      <c r="N115" s="88">
        <f t="shared" si="72"/>
        <v>400</v>
      </c>
      <c r="O115" s="88">
        <f t="shared" si="72"/>
        <v>650</v>
      </c>
      <c r="P115" s="89">
        <f t="shared" si="72"/>
        <v>650</v>
      </c>
      <c r="Q115" s="290" t="str">
        <f>IF($G$94&lt;$G$96,IF($F$144="Yes","Choosing Supplier 1","Choosing Supplier 2"),IF($F$165="Yes","Choosing Supplier 2","Choosing Supplier 1"))</f>
        <v>Choosing Supplier 2</v>
      </c>
      <c r="R115" t="s">
        <v>144</v>
      </c>
    </row>
    <row r="116" spans="4:37" x14ac:dyDescent="0.3">
      <c r="E116" s="90" t="s">
        <v>17</v>
      </c>
      <c r="F116" s="91"/>
      <c r="G116" s="92">
        <f>'DC3'!C18</f>
        <v>210</v>
      </c>
      <c r="H116" s="92">
        <f>'DC3'!D18</f>
        <v>211</v>
      </c>
      <c r="I116" s="92">
        <f>'DC3'!E18</f>
        <v>213</v>
      </c>
      <c r="J116" s="92">
        <f>'DC3'!F18</f>
        <v>215</v>
      </c>
      <c r="K116" s="92">
        <f>'DC3'!G18</f>
        <v>215</v>
      </c>
      <c r="L116" s="92">
        <f>'DC3'!H18</f>
        <v>216</v>
      </c>
      <c r="M116" s="92">
        <f>'DC3'!I18</f>
        <v>214</v>
      </c>
      <c r="N116" s="92">
        <f>'DC3'!J18</f>
        <v>212</v>
      </c>
      <c r="O116" s="92">
        <f>'DC3'!K18</f>
        <v>210</v>
      </c>
      <c r="P116" s="93">
        <f>'DC3'!L18</f>
        <v>209</v>
      </c>
    </row>
    <row r="117" spans="4:37" x14ac:dyDescent="0.3">
      <c r="D117" s="49" t="s">
        <v>54</v>
      </c>
      <c r="E117" s="94" t="s">
        <v>55</v>
      </c>
      <c r="F117" s="95"/>
      <c r="G117" s="96">
        <f>G116*G112</f>
        <v>2100</v>
      </c>
      <c r="H117" s="96">
        <f t="shared" ref="H117:P117" si="73">H116*H112</f>
        <v>14770</v>
      </c>
      <c r="I117" s="96">
        <f t="shared" si="73"/>
        <v>14910</v>
      </c>
      <c r="J117" s="96">
        <f t="shared" si="73"/>
        <v>10750</v>
      </c>
      <c r="K117" s="96">
        <f t="shared" si="73"/>
        <v>10750</v>
      </c>
      <c r="L117" s="96">
        <f t="shared" si="73"/>
        <v>4320</v>
      </c>
      <c r="M117" s="96">
        <f t="shared" si="73"/>
        <v>23540</v>
      </c>
      <c r="N117" s="96">
        <f t="shared" si="73"/>
        <v>4240</v>
      </c>
      <c r="O117" s="96">
        <f t="shared" si="73"/>
        <v>6300</v>
      </c>
      <c r="P117" s="135">
        <f t="shared" si="73"/>
        <v>6270</v>
      </c>
      <c r="Q117" s="49" t="s">
        <v>56</v>
      </c>
    </row>
    <row r="118" spans="4:37" ht="15" thickBot="1" x14ac:dyDescent="0.35">
      <c r="E118" s="99" t="s">
        <v>57</v>
      </c>
      <c r="F118" s="100"/>
      <c r="G118" s="101">
        <f t="shared" ref="G118:P118" si="74">G115+G117</f>
        <v>2350</v>
      </c>
      <c r="H118" s="101">
        <f t="shared" si="74"/>
        <v>16220</v>
      </c>
      <c r="I118" s="101">
        <f t="shared" si="74"/>
        <v>16360</v>
      </c>
      <c r="J118" s="101">
        <f t="shared" si="74"/>
        <v>11800</v>
      </c>
      <c r="K118" s="101">
        <f t="shared" si="74"/>
        <v>11800</v>
      </c>
      <c r="L118" s="101">
        <f t="shared" si="74"/>
        <v>4720</v>
      </c>
      <c r="M118" s="101">
        <f t="shared" si="74"/>
        <v>25790</v>
      </c>
      <c r="N118" s="101">
        <f t="shared" si="74"/>
        <v>4640</v>
      </c>
      <c r="O118" s="101">
        <f t="shared" si="74"/>
        <v>6950</v>
      </c>
      <c r="P118" s="102">
        <f t="shared" si="74"/>
        <v>6920</v>
      </c>
      <c r="Q118" s="49" t="s">
        <v>58</v>
      </c>
    </row>
    <row r="119" spans="4:37" x14ac:dyDescent="0.3">
      <c r="E119" s="90" t="s">
        <v>18</v>
      </c>
      <c r="F119" s="103"/>
      <c r="G119" s="92">
        <f>'DC3'!C19</f>
        <v>410</v>
      </c>
      <c r="H119" s="92">
        <f>'DC3'!D19</f>
        <v>413</v>
      </c>
      <c r="I119" s="92">
        <f>'DC3'!E19</f>
        <v>410</v>
      </c>
      <c r="J119" s="92">
        <f>'DC3'!F19</f>
        <v>415</v>
      </c>
      <c r="K119" s="92">
        <f>'DC3'!G19</f>
        <v>418</v>
      </c>
      <c r="L119" s="92">
        <f>'DC3'!H19</f>
        <v>430</v>
      </c>
      <c r="M119" s="92">
        <f>'DC3'!I19</f>
        <v>423</v>
      </c>
      <c r="N119" s="92">
        <f>'DC3'!J19</f>
        <v>419</v>
      </c>
      <c r="O119" s="92">
        <f>'DC3'!K19</f>
        <v>417</v>
      </c>
      <c r="P119" s="93">
        <f>'DC3'!L19</f>
        <v>422</v>
      </c>
    </row>
    <row r="120" spans="4:37" x14ac:dyDescent="0.3">
      <c r="E120" s="94" t="s">
        <v>59</v>
      </c>
      <c r="F120" s="104"/>
      <c r="G120" s="105">
        <f>G119*G112</f>
        <v>4100</v>
      </c>
      <c r="H120" s="105">
        <f t="shared" ref="H120:P120" si="75">H119*H112</f>
        <v>28910</v>
      </c>
      <c r="I120" s="105">
        <f t="shared" si="75"/>
        <v>28700</v>
      </c>
      <c r="J120" s="105">
        <f t="shared" si="75"/>
        <v>20750</v>
      </c>
      <c r="K120" s="105">
        <f t="shared" si="75"/>
        <v>20900</v>
      </c>
      <c r="L120" s="105">
        <f t="shared" si="75"/>
        <v>8600</v>
      </c>
      <c r="M120" s="105">
        <f t="shared" si="75"/>
        <v>46530</v>
      </c>
      <c r="N120" s="105">
        <f t="shared" si="75"/>
        <v>8380</v>
      </c>
      <c r="O120" s="105">
        <f t="shared" si="75"/>
        <v>12510</v>
      </c>
      <c r="P120" s="106">
        <f t="shared" si="75"/>
        <v>12660</v>
      </c>
      <c r="Q120" s="49" t="s">
        <v>60</v>
      </c>
    </row>
    <row r="121" spans="4:37" ht="13.8" customHeight="1" thickBot="1" x14ac:dyDescent="0.35">
      <c r="E121" s="107" t="s">
        <v>61</v>
      </c>
      <c r="F121" s="108"/>
      <c r="G121" s="109">
        <f>G120-G118</f>
        <v>1750</v>
      </c>
      <c r="H121" s="109">
        <f t="shared" ref="H121:P121" si="76">H120-H118</f>
        <v>12690</v>
      </c>
      <c r="I121" s="109">
        <f t="shared" si="76"/>
        <v>12340</v>
      </c>
      <c r="J121" s="109">
        <f t="shared" si="76"/>
        <v>8950</v>
      </c>
      <c r="K121" s="109">
        <f t="shared" si="76"/>
        <v>9100</v>
      </c>
      <c r="L121" s="109">
        <f t="shared" si="76"/>
        <v>3880</v>
      </c>
      <c r="M121" s="109">
        <f t="shared" si="76"/>
        <v>20740</v>
      </c>
      <c r="N121" s="109">
        <f t="shared" si="76"/>
        <v>3740</v>
      </c>
      <c r="O121" s="109">
        <f t="shared" si="76"/>
        <v>5560</v>
      </c>
      <c r="P121" s="110">
        <f t="shared" si="76"/>
        <v>5740</v>
      </c>
      <c r="Q121" s="49" t="s">
        <v>62</v>
      </c>
      <c r="X121" s="268"/>
      <c r="Y121" s="268"/>
      <c r="Z121" s="268"/>
      <c r="AA121" s="268"/>
      <c r="AB121" s="268"/>
      <c r="AC121" s="268"/>
      <c r="AD121" s="268"/>
      <c r="AE121" s="268"/>
      <c r="AF121" s="268"/>
      <c r="AG121" s="268"/>
      <c r="AH121" s="268"/>
      <c r="AI121" s="268"/>
      <c r="AJ121" s="268"/>
      <c r="AK121" s="268"/>
    </row>
    <row r="122" spans="4:37" ht="13.8" customHeight="1" thickBot="1" x14ac:dyDescent="0.35">
      <c r="E122" s="158" t="s">
        <v>63</v>
      </c>
      <c r="F122" s="216"/>
      <c r="G122" s="217">
        <f>SUM(G103:G104)</f>
        <v>40</v>
      </c>
      <c r="H122" s="217">
        <f t="shared" ref="H122:P122" si="77">SUM(H103:H104)</f>
        <v>50</v>
      </c>
      <c r="I122" s="217">
        <f t="shared" si="77"/>
        <v>30</v>
      </c>
      <c r="J122" s="217">
        <f t="shared" si="77"/>
        <v>20</v>
      </c>
      <c r="K122" s="217">
        <f t="shared" si="77"/>
        <v>10</v>
      </c>
      <c r="L122" s="217">
        <f t="shared" si="77"/>
        <v>0</v>
      </c>
      <c r="M122" s="217">
        <f t="shared" si="77"/>
        <v>80</v>
      </c>
      <c r="N122" s="217">
        <f t="shared" si="77"/>
        <v>15</v>
      </c>
      <c r="O122" s="217">
        <f t="shared" si="77"/>
        <v>0</v>
      </c>
      <c r="P122" s="218">
        <f t="shared" si="77"/>
        <v>10</v>
      </c>
      <c r="Q122" s="49" t="s">
        <v>143</v>
      </c>
      <c r="X122" s="268"/>
      <c r="Y122" s="268"/>
      <c r="Z122" s="268"/>
      <c r="AA122" s="268"/>
      <c r="AB122" s="268"/>
      <c r="AC122" s="268"/>
      <c r="AD122" s="268"/>
      <c r="AE122" s="268"/>
      <c r="AF122" s="268"/>
      <c r="AG122" s="268"/>
      <c r="AH122" s="268"/>
      <c r="AI122" s="268"/>
      <c r="AJ122" s="268"/>
      <c r="AK122" s="268"/>
    </row>
    <row r="123" spans="4:37" ht="13.8" customHeight="1" x14ac:dyDescent="0.3">
      <c r="E123" s="115" t="s">
        <v>66</v>
      </c>
      <c r="F123" s="111"/>
      <c r="G123" s="80">
        <f>IF($Q$115= "Choosing Supplier 1", MIN(G$155,G$122), MIN(G$122,G$176))</f>
        <v>0</v>
      </c>
      <c r="H123" s="80">
        <f t="shared" ref="H123:P123" si="78">IF($Q$115= "Choosing Supplier 1", MIN(H$155,H$122), MIN(H$122,H$176))</f>
        <v>0</v>
      </c>
      <c r="I123" s="80">
        <f t="shared" si="78"/>
        <v>0</v>
      </c>
      <c r="J123" s="80">
        <f t="shared" si="78"/>
        <v>0</v>
      </c>
      <c r="K123" s="80">
        <f t="shared" si="78"/>
        <v>0</v>
      </c>
      <c r="L123" s="80">
        <f t="shared" si="78"/>
        <v>0</v>
      </c>
      <c r="M123" s="80">
        <f t="shared" si="78"/>
        <v>0</v>
      </c>
      <c r="N123" s="80">
        <f t="shared" si="78"/>
        <v>0</v>
      </c>
      <c r="O123" s="80">
        <f t="shared" si="78"/>
        <v>0</v>
      </c>
      <c r="P123" s="81">
        <f t="shared" si="78"/>
        <v>0</v>
      </c>
      <c r="Q123" s="49"/>
      <c r="X123" s="268"/>
      <c r="Y123" s="268"/>
      <c r="Z123" s="268"/>
      <c r="AA123" s="268"/>
      <c r="AB123" s="269"/>
      <c r="AC123" s="269"/>
      <c r="AD123" s="268"/>
      <c r="AE123" s="269"/>
      <c r="AF123" s="268"/>
      <c r="AG123" s="268"/>
      <c r="AH123" s="268"/>
      <c r="AI123" s="268"/>
      <c r="AJ123" s="268"/>
      <c r="AK123" s="268"/>
    </row>
    <row r="124" spans="4:37" ht="13.8" customHeight="1" x14ac:dyDescent="0.3">
      <c r="E124" s="266" t="s">
        <v>125</v>
      </c>
      <c r="F124" s="263"/>
      <c r="G124" s="264">
        <f>MIN(MAX(CEILING(IF($Q$115 = "Choosing Supplier 1", G$155,G176)/$F$100,1)*$F$100-(G111-G110),0),G122)</f>
        <v>0</v>
      </c>
      <c r="H124" s="264">
        <f t="shared" ref="H124:P124" si="79">MIN(MAX(CEILING(IF($Q$115 = "Choosing Supplier 1", H$155,H176)/$F$100,1)*$F$100-(H111-H110),0),H122)</f>
        <v>0</v>
      </c>
      <c r="I124" s="264">
        <f t="shared" si="79"/>
        <v>0</v>
      </c>
      <c r="J124" s="264">
        <f t="shared" si="79"/>
        <v>0</v>
      </c>
      <c r="K124" s="264">
        <f t="shared" si="79"/>
        <v>0</v>
      </c>
      <c r="L124" s="264">
        <f t="shared" si="79"/>
        <v>0</v>
      </c>
      <c r="M124" s="264">
        <f t="shared" si="79"/>
        <v>0</v>
      </c>
      <c r="N124" s="264">
        <f t="shared" si="79"/>
        <v>0</v>
      </c>
      <c r="O124" s="264">
        <f t="shared" si="79"/>
        <v>0</v>
      </c>
      <c r="P124" s="265">
        <f t="shared" si="79"/>
        <v>0</v>
      </c>
      <c r="Q124" s="49"/>
      <c r="X124" s="268"/>
      <c r="Y124" s="268"/>
      <c r="Z124" s="268"/>
      <c r="AA124" s="268"/>
      <c r="AB124" s="269"/>
      <c r="AC124" s="269"/>
      <c r="AD124" s="268"/>
      <c r="AE124" s="269"/>
      <c r="AF124" s="268"/>
      <c r="AG124" s="268"/>
      <c r="AH124" s="268"/>
      <c r="AI124" s="268"/>
      <c r="AJ124" s="268"/>
      <c r="AK124" s="268"/>
    </row>
    <row r="125" spans="4:37" x14ac:dyDescent="0.3">
      <c r="E125" s="159" t="s">
        <v>67</v>
      </c>
      <c r="F125" s="160"/>
      <c r="G125" s="84">
        <f t="shared" ref="G125:P125" si="80">QUOTIENT(MOD(G123+$F$95-1,$F$94),$F$95)</f>
        <v>0</v>
      </c>
      <c r="H125" s="84">
        <f t="shared" si="80"/>
        <v>0</v>
      </c>
      <c r="I125" s="84">
        <f t="shared" si="80"/>
        <v>0</v>
      </c>
      <c r="J125" s="84">
        <f t="shared" si="80"/>
        <v>0</v>
      </c>
      <c r="K125" s="84">
        <f t="shared" si="80"/>
        <v>0</v>
      </c>
      <c r="L125" s="84">
        <f t="shared" si="80"/>
        <v>0</v>
      </c>
      <c r="M125" s="84">
        <f t="shared" si="80"/>
        <v>0</v>
      </c>
      <c r="N125" s="84">
        <f t="shared" si="80"/>
        <v>0</v>
      </c>
      <c r="O125" s="84">
        <f t="shared" si="80"/>
        <v>0</v>
      </c>
      <c r="P125" s="85">
        <f t="shared" si="80"/>
        <v>0</v>
      </c>
      <c r="Q125" s="57"/>
      <c r="X125" s="268"/>
      <c r="Y125" s="268"/>
      <c r="Z125" s="268"/>
      <c r="AA125" s="268"/>
      <c r="AB125" s="268"/>
      <c r="AC125" s="268"/>
      <c r="AD125" s="268"/>
      <c r="AE125" s="268"/>
      <c r="AF125" s="268"/>
      <c r="AG125" s="268"/>
      <c r="AH125" s="268"/>
      <c r="AI125" s="268"/>
      <c r="AJ125" s="268"/>
      <c r="AK125" s="268"/>
    </row>
    <row r="126" spans="4:37" x14ac:dyDescent="0.3">
      <c r="E126" s="161" t="s">
        <v>72</v>
      </c>
      <c r="F126" s="83"/>
      <c r="G126" s="84">
        <f t="shared" ref="G126:P126" si="81">QUOTIENT(G123+$F$95-1,$F$94)</f>
        <v>0</v>
      </c>
      <c r="H126" s="84">
        <f t="shared" si="81"/>
        <v>0</v>
      </c>
      <c r="I126" s="84">
        <f t="shared" si="81"/>
        <v>0</v>
      </c>
      <c r="J126" s="84">
        <f t="shared" si="81"/>
        <v>0</v>
      </c>
      <c r="K126" s="84">
        <f t="shared" si="81"/>
        <v>0</v>
      </c>
      <c r="L126" s="84">
        <f t="shared" si="81"/>
        <v>0</v>
      </c>
      <c r="M126" s="84">
        <f t="shared" si="81"/>
        <v>0</v>
      </c>
      <c r="N126" s="84">
        <f t="shared" si="81"/>
        <v>0</v>
      </c>
      <c r="O126" s="84">
        <f t="shared" si="81"/>
        <v>0</v>
      </c>
      <c r="P126" s="85">
        <f t="shared" si="81"/>
        <v>0</v>
      </c>
      <c r="Q126" s="57"/>
      <c r="X126" s="268"/>
      <c r="Y126" s="268"/>
      <c r="Z126" s="268"/>
      <c r="AA126" s="268"/>
      <c r="AB126" s="268"/>
      <c r="AC126" s="268"/>
      <c r="AD126" s="268"/>
      <c r="AE126" s="268"/>
      <c r="AF126" s="268"/>
      <c r="AG126" s="268"/>
      <c r="AH126" s="268"/>
      <c r="AI126" s="268"/>
      <c r="AJ126" s="268"/>
      <c r="AK126" s="268"/>
    </row>
    <row r="127" spans="4:37" ht="15" thickBot="1" x14ac:dyDescent="0.35">
      <c r="E127" s="162" t="s">
        <v>73</v>
      </c>
      <c r="F127" s="130"/>
      <c r="G127" s="131">
        <f>G126*$G$94+G125*$G$95</f>
        <v>0</v>
      </c>
      <c r="H127" s="131">
        <f t="shared" ref="H127:P127" si="82">H126*$G$94+H125*$G$95</f>
        <v>0</v>
      </c>
      <c r="I127" s="131">
        <f t="shared" si="82"/>
        <v>0</v>
      </c>
      <c r="J127" s="131">
        <f t="shared" si="82"/>
        <v>0</v>
      </c>
      <c r="K127" s="131">
        <f t="shared" si="82"/>
        <v>0</v>
      </c>
      <c r="L127" s="131">
        <f t="shared" si="82"/>
        <v>0</v>
      </c>
      <c r="M127" s="131">
        <f t="shared" si="82"/>
        <v>0</v>
      </c>
      <c r="N127" s="131">
        <f t="shared" si="82"/>
        <v>0</v>
      </c>
      <c r="O127" s="131">
        <f t="shared" si="82"/>
        <v>0</v>
      </c>
      <c r="P127" s="132">
        <f t="shared" si="82"/>
        <v>0</v>
      </c>
      <c r="Q127" s="133"/>
      <c r="X127" s="268"/>
      <c r="Y127" s="268"/>
      <c r="Z127" s="268"/>
      <c r="AA127" s="268"/>
      <c r="AB127" s="268"/>
      <c r="AC127" s="268"/>
      <c r="AD127" s="268"/>
      <c r="AE127" s="268"/>
      <c r="AF127" s="268"/>
      <c r="AG127" s="268"/>
      <c r="AH127" s="268"/>
      <c r="AI127" s="268"/>
      <c r="AJ127" s="268"/>
      <c r="AK127" s="268"/>
    </row>
    <row r="128" spans="4:37" x14ac:dyDescent="0.3">
      <c r="D128" s="49" t="s">
        <v>74</v>
      </c>
      <c r="E128" s="134" t="s">
        <v>75</v>
      </c>
      <c r="F128" s="91"/>
      <c r="G128" s="139">
        <f t="shared" ref="G128:J128" si="83">G124*G116</f>
        <v>0</v>
      </c>
      <c r="H128" s="139">
        <f t="shared" si="83"/>
        <v>0</v>
      </c>
      <c r="I128" s="139">
        <f t="shared" si="83"/>
        <v>0</v>
      </c>
      <c r="J128" s="139">
        <f t="shared" si="83"/>
        <v>0</v>
      </c>
      <c r="K128" s="139">
        <f>K124*K116</f>
        <v>0</v>
      </c>
      <c r="L128" s="139">
        <f t="shared" ref="L128:P128" si="84">L124*L116</f>
        <v>0</v>
      </c>
      <c r="M128" s="139">
        <f t="shared" si="84"/>
        <v>0</v>
      </c>
      <c r="N128" s="139">
        <f t="shared" si="84"/>
        <v>0</v>
      </c>
      <c r="O128" s="139">
        <f t="shared" si="84"/>
        <v>0</v>
      </c>
      <c r="P128" s="140">
        <f t="shared" si="84"/>
        <v>0</v>
      </c>
      <c r="Q128" s="133"/>
      <c r="X128" s="268"/>
      <c r="Y128" s="268"/>
      <c r="Z128" s="268"/>
      <c r="AA128" s="268"/>
      <c r="AB128" s="268"/>
      <c r="AC128" s="268"/>
      <c r="AD128" s="268"/>
      <c r="AE128" s="268"/>
      <c r="AF128" s="268"/>
      <c r="AG128" s="268"/>
      <c r="AH128" s="268"/>
      <c r="AI128" s="268"/>
      <c r="AJ128" s="268"/>
      <c r="AK128" s="268"/>
    </row>
    <row r="129" spans="4:37" ht="15" thickBot="1" x14ac:dyDescent="0.35">
      <c r="D129" s="49"/>
      <c r="E129" s="136" t="s">
        <v>76</v>
      </c>
      <c r="F129" s="137"/>
      <c r="G129" s="109">
        <f>G128+G127</f>
        <v>0</v>
      </c>
      <c r="H129" s="109">
        <f t="shared" ref="H129:P129" si="85">H128+H127</f>
        <v>0</v>
      </c>
      <c r="I129" s="109">
        <f t="shared" si="85"/>
        <v>0</v>
      </c>
      <c r="J129" s="109">
        <f t="shared" si="85"/>
        <v>0</v>
      </c>
      <c r="K129" s="109">
        <f t="shared" si="85"/>
        <v>0</v>
      </c>
      <c r="L129" s="109">
        <f t="shared" si="85"/>
        <v>0</v>
      </c>
      <c r="M129" s="109">
        <f t="shared" si="85"/>
        <v>0</v>
      </c>
      <c r="N129" s="109">
        <f t="shared" si="85"/>
        <v>0</v>
      </c>
      <c r="O129" s="109">
        <f t="shared" si="85"/>
        <v>0</v>
      </c>
      <c r="P129" s="110">
        <f t="shared" si="85"/>
        <v>0</v>
      </c>
      <c r="Q129" s="57"/>
      <c r="X129" s="268"/>
      <c r="Y129" s="268"/>
      <c r="Z129" s="268"/>
      <c r="AA129" s="268"/>
      <c r="AB129" s="268"/>
      <c r="AC129" s="268"/>
      <c r="AD129" s="268"/>
      <c r="AE129" s="268"/>
      <c r="AF129" s="268"/>
      <c r="AG129" s="268"/>
      <c r="AH129" s="268"/>
      <c r="AI129" s="268"/>
      <c r="AJ129" s="268"/>
      <c r="AK129" s="268"/>
    </row>
    <row r="130" spans="4:37" x14ac:dyDescent="0.3">
      <c r="E130" s="138" t="s">
        <v>77</v>
      </c>
      <c r="F130" s="91"/>
      <c r="G130" s="139">
        <f t="shared" ref="G130:J130" si="86">G124*G119</f>
        <v>0</v>
      </c>
      <c r="H130" s="139">
        <f t="shared" si="86"/>
        <v>0</v>
      </c>
      <c r="I130" s="139">
        <f t="shared" si="86"/>
        <v>0</v>
      </c>
      <c r="J130" s="139">
        <f t="shared" si="86"/>
        <v>0</v>
      </c>
      <c r="K130" s="139">
        <f>K124*K119</f>
        <v>0</v>
      </c>
      <c r="L130" s="139">
        <f t="shared" ref="L130:P130" si="87">L124*L119</f>
        <v>0</v>
      </c>
      <c r="M130" s="139">
        <f t="shared" si="87"/>
        <v>0</v>
      </c>
      <c r="N130" s="139">
        <f t="shared" si="87"/>
        <v>0</v>
      </c>
      <c r="O130" s="139">
        <f t="shared" si="87"/>
        <v>0</v>
      </c>
      <c r="P130" s="140">
        <f t="shared" si="87"/>
        <v>0</v>
      </c>
      <c r="Q130" s="57"/>
    </row>
    <row r="131" spans="4:37" ht="15" thickBot="1" x14ac:dyDescent="0.35">
      <c r="E131" s="136" t="s">
        <v>78</v>
      </c>
      <c r="F131" s="141"/>
      <c r="G131" s="142">
        <f>G130-G129</f>
        <v>0</v>
      </c>
      <c r="H131" s="142">
        <f>H130-H129</f>
        <v>0</v>
      </c>
      <c r="I131" s="142">
        <f t="shared" ref="I131:P131" si="88">I130-I129</f>
        <v>0</v>
      </c>
      <c r="J131" s="142">
        <f t="shared" si="88"/>
        <v>0</v>
      </c>
      <c r="K131" s="142">
        <f t="shared" si="88"/>
        <v>0</v>
      </c>
      <c r="L131" s="142">
        <f t="shared" si="88"/>
        <v>0</v>
      </c>
      <c r="M131" s="142">
        <f t="shared" si="88"/>
        <v>0</v>
      </c>
      <c r="N131" s="142">
        <f t="shared" si="88"/>
        <v>0</v>
      </c>
      <c r="O131" s="142">
        <f t="shared" si="88"/>
        <v>0</v>
      </c>
      <c r="P131" s="144">
        <f t="shared" si="88"/>
        <v>0</v>
      </c>
      <c r="Q131" s="49" t="s">
        <v>62</v>
      </c>
    </row>
    <row r="132" spans="4:37" ht="15" thickBot="1" x14ac:dyDescent="0.35">
      <c r="E132" s="145" t="s">
        <v>79</v>
      </c>
      <c r="F132" s="146"/>
      <c r="G132" s="147">
        <f t="shared" ref="G132:P132" si="89">G121-G131</f>
        <v>1750</v>
      </c>
      <c r="H132" s="147">
        <f t="shared" si="89"/>
        <v>12690</v>
      </c>
      <c r="I132" s="147">
        <f t="shared" si="89"/>
        <v>12340</v>
      </c>
      <c r="J132" s="147">
        <f t="shared" si="89"/>
        <v>8950</v>
      </c>
      <c r="K132" s="147">
        <f t="shared" si="89"/>
        <v>9100</v>
      </c>
      <c r="L132" s="147">
        <f t="shared" si="89"/>
        <v>3880</v>
      </c>
      <c r="M132" s="147">
        <f t="shared" si="89"/>
        <v>20740</v>
      </c>
      <c r="N132" s="147">
        <f t="shared" si="89"/>
        <v>3740</v>
      </c>
      <c r="O132" s="147">
        <f t="shared" si="89"/>
        <v>5560</v>
      </c>
      <c r="P132" s="148">
        <f t="shared" si="89"/>
        <v>5740</v>
      </c>
      <c r="AB132" s="168"/>
    </row>
    <row r="133" spans="4:37" x14ac:dyDescent="0.3">
      <c r="E133" s="149" t="s">
        <v>80</v>
      </c>
      <c r="F133" s="150"/>
      <c r="G133" s="151">
        <f t="shared" ref="G133:P133" si="90">G122/G112</f>
        <v>4</v>
      </c>
      <c r="H133" s="151">
        <f t="shared" si="90"/>
        <v>0.7142857142857143</v>
      </c>
      <c r="I133" s="151">
        <f t="shared" si="90"/>
        <v>0.42857142857142855</v>
      </c>
      <c r="J133" s="151">
        <f t="shared" si="90"/>
        <v>0.4</v>
      </c>
      <c r="K133" s="151">
        <f t="shared" si="90"/>
        <v>0.2</v>
      </c>
      <c r="L133" s="151">
        <f t="shared" si="90"/>
        <v>0</v>
      </c>
      <c r="M133" s="151">
        <f t="shared" si="90"/>
        <v>0.72727272727272729</v>
      </c>
      <c r="N133" s="151">
        <f t="shared" si="90"/>
        <v>0.75</v>
      </c>
      <c r="O133" s="151">
        <f t="shared" si="90"/>
        <v>0</v>
      </c>
      <c r="P133" s="151">
        <f t="shared" si="90"/>
        <v>0.33333333333333331</v>
      </c>
      <c r="AB133" s="168"/>
    </row>
    <row r="134" spans="4:37" x14ac:dyDescent="0.3">
      <c r="E134" s="149" t="s">
        <v>81</v>
      </c>
      <c r="F134" s="150"/>
      <c r="G134" s="151">
        <f t="shared" ref="G134:P134" si="91">G129/G118</f>
        <v>0</v>
      </c>
      <c r="H134" s="151">
        <f t="shared" si="91"/>
        <v>0</v>
      </c>
      <c r="I134" s="151">
        <f t="shared" si="91"/>
        <v>0</v>
      </c>
      <c r="J134" s="151">
        <f t="shared" si="91"/>
        <v>0</v>
      </c>
      <c r="K134" s="151">
        <f t="shared" si="91"/>
        <v>0</v>
      </c>
      <c r="L134" s="151">
        <f t="shared" si="91"/>
        <v>0</v>
      </c>
      <c r="M134" s="151">
        <f t="shared" si="91"/>
        <v>0</v>
      </c>
      <c r="N134" s="151">
        <f t="shared" si="91"/>
        <v>0</v>
      </c>
      <c r="O134" s="151">
        <f t="shared" si="91"/>
        <v>0</v>
      </c>
      <c r="P134" s="151">
        <f t="shared" si="91"/>
        <v>0</v>
      </c>
      <c r="AB134" s="168"/>
    </row>
    <row r="135" spans="4:37" x14ac:dyDescent="0.3">
      <c r="E135" s="149" t="s">
        <v>82</v>
      </c>
      <c r="F135" s="152"/>
      <c r="G135" s="151">
        <f t="shared" ref="G135:P135" si="92">G131/G121</f>
        <v>0</v>
      </c>
      <c r="H135" s="151">
        <f t="shared" si="92"/>
        <v>0</v>
      </c>
      <c r="I135" s="151">
        <f t="shared" si="92"/>
        <v>0</v>
      </c>
      <c r="J135" s="151">
        <f t="shared" si="92"/>
        <v>0</v>
      </c>
      <c r="K135" s="151">
        <f t="shared" si="92"/>
        <v>0</v>
      </c>
      <c r="L135" s="151">
        <f t="shared" si="92"/>
        <v>0</v>
      </c>
      <c r="M135" s="151">
        <f t="shared" si="92"/>
        <v>0</v>
      </c>
      <c r="N135" s="151">
        <f t="shared" si="92"/>
        <v>0</v>
      </c>
      <c r="O135" s="151">
        <f t="shared" si="92"/>
        <v>0</v>
      </c>
      <c r="P135" s="151">
        <f t="shared" si="92"/>
        <v>0</v>
      </c>
    </row>
    <row r="136" spans="4:37" x14ac:dyDescent="0.3">
      <c r="E136" s="182"/>
      <c r="F136" s="170"/>
      <c r="G136" s="171"/>
      <c r="H136" s="171"/>
      <c r="I136" s="171"/>
      <c r="J136" s="171"/>
      <c r="K136" s="171"/>
      <c r="L136" s="171"/>
      <c r="M136" s="171"/>
      <c r="N136" s="171"/>
      <c r="O136" s="171"/>
      <c r="P136" s="171"/>
    </row>
    <row r="137" spans="4:37" x14ac:dyDescent="0.3">
      <c r="E137" s="182"/>
      <c r="F137" s="170"/>
      <c r="G137" s="171"/>
      <c r="H137" s="171"/>
      <c r="I137" s="171"/>
      <c r="J137" s="171"/>
      <c r="K137" s="171"/>
      <c r="L137" s="171"/>
      <c r="M137" s="171"/>
      <c r="N137" s="171"/>
      <c r="O137" s="171"/>
      <c r="P137" s="171"/>
      <c r="Q137" s="57"/>
    </row>
    <row r="139" spans="4:37" x14ac:dyDescent="0.3">
      <c r="D139" s="183" t="s">
        <v>112</v>
      </c>
      <c r="E139" s="184" t="s">
        <v>138</v>
      </c>
      <c r="F139" s="185"/>
      <c r="G139" s="183"/>
    </row>
    <row r="140" spans="4:37" x14ac:dyDescent="0.3">
      <c r="E140" s="1" t="s">
        <v>111</v>
      </c>
      <c r="F140" s="5">
        <f>Supplier1!C5</f>
        <v>1</v>
      </c>
      <c r="G140" t="s">
        <v>34</v>
      </c>
    </row>
    <row r="141" spans="4:37" x14ac:dyDescent="0.3">
      <c r="E141" s="1" t="s">
        <v>110</v>
      </c>
      <c r="F141" s="6">
        <f>Supplier1!C7</f>
        <v>50</v>
      </c>
      <c r="G141" t="s">
        <v>35</v>
      </c>
      <c r="L141" s="270"/>
      <c r="O141" s="294" t="s">
        <v>139</v>
      </c>
      <c r="P141" s="294">
        <v>1</v>
      </c>
    </row>
    <row r="142" spans="4:37" x14ac:dyDescent="0.3">
      <c r="E142" s="1" t="s">
        <v>37</v>
      </c>
      <c r="F142" s="6">
        <f>Supplier1!C8</f>
        <v>30</v>
      </c>
      <c r="G142" t="s">
        <v>35</v>
      </c>
      <c r="O142" s="294"/>
      <c r="P142" s="294"/>
    </row>
    <row r="143" spans="4:37" x14ac:dyDescent="0.3">
      <c r="E143" s="1" t="s">
        <v>129</v>
      </c>
      <c r="F143" s="7">
        <f>Supplier1!C4</f>
        <v>200</v>
      </c>
      <c r="O143" s="294"/>
      <c r="P143" s="294"/>
    </row>
    <row r="144" spans="4:37" ht="16.2" customHeight="1" thickBot="1" x14ac:dyDescent="0.35">
      <c r="E144" s="1" t="s">
        <v>131</v>
      </c>
      <c r="F144" s="6" t="str">
        <f>Supplier1!C11</f>
        <v>No</v>
      </c>
      <c r="L144" s="53" t="s">
        <v>36</v>
      </c>
      <c r="O144" s="295"/>
      <c r="P144" s="295"/>
    </row>
    <row r="145" spans="4:17" ht="15" thickBot="1" x14ac:dyDescent="0.35">
      <c r="F145" s="54" t="s">
        <v>38</v>
      </c>
      <c r="G145" s="8" t="s">
        <v>0</v>
      </c>
      <c r="H145" s="8" t="s">
        <v>1</v>
      </c>
      <c r="I145" s="8" t="s">
        <v>91</v>
      </c>
      <c r="J145" s="8" t="s">
        <v>3</v>
      </c>
      <c r="K145" s="8" t="s">
        <v>4</v>
      </c>
      <c r="L145" s="8" t="s">
        <v>5</v>
      </c>
      <c r="M145" s="8" t="s">
        <v>6</v>
      </c>
      <c r="N145" s="8" t="s">
        <v>7</v>
      </c>
      <c r="O145" s="8" t="s">
        <v>8</v>
      </c>
      <c r="P145" s="9" t="s">
        <v>9</v>
      </c>
    </row>
    <row r="146" spans="4:17" x14ac:dyDescent="0.3">
      <c r="E146" s="271" t="s">
        <v>135</v>
      </c>
      <c r="F146" s="287"/>
      <c r="G146" s="283">
        <f>IF($Q$26 = "Choosing Supplier 1", IF($F$144="Yes", G23,0),0)</f>
        <v>0</v>
      </c>
      <c r="H146" s="283">
        <f t="shared" ref="H146:P146" si="93">IF($Q$26 = "Choosing Supplier 1", IF($F$144="Yes", H23,0),0)</f>
        <v>0</v>
      </c>
      <c r="I146" s="283">
        <f t="shared" si="93"/>
        <v>0</v>
      </c>
      <c r="J146" s="283">
        <f t="shared" si="93"/>
        <v>0</v>
      </c>
      <c r="K146" s="283">
        <f t="shared" si="93"/>
        <v>0</v>
      </c>
      <c r="L146" s="283">
        <f t="shared" si="93"/>
        <v>0</v>
      </c>
      <c r="M146" s="283">
        <f t="shared" si="93"/>
        <v>0</v>
      </c>
      <c r="N146" s="283">
        <f t="shared" si="93"/>
        <v>0</v>
      </c>
      <c r="O146" s="283">
        <f t="shared" si="93"/>
        <v>0</v>
      </c>
      <c r="P146" s="284">
        <f t="shared" si="93"/>
        <v>0</v>
      </c>
    </row>
    <row r="147" spans="4:17" x14ac:dyDescent="0.3">
      <c r="E147" s="271" t="s">
        <v>136</v>
      </c>
      <c r="F147" s="272"/>
      <c r="G147" s="273">
        <f>IF($Q$70 = "Choosing Supplier 1", IF($F$144="Yes", G67,0),0)</f>
        <v>0</v>
      </c>
      <c r="H147" s="273">
        <f t="shared" ref="H147:P147" si="94">IF($Q$70 = "Choosing Supplier 1", IF($F$144="Yes", H67,0),0)</f>
        <v>0</v>
      </c>
      <c r="I147" s="273">
        <f t="shared" si="94"/>
        <v>0</v>
      </c>
      <c r="J147" s="273">
        <f t="shared" si="94"/>
        <v>0</v>
      </c>
      <c r="K147" s="273">
        <f t="shared" si="94"/>
        <v>0</v>
      </c>
      <c r="L147" s="273">
        <f t="shared" si="94"/>
        <v>0</v>
      </c>
      <c r="M147" s="273">
        <f t="shared" si="94"/>
        <v>0</v>
      </c>
      <c r="N147" s="273">
        <f t="shared" si="94"/>
        <v>0</v>
      </c>
      <c r="O147" s="273">
        <f t="shared" si="94"/>
        <v>0</v>
      </c>
      <c r="P147" s="274">
        <f t="shared" si="94"/>
        <v>0</v>
      </c>
    </row>
    <row r="148" spans="4:17" ht="15" thickBot="1" x14ac:dyDescent="0.35">
      <c r="E148" s="271" t="s">
        <v>137</v>
      </c>
      <c r="F148" s="275"/>
      <c r="G148" s="276">
        <f>IF($Q$115 = "Choosing Supplier 1", IF($F$144="Yes", G112,0),0)</f>
        <v>0</v>
      </c>
      <c r="H148" s="276">
        <f t="shared" ref="H148:P148" si="95">IF($Q$115 = "Choosing Supplier 1", IF($F$144="Yes", H112,0),0)</f>
        <v>0</v>
      </c>
      <c r="I148" s="276">
        <f t="shared" si="95"/>
        <v>0</v>
      </c>
      <c r="J148" s="276">
        <f t="shared" si="95"/>
        <v>0</v>
      </c>
      <c r="K148" s="276">
        <f t="shared" si="95"/>
        <v>0</v>
      </c>
      <c r="L148" s="276">
        <f t="shared" si="95"/>
        <v>0</v>
      </c>
      <c r="M148" s="276">
        <f t="shared" si="95"/>
        <v>0</v>
      </c>
      <c r="N148" s="276">
        <f t="shared" si="95"/>
        <v>0</v>
      </c>
      <c r="O148" s="276">
        <f t="shared" si="95"/>
        <v>0</v>
      </c>
      <c r="P148" s="277">
        <f t="shared" si="95"/>
        <v>0</v>
      </c>
    </row>
    <row r="149" spans="4:17" x14ac:dyDescent="0.3">
      <c r="E149" s="186" t="s">
        <v>92</v>
      </c>
      <c r="F149" s="187"/>
      <c r="G149" s="288">
        <f>SUM(G146:G148)</f>
        <v>0</v>
      </c>
      <c r="H149" s="288">
        <f t="shared" ref="H149:P149" si="96">SUM(H146:H148)</f>
        <v>0</v>
      </c>
      <c r="I149" s="288">
        <f t="shared" si="96"/>
        <v>0</v>
      </c>
      <c r="J149" s="288">
        <f t="shared" si="96"/>
        <v>0</v>
      </c>
      <c r="K149" s="288">
        <f t="shared" si="96"/>
        <v>0</v>
      </c>
      <c r="L149" s="288">
        <f t="shared" si="96"/>
        <v>0</v>
      </c>
      <c r="M149" s="288">
        <f t="shared" si="96"/>
        <v>0</v>
      </c>
      <c r="N149" s="288">
        <f t="shared" si="96"/>
        <v>0</v>
      </c>
      <c r="O149" s="288">
        <f t="shared" si="96"/>
        <v>0</v>
      </c>
      <c r="P149" s="289">
        <f t="shared" si="96"/>
        <v>0</v>
      </c>
    </row>
    <row r="150" spans="4:17" x14ac:dyDescent="0.3">
      <c r="E150" s="190" t="s">
        <v>93</v>
      </c>
      <c r="F150" s="191"/>
      <c r="G150" s="192"/>
      <c r="H150" s="192"/>
      <c r="I150" s="192"/>
      <c r="J150" s="192"/>
      <c r="K150" s="192"/>
      <c r="L150" s="192"/>
      <c r="M150" s="192"/>
      <c r="N150" s="192"/>
      <c r="O150" s="192"/>
      <c r="P150" s="193"/>
    </row>
    <row r="151" spans="4:17" x14ac:dyDescent="0.3">
      <c r="E151" s="175" t="s">
        <v>94</v>
      </c>
      <c r="F151" s="36">
        <f>Supplier1!C9</f>
        <v>50</v>
      </c>
      <c r="G151" s="69">
        <f t="shared" ref="G151:P151" si="97">F151+G153-G149</f>
        <v>50</v>
      </c>
      <c r="H151" s="69">
        <f t="shared" si="97"/>
        <v>50</v>
      </c>
      <c r="I151" s="69">
        <f t="shared" si="97"/>
        <v>50</v>
      </c>
      <c r="J151" s="69">
        <f t="shared" si="97"/>
        <v>50</v>
      </c>
      <c r="K151" s="69">
        <f t="shared" si="97"/>
        <v>50</v>
      </c>
      <c r="L151" s="69">
        <f t="shared" si="97"/>
        <v>50</v>
      </c>
      <c r="M151" s="69">
        <f t="shared" si="97"/>
        <v>50</v>
      </c>
      <c r="N151" s="69">
        <f t="shared" si="97"/>
        <v>50</v>
      </c>
      <c r="O151" s="69">
        <f t="shared" si="97"/>
        <v>50</v>
      </c>
      <c r="P151" s="70">
        <f t="shared" si="97"/>
        <v>50</v>
      </c>
    </row>
    <row r="152" spans="4:17" x14ac:dyDescent="0.3">
      <c r="E152" s="175" t="s">
        <v>95</v>
      </c>
      <c r="F152" s="72"/>
      <c r="G152" s="69">
        <f t="shared" ref="G152:P152" si="98">IF(F151-G149&lt;=$F$142, G149-F151+$F$142,0)</f>
        <v>0</v>
      </c>
      <c r="H152" s="69">
        <f t="shared" si="98"/>
        <v>0</v>
      </c>
      <c r="I152" s="69">
        <f t="shared" si="98"/>
        <v>0</v>
      </c>
      <c r="J152" s="69">
        <f t="shared" si="98"/>
        <v>0</v>
      </c>
      <c r="K152" s="69">
        <f t="shared" si="98"/>
        <v>0</v>
      </c>
      <c r="L152" s="69">
        <f t="shared" si="98"/>
        <v>0</v>
      </c>
      <c r="M152" s="69">
        <f t="shared" si="98"/>
        <v>0</v>
      </c>
      <c r="N152" s="69">
        <f t="shared" si="98"/>
        <v>0</v>
      </c>
      <c r="O152" s="69">
        <f t="shared" si="98"/>
        <v>0</v>
      </c>
      <c r="P152" s="70">
        <f t="shared" si="98"/>
        <v>0</v>
      </c>
    </row>
    <row r="153" spans="4:17" x14ac:dyDescent="0.3">
      <c r="E153" s="178" t="s">
        <v>96</v>
      </c>
      <c r="F153" s="72"/>
      <c r="G153" s="69">
        <f xml:space="preserve"> CEILING(G152/$F$141,1)*$F$141</f>
        <v>0</v>
      </c>
      <c r="H153" s="69">
        <f t="shared" ref="H153:P153" si="99" xml:space="preserve"> CEILING(H152/$F$141,1)*$F$141</f>
        <v>0</v>
      </c>
      <c r="I153" s="69">
        <f t="shared" si="99"/>
        <v>0</v>
      </c>
      <c r="J153" s="69">
        <f t="shared" si="99"/>
        <v>0</v>
      </c>
      <c r="K153" s="69">
        <f t="shared" si="99"/>
        <v>0</v>
      </c>
      <c r="L153" s="69">
        <f t="shared" si="99"/>
        <v>0</v>
      </c>
      <c r="M153" s="69">
        <f t="shared" si="99"/>
        <v>0</v>
      </c>
      <c r="N153" s="69">
        <f t="shared" si="99"/>
        <v>0</v>
      </c>
      <c r="O153" s="69">
        <f t="shared" si="99"/>
        <v>0</v>
      </c>
      <c r="P153" s="70">
        <f t="shared" si="99"/>
        <v>0</v>
      </c>
    </row>
    <row r="154" spans="4:17" ht="15" thickBot="1" x14ac:dyDescent="0.35">
      <c r="E154" s="194" t="s">
        <v>97</v>
      </c>
      <c r="F154" s="195"/>
      <c r="G154" s="196">
        <f>H153</f>
        <v>0</v>
      </c>
      <c r="H154" s="196">
        <f>I153</f>
        <v>0</v>
      </c>
      <c r="I154" s="196">
        <f t="shared" ref="I154:P154" si="100">J153</f>
        <v>0</v>
      </c>
      <c r="J154" s="196">
        <f t="shared" si="100"/>
        <v>0</v>
      </c>
      <c r="K154" s="196">
        <f t="shared" si="100"/>
        <v>0</v>
      </c>
      <c r="L154" s="196">
        <f t="shared" si="100"/>
        <v>0</v>
      </c>
      <c r="M154" s="196">
        <f t="shared" si="100"/>
        <v>0</v>
      </c>
      <c r="N154" s="196">
        <f t="shared" si="100"/>
        <v>0</v>
      </c>
      <c r="O154" s="196">
        <f t="shared" si="100"/>
        <v>0</v>
      </c>
      <c r="P154" s="197">
        <f t="shared" si="100"/>
        <v>0</v>
      </c>
      <c r="Q154" s="133"/>
    </row>
    <row r="155" spans="4:17" ht="15" thickBot="1" x14ac:dyDescent="0.35">
      <c r="E155" s="198" t="s">
        <v>98</v>
      </c>
      <c r="F155" s="199"/>
      <c r="G155" s="200">
        <f>IF(G152&gt;$F$143,G152-$F$143,0)</f>
        <v>0</v>
      </c>
      <c r="H155" s="200">
        <f t="shared" ref="H155:P156" si="101">IF(H152&gt;$F$143,H152-$F$143,0)</f>
        <v>0</v>
      </c>
      <c r="I155" s="200">
        <f>IF(I152&gt;$F$143,I152-$F$143,0)</f>
        <v>0</v>
      </c>
      <c r="J155" s="200">
        <f t="shared" si="101"/>
        <v>0</v>
      </c>
      <c r="K155" s="200">
        <f t="shared" si="101"/>
        <v>0</v>
      </c>
      <c r="L155" s="200">
        <f t="shared" si="101"/>
        <v>0</v>
      </c>
      <c r="M155" s="200">
        <f t="shared" si="101"/>
        <v>0</v>
      </c>
      <c r="N155" s="200">
        <f t="shared" si="101"/>
        <v>0</v>
      </c>
      <c r="O155" s="200">
        <f t="shared" si="101"/>
        <v>0</v>
      </c>
      <c r="P155" s="201">
        <f t="shared" si="101"/>
        <v>0</v>
      </c>
      <c r="Q155" s="133"/>
    </row>
    <row r="156" spans="4:17" ht="15" thickBot="1" x14ac:dyDescent="0.35">
      <c r="E156" s="198" t="s">
        <v>99</v>
      </c>
      <c r="F156" s="199"/>
      <c r="G156" s="200">
        <f>IF(G153&gt;$F$143,G153-$F$143,0)</f>
        <v>0</v>
      </c>
      <c r="H156" s="200">
        <f t="shared" si="101"/>
        <v>0</v>
      </c>
      <c r="I156" s="200">
        <f>IF(I153&gt;$F$143,I153-$F$143,0)</f>
        <v>0</v>
      </c>
      <c r="J156" s="200">
        <f t="shared" si="101"/>
        <v>0</v>
      </c>
      <c r="K156" s="200">
        <f t="shared" si="101"/>
        <v>0</v>
      </c>
      <c r="L156" s="200">
        <f t="shared" si="101"/>
        <v>0</v>
      </c>
      <c r="M156" s="200">
        <f t="shared" si="101"/>
        <v>0</v>
      </c>
      <c r="N156" s="200">
        <f t="shared" si="101"/>
        <v>0</v>
      </c>
      <c r="O156" s="200">
        <f t="shared" si="101"/>
        <v>0</v>
      </c>
      <c r="P156" s="201">
        <f t="shared" si="101"/>
        <v>0</v>
      </c>
      <c r="Q156" s="133"/>
    </row>
    <row r="157" spans="4:17" x14ac:dyDescent="0.3">
      <c r="I157" s="202"/>
      <c r="J157" s="203"/>
    </row>
    <row r="158" spans="4:17" x14ac:dyDescent="0.3">
      <c r="I158" s="202"/>
      <c r="J158" s="203"/>
    </row>
    <row r="159" spans="4:17" x14ac:dyDescent="0.3">
      <c r="I159" s="202"/>
      <c r="J159" s="203"/>
    </row>
    <row r="160" spans="4:17" x14ac:dyDescent="0.3">
      <c r="D160" s="183" t="s">
        <v>113</v>
      </c>
      <c r="E160" s="184" t="s">
        <v>90</v>
      </c>
      <c r="F160" s="185"/>
      <c r="G160" s="278"/>
    </row>
    <row r="161" spans="3:19" ht="14.4" customHeight="1" x14ac:dyDescent="0.3">
      <c r="E161" s="1" t="s">
        <v>111</v>
      </c>
      <c r="F161" s="5">
        <f>Supplier2!C5</f>
        <v>1</v>
      </c>
      <c r="G161" t="s">
        <v>34</v>
      </c>
    </row>
    <row r="162" spans="3:19" ht="14.4" customHeight="1" x14ac:dyDescent="0.3">
      <c r="E162" s="1" t="s">
        <v>110</v>
      </c>
      <c r="F162" s="6">
        <f>Supplier2!C7</f>
        <v>50</v>
      </c>
      <c r="G162" t="s">
        <v>35</v>
      </c>
      <c r="O162" s="294" t="s">
        <v>139</v>
      </c>
      <c r="P162" s="294">
        <v>2</v>
      </c>
    </row>
    <row r="163" spans="3:19" ht="14.4" customHeight="1" x14ac:dyDescent="0.3">
      <c r="E163" s="1" t="s">
        <v>37</v>
      </c>
      <c r="F163" s="6">
        <f>Supplier2!C8</f>
        <v>40</v>
      </c>
      <c r="G163" t="s">
        <v>35</v>
      </c>
      <c r="O163" s="294"/>
      <c r="P163" s="294"/>
    </row>
    <row r="164" spans="3:19" ht="15" customHeight="1" x14ac:dyDescent="0.3">
      <c r="E164" s="1" t="s">
        <v>129</v>
      </c>
      <c r="F164" s="7">
        <f>Supplier2!C4</f>
        <v>150</v>
      </c>
      <c r="O164" s="294"/>
      <c r="P164" s="294"/>
    </row>
    <row r="165" spans="3:19" ht="16.8" customHeight="1" thickBot="1" x14ac:dyDescent="0.35">
      <c r="E165" s="1" t="s">
        <v>131</v>
      </c>
      <c r="F165" s="6" t="str">
        <f>Supplier2!C11</f>
        <v>No</v>
      </c>
      <c r="L165" s="53" t="s">
        <v>36</v>
      </c>
      <c r="O165" s="295"/>
      <c r="P165" s="295"/>
    </row>
    <row r="166" spans="3:19" ht="15" thickBot="1" x14ac:dyDescent="0.35">
      <c r="F166" s="279" t="s">
        <v>38</v>
      </c>
      <c r="G166" s="280" t="s">
        <v>0</v>
      </c>
      <c r="H166" s="280" t="s">
        <v>1</v>
      </c>
      <c r="I166" s="280" t="s">
        <v>91</v>
      </c>
      <c r="J166" s="280" t="s">
        <v>3</v>
      </c>
      <c r="K166" s="280" t="s">
        <v>4</v>
      </c>
      <c r="L166" s="280" t="s">
        <v>5</v>
      </c>
      <c r="M166" s="280" t="s">
        <v>6</v>
      </c>
      <c r="N166" s="280" t="s">
        <v>7</v>
      </c>
      <c r="O166" s="280" t="s">
        <v>8</v>
      </c>
      <c r="P166" s="281" t="s">
        <v>9</v>
      </c>
    </row>
    <row r="167" spans="3:19" x14ac:dyDescent="0.3">
      <c r="E167" s="271" t="s">
        <v>135</v>
      </c>
      <c r="F167" s="282"/>
      <c r="G167" s="283">
        <f>IF($Q$26 = "Choosing Supplier 2", IF($F$165="Yes", G23,0),0)</f>
        <v>0</v>
      </c>
      <c r="H167" s="283">
        <f t="shared" ref="H167:P167" si="102">IF($Q$26 = "Choosing Supplier 2", IF($F$165="Yes", H23,0),0)</f>
        <v>0</v>
      </c>
      <c r="I167" s="283">
        <f t="shared" si="102"/>
        <v>0</v>
      </c>
      <c r="J167" s="283">
        <f t="shared" si="102"/>
        <v>0</v>
      </c>
      <c r="K167" s="283">
        <f t="shared" si="102"/>
        <v>0</v>
      </c>
      <c r="L167" s="283">
        <f t="shared" si="102"/>
        <v>0</v>
      </c>
      <c r="M167" s="283">
        <f t="shared" si="102"/>
        <v>0</v>
      </c>
      <c r="N167" s="283">
        <f t="shared" si="102"/>
        <v>0</v>
      </c>
      <c r="O167" s="283">
        <f t="shared" si="102"/>
        <v>0</v>
      </c>
      <c r="P167" s="284">
        <f t="shared" si="102"/>
        <v>0</v>
      </c>
      <c r="R167" t="s">
        <v>146</v>
      </c>
      <c r="S167" t="s">
        <v>145</v>
      </c>
    </row>
    <row r="168" spans="3:19" x14ac:dyDescent="0.3">
      <c r="E168" s="271" t="s">
        <v>136</v>
      </c>
      <c r="F168" s="285"/>
      <c r="G168" s="273">
        <f>IF($Q$70 = "Choosing Supplier 2", IF($F$165="Yes", G67,0),0)</f>
        <v>0</v>
      </c>
      <c r="H168" s="273">
        <f t="shared" ref="H168:P168" si="103">IF($Q$70 = "Choosing Supplier 2", IF($F$165="Yes", H67,0),0)</f>
        <v>0</v>
      </c>
      <c r="I168" s="273">
        <f t="shared" si="103"/>
        <v>0</v>
      </c>
      <c r="J168" s="273">
        <f t="shared" si="103"/>
        <v>0</v>
      </c>
      <c r="K168" s="273">
        <f t="shared" si="103"/>
        <v>0</v>
      </c>
      <c r="L168" s="273">
        <f t="shared" si="103"/>
        <v>0</v>
      </c>
      <c r="M168" s="273">
        <f t="shared" si="103"/>
        <v>0</v>
      </c>
      <c r="N168" s="273">
        <f t="shared" si="103"/>
        <v>0</v>
      </c>
      <c r="O168" s="273">
        <f t="shared" si="103"/>
        <v>0</v>
      </c>
      <c r="P168" s="274">
        <f t="shared" si="103"/>
        <v>0</v>
      </c>
      <c r="R168" t="s">
        <v>147</v>
      </c>
      <c r="S168" t="s">
        <v>149</v>
      </c>
    </row>
    <row r="169" spans="3:19" ht="15" thickBot="1" x14ac:dyDescent="0.35">
      <c r="E169" s="271" t="s">
        <v>137</v>
      </c>
      <c r="F169" s="286"/>
      <c r="G169" s="276">
        <f>IF($Q$115 = "Choosing Supplier 2", IF($F$165="Yes", G112,0),0)</f>
        <v>0</v>
      </c>
      <c r="H169" s="276">
        <f t="shared" ref="H169:P169" si="104">IF($Q$115 = "Choosing Supplier 2", IF($F$165="Yes", H112,0),0)</f>
        <v>0</v>
      </c>
      <c r="I169" s="276">
        <f t="shared" si="104"/>
        <v>0</v>
      </c>
      <c r="J169" s="276">
        <f t="shared" si="104"/>
        <v>0</v>
      </c>
      <c r="K169" s="276">
        <f t="shared" si="104"/>
        <v>0</v>
      </c>
      <c r="L169" s="276">
        <f t="shared" si="104"/>
        <v>0</v>
      </c>
      <c r="M169" s="276">
        <f t="shared" si="104"/>
        <v>0</v>
      </c>
      <c r="N169" s="276">
        <f t="shared" si="104"/>
        <v>0</v>
      </c>
      <c r="O169" s="276">
        <f t="shared" si="104"/>
        <v>0</v>
      </c>
      <c r="P169" s="277">
        <f t="shared" si="104"/>
        <v>0</v>
      </c>
      <c r="R169" t="s">
        <v>148</v>
      </c>
      <c r="S169" t="s">
        <v>150</v>
      </c>
    </row>
    <row r="170" spans="3:19" x14ac:dyDescent="0.3">
      <c r="E170" s="186" t="s">
        <v>140</v>
      </c>
      <c r="F170" s="187"/>
      <c r="G170" s="188">
        <f>SUM(G167:G169)</f>
        <v>0</v>
      </c>
      <c r="H170" s="188">
        <f t="shared" ref="H170:P170" si="105">SUM(H167:H169)</f>
        <v>0</v>
      </c>
      <c r="I170" s="188">
        <f t="shared" si="105"/>
        <v>0</v>
      </c>
      <c r="J170" s="188">
        <f t="shared" si="105"/>
        <v>0</v>
      </c>
      <c r="K170" s="188">
        <f t="shared" si="105"/>
        <v>0</v>
      </c>
      <c r="L170" s="188">
        <f t="shared" si="105"/>
        <v>0</v>
      </c>
      <c r="M170" s="188">
        <f t="shared" si="105"/>
        <v>0</v>
      </c>
      <c r="N170" s="188">
        <f t="shared" si="105"/>
        <v>0</v>
      </c>
      <c r="O170" s="188">
        <f t="shared" si="105"/>
        <v>0</v>
      </c>
      <c r="P170" s="189">
        <f t="shared" si="105"/>
        <v>0</v>
      </c>
    </row>
    <row r="171" spans="3:19" x14ac:dyDescent="0.3">
      <c r="E171" s="190" t="s">
        <v>93</v>
      </c>
      <c r="F171" s="191"/>
      <c r="G171" s="192"/>
      <c r="H171" s="192"/>
      <c r="I171" s="192"/>
      <c r="J171" s="192"/>
      <c r="K171" s="192"/>
      <c r="L171" s="192"/>
      <c r="M171" s="192"/>
      <c r="N171" s="192"/>
      <c r="O171" s="192"/>
      <c r="P171" s="193"/>
    </row>
    <row r="172" spans="3:19" x14ac:dyDescent="0.3">
      <c r="E172" s="175" t="s">
        <v>94</v>
      </c>
      <c r="F172" s="68">
        <f>Supplier2!C9</f>
        <v>60</v>
      </c>
      <c r="G172" s="69">
        <f t="shared" ref="G172:P172" si="106">F172+G174-G170</f>
        <v>60</v>
      </c>
      <c r="H172" s="69">
        <f t="shared" si="106"/>
        <v>60</v>
      </c>
      <c r="I172" s="69">
        <f t="shared" si="106"/>
        <v>60</v>
      </c>
      <c r="J172" s="69">
        <f t="shared" si="106"/>
        <v>60</v>
      </c>
      <c r="K172" s="69">
        <f t="shared" si="106"/>
        <v>60</v>
      </c>
      <c r="L172" s="69">
        <f t="shared" si="106"/>
        <v>60</v>
      </c>
      <c r="M172" s="69">
        <f t="shared" si="106"/>
        <v>60</v>
      </c>
      <c r="N172" s="69">
        <f t="shared" si="106"/>
        <v>60</v>
      </c>
      <c r="O172" s="69">
        <f t="shared" si="106"/>
        <v>60</v>
      </c>
      <c r="P172" s="70">
        <f t="shared" si="106"/>
        <v>60</v>
      </c>
    </row>
    <row r="173" spans="3:19" x14ac:dyDescent="0.3">
      <c r="E173" s="175" t="s">
        <v>95</v>
      </c>
      <c r="F173" s="72"/>
      <c r="G173" s="69">
        <f t="shared" ref="G173:I173" si="107">IF(F172-G170&lt;=$F$163, G170-F172+$F$163,0)</f>
        <v>0</v>
      </c>
      <c r="H173" s="69">
        <f t="shared" si="107"/>
        <v>0</v>
      </c>
      <c r="I173" s="69">
        <f t="shared" si="107"/>
        <v>0</v>
      </c>
      <c r="J173" s="69">
        <f>IF(I172-J170&lt;=$F$163, J170-I172+$F$163,0)</f>
        <v>0</v>
      </c>
      <c r="K173" s="69">
        <f t="shared" ref="K173:P173" si="108">IF(J172-K170&lt;=$F$163, K170-J172+$F$163,0)</f>
        <v>0</v>
      </c>
      <c r="L173" s="69">
        <f t="shared" si="108"/>
        <v>0</v>
      </c>
      <c r="M173" s="69">
        <f t="shared" si="108"/>
        <v>0</v>
      </c>
      <c r="N173" s="69">
        <f t="shared" si="108"/>
        <v>0</v>
      </c>
      <c r="O173" s="69">
        <f t="shared" si="108"/>
        <v>0</v>
      </c>
      <c r="P173" s="70">
        <f t="shared" si="108"/>
        <v>0</v>
      </c>
    </row>
    <row r="174" spans="3:19" x14ac:dyDescent="0.3">
      <c r="E174" s="178" t="s">
        <v>96</v>
      </c>
      <c r="F174" s="72"/>
      <c r="G174" s="69">
        <f xml:space="preserve"> CEILING(G173/$F$141,1)*$F$141</f>
        <v>0</v>
      </c>
      <c r="H174" s="69">
        <f t="shared" ref="H174:P174" si="109" xml:space="preserve"> CEILING(H173/$F$141,1)*$F$141</f>
        <v>0</v>
      </c>
      <c r="I174" s="69">
        <f t="shared" si="109"/>
        <v>0</v>
      </c>
      <c r="J174" s="69">
        <f t="shared" si="109"/>
        <v>0</v>
      </c>
      <c r="K174" s="69">
        <f t="shared" si="109"/>
        <v>0</v>
      </c>
      <c r="L174" s="69">
        <f t="shared" si="109"/>
        <v>0</v>
      </c>
      <c r="M174" s="69">
        <f t="shared" si="109"/>
        <v>0</v>
      </c>
      <c r="N174" s="69">
        <f t="shared" si="109"/>
        <v>0</v>
      </c>
      <c r="O174" s="69">
        <f t="shared" si="109"/>
        <v>0</v>
      </c>
      <c r="P174" s="70">
        <f t="shared" si="109"/>
        <v>0</v>
      </c>
    </row>
    <row r="175" spans="3:19" ht="15" thickBot="1" x14ac:dyDescent="0.35">
      <c r="E175" s="194" t="s">
        <v>97</v>
      </c>
      <c r="F175" s="195"/>
      <c r="G175" s="196">
        <f>H174</f>
        <v>0</v>
      </c>
      <c r="H175" s="196">
        <f>I174</f>
        <v>0</v>
      </c>
      <c r="I175" s="196">
        <f t="shared" ref="I175:P175" si="110">J174</f>
        <v>0</v>
      </c>
      <c r="J175" s="196">
        <f t="shared" si="110"/>
        <v>0</v>
      </c>
      <c r="K175" s="196">
        <f t="shared" si="110"/>
        <v>0</v>
      </c>
      <c r="L175" s="196">
        <f t="shared" si="110"/>
        <v>0</v>
      </c>
      <c r="M175" s="196">
        <f t="shared" si="110"/>
        <v>0</v>
      </c>
      <c r="N175" s="196">
        <f t="shared" si="110"/>
        <v>0</v>
      </c>
      <c r="O175" s="196">
        <f t="shared" si="110"/>
        <v>0</v>
      </c>
      <c r="P175" s="197">
        <f t="shared" si="110"/>
        <v>0</v>
      </c>
    </row>
    <row r="176" spans="3:19" ht="15" thickBot="1" x14ac:dyDescent="0.35">
      <c r="C176" t="s">
        <v>141</v>
      </c>
      <c r="E176" s="198" t="s">
        <v>142</v>
      </c>
      <c r="F176" s="199"/>
      <c r="G176" s="200">
        <f>IF(G173&gt;$F$164,G173-$F$164,0)</f>
        <v>0</v>
      </c>
      <c r="H176" s="200">
        <f t="shared" ref="H176:P177" si="111">IF(H173&gt;$F$164,H173-$F$164,0)</f>
        <v>0</v>
      </c>
      <c r="I176" s="200">
        <f t="shared" si="111"/>
        <v>0</v>
      </c>
      <c r="J176" s="200">
        <f t="shared" si="111"/>
        <v>0</v>
      </c>
      <c r="K176" s="200">
        <f t="shared" si="111"/>
        <v>0</v>
      </c>
      <c r="L176" s="200">
        <f t="shared" si="111"/>
        <v>0</v>
      </c>
      <c r="M176" s="200">
        <f t="shared" si="111"/>
        <v>0</v>
      </c>
      <c r="N176" s="200">
        <f t="shared" si="111"/>
        <v>0</v>
      </c>
      <c r="O176" s="200">
        <f t="shared" si="111"/>
        <v>0</v>
      </c>
      <c r="P176" s="201">
        <f t="shared" si="111"/>
        <v>0</v>
      </c>
    </row>
    <row r="177" spans="4:16" ht="15" thickBot="1" x14ac:dyDescent="0.35">
      <c r="E177" s="198" t="s">
        <v>99</v>
      </c>
      <c r="F177" s="199"/>
      <c r="G177" s="200">
        <f>IF(G174&gt;$F$164,G174-$F$164,0)</f>
        <v>0</v>
      </c>
      <c r="H177" s="200">
        <f t="shared" si="111"/>
        <v>0</v>
      </c>
      <c r="I177" s="200">
        <f t="shared" si="111"/>
        <v>0</v>
      </c>
      <c r="J177" s="200">
        <f t="shared" si="111"/>
        <v>0</v>
      </c>
      <c r="K177" s="200">
        <f t="shared" si="111"/>
        <v>0</v>
      </c>
      <c r="L177" s="200">
        <f t="shared" si="111"/>
        <v>0</v>
      </c>
      <c r="M177" s="200">
        <f t="shared" si="111"/>
        <v>0</v>
      </c>
      <c r="N177" s="200">
        <f t="shared" si="111"/>
        <v>0</v>
      </c>
      <c r="O177" s="200">
        <f t="shared" si="111"/>
        <v>0</v>
      </c>
      <c r="P177" s="201">
        <f t="shared" si="111"/>
        <v>0</v>
      </c>
    </row>
    <row r="178" spans="4:16" x14ac:dyDescent="0.3">
      <c r="I178" s="202"/>
      <c r="J178" s="203"/>
    </row>
    <row r="179" spans="4:16" x14ac:dyDescent="0.3">
      <c r="I179" s="202"/>
      <c r="J179" s="203"/>
    </row>
    <row r="180" spans="4:16" x14ac:dyDescent="0.3">
      <c r="I180" s="202"/>
      <c r="J180" s="203"/>
    </row>
    <row r="181" spans="4:16" x14ac:dyDescent="0.3">
      <c r="I181" s="202"/>
      <c r="J181" s="203"/>
    </row>
    <row r="182" spans="4:16" x14ac:dyDescent="0.3">
      <c r="I182" s="204">
        <f>MIN(I131,I86,I42)</f>
        <v>0</v>
      </c>
      <c r="J182" s="203"/>
    </row>
    <row r="183" spans="4:16" x14ac:dyDescent="0.3">
      <c r="I183" s="202"/>
      <c r="J183" s="203"/>
    </row>
    <row r="184" spans="4:16" x14ac:dyDescent="0.3">
      <c r="D184" s="48" t="s">
        <v>100</v>
      </c>
      <c r="I184" s="205" t="s">
        <v>101</v>
      </c>
    </row>
    <row r="185" spans="4:16" x14ac:dyDescent="0.3">
      <c r="D185" t="s">
        <v>102</v>
      </c>
      <c r="I185" s="48" t="s">
        <v>103</v>
      </c>
    </row>
    <row r="186" spans="4:16" x14ac:dyDescent="0.3">
      <c r="D186" t="s">
        <v>104</v>
      </c>
    </row>
    <row r="187" spans="4:16" x14ac:dyDescent="0.3">
      <c r="D187" t="s">
        <v>105</v>
      </c>
    </row>
    <row r="188" spans="4:16" x14ac:dyDescent="0.3">
      <c r="D188" s="206" t="s">
        <v>106</v>
      </c>
      <c r="E188" s="48" t="s">
        <v>107</v>
      </c>
      <c r="I188" s="205" t="s">
        <v>108</v>
      </c>
    </row>
    <row r="189" spans="4:16" x14ac:dyDescent="0.3">
      <c r="I189" s="48" t="s">
        <v>109</v>
      </c>
    </row>
  </sheetData>
  <mergeCells count="7">
    <mergeCell ref="O162:O165"/>
    <mergeCell ref="P162:P165"/>
    <mergeCell ref="P9:P12"/>
    <mergeCell ref="P53:P56"/>
    <mergeCell ref="P98:P101"/>
    <mergeCell ref="O141:O144"/>
    <mergeCell ref="P141:P144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8111C-25EC-4FFD-8E3F-66A7D682C0B1}">
  <dimension ref="A2:AK189"/>
  <sheetViews>
    <sheetView topLeftCell="A144" zoomScale="85" zoomScaleNormal="85" workbookViewId="0">
      <selection activeCell="E179" sqref="E179"/>
    </sheetView>
  </sheetViews>
  <sheetFormatPr defaultRowHeight="14.4" x14ac:dyDescent="0.3"/>
  <cols>
    <col min="4" max="4" width="23.6640625" customWidth="1"/>
    <col min="5" max="5" width="39.88671875" bestFit="1" customWidth="1"/>
    <col min="6" max="6" width="7.21875" bestFit="1" customWidth="1"/>
    <col min="7" max="7" width="11.6640625" bestFit="1" customWidth="1"/>
    <col min="8" max="8" width="10" style="4" bestFit="1" customWidth="1"/>
    <col min="9" max="11" width="9.88671875" style="4" bestFit="1" customWidth="1"/>
    <col min="12" max="12" width="11.33203125" style="4" customWidth="1"/>
    <col min="13" max="14" width="9.88671875" style="4" bestFit="1" customWidth="1"/>
    <col min="15" max="15" width="10" style="4" bestFit="1" customWidth="1"/>
    <col min="16" max="16" width="10.6640625" style="4" bestFit="1" customWidth="1"/>
    <col min="17" max="17" width="17.6640625" bestFit="1" customWidth="1"/>
    <col min="18" max="18" width="11.44140625" customWidth="1"/>
    <col min="30" max="30" width="5.5546875" customWidth="1"/>
    <col min="31" max="31" width="6" customWidth="1"/>
    <col min="32" max="32" width="5.6640625" customWidth="1"/>
    <col min="34" max="34" width="5.6640625" customWidth="1"/>
  </cols>
  <sheetData>
    <row r="2" spans="1:17" x14ac:dyDescent="0.3">
      <c r="A2" s="49"/>
      <c r="B2" s="49"/>
      <c r="C2" s="49"/>
      <c r="E2" s="50" t="s">
        <v>29</v>
      </c>
    </row>
    <row r="3" spans="1:17" x14ac:dyDescent="0.3">
      <c r="A3" s="49"/>
      <c r="B3" s="49"/>
      <c r="C3" s="49"/>
      <c r="E3" s="50"/>
      <c r="K3" s="49" t="s">
        <v>30</v>
      </c>
    </row>
    <row r="4" spans="1:17" x14ac:dyDescent="0.3">
      <c r="D4" s="51" t="s">
        <v>31</v>
      </c>
      <c r="E4" s="52" t="s">
        <v>32</v>
      </c>
      <c r="K4" s="49" t="s">
        <v>33</v>
      </c>
    </row>
    <row r="5" spans="1:17" x14ac:dyDescent="0.3">
      <c r="E5" s="1" t="s">
        <v>117</v>
      </c>
      <c r="F5" s="232">
        <f>'DC1'!C3</f>
        <v>20</v>
      </c>
      <c r="G5" s="248">
        <f>'DC1'!D3</f>
        <v>600</v>
      </c>
      <c r="H5"/>
      <c r="Q5" s="4"/>
    </row>
    <row r="6" spans="1:17" ht="14.4" customHeight="1" x14ac:dyDescent="0.3">
      <c r="E6" s="1" t="s">
        <v>118</v>
      </c>
      <c r="F6" s="232">
        <f>'DC1'!C4</f>
        <v>10</v>
      </c>
      <c r="G6" s="248">
        <f>'DC1'!D4</f>
        <v>350</v>
      </c>
      <c r="H6"/>
      <c r="Q6" s="4"/>
    </row>
    <row r="7" spans="1:17" ht="14.4" customHeight="1" x14ac:dyDescent="0.3">
      <c r="E7" s="256" t="s">
        <v>119</v>
      </c>
      <c r="F7" s="257">
        <f>'DC1'!C5</f>
        <v>20</v>
      </c>
      <c r="G7" s="258">
        <f>'DC1'!D5</f>
        <v>500</v>
      </c>
      <c r="H7"/>
      <c r="P7" s="254"/>
      <c r="Q7" s="4"/>
    </row>
    <row r="8" spans="1:17" ht="14.4" customHeight="1" x14ac:dyDescent="0.3">
      <c r="E8" s="256" t="s">
        <v>120</v>
      </c>
      <c r="F8" s="257">
        <f>'DC1'!C6</f>
        <v>10</v>
      </c>
      <c r="G8" s="258">
        <f>'DC1'!D6</f>
        <v>280</v>
      </c>
      <c r="H8"/>
      <c r="P8" s="254"/>
      <c r="Q8" s="4"/>
    </row>
    <row r="9" spans="1:17" ht="14.4" customHeight="1" x14ac:dyDescent="0.3">
      <c r="E9" s="1" t="s">
        <v>121</v>
      </c>
      <c r="F9" s="232">
        <f>'DC1'!C7</f>
        <v>2</v>
      </c>
      <c r="G9" t="s">
        <v>34</v>
      </c>
      <c r="P9" s="294">
        <v>1</v>
      </c>
    </row>
    <row r="10" spans="1:17" ht="14.4" customHeight="1" x14ac:dyDescent="0.3">
      <c r="E10" s="256" t="s">
        <v>122</v>
      </c>
      <c r="F10" s="257">
        <f>'DC1'!C8</f>
        <v>1</v>
      </c>
      <c r="G10" t="s">
        <v>34</v>
      </c>
      <c r="P10" s="294"/>
    </row>
    <row r="11" spans="1:17" ht="14.4" customHeight="1" x14ac:dyDescent="0.3">
      <c r="E11" s="1" t="s">
        <v>86</v>
      </c>
      <c r="F11" s="6">
        <f>'DC1'!C9</f>
        <v>10</v>
      </c>
      <c r="G11" t="s">
        <v>35</v>
      </c>
      <c r="I11" s="255"/>
      <c r="L11" s="53" t="s">
        <v>36</v>
      </c>
      <c r="P11" s="294"/>
    </row>
    <row r="12" spans="1:17" ht="15" customHeight="1" thickBot="1" x14ac:dyDescent="0.35">
      <c r="E12" s="1" t="s">
        <v>37</v>
      </c>
      <c r="F12" s="7">
        <f>'DC1'!C10</f>
        <v>30</v>
      </c>
      <c r="G12" t="s">
        <v>35</v>
      </c>
      <c r="P12" s="295"/>
    </row>
    <row r="13" spans="1:17" ht="15" thickBot="1" x14ac:dyDescent="0.35">
      <c r="F13" s="243" t="s">
        <v>38</v>
      </c>
      <c r="G13" s="244" t="s">
        <v>0</v>
      </c>
      <c r="H13" s="244" t="s">
        <v>1</v>
      </c>
      <c r="I13" s="244" t="s">
        <v>2</v>
      </c>
      <c r="J13" s="244" t="s">
        <v>3</v>
      </c>
      <c r="K13" s="244" t="s">
        <v>4</v>
      </c>
      <c r="L13" s="244" t="s">
        <v>5</v>
      </c>
      <c r="M13" s="244" t="s">
        <v>6</v>
      </c>
      <c r="N13" s="244" t="s">
        <v>7</v>
      </c>
      <c r="O13" s="244" t="s">
        <v>8</v>
      </c>
      <c r="P13" s="245" t="s">
        <v>9</v>
      </c>
      <c r="Q13" s="55" t="s">
        <v>39</v>
      </c>
    </row>
    <row r="14" spans="1:17" x14ac:dyDescent="0.3">
      <c r="E14" s="10" t="s">
        <v>10</v>
      </c>
      <c r="F14" s="56"/>
      <c r="G14" s="246">
        <f>'DC1'!C13</f>
        <v>0</v>
      </c>
      <c r="H14" s="246">
        <f>'DC1'!D13</f>
        <v>0</v>
      </c>
      <c r="I14" s="246">
        <f>'DC1'!E13</f>
        <v>30</v>
      </c>
      <c r="J14" s="246">
        <f>'DC1'!F13</f>
        <v>30</v>
      </c>
      <c r="K14" s="249">
        <f>'DC1'!G13</f>
        <v>20</v>
      </c>
      <c r="L14" s="246">
        <f>'DC1'!H13</f>
        <v>15</v>
      </c>
      <c r="M14" s="246">
        <f>'DC1'!I13</f>
        <v>70</v>
      </c>
      <c r="N14" s="246">
        <f>'DC1'!J13</f>
        <v>0</v>
      </c>
      <c r="O14" s="246">
        <f>'DC1'!K13</f>
        <v>0</v>
      </c>
      <c r="P14" s="247">
        <f>'DC1'!L13</f>
        <v>10</v>
      </c>
      <c r="Q14" s="57" t="s">
        <v>40</v>
      </c>
    </row>
    <row r="15" spans="1:17" x14ac:dyDescent="0.3">
      <c r="D15" s="49" t="s">
        <v>41</v>
      </c>
      <c r="E15" s="14" t="s">
        <v>11</v>
      </c>
      <c r="F15" s="241"/>
      <c r="G15" s="240">
        <f>'DC1'!C14</f>
        <v>140</v>
      </c>
      <c r="H15" s="240">
        <f>'DC1'!D14</f>
        <v>30</v>
      </c>
      <c r="I15" s="240">
        <f>'DC1'!E14</f>
        <v>0</v>
      </c>
      <c r="J15" s="240">
        <f>'DC1'!F14</f>
        <v>0</v>
      </c>
      <c r="K15" s="240">
        <f>'DC1'!G14</f>
        <v>0</v>
      </c>
      <c r="L15" s="240">
        <f>'DC1'!H14</f>
        <v>0</v>
      </c>
      <c r="M15" s="240">
        <f>'DC1'!I14</f>
        <v>0</v>
      </c>
      <c r="N15" s="240">
        <f>'DC1'!J14</f>
        <v>0</v>
      </c>
      <c r="O15" s="240">
        <f>'DC1'!K14</f>
        <v>0</v>
      </c>
      <c r="P15" s="242">
        <f>'DC1'!L14</f>
        <v>0</v>
      </c>
    </row>
    <row r="16" spans="1:17" x14ac:dyDescent="0.3">
      <c r="E16" s="16" t="s">
        <v>12</v>
      </c>
      <c r="F16" s="59"/>
      <c r="G16" s="240">
        <f>'DC1'!C15</f>
        <v>0</v>
      </c>
      <c r="H16" s="240">
        <f>'DC1'!D15</f>
        <v>0</v>
      </c>
      <c r="I16" s="240">
        <f>'DC1'!E15</f>
        <v>20</v>
      </c>
      <c r="J16" s="240">
        <f>'DC1'!F15</f>
        <v>50</v>
      </c>
      <c r="K16" s="240">
        <f>'DC1'!G15</f>
        <v>60</v>
      </c>
      <c r="L16" s="240">
        <f>'DC1'!H15</f>
        <v>0</v>
      </c>
      <c r="M16" s="240">
        <f>'DC1'!I15</f>
        <v>40</v>
      </c>
      <c r="N16" s="240">
        <f>'DC1'!J15</f>
        <v>0</v>
      </c>
      <c r="O16" s="240">
        <f>'DC1'!K15</f>
        <v>40</v>
      </c>
      <c r="P16" s="242">
        <f>'DC1'!L15</f>
        <v>0</v>
      </c>
    </row>
    <row r="17" spans="4:31" x14ac:dyDescent="0.3">
      <c r="D17" s="49" t="s">
        <v>41</v>
      </c>
      <c r="E17" s="17" t="s">
        <v>13</v>
      </c>
      <c r="F17" s="59"/>
      <c r="G17" s="240">
        <f>'DC1'!C16</f>
        <v>50</v>
      </c>
      <c r="H17" s="240">
        <f>'DC1'!D16</f>
        <v>40</v>
      </c>
      <c r="I17" s="240">
        <f>'DC1'!E16</f>
        <v>0</v>
      </c>
      <c r="J17" s="240">
        <f>'DC1'!F16</f>
        <v>0</v>
      </c>
      <c r="K17" s="240">
        <f>'DC1'!G16</f>
        <v>0</v>
      </c>
      <c r="L17" s="240">
        <f>'DC1'!H16</f>
        <v>0</v>
      </c>
      <c r="M17" s="240">
        <f>'DC1'!I16</f>
        <v>0</v>
      </c>
      <c r="N17" s="240">
        <f>'DC1'!J16</f>
        <v>0</v>
      </c>
      <c r="O17" s="240">
        <f>'DC1'!K16</f>
        <v>0</v>
      </c>
      <c r="P17" s="242">
        <f>'DC1'!L16</f>
        <v>0</v>
      </c>
    </row>
    <row r="18" spans="4:31" ht="15" thickBot="1" x14ac:dyDescent="0.35">
      <c r="E18" s="60" t="s">
        <v>42</v>
      </c>
      <c r="F18" s="61"/>
      <c r="G18" s="62">
        <f>SUM(G14:G17)</f>
        <v>190</v>
      </c>
      <c r="H18" s="62">
        <f t="shared" ref="H18:P18" si="0">SUM(H14:H17)</f>
        <v>70</v>
      </c>
      <c r="I18" s="62">
        <f t="shared" si="0"/>
        <v>50</v>
      </c>
      <c r="J18" s="62">
        <f t="shared" si="0"/>
        <v>80</v>
      </c>
      <c r="K18" s="62">
        <f t="shared" si="0"/>
        <v>80</v>
      </c>
      <c r="L18" s="62">
        <f t="shared" si="0"/>
        <v>15</v>
      </c>
      <c r="M18" s="62">
        <f t="shared" si="0"/>
        <v>110</v>
      </c>
      <c r="N18" s="62">
        <f t="shared" si="0"/>
        <v>0</v>
      </c>
      <c r="O18" s="62">
        <f t="shared" si="0"/>
        <v>40</v>
      </c>
      <c r="P18" s="63">
        <f t="shared" si="0"/>
        <v>10</v>
      </c>
    </row>
    <row r="19" spans="4:31" x14ac:dyDescent="0.3">
      <c r="E19" s="64" t="s">
        <v>14</v>
      </c>
      <c r="F19" s="65"/>
      <c r="G19" s="66">
        <f>'DC1'!C17</f>
        <v>80</v>
      </c>
      <c r="H19" s="66">
        <f>'DC1'!D17</f>
        <v>80</v>
      </c>
      <c r="I19" s="291"/>
      <c r="J19" s="291"/>
      <c r="K19" s="291"/>
      <c r="L19" s="291"/>
      <c r="M19" s="291"/>
      <c r="N19" s="291"/>
      <c r="O19" s="291"/>
      <c r="P19" s="292"/>
      <c r="Q19" s="49" t="s">
        <v>43</v>
      </c>
    </row>
    <row r="20" spans="4:31" x14ac:dyDescent="0.3">
      <c r="E20" s="67" t="s">
        <v>44</v>
      </c>
      <c r="F20" s="68">
        <f>'DC1'!C11</f>
        <v>50</v>
      </c>
      <c r="G20" s="69">
        <f>F20+G19+G22-G18</f>
        <v>30</v>
      </c>
      <c r="H20" s="69">
        <f t="shared" ref="H20:P20" si="1">G20+H19+H22-H18</f>
        <v>40</v>
      </c>
      <c r="I20" s="69">
        <f t="shared" si="1"/>
        <v>30</v>
      </c>
      <c r="J20" s="69">
        <f t="shared" si="1"/>
        <v>30</v>
      </c>
      <c r="K20" s="69">
        <f t="shared" si="1"/>
        <v>30</v>
      </c>
      <c r="L20" s="69">
        <f t="shared" si="1"/>
        <v>35</v>
      </c>
      <c r="M20" s="69">
        <f t="shared" si="1"/>
        <v>35</v>
      </c>
      <c r="N20" s="69">
        <f t="shared" si="1"/>
        <v>35</v>
      </c>
      <c r="O20" s="69">
        <f t="shared" si="1"/>
        <v>35</v>
      </c>
      <c r="P20" s="70">
        <f t="shared" si="1"/>
        <v>35</v>
      </c>
      <c r="R20" s="71" t="s">
        <v>45</v>
      </c>
    </row>
    <row r="21" spans="4:31" x14ac:dyDescent="0.3">
      <c r="D21" s="49" t="s">
        <v>46</v>
      </c>
      <c r="E21" s="67" t="s">
        <v>47</v>
      </c>
      <c r="F21" s="72"/>
      <c r="G21" s="69">
        <f>IF(F20-G18+G19&lt;=$F$12, G18-G19-F20+$F$12,0)</f>
        <v>90</v>
      </c>
      <c r="H21" s="69">
        <f>IF(G20-H18+H19&lt;=$F$12, H18-H19-G20+$F$12,0)</f>
        <v>0</v>
      </c>
      <c r="I21" s="69">
        <f t="shared" ref="I21:P21" si="2">IF(H20-I18+I19&lt;=$F$12, I18-I19-H20+$F$12,0)</f>
        <v>40</v>
      </c>
      <c r="J21" s="69">
        <f t="shared" si="2"/>
        <v>80</v>
      </c>
      <c r="K21" s="69">
        <f t="shared" si="2"/>
        <v>80</v>
      </c>
      <c r="L21" s="69">
        <f t="shared" si="2"/>
        <v>15</v>
      </c>
      <c r="M21" s="69">
        <f t="shared" si="2"/>
        <v>105</v>
      </c>
      <c r="N21" s="69">
        <f t="shared" si="2"/>
        <v>0</v>
      </c>
      <c r="O21" s="69">
        <f t="shared" si="2"/>
        <v>35</v>
      </c>
      <c r="P21" s="70">
        <f t="shared" si="2"/>
        <v>5</v>
      </c>
      <c r="R21" s="71" t="s">
        <v>48</v>
      </c>
    </row>
    <row r="22" spans="4:31" x14ac:dyDescent="0.3">
      <c r="E22" s="73" t="s">
        <v>49</v>
      </c>
      <c r="F22" s="72"/>
      <c r="G22" s="69">
        <f t="shared" ref="G22:H22" si="3" xml:space="preserve"> CEILING(G21/$F$11,1)*$F$11</f>
        <v>90</v>
      </c>
      <c r="H22" s="69">
        <f t="shared" si="3"/>
        <v>0</v>
      </c>
      <c r="I22" s="69">
        <f xml:space="preserve"> CEILING(I21/$F$11,1)*$F$11</f>
        <v>40</v>
      </c>
      <c r="J22" s="69">
        <f t="shared" ref="J22:P22" si="4" xml:space="preserve"> CEILING(J21/$F$11,1)*$F$11</f>
        <v>80</v>
      </c>
      <c r="K22" s="69">
        <f t="shared" si="4"/>
        <v>80</v>
      </c>
      <c r="L22" s="69">
        <f t="shared" si="4"/>
        <v>20</v>
      </c>
      <c r="M22" s="69">
        <f t="shared" si="4"/>
        <v>110</v>
      </c>
      <c r="N22" s="69">
        <f t="shared" si="4"/>
        <v>0</v>
      </c>
      <c r="O22" s="69">
        <f t="shared" si="4"/>
        <v>40</v>
      </c>
      <c r="P22" s="70">
        <f t="shared" si="4"/>
        <v>10</v>
      </c>
    </row>
    <row r="23" spans="4:31" ht="15" thickBot="1" x14ac:dyDescent="0.35">
      <c r="E23" s="74" t="s">
        <v>50</v>
      </c>
      <c r="F23" s="75"/>
      <c r="G23" s="76">
        <f>H22</f>
        <v>0</v>
      </c>
      <c r="H23" s="76">
        <f t="shared" ref="H23:P23" si="5">I22</f>
        <v>40</v>
      </c>
      <c r="I23" s="76">
        <f t="shared" si="5"/>
        <v>80</v>
      </c>
      <c r="J23" s="76">
        <f t="shared" si="5"/>
        <v>80</v>
      </c>
      <c r="K23" s="76">
        <f t="shared" si="5"/>
        <v>20</v>
      </c>
      <c r="L23" s="76">
        <f t="shared" si="5"/>
        <v>110</v>
      </c>
      <c r="M23" s="76">
        <f t="shared" si="5"/>
        <v>0</v>
      </c>
      <c r="N23" s="76">
        <f t="shared" si="5"/>
        <v>40</v>
      </c>
      <c r="O23" s="76">
        <f t="shared" si="5"/>
        <v>10</v>
      </c>
      <c r="P23" s="77">
        <f t="shared" si="5"/>
        <v>0</v>
      </c>
    </row>
    <row r="24" spans="4:31" x14ac:dyDescent="0.3">
      <c r="E24" s="78" t="s">
        <v>51</v>
      </c>
      <c r="F24" s="79"/>
      <c r="G24" s="80">
        <f>QUOTIENT(MOD(G23+$F$6-1,$F$5),$F$6)</f>
        <v>0</v>
      </c>
      <c r="H24" s="80">
        <f t="shared" ref="H24:P24" si="6">QUOTIENT(MOD(H23+$F$6-1,$F$5),$F$6)</f>
        <v>0</v>
      </c>
      <c r="I24" s="80">
        <f t="shared" si="6"/>
        <v>0</v>
      </c>
      <c r="J24" s="80">
        <f t="shared" si="6"/>
        <v>0</v>
      </c>
      <c r="K24" s="80">
        <f t="shared" si="6"/>
        <v>0</v>
      </c>
      <c r="L24" s="80">
        <f t="shared" si="6"/>
        <v>1</v>
      </c>
      <c r="M24" s="80">
        <f t="shared" si="6"/>
        <v>0</v>
      </c>
      <c r="N24" s="80">
        <f t="shared" si="6"/>
        <v>0</v>
      </c>
      <c r="O24" s="80">
        <f t="shared" si="6"/>
        <v>1</v>
      </c>
      <c r="P24" s="81">
        <f t="shared" si="6"/>
        <v>0</v>
      </c>
    </row>
    <row r="25" spans="4:31" x14ac:dyDescent="0.3">
      <c r="D25" s="49"/>
      <c r="E25" s="82" t="s">
        <v>52</v>
      </c>
      <c r="F25" s="83"/>
      <c r="G25" s="84">
        <f>QUOTIENT(G23+$F$6-1,$F$5)</f>
        <v>0</v>
      </c>
      <c r="H25" s="84">
        <f t="shared" ref="H25:P25" si="7">QUOTIENT(H23+$F$6-1,$F$5)</f>
        <v>2</v>
      </c>
      <c r="I25" s="84">
        <f t="shared" si="7"/>
        <v>4</v>
      </c>
      <c r="J25" s="84">
        <f t="shared" si="7"/>
        <v>4</v>
      </c>
      <c r="K25" s="84">
        <f t="shared" si="7"/>
        <v>1</v>
      </c>
      <c r="L25" s="84">
        <f t="shared" si="7"/>
        <v>5</v>
      </c>
      <c r="M25" s="84">
        <f t="shared" si="7"/>
        <v>0</v>
      </c>
      <c r="N25" s="84">
        <f t="shared" si="7"/>
        <v>2</v>
      </c>
      <c r="O25" s="84">
        <f t="shared" si="7"/>
        <v>0</v>
      </c>
      <c r="P25" s="85">
        <f t="shared" si="7"/>
        <v>0</v>
      </c>
    </row>
    <row r="26" spans="4:31" ht="15" thickBot="1" x14ac:dyDescent="0.35">
      <c r="E26" s="86" t="s">
        <v>53</v>
      </c>
      <c r="F26" s="87"/>
      <c r="G26" s="88">
        <f>IF($Q$26="Choosing Supplier 1", G25*$G$5+G24*$G$6,G25*$G$7+G24*$G$8)</f>
        <v>0</v>
      </c>
      <c r="H26" s="88">
        <f t="shared" ref="H26:P26" si="8">IF($Q$26="Choosing Supplier 1", H25*$G$5+H24*$G$6,H25*$G$7+H24*$G$8)</f>
        <v>1200</v>
      </c>
      <c r="I26" s="88">
        <f t="shared" si="8"/>
        <v>2400</v>
      </c>
      <c r="J26" s="88">
        <f t="shared" si="8"/>
        <v>2400</v>
      </c>
      <c r="K26" s="88">
        <f t="shared" si="8"/>
        <v>600</v>
      </c>
      <c r="L26" s="88">
        <f t="shared" si="8"/>
        <v>3350</v>
      </c>
      <c r="M26" s="88">
        <f t="shared" si="8"/>
        <v>0</v>
      </c>
      <c r="N26" s="88">
        <f t="shared" si="8"/>
        <v>1200</v>
      </c>
      <c r="O26" s="88">
        <f t="shared" si="8"/>
        <v>350</v>
      </c>
      <c r="P26" s="89">
        <f t="shared" si="8"/>
        <v>0</v>
      </c>
      <c r="Q26" s="290" t="str">
        <f>IF($G$5&lt;$G$7,IF($F$144="Yes","Choosing Supplier 1", "Choosing Supplier 2"),IF($F$165="Yes", "Choosing Supplier 2","Choosing Supplier 1"))</f>
        <v>Choosing Supplier 1</v>
      </c>
      <c r="R26" t="s">
        <v>144</v>
      </c>
    </row>
    <row r="27" spans="4:31" x14ac:dyDescent="0.3">
      <c r="E27" s="90" t="s">
        <v>17</v>
      </c>
      <c r="F27" s="91"/>
      <c r="G27" s="92">
        <f>'DC1'!C18</f>
        <v>210</v>
      </c>
      <c r="H27" s="92">
        <f>'DC1'!D18</f>
        <v>211</v>
      </c>
      <c r="I27" s="92">
        <f>'DC1'!E18</f>
        <v>213</v>
      </c>
      <c r="J27" s="92">
        <f>'DC1'!F18</f>
        <v>215</v>
      </c>
      <c r="K27" s="92">
        <f>'DC1'!G18</f>
        <v>215</v>
      </c>
      <c r="L27" s="92">
        <f>'DC1'!H18</f>
        <v>216</v>
      </c>
      <c r="M27" s="92">
        <f>'DC1'!I18</f>
        <v>214</v>
      </c>
      <c r="N27" s="92">
        <f>'DC1'!J18</f>
        <v>212</v>
      </c>
      <c r="O27" s="92">
        <f>'DC1'!K18</f>
        <v>210</v>
      </c>
      <c r="P27" s="93">
        <f>'DC1'!L18</f>
        <v>209</v>
      </c>
    </row>
    <row r="28" spans="4:31" x14ac:dyDescent="0.3">
      <c r="D28" s="49" t="s">
        <v>54</v>
      </c>
      <c r="E28" s="94" t="s">
        <v>55</v>
      </c>
      <c r="F28" s="95"/>
      <c r="G28" s="96">
        <f t="shared" ref="G28:P28" si="9">G27*G23</f>
        <v>0</v>
      </c>
      <c r="H28" s="97">
        <f>H27*H23</f>
        <v>8440</v>
      </c>
      <c r="I28" s="97">
        <f t="shared" si="9"/>
        <v>17040</v>
      </c>
      <c r="J28" s="97">
        <f t="shared" si="9"/>
        <v>17200</v>
      </c>
      <c r="K28" s="97">
        <f t="shared" si="9"/>
        <v>4300</v>
      </c>
      <c r="L28" s="97">
        <f t="shared" si="9"/>
        <v>23760</v>
      </c>
      <c r="M28" s="97">
        <f t="shared" si="9"/>
        <v>0</v>
      </c>
      <c r="N28" s="97">
        <f t="shared" si="9"/>
        <v>8480</v>
      </c>
      <c r="O28" s="97">
        <f t="shared" si="9"/>
        <v>2100</v>
      </c>
      <c r="P28" s="98">
        <f t="shared" si="9"/>
        <v>0</v>
      </c>
      <c r="Q28" s="49" t="s">
        <v>56</v>
      </c>
      <c r="AE28">
        <v>10</v>
      </c>
    </row>
    <row r="29" spans="4:31" ht="15" thickBot="1" x14ac:dyDescent="0.35">
      <c r="E29" s="99" t="s">
        <v>57</v>
      </c>
      <c r="F29" s="100"/>
      <c r="G29" s="101">
        <f t="shared" ref="G29:P29" si="10">G26+G28</f>
        <v>0</v>
      </c>
      <c r="H29" s="101">
        <f t="shared" si="10"/>
        <v>9640</v>
      </c>
      <c r="I29" s="101">
        <f t="shared" si="10"/>
        <v>19440</v>
      </c>
      <c r="J29" s="101">
        <f t="shared" si="10"/>
        <v>19600</v>
      </c>
      <c r="K29" s="101">
        <f t="shared" si="10"/>
        <v>4900</v>
      </c>
      <c r="L29" s="101">
        <f t="shared" si="10"/>
        <v>27110</v>
      </c>
      <c r="M29" s="101">
        <f t="shared" si="10"/>
        <v>0</v>
      </c>
      <c r="N29" s="101">
        <f t="shared" si="10"/>
        <v>9680</v>
      </c>
      <c r="O29" s="101">
        <f t="shared" si="10"/>
        <v>2450</v>
      </c>
      <c r="P29" s="102">
        <f t="shared" si="10"/>
        <v>0</v>
      </c>
      <c r="Q29" s="49" t="s">
        <v>58</v>
      </c>
      <c r="AE29">
        <v>20</v>
      </c>
    </row>
    <row r="30" spans="4:31" x14ac:dyDescent="0.3">
      <c r="E30" s="90" t="s">
        <v>18</v>
      </c>
      <c r="F30" s="103"/>
      <c r="G30" s="92">
        <f>'DC1'!C19</f>
        <v>410</v>
      </c>
      <c r="H30" s="92">
        <f>'DC1'!D19</f>
        <v>413</v>
      </c>
      <c r="I30" s="92">
        <f>'DC1'!E19</f>
        <v>410</v>
      </c>
      <c r="J30" s="92">
        <f>'DC1'!F19</f>
        <v>415</v>
      </c>
      <c r="K30" s="92">
        <f>'DC1'!G19</f>
        <v>418</v>
      </c>
      <c r="L30" s="92">
        <f>'DC1'!H19</f>
        <v>430</v>
      </c>
      <c r="M30" s="92">
        <f>'DC1'!I19</f>
        <v>423</v>
      </c>
      <c r="N30" s="92">
        <f>'DC1'!J19</f>
        <v>419</v>
      </c>
      <c r="O30" s="92">
        <f>'DC1'!K19</f>
        <v>417</v>
      </c>
      <c r="P30" s="93">
        <f>'DC1'!L19</f>
        <v>422</v>
      </c>
    </row>
    <row r="31" spans="4:31" x14ac:dyDescent="0.3">
      <c r="E31" s="94" t="s">
        <v>59</v>
      </c>
      <c r="F31" s="104"/>
      <c r="G31" s="105">
        <f>G30*G23</f>
        <v>0</v>
      </c>
      <c r="H31" s="105">
        <f t="shared" ref="H31:P31" si="11">H30*H23</f>
        <v>16520</v>
      </c>
      <c r="I31" s="105">
        <f t="shared" si="11"/>
        <v>32800</v>
      </c>
      <c r="J31" s="105">
        <f t="shared" si="11"/>
        <v>33200</v>
      </c>
      <c r="K31" s="105">
        <f t="shared" si="11"/>
        <v>8360</v>
      </c>
      <c r="L31" s="105">
        <f t="shared" si="11"/>
        <v>47300</v>
      </c>
      <c r="M31" s="105">
        <f t="shared" si="11"/>
        <v>0</v>
      </c>
      <c r="N31" s="105">
        <f t="shared" si="11"/>
        <v>16760</v>
      </c>
      <c r="O31" s="105">
        <f t="shared" si="11"/>
        <v>4170</v>
      </c>
      <c r="P31" s="106">
        <f t="shared" si="11"/>
        <v>0</v>
      </c>
      <c r="Q31" s="49" t="s">
        <v>60</v>
      </c>
    </row>
    <row r="32" spans="4:31" ht="13.8" customHeight="1" thickBot="1" x14ac:dyDescent="0.35">
      <c r="E32" s="107" t="s">
        <v>61</v>
      </c>
      <c r="F32" s="108"/>
      <c r="G32" s="109">
        <f>G31-G29</f>
        <v>0</v>
      </c>
      <c r="H32" s="109">
        <f t="shared" ref="H32:P32" si="12">H31-H29</f>
        <v>6880</v>
      </c>
      <c r="I32" s="109">
        <f t="shared" si="12"/>
        <v>13360</v>
      </c>
      <c r="J32" s="109">
        <f t="shared" si="12"/>
        <v>13600</v>
      </c>
      <c r="K32" s="109">
        <f t="shared" si="12"/>
        <v>3460</v>
      </c>
      <c r="L32" s="109">
        <f t="shared" si="12"/>
        <v>20190</v>
      </c>
      <c r="M32" s="109">
        <f t="shared" si="12"/>
        <v>0</v>
      </c>
      <c r="N32" s="109">
        <f t="shared" si="12"/>
        <v>7080</v>
      </c>
      <c r="O32" s="109">
        <f t="shared" si="12"/>
        <v>1720</v>
      </c>
      <c r="P32" s="110">
        <f t="shared" si="12"/>
        <v>0</v>
      </c>
      <c r="Q32" s="49" t="s">
        <v>62</v>
      </c>
    </row>
    <row r="33" spans="4:35" ht="13.8" customHeight="1" thickBot="1" x14ac:dyDescent="0.35">
      <c r="E33" s="78" t="s">
        <v>63</v>
      </c>
      <c r="F33" s="111"/>
      <c r="G33" s="80">
        <f>SUM(I14:I15)</f>
        <v>30</v>
      </c>
      <c r="H33" s="80">
        <f>SUM(J14:J15)</f>
        <v>30</v>
      </c>
      <c r="I33" s="80">
        <f t="shared" ref="I33:P33" si="13">SUM(K14:K15)</f>
        <v>20</v>
      </c>
      <c r="J33" s="80">
        <f t="shared" si="13"/>
        <v>15</v>
      </c>
      <c r="K33" s="80">
        <f t="shared" si="13"/>
        <v>70</v>
      </c>
      <c r="L33" s="80">
        <f t="shared" si="13"/>
        <v>0</v>
      </c>
      <c r="M33" s="80">
        <f t="shared" si="13"/>
        <v>0</v>
      </c>
      <c r="N33" s="80">
        <f t="shared" si="13"/>
        <v>10</v>
      </c>
      <c r="O33" s="80">
        <f t="shared" si="13"/>
        <v>0</v>
      </c>
      <c r="P33" s="81">
        <f t="shared" si="13"/>
        <v>0</v>
      </c>
      <c r="Q33" s="49" t="s">
        <v>143</v>
      </c>
      <c r="AD33" s="112" t="s">
        <v>64</v>
      </c>
      <c r="AE33" s="113"/>
      <c r="AG33" s="114" t="s">
        <v>65</v>
      </c>
      <c r="AI33" s="114" t="s">
        <v>65</v>
      </c>
    </row>
    <row r="34" spans="4:35" ht="13.8" customHeight="1" thickBot="1" x14ac:dyDescent="0.35">
      <c r="E34" s="115" t="s">
        <v>66</v>
      </c>
      <c r="F34" s="111"/>
      <c r="G34" s="80">
        <f>IF($Q$26= "Choosing Supplier 1", MIN(G$155,G$33), MIN(G$33,G$176))</f>
        <v>0</v>
      </c>
      <c r="H34" s="80">
        <f t="shared" ref="H34:P34" si="14">IF($Q$26= "Choosing Supplier 1", MIN(H$155,H$33), MIN(H$33,H$176))</f>
        <v>0</v>
      </c>
      <c r="I34" s="80">
        <f t="shared" si="14"/>
        <v>0</v>
      </c>
      <c r="J34" s="80">
        <f t="shared" si="14"/>
        <v>0</v>
      </c>
      <c r="K34" s="80">
        <f t="shared" si="14"/>
        <v>0</v>
      </c>
      <c r="L34" s="80">
        <f t="shared" si="14"/>
        <v>0</v>
      </c>
      <c r="M34" s="80">
        <f t="shared" si="14"/>
        <v>0</v>
      </c>
      <c r="N34" s="80">
        <f t="shared" si="14"/>
        <v>0</v>
      </c>
      <c r="O34" s="80">
        <f t="shared" si="14"/>
        <v>0</v>
      </c>
      <c r="P34" s="81">
        <f t="shared" si="14"/>
        <v>0</v>
      </c>
      <c r="Q34" s="49"/>
      <c r="AD34" s="116"/>
      <c r="AE34" s="117"/>
      <c r="AG34" s="114"/>
      <c r="AI34" s="114"/>
    </row>
    <row r="35" spans="4:35" ht="13.8" customHeight="1" thickBot="1" x14ac:dyDescent="0.35">
      <c r="E35" s="266" t="s">
        <v>125</v>
      </c>
      <c r="F35" s="263"/>
      <c r="G35" s="264">
        <f>MIN(MAX(CEILING(IF($Q$26 = "Choosing Supplier 1", G$155,G176)/$F$11,1)*$F$11-(I22-I21),0),G33)</f>
        <v>0</v>
      </c>
      <c r="H35" s="264">
        <f t="shared" ref="H35:O35" si="15">MIN(MAX(CEILING(IF($Q$26 = "Choosing Supplier 1", H$155,H176)/$F$11,1)*$F$11-(J22-J21),0),H33)</f>
        <v>0</v>
      </c>
      <c r="I35" s="264">
        <f t="shared" si="15"/>
        <v>0</v>
      </c>
      <c r="J35" s="264">
        <f t="shared" si="15"/>
        <v>0</v>
      </c>
      <c r="K35" s="264">
        <f t="shared" si="15"/>
        <v>0</v>
      </c>
      <c r="L35" s="264">
        <f t="shared" si="15"/>
        <v>0</v>
      </c>
      <c r="M35" s="264">
        <f t="shared" si="15"/>
        <v>0</v>
      </c>
      <c r="N35" s="264">
        <f t="shared" si="15"/>
        <v>0</v>
      </c>
      <c r="O35" s="264">
        <f t="shared" si="15"/>
        <v>0</v>
      </c>
      <c r="P35" s="265">
        <v>0</v>
      </c>
      <c r="Q35" s="49"/>
      <c r="AD35" s="116"/>
      <c r="AE35" s="117"/>
      <c r="AG35" s="114"/>
      <c r="AI35" s="114"/>
    </row>
    <row r="36" spans="4:35" x14ac:dyDescent="0.3">
      <c r="E36" s="118" t="s">
        <v>67</v>
      </c>
      <c r="F36" s="83"/>
      <c r="G36" s="84">
        <f>QUOTIENT(MOD(G34+$F$6-1,$F$5),$F$6)</f>
        <v>0</v>
      </c>
      <c r="H36" s="84">
        <f t="shared" ref="H36:P36" si="16">QUOTIENT(MOD(H34+$F$6-1,$F$5),$F$6)</f>
        <v>0</v>
      </c>
      <c r="I36" s="84">
        <f t="shared" si="16"/>
        <v>0</v>
      </c>
      <c r="J36" s="84">
        <f t="shared" si="16"/>
        <v>0</v>
      </c>
      <c r="K36" s="84">
        <f t="shared" si="16"/>
        <v>0</v>
      </c>
      <c r="L36" s="84">
        <f t="shared" si="16"/>
        <v>0</v>
      </c>
      <c r="M36" s="84">
        <f t="shared" si="16"/>
        <v>0</v>
      </c>
      <c r="N36" s="84">
        <f t="shared" si="16"/>
        <v>0</v>
      </c>
      <c r="O36" s="84">
        <f t="shared" si="16"/>
        <v>0</v>
      </c>
      <c r="P36" s="85">
        <f t="shared" si="16"/>
        <v>0</v>
      </c>
      <c r="Q36" s="57" t="s">
        <v>68</v>
      </c>
      <c r="AB36" s="119" t="s">
        <v>69</v>
      </c>
      <c r="AC36" s="119" t="s">
        <v>70</v>
      </c>
      <c r="AD36" s="120" t="s">
        <v>71</v>
      </c>
      <c r="AE36" s="121" t="s">
        <v>70</v>
      </c>
      <c r="AF36" s="117" t="s">
        <v>71</v>
      </c>
      <c r="AG36" s="122" t="s">
        <v>71</v>
      </c>
      <c r="AH36" s="117" t="s">
        <v>70</v>
      </c>
      <c r="AI36" s="123" t="s">
        <v>70</v>
      </c>
    </row>
    <row r="37" spans="4:35" x14ac:dyDescent="0.3">
      <c r="E37" s="124" t="s">
        <v>72</v>
      </c>
      <c r="F37" s="83"/>
      <c r="G37" s="84">
        <f>QUOTIENT(G34+$F$6-1,$F$5)</f>
        <v>0</v>
      </c>
      <c r="H37" s="84">
        <f t="shared" ref="H37:P37" si="17">QUOTIENT(H34+$F$6-1,$F$5)</f>
        <v>0</v>
      </c>
      <c r="I37" s="84">
        <f t="shared" si="17"/>
        <v>0</v>
      </c>
      <c r="J37" s="84">
        <f t="shared" si="17"/>
        <v>0</v>
      </c>
      <c r="K37" s="84">
        <f t="shared" si="17"/>
        <v>0</v>
      </c>
      <c r="L37" s="84">
        <f t="shared" si="17"/>
        <v>0</v>
      </c>
      <c r="M37" s="84">
        <f t="shared" si="17"/>
        <v>0</v>
      </c>
      <c r="N37" s="84">
        <f t="shared" si="17"/>
        <v>0</v>
      </c>
      <c r="O37" s="84">
        <f t="shared" si="17"/>
        <v>0</v>
      </c>
      <c r="P37" s="85">
        <f t="shared" si="17"/>
        <v>0</v>
      </c>
      <c r="Q37" s="57"/>
      <c r="W37">
        <f>MOD(X37,$AE$28)</f>
        <v>0</v>
      </c>
      <c r="X37">
        <v>0</v>
      </c>
      <c r="Y37">
        <f>CEILING(X37,20)</f>
        <v>0</v>
      </c>
      <c r="Z37">
        <f>FLOOR(X37,20)</f>
        <v>0</v>
      </c>
      <c r="AA37">
        <f>MOD(X37,20)</f>
        <v>0</v>
      </c>
      <c r="AB37" s="119">
        <v>0</v>
      </c>
      <c r="AC37" s="119">
        <v>0</v>
      </c>
      <c r="AD37" s="125">
        <v>0</v>
      </c>
      <c r="AE37" s="126">
        <v>0</v>
      </c>
      <c r="AF37">
        <f>QUOTIENT(MOD(X37,$AE$29),$AE$28)</f>
        <v>0</v>
      </c>
      <c r="AG37" s="127">
        <f>QUOTIENT(MOD(X37+$AE$28-1,$AE$29),$AE$28)</f>
        <v>0</v>
      </c>
      <c r="AH37">
        <f>QUOTIENT(X37,$AE$29)</f>
        <v>0</v>
      </c>
      <c r="AI37" s="128">
        <f>QUOTIENT(X37+$AE$28-1,$AE$29)</f>
        <v>0</v>
      </c>
    </row>
    <row r="38" spans="4:35" ht="15" thickBot="1" x14ac:dyDescent="0.35">
      <c r="E38" s="129" t="s">
        <v>73</v>
      </c>
      <c r="F38" s="130"/>
      <c r="G38" s="131">
        <f>G37*$G$5+G36*$G$6</f>
        <v>0</v>
      </c>
      <c r="H38" s="131">
        <f t="shared" ref="H38:P38" si="18">H37*$G$5+H36*$G$6</f>
        <v>0</v>
      </c>
      <c r="I38" s="131">
        <f t="shared" si="18"/>
        <v>0</v>
      </c>
      <c r="J38" s="131">
        <f t="shared" si="18"/>
        <v>0</v>
      </c>
      <c r="K38" s="131">
        <f t="shared" si="18"/>
        <v>0</v>
      </c>
      <c r="L38" s="131">
        <f t="shared" si="18"/>
        <v>0</v>
      </c>
      <c r="M38" s="131">
        <f t="shared" si="18"/>
        <v>0</v>
      </c>
      <c r="N38" s="131">
        <f t="shared" si="18"/>
        <v>0</v>
      </c>
      <c r="O38" s="131">
        <f t="shared" si="18"/>
        <v>0</v>
      </c>
      <c r="P38" s="132">
        <f t="shared" si="18"/>
        <v>0</v>
      </c>
      <c r="Q38" s="133"/>
      <c r="W38">
        <f t="shared" ref="W38:W66" si="19">MOD(X38,$AE$28)</f>
        <v>1</v>
      </c>
      <c r="X38">
        <v>1</v>
      </c>
      <c r="Y38">
        <f t="shared" ref="Y38:Y83" si="20">CEILING(X38,20)</f>
        <v>20</v>
      </c>
      <c r="Z38">
        <f t="shared" ref="Z38:Z83" si="21">FLOOR(X38,20)</f>
        <v>0</v>
      </c>
      <c r="AA38">
        <f t="shared" ref="AA38:AA83" si="22">MOD(X38,20)</f>
        <v>1</v>
      </c>
      <c r="AB38" s="119">
        <v>1</v>
      </c>
      <c r="AC38" s="119">
        <v>0</v>
      </c>
      <c r="AD38" s="125">
        <v>1</v>
      </c>
      <c r="AE38" s="126">
        <v>0</v>
      </c>
      <c r="AF38">
        <f t="shared" ref="AF38:AF83" si="23">QUOTIENT(MOD(X38,$AE$29),$AE$28)</f>
        <v>0</v>
      </c>
      <c r="AG38" s="127">
        <f t="shared" ref="AG38:AG83" si="24">QUOTIENT(MOD(X38+$AE$28-1,$AE$29),$AE$28)</f>
        <v>1</v>
      </c>
      <c r="AH38">
        <f t="shared" ref="AH38:AH83" si="25">QUOTIENT(X38,$AE$29)</f>
        <v>0</v>
      </c>
      <c r="AI38" s="128">
        <f t="shared" ref="AI38:AI83" si="26">QUOTIENT(X38+$AE$28-1,$AE$29)</f>
        <v>0</v>
      </c>
    </row>
    <row r="39" spans="4:35" x14ac:dyDescent="0.3">
      <c r="D39" s="49" t="s">
        <v>74</v>
      </c>
      <c r="E39" s="134" t="s">
        <v>75</v>
      </c>
      <c r="F39" s="91"/>
      <c r="G39" s="139">
        <f t="shared" ref="G39:J39" si="27">G35*G27</f>
        <v>0</v>
      </c>
      <c r="H39" s="139">
        <f t="shared" si="27"/>
        <v>0</v>
      </c>
      <c r="I39" s="139">
        <f t="shared" si="27"/>
        <v>0</v>
      </c>
      <c r="J39" s="139">
        <f t="shared" si="27"/>
        <v>0</v>
      </c>
      <c r="K39" s="139">
        <f>K35*K27</f>
        <v>0</v>
      </c>
      <c r="L39" s="139">
        <f t="shared" ref="L39:P39" si="28">L35*L27</f>
        <v>0</v>
      </c>
      <c r="M39" s="139">
        <f t="shared" si="28"/>
        <v>0</v>
      </c>
      <c r="N39" s="139">
        <f t="shared" si="28"/>
        <v>0</v>
      </c>
      <c r="O39" s="139">
        <f t="shared" si="28"/>
        <v>0</v>
      </c>
      <c r="P39" s="140">
        <f t="shared" si="28"/>
        <v>0</v>
      </c>
      <c r="Q39" s="133"/>
      <c r="W39">
        <f t="shared" si="19"/>
        <v>2</v>
      </c>
      <c r="X39">
        <v>2</v>
      </c>
      <c r="Y39">
        <f t="shared" si="20"/>
        <v>20</v>
      </c>
      <c r="Z39">
        <f t="shared" si="21"/>
        <v>0</v>
      </c>
      <c r="AA39">
        <f t="shared" si="22"/>
        <v>2</v>
      </c>
      <c r="AB39" s="119">
        <v>1</v>
      </c>
      <c r="AC39" s="119">
        <v>0</v>
      </c>
      <c r="AD39" s="125">
        <v>1</v>
      </c>
      <c r="AE39" s="126">
        <v>0</v>
      </c>
      <c r="AF39">
        <f t="shared" si="23"/>
        <v>0</v>
      </c>
      <c r="AG39" s="127">
        <f t="shared" si="24"/>
        <v>1</v>
      </c>
      <c r="AH39">
        <f t="shared" si="25"/>
        <v>0</v>
      </c>
      <c r="AI39" s="128">
        <f t="shared" si="26"/>
        <v>0</v>
      </c>
    </row>
    <row r="40" spans="4:35" ht="15" thickBot="1" x14ac:dyDescent="0.35">
      <c r="D40" s="49"/>
      <c r="E40" s="136" t="s">
        <v>76</v>
      </c>
      <c r="F40" s="137"/>
      <c r="G40" s="109">
        <f>G39+G38</f>
        <v>0</v>
      </c>
      <c r="H40" s="109">
        <f t="shared" ref="H40:P40" si="29">H39+H38</f>
        <v>0</v>
      </c>
      <c r="I40" s="109">
        <f t="shared" si="29"/>
        <v>0</v>
      </c>
      <c r="J40" s="109">
        <f t="shared" si="29"/>
        <v>0</v>
      </c>
      <c r="K40" s="109">
        <f t="shared" si="29"/>
        <v>0</v>
      </c>
      <c r="L40" s="109">
        <f t="shared" si="29"/>
        <v>0</v>
      </c>
      <c r="M40" s="109">
        <f t="shared" si="29"/>
        <v>0</v>
      </c>
      <c r="N40" s="109">
        <f t="shared" si="29"/>
        <v>0</v>
      </c>
      <c r="O40" s="109">
        <f t="shared" si="29"/>
        <v>0</v>
      </c>
      <c r="P40" s="110">
        <f t="shared" si="29"/>
        <v>0</v>
      </c>
      <c r="Q40" s="57"/>
      <c r="W40">
        <f t="shared" si="19"/>
        <v>3</v>
      </c>
      <c r="X40">
        <v>3</v>
      </c>
      <c r="Y40">
        <f t="shared" si="20"/>
        <v>20</v>
      </c>
      <c r="Z40">
        <f t="shared" si="21"/>
        <v>0</v>
      </c>
      <c r="AA40">
        <f t="shared" si="22"/>
        <v>3</v>
      </c>
      <c r="AB40" s="119">
        <v>1</v>
      </c>
      <c r="AC40" s="119">
        <v>0</v>
      </c>
      <c r="AD40" s="125">
        <v>1</v>
      </c>
      <c r="AE40" s="126">
        <v>0</v>
      </c>
      <c r="AF40">
        <f t="shared" si="23"/>
        <v>0</v>
      </c>
      <c r="AG40" s="127">
        <f t="shared" si="24"/>
        <v>1</v>
      </c>
      <c r="AH40">
        <f t="shared" si="25"/>
        <v>0</v>
      </c>
      <c r="AI40" s="128">
        <f t="shared" si="26"/>
        <v>0</v>
      </c>
    </row>
    <row r="41" spans="4:35" x14ac:dyDescent="0.3">
      <c r="E41" s="138" t="s">
        <v>77</v>
      </c>
      <c r="F41" s="91"/>
      <c r="G41" s="139">
        <f t="shared" ref="G41:J41" si="30">G35*G30</f>
        <v>0</v>
      </c>
      <c r="H41" s="139">
        <f t="shared" si="30"/>
        <v>0</v>
      </c>
      <c r="I41" s="139">
        <f t="shared" si="30"/>
        <v>0</v>
      </c>
      <c r="J41" s="139">
        <f t="shared" si="30"/>
        <v>0</v>
      </c>
      <c r="K41" s="139">
        <f>K35*K30</f>
        <v>0</v>
      </c>
      <c r="L41" s="139">
        <f t="shared" ref="L41:P41" si="31">L35*L30</f>
        <v>0</v>
      </c>
      <c r="M41" s="139">
        <f t="shared" si="31"/>
        <v>0</v>
      </c>
      <c r="N41" s="139">
        <f t="shared" si="31"/>
        <v>0</v>
      </c>
      <c r="O41" s="139">
        <f t="shared" si="31"/>
        <v>0</v>
      </c>
      <c r="P41" s="140">
        <f t="shared" si="31"/>
        <v>0</v>
      </c>
      <c r="Q41" s="57"/>
      <c r="W41">
        <f t="shared" si="19"/>
        <v>4</v>
      </c>
      <c r="X41">
        <v>4</v>
      </c>
      <c r="Y41">
        <f t="shared" si="20"/>
        <v>20</v>
      </c>
      <c r="Z41">
        <f t="shared" si="21"/>
        <v>0</v>
      </c>
      <c r="AA41">
        <f t="shared" si="22"/>
        <v>4</v>
      </c>
      <c r="AB41" s="119">
        <v>1</v>
      </c>
      <c r="AC41" s="119">
        <v>0</v>
      </c>
      <c r="AD41" s="125">
        <v>1</v>
      </c>
      <c r="AE41" s="126">
        <v>0</v>
      </c>
      <c r="AF41">
        <f t="shared" si="23"/>
        <v>0</v>
      </c>
      <c r="AG41" s="127">
        <f t="shared" si="24"/>
        <v>1</v>
      </c>
      <c r="AH41">
        <f t="shared" si="25"/>
        <v>0</v>
      </c>
      <c r="AI41" s="128">
        <f t="shared" si="26"/>
        <v>0</v>
      </c>
    </row>
    <row r="42" spans="4:35" ht="15" thickBot="1" x14ac:dyDescent="0.35">
      <c r="E42" s="136" t="s">
        <v>78</v>
      </c>
      <c r="F42" s="141"/>
      <c r="G42" s="142">
        <f>G41-G40</f>
        <v>0</v>
      </c>
      <c r="H42" s="142">
        <f>H41-H40</f>
        <v>0</v>
      </c>
      <c r="I42" s="142">
        <f t="shared" ref="I42:P42" si="32">I41-I40</f>
        <v>0</v>
      </c>
      <c r="J42" s="142">
        <f t="shared" si="32"/>
        <v>0</v>
      </c>
      <c r="K42" s="142">
        <f t="shared" si="32"/>
        <v>0</v>
      </c>
      <c r="L42" s="142">
        <f t="shared" si="32"/>
        <v>0</v>
      </c>
      <c r="M42" s="142">
        <f t="shared" si="32"/>
        <v>0</v>
      </c>
      <c r="N42" s="142">
        <f t="shared" si="32"/>
        <v>0</v>
      </c>
      <c r="O42" s="142">
        <f t="shared" si="32"/>
        <v>0</v>
      </c>
      <c r="P42" s="144">
        <f t="shared" si="32"/>
        <v>0</v>
      </c>
      <c r="Q42" s="49" t="s">
        <v>62</v>
      </c>
      <c r="W42">
        <f t="shared" si="19"/>
        <v>5</v>
      </c>
      <c r="X42">
        <v>5</v>
      </c>
      <c r="Y42">
        <f t="shared" si="20"/>
        <v>20</v>
      </c>
      <c r="Z42">
        <f t="shared" si="21"/>
        <v>0</v>
      </c>
      <c r="AA42">
        <f t="shared" si="22"/>
        <v>5</v>
      </c>
      <c r="AB42" s="119">
        <v>1</v>
      </c>
      <c r="AC42" s="119">
        <v>0</v>
      </c>
      <c r="AD42" s="125">
        <v>1</v>
      </c>
      <c r="AE42" s="126">
        <v>0</v>
      </c>
      <c r="AF42">
        <f t="shared" si="23"/>
        <v>0</v>
      </c>
      <c r="AG42" s="127">
        <f t="shared" si="24"/>
        <v>1</v>
      </c>
      <c r="AH42">
        <f t="shared" si="25"/>
        <v>0</v>
      </c>
      <c r="AI42" s="128">
        <f t="shared" si="26"/>
        <v>0</v>
      </c>
    </row>
    <row r="43" spans="4:35" ht="15" thickBot="1" x14ac:dyDescent="0.35">
      <c r="E43" s="145" t="s">
        <v>79</v>
      </c>
      <c r="F43" s="146"/>
      <c r="G43" s="147">
        <f>G32-G42</f>
        <v>0</v>
      </c>
      <c r="H43" s="147">
        <f>H32-H42</f>
        <v>6880</v>
      </c>
      <c r="I43" s="147">
        <f t="shared" ref="I43:P43" si="33">I32-I42</f>
        <v>13360</v>
      </c>
      <c r="J43" s="147">
        <f t="shared" si="33"/>
        <v>13600</v>
      </c>
      <c r="K43" s="147">
        <f t="shared" si="33"/>
        <v>3460</v>
      </c>
      <c r="L43" s="147">
        <f t="shared" si="33"/>
        <v>20190</v>
      </c>
      <c r="M43" s="147">
        <f t="shared" si="33"/>
        <v>0</v>
      </c>
      <c r="N43" s="147">
        <f t="shared" si="33"/>
        <v>7080</v>
      </c>
      <c r="O43" s="147">
        <f t="shared" si="33"/>
        <v>1720</v>
      </c>
      <c r="P43" s="148">
        <f t="shared" si="33"/>
        <v>0</v>
      </c>
      <c r="W43">
        <f t="shared" si="19"/>
        <v>6</v>
      </c>
      <c r="X43">
        <v>6</v>
      </c>
      <c r="Y43">
        <f t="shared" si="20"/>
        <v>20</v>
      </c>
      <c r="Z43">
        <f t="shared" si="21"/>
        <v>0</v>
      </c>
      <c r="AA43">
        <f t="shared" si="22"/>
        <v>6</v>
      </c>
      <c r="AB43" s="119">
        <v>2</v>
      </c>
      <c r="AC43" s="119">
        <v>0</v>
      </c>
      <c r="AD43" s="125">
        <v>1</v>
      </c>
      <c r="AE43" s="126">
        <v>0</v>
      </c>
      <c r="AF43">
        <f t="shared" si="23"/>
        <v>0</v>
      </c>
      <c r="AG43" s="127">
        <f t="shared" si="24"/>
        <v>1</v>
      </c>
      <c r="AH43">
        <f t="shared" si="25"/>
        <v>0</v>
      </c>
      <c r="AI43" s="128">
        <f t="shared" si="26"/>
        <v>0</v>
      </c>
    </row>
    <row r="44" spans="4:35" x14ac:dyDescent="0.3">
      <c r="E44" s="149" t="s">
        <v>80</v>
      </c>
      <c r="F44" s="150"/>
      <c r="G44" s="151" t="e">
        <f>G33/G23</f>
        <v>#DIV/0!</v>
      </c>
      <c r="H44" s="151">
        <f t="shared" ref="H44:P44" si="34">H33/H23</f>
        <v>0.75</v>
      </c>
      <c r="I44" s="151">
        <f t="shared" si="34"/>
        <v>0.25</v>
      </c>
      <c r="J44" s="151">
        <f t="shared" si="34"/>
        <v>0.1875</v>
      </c>
      <c r="K44" s="151">
        <f t="shared" si="34"/>
        <v>3.5</v>
      </c>
      <c r="L44" s="151">
        <f t="shared" si="34"/>
        <v>0</v>
      </c>
      <c r="M44" s="151" t="e">
        <f t="shared" si="34"/>
        <v>#DIV/0!</v>
      </c>
      <c r="N44" s="151">
        <f t="shared" si="34"/>
        <v>0.25</v>
      </c>
      <c r="O44" s="151">
        <f t="shared" si="34"/>
        <v>0</v>
      </c>
      <c r="P44" s="151" t="e">
        <f t="shared" si="34"/>
        <v>#DIV/0!</v>
      </c>
      <c r="W44">
        <f t="shared" si="19"/>
        <v>7</v>
      </c>
      <c r="X44">
        <v>7</v>
      </c>
      <c r="Y44">
        <f t="shared" si="20"/>
        <v>20</v>
      </c>
      <c r="Z44">
        <f t="shared" si="21"/>
        <v>0</v>
      </c>
      <c r="AA44">
        <f t="shared" si="22"/>
        <v>7</v>
      </c>
      <c r="AB44" s="119">
        <v>2</v>
      </c>
      <c r="AC44" s="119">
        <v>0</v>
      </c>
      <c r="AD44" s="125">
        <v>1</v>
      </c>
      <c r="AE44" s="126">
        <v>0</v>
      </c>
      <c r="AF44">
        <f t="shared" si="23"/>
        <v>0</v>
      </c>
      <c r="AG44" s="127">
        <f t="shared" si="24"/>
        <v>1</v>
      </c>
      <c r="AH44">
        <f t="shared" si="25"/>
        <v>0</v>
      </c>
      <c r="AI44" s="128">
        <f t="shared" si="26"/>
        <v>0</v>
      </c>
    </row>
    <row r="45" spans="4:35" x14ac:dyDescent="0.3">
      <c r="E45" s="149" t="s">
        <v>81</v>
      </c>
      <c r="F45" s="150"/>
      <c r="G45" s="151" t="e">
        <f>G40/G29</f>
        <v>#DIV/0!</v>
      </c>
      <c r="H45" s="151">
        <f t="shared" ref="H45:P45" si="35">H40/H29</f>
        <v>0</v>
      </c>
      <c r="I45" s="151">
        <f t="shared" si="35"/>
        <v>0</v>
      </c>
      <c r="J45" s="151">
        <f t="shared" si="35"/>
        <v>0</v>
      </c>
      <c r="K45" s="151">
        <f t="shared" si="35"/>
        <v>0</v>
      </c>
      <c r="L45" s="151">
        <f t="shared" si="35"/>
        <v>0</v>
      </c>
      <c r="M45" s="151" t="e">
        <f t="shared" si="35"/>
        <v>#DIV/0!</v>
      </c>
      <c r="N45" s="151">
        <f t="shared" si="35"/>
        <v>0</v>
      </c>
      <c r="O45" s="151">
        <f t="shared" si="35"/>
        <v>0</v>
      </c>
      <c r="P45" s="151" t="e">
        <f t="shared" si="35"/>
        <v>#DIV/0!</v>
      </c>
      <c r="W45">
        <f t="shared" si="19"/>
        <v>8</v>
      </c>
      <c r="X45">
        <v>8</v>
      </c>
      <c r="Y45">
        <f t="shared" si="20"/>
        <v>20</v>
      </c>
      <c r="Z45">
        <f t="shared" si="21"/>
        <v>0</v>
      </c>
      <c r="AA45">
        <f t="shared" si="22"/>
        <v>8</v>
      </c>
      <c r="AB45" s="119">
        <v>2</v>
      </c>
      <c r="AC45" s="119">
        <v>0</v>
      </c>
      <c r="AD45" s="125">
        <v>1</v>
      </c>
      <c r="AE45" s="126">
        <v>0</v>
      </c>
      <c r="AF45">
        <f t="shared" si="23"/>
        <v>0</v>
      </c>
      <c r="AG45" s="127">
        <f t="shared" si="24"/>
        <v>1</v>
      </c>
      <c r="AH45">
        <f t="shared" si="25"/>
        <v>0</v>
      </c>
      <c r="AI45" s="128">
        <f t="shared" si="26"/>
        <v>0</v>
      </c>
    </row>
    <row r="46" spans="4:35" x14ac:dyDescent="0.3">
      <c r="E46" s="149" t="s">
        <v>82</v>
      </c>
      <c r="F46" s="152"/>
      <c r="G46" s="151" t="e">
        <f>G42/G32</f>
        <v>#DIV/0!</v>
      </c>
      <c r="H46" s="151">
        <f t="shared" ref="H46:P46" si="36">H42/H32</f>
        <v>0</v>
      </c>
      <c r="I46" s="151">
        <f t="shared" si="36"/>
        <v>0</v>
      </c>
      <c r="J46" s="151">
        <f t="shared" si="36"/>
        <v>0</v>
      </c>
      <c r="K46" s="151">
        <f t="shared" si="36"/>
        <v>0</v>
      </c>
      <c r="L46" s="151">
        <f t="shared" si="36"/>
        <v>0</v>
      </c>
      <c r="M46" s="151" t="e">
        <f t="shared" si="36"/>
        <v>#DIV/0!</v>
      </c>
      <c r="N46" s="151">
        <f t="shared" si="36"/>
        <v>0</v>
      </c>
      <c r="O46" s="151">
        <f t="shared" si="36"/>
        <v>0</v>
      </c>
      <c r="P46" s="151" t="e">
        <f t="shared" si="36"/>
        <v>#DIV/0!</v>
      </c>
      <c r="W46">
        <f t="shared" si="19"/>
        <v>9</v>
      </c>
      <c r="X46">
        <v>9</v>
      </c>
      <c r="Y46">
        <f t="shared" si="20"/>
        <v>20</v>
      </c>
      <c r="Z46">
        <f t="shared" si="21"/>
        <v>0</v>
      </c>
      <c r="AA46">
        <f t="shared" si="22"/>
        <v>9</v>
      </c>
      <c r="AB46" s="119">
        <v>2</v>
      </c>
      <c r="AC46" s="119">
        <v>0</v>
      </c>
      <c r="AD46" s="125">
        <v>1</v>
      </c>
      <c r="AE46" s="126">
        <v>0</v>
      </c>
      <c r="AF46">
        <f t="shared" si="23"/>
        <v>0</v>
      </c>
      <c r="AG46" s="127">
        <f t="shared" si="24"/>
        <v>1</v>
      </c>
      <c r="AH46">
        <f t="shared" si="25"/>
        <v>0</v>
      </c>
      <c r="AI46" s="128">
        <f t="shared" si="26"/>
        <v>0</v>
      </c>
    </row>
    <row r="47" spans="4:35" x14ac:dyDescent="0.3">
      <c r="F47" s="4"/>
      <c r="W47">
        <f t="shared" si="19"/>
        <v>0</v>
      </c>
      <c r="X47">
        <v>10</v>
      </c>
      <c r="Y47">
        <f t="shared" si="20"/>
        <v>20</v>
      </c>
      <c r="Z47">
        <f t="shared" si="21"/>
        <v>0</v>
      </c>
      <c r="AA47">
        <f t="shared" si="22"/>
        <v>10</v>
      </c>
      <c r="AB47" s="119">
        <v>2</v>
      </c>
      <c r="AC47" s="119">
        <v>0</v>
      </c>
      <c r="AD47" s="125">
        <v>1</v>
      </c>
      <c r="AE47" s="126">
        <v>0</v>
      </c>
      <c r="AF47">
        <f t="shared" si="23"/>
        <v>1</v>
      </c>
      <c r="AG47" s="127">
        <f t="shared" si="24"/>
        <v>1</v>
      </c>
      <c r="AH47">
        <f t="shared" si="25"/>
        <v>0</v>
      </c>
      <c r="AI47" s="128">
        <f t="shared" si="26"/>
        <v>0</v>
      </c>
    </row>
    <row r="48" spans="4:35" x14ac:dyDescent="0.3">
      <c r="D48" s="51" t="s">
        <v>83</v>
      </c>
      <c r="E48" s="52" t="s">
        <v>84</v>
      </c>
      <c r="F48" s="4"/>
      <c r="W48">
        <f t="shared" si="19"/>
        <v>1</v>
      </c>
      <c r="X48">
        <v>11</v>
      </c>
      <c r="Y48">
        <f t="shared" si="20"/>
        <v>20</v>
      </c>
      <c r="Z48">
        <f t="shared" si="21"/>
        <v>0</v>
      </c>
      <c r="AA48">
        <f t="shared" si="22"/>
        <v>11</v>
      </c>
      <c r="AB48" s="119">
        <v>3</v>
      </c>
      <c r="AC48" s="119">
        <v>0</v>
      </c>
      <c r="AD48" s="125">
        <v>0</v>
      </c>
      <c r="AE48" s="126">
        <v>1</v>
      </c>
      <c r="AF48">
        <f t="shared" si="23"/>
        <v>1</v>
      </c>
      <c r="AG48" s="127">
        <f t="shared" si="24"/>
        <v>0</v>
      </c>
      <c r="AH48">
        <f t="shared" si="25"/>
        <v>0</v>
      </c>
      <c r="AI48" s="128">
        <f t="shared" si="26"/>
        <v>1</v>
      </c>
    </row>
    <row r="49" spans="4:35" x14ac:dyDescent="0.3">
      <c r="E49" s="1" t="s">
        <v>117</v>
      </c>
      <c r="F49" s="2">
        <f>'DC2'!C3</f>
        <v>20</v>
      </c>
      <c r="G49" s="248">
        <f>'DC2'!D3</f>
        <v>500</v>
      </c>
      <c r="H49"/>
      <c r="J49" s="71" t="s">
        <v>85</v>
      </c>
      <c r="Q49" s="4"/>
      <c r="W49">
        <f t="shared" si="19"/>
        <v>2</v>
      </c>
      <c r="X49">
        <v>12</v>
      </c>
      <c r="Y49">
        <f t="shared" si="20"/>
        <v>20</v>
      </c>
      <c r="Z49">
        <f t="shared" si="21"/>
        <v>0</v>
      </c>
      <c r="AA49">
        <f t="shared" si="22"/>
        <v>12</v>
      </c>
      <c r="AB49" s="119">
        <v>3</v>
      </c>
      <c r="AC49" s="119">
        <v>0</v>
      </c>
      <c r="AD49" s="125">
        <v>0</v>
      </c>
      <c r="AE49" s="126">
        <v>1</v>
      </c>
      <c r="AF49">
        <f t="shared" si="23"/>
        <v>1</v>
      </c>
      <c r="AG49" s="127">
        <f t="shared" si="24"/>
        <v>0</v>
      </c>
      <c r="AH49">
        <f t="shared" si="25"/>
        <v>0</v>
      </c>
      <c r="AI49" s="128">
        <f t="shared" si="26"/>
        <v>1</v>
      </c>
    </row>
    <row r="50" spans="4:35" ht="14.4" customHeight="1" x14ac:dyDescent="0.3">
      <c r="E50" s="1" t="s">
        <v>118</v>
      </c>
      <c r="F50" s="2">
        <f>'DC2'!C4</f>
        <v>10</v>
      </c>
      <c r="G50" s="248">
        <f>'DC2'!D4</f>
        <v>280</v>
      </c>
      <c r="H50"/>
      <c r="P50" s="254"/>
      <c r="Q50" s="4"/>
      <c r="W50">
        <f>MOD(X50,$AE$28)</f>
        <v>3</v>
      </c>
      <c r="X50">
        <v>13</v>
      </c>
      <c r="Y50">
        <f t="shared" si="20"/>
        <v>20</v>
      </c>
      <c r="Z50">
        <f t="shared" si="21"/>
        <v>0</v>
      </c>
      <c r="AA50">
        <f t="shared" si="22"/>
        <v>13</v>
      </c>
      <c r="AB50" s="119">
        <v>3</v>
      </c>
      <c r="AC50" s="119">
        <v>0</v>
      </c>
      <c r="AD50" s="125">
        <v>0</v>
      </c>
      <c r="AE50" s="126">
        <v>1</v>
      </c>
      <c r="AF50">
        <f t="shared" si="23"/>
        <v>1</v>
      </c>
      <c r="AG50" s="127">
        <f t="shared" si="24"/>
        <v>0</v>
      </c>
      <c r="AH50">
        <f t="shared" si="25"/>
        <v>0</v>
      </c>
      <c r="AI50" s="128">
        <f t="shared" si="26"/>
        <v>1</v>
      </c>
    </row>
    <row r="51" spans="4:35" ht="14.4" customHeight="1" x14ac:dyDescent="0.3">
      <c r="E51" s="256" t="s">
        <v>119</v>
      </c>
      <c r="F51" s="259">
        <f>'DC2'!C5</f>
        <v>20</v>
      </c>
      <c r="G51" s="260">
        <f>'DC2'!D5</f>
        <v>480</v>
      </c>
      <c r="H51"/>
      <c r="P51" s="254"/>
      <c r="Q51" s="4">
        <v>580000</v>
      </c>
      <c r="R51">
        <v>0.47</v>
      </c>
      <c r="AB51" s="119"/>
      <c r="AC51" s="119"/>
      <c r="AD51" s="125"/>
      <c r="AE51" s="126"/>
      <c r="AG51" s="127"/>
      <c r="AI51" s="128"/>
    </row>
    <row r="52" spans="4:35" ht="14.4" customHeight="1" x14ac:dyDescent="0.3">
      <c r="E52" s="256" t="s">
        <v>120</v>
      </c>
      <c r="F52" s="259">
        <f>'DC2'!C6</f>
        <v>10</v>
      </c>
      <c r="G52" s="260">
        <f>'DC2'!D6</f>
        <v>250</v>
      </c>
      <c r="H52"/>
      <c r="P52" s="254"/>
      <c r="Q52" s="4"/>
      <c r="R52">
        <f>R51*Q51</f>
        <v>272600</v>
      </c>
      <c r="AB52" s="119"/>
      <c r="AC52" s="119"/>
      <c r="AD52" s="125"/>
      <c r="AE52" s="126"/>
      <c r="AG52" s="127"/>
      <c r="AI52" s="128"/>
    </row>
    <row r="53" spans="4:35" ht="14.4" customHeight="1" x14ac:dyDescent="0.3">
      <c r="E53" s="1" t="s">
        <v>121</v>
      </c>
      <c r="F53" s="5">
        <f>'DC2'!C7</f>
        <v>1</v>
      </c>
      <c r="G53" t="s">
        <v>34</v>
      </c>
      <c r="P53" s="294">
        <v>2</v>
      </c>
      <c r="R53">
        <v>170000</v>
      </c>
      <c r="W53">
        <f t="shared" si="19"/>
        <v>4</v>
      </c>
      <c r="X53">
        <v>14</v>
      </c>
      <c r="Y53">
        <f t="shared" si="20"/>
        <v>20</v>
      </c>
      <c r="Z53">
        <f t="shared" si="21"/>
        <v>0</v>
      </c>
      <c r="AA53">
        <f t="shared" si="22"/>
        <v>14</v>
      </c>
      <c r="AB53" s="119">
        <v>3</v>
      </c>
      <c r="AC53" s="119">
        <v>0</v>
      </c>
      <c r="AD53" s="125">
        <v>0</v>
      </c>
      <c r="AE53" s="126">
        <v>1</v>
      </c>
      <c r="AF53">
        <f t="shared" si="23"/>
        <v>1</v>
      </c>
      <c r="AG53" s="127">
        <f t="shared" si="24"/>
        <v>0</v>
      </c>
      <c r="AH53">
        <f t="shared" si="25"/>
        <v>0</v>
      </c>
      <c r="AI53" s="128">
        <f t="shared" si="26"/>
        <v>1</v>
      </c>
    </row>
    <row r="54" spans="4:35" ht="14.4" customHeight="1" x14ac:dyDescent="0.3">
      <c r="E54" s="256" t="s">
        <v>122</v>
      </c>
      <c r="F54" s="261">
        <f>'DC2'!C8</f>
        <v>1</v>
      </c>
      <c r="G54" t="s">
        <v>34</v>
      </c>
      <c r="P54" s="294"/>
      <c r="R54">
        <f>R53+R52</f>
        <v>442600</v>
      </c>
      <c r="AB54" s="119"/>
      <c r="AC54" s="119"/>
      <c r="AD54" s="125"/>
      <c r="AE54" s="126"/>
      <c r="AG54" s="127"/>
      <c r="AI54" s="128"/>
    </row>
    <row r="55" spans="4:35" ht="14.4" customHeight="1" x14ac:dyDescent="0.3">
      <c r="E55" s="1" t="s">
        <v>86</v>
      </c>
      <c r="F55" s="7">
        <f>'DC2'!C9</f>
        <v>20</v>
      </c>
      <c r="G55" t="s">
        <v>35</v>
      </c>
      <c r="L55" s="53" t="s">
        <v>36</v>
      </c>
      <c r="P55" s="294"/>
      <c r="W55">
        <f t="shared" si="19"/>
        <v>5</v>
      </c>
      <c r="X55">
        <v>15</v>
      </c>
      <c r="Y55">
        <f t="shared" si="20"/>
        <v>20</v>
      </c>
      <c r="Z55">
        <f t="shared" si="21"/>
        <v>0</v>
      </c>
      <c r="AA55">
        <f t="shared" si="22"/>
        <v>15</v>
      </c>
      <c r="AB55" s="119">
        <v>3</v>
      </c>
      <c r="AC55" s="119">
        <v>0</v>
      </c>
      <c r="AD55" s="125">
        <v>0</v>
      </c>
      <c r="AE55" s="126">
        <v>1</v>
      </c>
      <c r="AF55">
        <f t="shared" si="23"/>
        <v>1</v>
      </c>
      <c r="AG55" s="127">
        <f t="shared" si="24"/>
        <v>0</v>
      </c>
      <c r="AH55">
        <f t="shared" si="25"/>
        <v>0</v>
      </c>
      <c r="AI55" s="128">
        <f t="shared" si="26"/>
        <v>1</v>
      </c>
    </row>
    <row r="56" spans="4:35" ht="15" customHeight="1" thickBot="1" x14ac:dyDescent="0.35">
      <c r="E56" s="1" t="s">
        <v>37</v>
      </c>
      <c r="F56" s="7">
        <f>'DC2'!C10</f>
        <v>20</v>
      </c>
      <c r="G56" t="s">
        <v>35</v>
      </c>
      <c r="P56" s="295"/>
      <c r="W56">
        <f>MOD(X56,$AE$28)</f>
        <v>6</v>
      </c>
      <c r="X56">
        <v>16</v>
      </c>
      <c r="Y56">
        <f t="shared" si="20"/>
        <v>20</v>
      </c>
      <c r="Z56">
        <f t="shared" si="21"/>
        <v>0</v>
      </c>
      <c r="AA56">
        <f t="shared" si="22"/>
        <v>16</v>
      </c>
      <c r="AB56" s="119">
        <v>0</v>
      </c>
      <c r="AC56" s="119">
        <v>1</v>
      </c>
      <c r="AD56" s="125">
        <v>0</v>
      </c>
      <c r="AE56" s="126">
        <v>1</v>
      </c>
      <c r="AF56">
        <f t="shared" si="23"/>
        <v>1</v>
      </c>
      <c r="AG56" s="127">
        <f t="shared" si="24"/>
        <v>0</v>
      </c>
      <c r="AH56">
        <f t="shared" si="25"/>
        <v>0</v>
      </c>
      <c r="AI56" s="128">
        <f t="shared" si="26"/>
        <v>1</v>
      </c>
    </row>
    <row r="57" spans="4:35" ht="15" thickBot="1" x14ac:dyDescent="0.35">
      <c r="D57" s="153"/>
      <c r="F57" s="243" t="s">
        <v>38</v>
      </c>
      <c r="G57" s="244" t="s">
        <v>0</v>
      </c>
      <c r="H57" s="244" t="s">
        <v>1</v>
      </c>
      <c r="I57" s="244" t="s">
        <v>2</v>
      </c>
      <c r="J57" s="244" t="s">
        <v>3</v>
      </c>
      <c r="K57" s="244" t="s">
        <v>4</v>
      </c>
      <c r="L57" s="244" t="s">
        <v>5</v>
      </c>
      <c r="M57" s="244" t="s">
        <v>6</v>
      </c>
      <c r="N57" s="244" t="s">
        <v>7</v>
      </c>
      <c r="O57" s="244" t="s">
        <v>8</v>
      </c>
      <c r="P57" s="245" t="s">
        <v>9</v>
      </c>
      <c r="W57">
        <f t="shared" si="19"/>
        <v>7</v>
      </c>
      <c r="X57">
        <v>17</v>
      </c>
      <c r="Y57">
        <f t="shared" si="20"/>
        <v>20</v>
      </c>
      <c r="Z57">
        <f t="shared" si="21"/>
        <v>0</v>
      </c>
      <c r="AA57">
        <f t="shared" si="22"/>
        <v>17</v>
      </c>
      <c r="AB57" s="119">
        <v>0</v>
      </c>
      <c r="AC57" s="119">
        <v>1</v>
      </c>
      <c r="AD57" s="125">
        <v>0</v>
      </c>
      <c r="AE57" s="126">
        <v>1</v>
      </c>
      <c r="AF57">
        <f t="shared" si="23"/>
        <v>1</v>
      </c>
      <c r="AG57" s="127">
        <f t="shared" si="24"/>
        <v>0</v>
      </c>
      <c r="AH57">
        <f t="shared" si="25"/>
        <v>0</v>
      </c>
      <c r="AI57" s="128">
        <f t="shared" si="26"/>
        <v>1</v>
      </c>
    </row>
    <row r="58" spans="4:35" x14ac:dyDescent="0.3">
      <c r="E58" s="10" t="s">
        <v>10</v>
      </c>
      <c r="F58" s="56"/>
      <c r="G58" s="246">
        <f>'DC2'!C13</f>
        <v>0</v>
      </c>
      <c r="H58" s="246">
        <f>'DC2'!D13</f>
        <v>10</v>
      </c>
      <c r="I58" s="246">
        <f>'DC2'!E13</f>
        <v>0</v>
      </c>
      <c r="J58" s="246">
        <f>'DC2'!F13</f>
        <v>20</v>
      </c>
      <c r="K58" s="246">
        <f>'DC2'!G13</f>
        <v>20</v>
      </c>
      <c r="L58" s="246">
        <f>'DC2'!H13</f>
        <v>15</v>
      </c>
      <c r="M58" s="246">
        <f>'DC2'!I13</f>
        <v>60</v>
      </c>
      <c r="N58" s="246">
        <f>'DC2'!J13</f>
        <v>10</v>
      </c>
      <c r="O58" s="246">
        <f>'DC2'!K13</f>
        <v>0</v>
      </c>
      <c r="P58" s="247">
        <f>'DC2'!L13</f>
        <v>10</v>
      </c>
      <c r="W58">
        <f t="shared" si="19"/>
        <v>8</v>
      </c>
      <c r="X58">
        <v>18</v>
      </c>
      <c r="Y58">
        <f t="shared" si="20"/>
        <v>20</v>
      </c>
      <c r="Z58">
        <f t="shared" si="21"/>
        <v>0</v>
      </c>
      <c r="AA58">
        <f t="shared" si="22"/>
        <v>18</v>
      </c>
      <c r="AB58" s="119">
        <v>0</v>
      </c>
      <c r="AC58" s="119">
        <v>1</v>
      </c>
      <c r="AD58" s="125">
        <v>0</v>
      </c>
      <c r="AE58" s="126">
        <v>1</v>
      </c>
      <c r="AF58">
        <f t="shared" si="23"/>
        <v>1</v>
      </c>
      <c r="AG58" s="127">
        <f t="shared" si="24"/>
        <v>0</v>
      </c>
      <c r="AH58">
        <f t="shared" si="25"/>
        <v>0</v>
      </c>
      <c r="AI58" s="128">
        <f t="shared" si="26"/>
        <v>1</v>
      </c>
    </row>
    <row r="59" spans="4:35" x14ac:dyDescent="0.3">
      <c r="E59" s="14" t="s">
        <v>11</v>
      </c>
      <c r="F59" s="241"/>
      <c r="G59" s="240">
        <f>'DC2'!C14</f>
        <v>0</v>
      </c>
      <c r="H59" s="240">
        <f>'DC2'!D14</f>
        <v>10</v>
      </c>
      <c r="I59" s="240">
        <f>'DC2'!E14</f>
        <v>0</v>
      </c>
      <c r="J59" s="240">
        <f>'DC2'!F14</f>
        <v>0</v>
      </c>
      <c r="K59" s="240">
        <f>'DC2'!G14</f>
        <v>0</v>
      </c>
      <c r="L59" s="240">
        <f>'DC2'!H14</f>
        <v>0</v>
      </c>
      <c r="M59" s="240">
        <f>'DC2'!I14</f>
        <v>0</v>
      </c>
      <c r="N59" s="240">
        <f>'DC2'!J14</f>
        <v>0</v>
      </c>
      <c r="O59" s="240">
        <f>'DC2'!K14</f>
        <v>0</v>
      </c>
      <c r="P59" s="242">
        <f>'DC2'!L14</f>
        <v>0</v>
      </c>
      <c r="W59">
        <f t="shared" si="19"/>
        <v>9</v>
      </c>
      <c r="X59">
        <v>19</v>
      </c>
      <c r="Y59">
        <f t="shared" si="20"/>
        <v>20</v>
      </c>
      <c r="Z59">
        <f t="shared" si="21"/>
        <v>0</v>
      </c>
      <c r="AA59">
        <f t="shared" si="22"/>
        <v>19</v>
      </c>
      <c r="AB59" s="119">
        <v>0</v>
      </c>
      <c r="AC59" s="119">
        <v>1</v>
      </c>
      <c r="AD59" s="125">
        <v>0</v>
      </c>
      <c r="AE59" s="126">
        <v>1</v>
      </c>
      <c r="AF59">
        <f t="shared" si="23"/>
        <v>1</v>
      </c>
      <c r="AG59" s="127">
        <f t="shared" si="24"/>
        <v>0</v>
      </c>
      <c r="AH59">
        <f t="shared" si="25"/>
        <v>0</v>
      </c>
      <c r="AI59" s="128">
        <f t="shared" si="26"/>
        <v>1</v>
      </c>
    </row>
    <row r="60" spans="4:35" x14ac:dyDescent="0.3">
      <c r="E60" s="16" t="s">
        <v>12</v>
      </c>
      <c r="F60" s="59"/>
      <c r="G60" s="240">
        <f>'DC2'!C15</f>
        <v>0</v>
      </c>
      <c r="H60" s="240">
        <f>'DC2'!D15</f>
        <v>0</v>
      </c>
      <c r="I60" s="240">
        <f>'DC2'!E15</f>
        <v>0</v>
      </c>
      <c r="J60" s="240">
        <f>'DC2'!F15</f>
        <v>60</v>
      </c>
      <c r="K60" s="240">
        <f>'DC2'!G15</f>
        <v>50</v>
      </c>
      <c r="L60" s="240">
        <f>'DC2'!H15</f>
        <v>10</v>
      </c>
      <c r="M60" s="240">
        <f>'DC2'!I15</f>
        <v>40</v>
      </c>
      <c r="N60" s="240">
        <f>'DC2'!J15</f>
        <v>0</v>
      </c>
      <c r="O60" s="240">
        <f>'DC2'!K15</f>
        <v>50</v>
      </c>
      <c r="P60" s="242">
        <f>'DC2'!L15</f>
        <v>0</v>
      </c>
      <c r="W60">
        <f t="shared" si="19"/>
        <v>0</v>
      </c>
      <c r="X60">
        <v>20</v>
      </c>
      <c r="Y60">
        <f t="shared" si="20"/>
        <v>20</v>
      </c>
      <c r="Z60">
        <f t="shared" si="21"/>
        <v>20</v>
      </c>
      <c r="AA60">
        <f t="shared" si="22"/>
        <v>0</v>
      </c>
      <c r="AB60" s="119">
        <v>0</v>
      </c>
      <c r="AC60" s="119">
        <v>1</v>
      </c>
      <c r="AD60" s="125">
        <v>0</v>
      </c>
      <c r="AE60" s="126">
        <v>1</v>
      </c>
      <c r="AF60">
        <f t="shared" si="23"/>
        <v>0</v>
      </c>
      <c r="AG60" s="127">
        <f t="shared" si="24"/>
        <v>0</v>
      </c>
      <c r="AH60">
        <f t="shared" si="25"/>
        <v>1</v>
      </c>
      <c r="AI60" s="128">
        <f t="shared" si="26"/>
        <v>1</v>
      </c>
    </row>
    <row r="61" spans="4:35" x14ac:dyDescent="0.3">
      <c r="E61" s="17" t="s">
        <v>13</v>
      </c>
      <c r="F61" s="59"/>
      <c r="G61" s="240">
        <f>'DC2'!C16</f>
        <v>0</v>
      </c>
      <c r="H61" s="240">
        <f>'DC2'!D16</f>
        <v>40</v>
      </c>
      <c r="I61" s="240">
        <f>'DC2'!E16</f>
        <v>0</v>
      </c>
      <c r="J61" s="240">
        <f>'DC2'!F16</f>
        <v>0</v>
      </c>
      <c r="K61" s="240">
        <f>'DC2'!G16</f>
        <v>0</v>
      </c>
      <c r="L61" s="240">
        <f>'DC2'!H16</f>
        <v>0</v>
      </c>
      <c r="M61" s="240">
        <f>'DC2'!I16</f>
        <v>0</v>
      </c>
      <c r="N61" s="240">
        <f>'DC2'!J16</f>
        <v>0</v>
      </c>
      <c r="O61" s="240">
        <f>'DC2'!K16</f>
        <v>0</v>
      </c>
      <c r="P61" s="242">
        <f>'DC2'!L16</f>
        <v>0</v>
      </c>
      <c r="W61">
        <f t="shared" si="19"/>
        <v>1</v>
      </c>
      <c r="X61">
        <v>21</v>
      </c>
      <c r="Y61">
        <f t="shared" si="20"/>
        <v>40</v>
      </c>
      <c r="Z61">
        <f t="shared" si="21"/>
        <v>20</v>
      </c>
      <c r="AA61">
        <f t="shared" si="22"/>
        <v>1</v>
      </c>
      <c r="AB61" s="119">
        <v>1</v>
      </c>
      <c r="AC61" s="119">
        <v>1</v>
      </c>
      <c r="AD61" s="125">
        <v>1</v>
      </c>
      <c r="AE61" s="126">
        <v>1</v>
      </c>
      <c r="AF61">
        <f t="shared" si="23"/>
        <v>0</v>
      </c>
      <c r="AG61" s="127">
        <f t="shared" si="24"/>
        <v>1</v>
      </c>
      <c r="AH61">
        <f t="shared" si="25"/>
        <v>1</v>
      </c>
      <c r="AI61" s="128">
        <f t="shared" si="26"/>
        <v>1</v>
      </c>
    </row>
    <row r="62" spans="4:35" ht="15" thickBot="1" x14ac:dyDescent="0.35">
      <c r="E62" s="60" t="s">
        <v>42</v>
      </c>
      <c r="F62" s="61"/>
      <c r="G62" s="62">
        <f>SUM(G58:G61)</f>
        <v>0</v>
      </c>
      <c r="H62" s="62">
        <f t="shared" ref="H62:O62" si="37">SUM(H58:H61)</f>
        <v>60</v>
      </c>
      <c r="I62" s="62">
        <f t="shared" si="37"/>
        <v>0</v>
      </c>
      <c r="J62" s="62">
        <f t="shared" si="37"/>
        <v>80</v>
      </c>
      <c r="K62" s="62">
        <f t="shared" si="37"/>
        <v>70</v>
      </c>
      <c r="L62" s="62">
        <f t="shared" si="37"/>
        <v>25</v>
      </c>
      <c r="M62" s="62">
        <f t="shared" si="37"/>
        <v>100</v>
      </c>
      <c r="N62" s="62">
        <f t="shared" si="37"/>
        <v>10</v>
      </c>
      <c r="O62" s="62">
        <f t="shared" si="37"/>
        <v>50</v>
      </c>
      <c r="P62" s="63">
        <f>SUM(P58:P61)</f>
        <v>10</v>
      </c>
      <c r="W62">
        <f t="shared" si="19"/>
        <v>2</v>
      </c>
      <c r="X62">
        <v>22</v>
      </c>
      <c r="Y62">
        <f t="shared" si="20"/>
        <v>40</v>
      </c>
      <c r="Z62">
        <f t="shared" si="21"/>
        <v>20</v>
      </c>
      <c r="AA62">
        <f t="shared" si="22"/>
        <v>2</v>
      </c>
      <c r="AB62" s="119">
        <v>1</v>
      </c>
      <c r="AC62" s="119">
        <v>1</v>
      </c>
      <c r="AD62" s="125">
        <v>1</v>
      </c>
      <c r="AE62" s="126">
        <v>1</v>
      </c>
      <c r="AF62">
        <f t="shared" si="23"/>
        <v>0</v>
      </c>
      <c r="AG62" s="127">
        <f t="shared" si="24"/>
        <v>1</v>
      </c>
      <c r="AH62">
        <f t="shared" si="25"/>
        <v>1</v>
      </c>
      <c r="AI62" s="128">
        <f t="shared" si="26"/>
        <v>1</v>
      </c>
    </row>
    <row r="63" spans="4:35" x14ac:dyDescent="0.3">
      <c r="E63" s="64" t="s">
        <v>14</v>
      </c>
      <c r="F63" s="65"/>
      <c r="G63" s="66">
        <f>'DC2'!C17</f>
        <v>20</v>
      </c>
      <c r="H63" s="66">
        <f>'DC2'!D17</f>
        <v>0</v>
      </c>
      <c r="I63" s="291"/>
      <c r="J63" s="291"/>
      <c r="K63" s="291"/>
      <c r="L63" s="291"/>
      <c r="M63" s="291"/>
      <c r="N63" s="291"/>
      <c r="O63" s="291"/>
      <c r="P63" s="292"/>
      <c r="W63">
        <f t="shared" si="19"/>
        <v>3</v>
      </c>
      <c r="X63">
        <v>23</v>
      </c>
      <c r="Y63">
        <f t="shared" si="20"/>
        <v>40</v>
      </c>
      <c r="Z63">
        <f t="shared" si="21"/>
        <v>20</v>
      </c>
      <c r="AA63">
        <f t="shared" si="22"/>
        <v>3</v>
      </c>
      <c r="AB63" s="119">
        <v>1</v>
      </c>
      <c r="AC63" s="119">
        <v>1</v>
      </c>
      <c r="AD63" s="125">
        <v>1</v>
      </c>
      <c r="AE63" s="126">
        <v>1</v>
      </c>
      <c r="AF63">
        <f t="shared" si="23"/>
        <v>0</v>
      </c>
      <c r="AG63" s="127">
        <f t="shared" si="24"/>
        <v>1</v>
      </c>
      <c r="AH63">
        <f t="shared" si="25"/>
        <v>1</v>
      </c>
      <c r="AI63" s="128">
        <f t="shared" si="26"/>
        <v>1</v>
      </c>
    </row>
    <row r="64" spans="4:35" x14ac:dyDescent="0.3">
      <c r="E64" s="67" t="s">
        <v>44</v>
      </c>
      <c r="F64" s="68">
        <f>'DC2'!C11</f>
        <v>30</v>
      </c>
      <c r="G64" s="69">
        <f>F64+G63+G66-G62</f>
        <v>50</v>
      </c>
      <c r="H64" s="69">
        <f t="shared" ref="H64:P64" si="38">G64+H63+H66-H62</f>
        <v>30</v>
      </c>
      <c r="I64" s="69">
        <f t="shared" si="38"/>
        <v>30</v>
      </c>
      <c r="J64" s="69">
        <f t="shared" si="38"/>
        <v>30</v>
      </c>
      <c r="K64" s="69">
        <f t="shared" si="38"/>
        <v>20</v>
      </c>
      <c r="L64" s="69">
        <f t="shared" si="38"/>
        <v>35</v>
      </c>
      <c r="M64" s="69">
        <f t="shared" si="38"/>
        <v>35</v>
      </c>
      <c r="N64" s="69">
        <f t="shared" si="38"/>
        <v>25</v>
      </c>
      <c r="O64" s="69">
        <f t="shared" si="38"/>
        <v>35</v>
      </c>
      <c r="P64" s="70">
        <f t="shared" si="38"/>
        <v>25</v>
      </c>
      <c r="R64" s="71" t="s">
        <v>45</v>
      </c>
      <c r="W64">
        <f t="shared" si="19"/>
        <v>4</v>
      </c>
      <c r="X64">
        <v>24</v>
      </c>
      <c r="Y64">
        <f t="shared" si="20"/>
        <v>40</v>
      </c>
      <c r="Z64">
        <f t="shared" si="21"/>
        <v>20</v>
      </c>
      <c r="AA64">
        <f t="shared" si="22"/>
        <v>4</v>
      </c>
      <c r="AB64" s="119">
        <v>1</v>
      </c>
      <c r="AC64" s="119">
        <v>1</v>
      </c>
      <c r="AD64" s="125">
        <v>1</v>
      </c>
      <c r="AE64" s="126">
        <v>1</v>
      </c>
      <c r="AF64">
        <f t="shared" si="23"/>
        <v>0</v>
      </c>
      <c r="AG64" s="127">
        <f t="shared" si="24"/>
        <v>1</v>
      </c>
      <c r="AH64">
        <f t="shared" si="25"/>
        <v>1</v>
      </c>
      <c r="AI64" s="128">
        <f t="shared" si="26"/>
        <v>1</v>
      </c>
    </row>
    <row r="65" spans="4:35" x14ac:dyDescent="0.3">
      <c r="D65" s="49" t="s">
        <v>46</v>
      </c>
      <c r="E65" s="67" t="s">
        <v>47</v>
      </c>
      <c r="F65" s="72"/>
      <c r="G65" s="69">
        <f>IF(F64-G62+G63&lt;=$F$56, G62-G63-F64+$F$56,0)</f>
        <v>0</v>
      </c>
      <c r="H65" s="69">
        <f t="shared" ref="H65:P65" si="39">IF(G64-H62+H63&lt;=$F$56, H62-H63-G64+$F$56,0)</f>
        <v>30</v>
      </c>
      <c r="I65" s="69">
        <f t="shared" si="39"/>
        <v>0</v>
      </c>
      <c r="J65" s="69">
        <f t="shared" si="39"/>
        <v>70</v>
      </c>
      <c r="K65" s="69">
        <f t="shared" si="39"/>
        <v>60</v>
      </c>
      <c r="L65" s="69">
        <f t="shared" si="39"/>
        <v>25</v>
      </c>
      <c r="M65" s="69">
        <f t="shared" si="39"/>
        <v>85</v>
      </c>
      <c r="N65" s="69">
        <f t="shared" si="39"/>
        <v>0</v>
      </c>
      <c r="O65" s="69">
        <f t="shared" si="39"/>
        <v>45</v>
      </c>
      <c r="P65" s="70">
        <f t="shared" si="39"/>
        <v>0</v>
      </c>
      <c r="R65" s="71" t="s">
        <v>48</v>
      </c>
      <c r="W65">
        <f t="shared" si="19"/>
        <v>5</v>
      </c>
      <c r="X65">
        <v>25</v>
      </c>
      <c r="Y65">
        <f t="shared" si="20"/>
        <v>40</v>
      </c>
      <c r="Z65">
        <f t="shared" si="21"/>
        <v>20</v>
      </c>
      <c r="AA65">
        <f t="shared" si="22"/>
        <v>5</v>
      </c>
      <c r="AB65" s="119">
        <v>1</v>
      </c>
      <c r="AC65" s="119">
        <v>1</v>
      </c>
      <c r="AD65" s="125">
        <v>1</v>
      </c>
      <c r="AE65" s="126">
        <v>1</v>
      </c>
      <c r="AF65">
        <f t="shared" si="23"/>
        <v>0</v>
      </c>
      <c r="AG65" s="127">
        <f t="shared" si="24"/>
        <v>1</v>
      </c>
      <c r="AH65">
        <f t="shared" si="25"/>
        <v>1</v>
      </c>
      <c r="AI65" s="128">
        <f t="shared" si="26"/>
        <v>1</v>
      </c>
    </row>
    <row r="66" spans="4:35" x14ac:dyDescent="0.3">
      <c r="E66" s="73" t="s">
        <v>49</v>
      </c>
      <c r="F66" s="72"/>
      <c r="G66" s="69">
        <f t="shared" ref="G66:P66" si="40" xml:space="preserve"> CEILING(G65/$F$55,1)*$F$55</f>
        <v>0</v>
      </c>
      <c r="H66" s="69">
        <f t="shared" si="40"/>
        <v>40</v>
      </c>
      <c r="I66" s="69">
        <f t="shared" si="40"/>
        <v>0</v>
      </c>
      <c r="J66" s="69">
        <f t="shared" si="40"/>
        <v>80</v>
      </c>
      <c r="K66" s="69">
        <f t="shared" si="40"/>
        <v>60</v>
      </c>
      <c r="L66" s="69">
        <f t="shared" si="40"/>
        <v>40</v>
      </c>
      <c r="M66" s="69">
        <f t="shared" si="40"/>
        <v>100</v>
      </c>
      <c r="N66" s="69">
        <f t="shared" si="40"/>
        <v>0</v>
      </c>
      <c r="O66" s="69">
        <f t="shared" si="40"/>
        <v>60</v>
      </c>
      <c r="P66" s="70">
        <f t="shared" si="40"/>
        <v>0</v>
      </c>
      <c r="W66">
        <f t="shared" si="19"/>
        <v>6</v>
      </c>
      <c r="X66">
        <v>26</v>
      </c>
      <c r="Y66">
        <f t="shared" si="20"/>
        <v>40</v>
      </c>
      <c r="Z66">
        <f t="shared" si="21"/>
        <v>20</v>
      </c>
      <c r="AA66">
        <f t="shared" si="22"/>
        <v>6</v>
      </c>
      <c r="AB66" s="119">
        <v>2</v>
      </c>
      <c r="AC66" s="119">
        <v>1</v>
      </c>
      <c r="AD66" s="125">
        <v>1</v>
      </c>
      <c r="AE66" s="126">
        <v>1</v>
      </c>
      <c r="AF66">
        <f t="shared" si="23"/>
        <v>0</v>
      </c>
      <c r="AG66" s="127">
        <f t="shared" si="24"/>
        <v>1</v>
      </c>
      <c r="AH66">
        <f t="shared" si="25"/>
        <v>1</v>
      </c>
      <c r="AI66" s="128">
        <f t="shared" si="26"/>
        <v>1</v>
      </c>
    </row>
    <row r="67" spans="4:35" ht="15" thickBot="1" x14ac:dyDescent="0.35">
      <c r="E67" s="74" t="s">
        <v>50</v>
      </c>
      <c r="F67" s="75"/>
      <c r="G67" s="76">
        <f>H66</f>
        <v>40</v>
      </c>
      <c r="H67" s="76">
        <f t="shared" ref="H67:P67" si="41">I66</f>
        <v>0</v>
      </c>
      <c r="I67" s="76">
        <f t="shared" si="41"/>
        <v>80</v>
      </c>
      <c r="J67" s="76">
        <f t="shared" si="41"/>
        <v>60</v>
      </c>
      <c r="K67" s="76">
        <f t="shared" si="41"/>
        <v>40</v>
      </c>
      <c r="L67" s="76">
        <f t="shared" si="41"/>
        <v>100</v>
      </c>
      <c r="M67" s="76">
        <f t="shared" si="41"/>
        <v>0</v>
      </c>
      <c r="N67" s="76">
        <f t="shared" si="41"/>
        <v>60</v>
      </c>
      <c r="O67" s="76">
        <f t="shared" si="41"/>
        <v>0</v>
      </c>
      <c r="P67" s="77">
        <f t="shared" si="41"/>
        <v>0</v>
      </c>
      <c r="X67">
        <v>27</v>
      </c>
      <c r="Y67">
        <f t="shared" si="20"/>
        <v>40</v>
      </c>
      <c r="Z67">
        <f t="shared" si="21"/>
        <v>20</v>
      </c>
      <c r="AA67">
        <f t="shared" si="22"/>
        <v>7</v>
      </c>
      <c r="AB67" s="119">
        <v>2</v>
      </c>
      <c r="AC67" s="119">
        <v>1</v>
      </c>
      <c r="AD67" s="125">
        <v>1</v>
      </c>
      <c r="AE67" s="126">
        <v>1</v>
      </c>
      <c r="AF67">
        <f t="shared" si="23"/>
        <v>0</v>
      </c>
      <c r="AG67" s="127">
        <f t="shared" si="24"/>
        <v>1</v>
      </c>
      <c r="AH67">
        <f t="shared" si="25"/>
        <v>1</v>
      </c>
      <c r="AI67" s="128">
        <f t="shared" si="26"/>
        <v>1</v>
      </c>
    </row>
    <row r="68" spans="4:35" x14ac:dyDescent="0.3">
      <c r="E68" s="78" t="s">
        <v>51</v>
      </c>
      <c r="F68" s="79"/>
      <c r="G68" s="80">
        <f>QUOTIENT(MOD(G67+$F$50-1,$F$49),$F$50)</f>
        <v>0</v>
      </c>
      <c r="H68" s="80">
        <f t="shared" ref="H68:P68" si="42">QUOTIENT(MOD(H67+$F$50-1,$F$49),$F$50)</f>
        <v>0</v>
      </c>
      <c r="I68" s="80">
        <f t="shared" si="42"/>
        <v>0</v>
      </c>
      <c r="J68" s="80">
        <f t="shared" si="42"/>
        <v>0</v>
      </c>
      <c r="K68" s="80">
        <f t="shared" si="42"/>
        <v>0</v>
      </c>
      <c r="L68" s="80">
        <f t="shared" si="42"/>
        <v>0</v>
      </c>
      <c r="M68" s="80">
        <f t="shared" si="42"/>
        <v>0</v>
      </c>
      <c r="N68" s="80">
        <f t="shared" si="42"/>
        <v>0</v>
      </c>
      <c r="O68" s="80">
        <f t="shared" si="42"/>
        <v>0</v>
      </c>
      <c r="P68" s="81">
        <f t="shared" si="42"/>
        <v>0</v>
      </c>
      <c r="X68">
        <v>28</v>
      </c>
      <c r="Y68">
        <f t="shared" si="20"/>
        <v>40</v>
      </c>
      <c r="Z68">
        <f t="shared" si="21"/>
        <v>20</v>
      </c>
      <c r="AA68">
        <f t="shared" si="22"/>
        <v>8</v>
      </c>
      <c r="AB68" s="119">
        <v>2</v>
      </c>
      <c r="AC68" s="119">
        <v>1</v>
      </c>
      <c r="AD68" s="125">
        <v>1</v>
      </c>
      <c r="AE68" s="126">
        <v>1</v>
      </c>
      <c r="AF68">
        <f t="shared" si="23"/>
        <v>0</v>
      </c>
      <c r="AG68" s="127">
        <f t="shared" si="24"/>
        <v>1</v>
      </c>
      <c r="AH68">
        <f t="shared" si="25"/>
        <v>1</v>
      </c>
      <c r="AI68" s="128">
        <f t="shared" si="26"/>
        <v>1</v>
      </c>
    </row>
    <row r="69" spans="4:35" x14ac:dyDescent="0.3">
      <c r="D69" s="49"/>
      <c r="E69" s="82" t="s">
        <v>52</v>
      </c>
      <c r="F69" s="154"/>
      <c r="G69" s="84">
        <f>QUOTIENT(G67+$F$50-1,$F$49)</f>
        <v>2</v>
      </c>
      <c r="H69" s="84">
        <f t="shared" ref="H69:P69" si="43">QUOTIENT(H67+$F$50-1,$F$49)</f>
        <v>0</v>
      </c>
      <c r="I69" s="84">
        <f t="shared" si="43"/>
        <v>4</v>
      </c>
      <c r="J69" s="84">
        <f t="shared" si="43"/>
        <v>3</v>
      </c>
      <c r="K69" s="84">
        <f t="shared" si="43"/>
        <v>2</v>
      </c>
      <c r="L69" s="84">
        <f t="shared" si="43"/>
        <v>5</v>
      </c>
      <c r="M69" s="84">
        <f t="shared" si="43"/>
        <v>0</v>
      </c>
      <c r="N69" s="84">
        <f t="shared" si="43"/>
        <v>3</v>
      </c>
      <c r="O69" s="84">
        <f t="shared" si="43"/>
        <v>0</v>
      </c>
      <c r="P69" s="85">
        <f t="shared" si="43"/>
        <v>0</v>
      </c>
      <c r="X69">
        <v>29</v>
      </c>
      <c r="Y69">
        <f t="shared" si="20"/>
        <v>40</v>
      </c>
      <c r="Z69">
        <f t="shared" si="21"/>
        <v>20</v>
      </c>
      <c r="AA69">
        <f t="shared" si="22"/>
        <v>9</v>
      </c>
      <c r="AB69" s="119">
        <v>2</v>
      </c>
      <c r="AC69" s="119">
        <v>1</v>
      </c>
      <c r="AD69" s="125">
        <v>1</v>
      </c>
      <c r="AE69" s="126">
        <v>1</v>
      </c>
      <c r="AF69">
        <f t="shared" si="23"/>
        <v>0</v>
      </c>
      <c r="AG69" s="127">
        <f t="shared" si="24"/>
        <v>1</v>
      </c>
      <c r="AH69">
        <f t="shared" si="25"/>
        <v>1</v>
      </c>
      <c r="AI69" s="128">
        <f t="shared" si="26"/>
        <v>1</v>
      </c>
    </row>
    <row r="70" spans="4:35" ht="15" thickBot="1" x14ac:dyDescent="0.35">
      <c r="E70" s="86" t="s">
        <v>53</v>
      </c>
      <c r="F70" s="87"/>
      <c r="G70" s="88">
        <f>IF($Q$70="Choosing Supplier 1", G69*$G$49+G68*$G$50,G69*$G$51+G68*$G$52)</f>
        <v>1000</v>
      </c>
      <c r="H70" s="88">
        <f t="shared" ref="H70:P70" si="44">IF($Q$70="Choosing Supplier 1", H69*$G$49+H68*$G$50,H69*$G$51+H68*$G$52)</f>
        <v>0</v>
      </c>
      <c r="I70" s="88">
        <f t="shared" si="44"/>
        <v>2000</v>
      </c>
      <c r="J70" s="88">
        <f t="shared" si="44"/>
        <v>1500</v>
      </c>
      <c r="K70" s="88">
        <f t="shared" si="44"/>
        <v>1000</v>
      </c>
      <c r="L70" s="88">
        <f t="shared" si="44"/>
        <v>2500</v>
      </c>
      <c r="M70" s="88">
        <f t="shared" si="44"/>
        <v>0</v>
      </c>
      <c r="N70" s="88">
        <f t="shared" si="44"/>
        <v>1500</v>
      </c>
      <c r="O70" s="88">
        <f t="shared" si="44"/>
        <v>0</v>
      </c>
      <c r="P70" s="89">
        <f t="shared" si="44"/>
        <v>0</v>
      </c>
      <c r="Q70" s="290" t="str">
        <f>IF($G$49&lt;$G$51,IF($F$144="Yes","Choosing Supplier 1","Choosing Supplier 2"),IF($F$165="Yes","Choosing Supplier 2","Choosing Supplier 1"))</f>
        <v>Choosing Supplier 1</v>
      </c>
      <c r="R70" t="s">
        <v>144</v>
      </c>
      <c r="X70">
        <v>30</v>
      </c>
      <c r="Y70">
        <f t="shared" si="20"/>
        <v>40</v>
      </c>
      <c r="Z70">
        <f t="shared" si="21"/>
        <v>20</v>
      </c>
      <c r="AA70">
        <f t="shared" si="22"/>
        <v>10</v>
      </c>
      <c r="AB70" s="119">
        <v>2</v>
      </c>
      <c r="AC70" s="119">
        <v>1</v>
      </c>
      <c r="AD70" s="125">
        <v>1</v>
      </c>
      <c r="AE70" s="126">
        <v>1</v>
      </c>
      <c r="AF70">
        <f t="shared" si="23"/>
        <v>1</v>
      </c>
      <c r="AG70" s="127">
        <f t="shared" si="24"/>
        <v>1</v>
      </c>
      <c r="AH70">
        <f t="shared" si="25"/>
        <v>1</v>
      </c>
      <c r="AI70" s="128">
        <f t="shared" si="26"/>
        <v>1</v>
      </c>
    </row>
    <row r="71" spans="4:35" x14ac:dyDescent="0.3">
      <c r="E71" s="155" t="s">
        <v>17</v>
      </c>
      <c r="F71" s="91"/>
      <c r="G71" s="92">
        <f>'DC2'!C18</f>
        <v>210</v>
      </c>
      <c r="H71" s="92">
        <f>'DC2'!D18</f>
        <v>211</v>
      </c>
      <c r="I71" s="92">
        <f>'DC2'!E18</f>
        <v>213</v>
      </c>
      <c r="J71" s="92">
        <f>'DC2'!F18</f>
        <v>215</v>
      </c>
      <c r="K71" s="92">
        <f>'DC2'!G18</f>
        <v>215</v>
      </c>
      <c r="L71" s="92">
        <f>'DC2'!H18</f>
        <v>216</v>
      </c>
      <c r="M71" s="92">
        <f>'DC2'!I18</f>
        <v>214</v>
      </c>
      <c r="N71" s="92">
        <f>'DC2'!J18</f>
        <v>212</v>
      </c>
      <c r="O71" s="92">
        <f>'DC2'!K18</f>
        <v>210</v>
      </c>
      <c r="P71" s="93">
        <f>'DC2'!L18</f>
        <v>209</v>
      </c>
      <c r="X71">
        <v>31</v>
      </c>
      <c r="Y71">
        <f t="shared" si="20"/>
        <v>40</v>
      </c>
      <c r="Z71">
        <f t="shared" si="21"/>
        <v>20</v>
      </c>
      <c r="AA71">
        <f t="shared" si="22"/>
        <v>11</v>
      </c>
      <c r="AB71" s="119">
        <v>3</v>
      </c>
      <c r="AC71" s="119">
        <v>1</v>
      </c>
      <c r="AD71" s="125">
        <v>0</v>
      </c>
      <c r="AE71" s="126">
        <v>2</v>
      </c>
      <c r="AF71">
        <f t="shared" si="23"/>
        <v>1</v>
      </c>
      <c r="AG71" s="127">
        <f t="shared" si="24"/>
        <v>0</v>
      </c>
      <c r="AH71">
        <f t="shared" si="25"/>
        <v>1</v>
      </c>
      <c r="AI71" s="128">
        <f t="shared" si="26"/>
        <v>2</v>
      </c>
    </row>
    <row r="72" spans="4:35" x14ac:dyDescent="0.3">
      <c r="D72" s="49" t="s">
        <v>54</v>
      </c>
      <c r="E72" s="156" t="s">
        <v>55</v>
      </c>
      <c r="F72" s="95"/>
      <c r="G72" s="96">
        <f t="shared" ref="G72:P72" si="45">G71*G67</f>
        <v>8400</v>
      </c>
      <c r="H72" s="96">
        <f t="shared" si="45"/>
        <v>0</v>
      </c>
      <c r="I72" s="96">
        <f t="shared" si="45"/>
        <v>17040</v>
      </c>
      <c r="J72" s="96">
        <f t="shared" si="45"/>
        <v>12900</v>
      </c>
      <c r="K72" s="96">
        <f t="shared" si="45"/>
        <v>8600</v>
      </c>
      <c r="L72" s="96">
        <f t="shared" si="45"/>
        <v>21600</v>
      </c>
      <c r="M72" s="96">
        <f t="shared" si="45"/>
        <v>0</v>
      </c>
      <c r="N72" s="96">
        <f t="shared" si="45"/>
        <v>12720</v>
      </c>
      <c r="O72" s="96">
        <f t="shared" si="45"/>
        <v>0</v>
      </c>
      <c r="P72" s="135">
        <f t="shared" si="45"/>
        <v>0</v>
      </c>
      <c r="Q72" s="49" t="s">
        <v>56</v>
      </c>
      <c r="X72">
        <v>32</v>
      </c>
      <c r="Y72">
        <f t="shared" si="20"/>
        <v>40</v>
      </c>
      <c r="Z72">
        <f t="shared" si="21"/>
        <v>20</v>
      </c>
      <c r="AA72">
        <f t="shared" si="22"/>
        <v>12</v>
      </c>
      <c r="AB72" s="119">
        <v>3</v>
      </c>
      <c r="AC72" s="119">
        <v>1</v>
      </c>
      <c r="AD72" s="125">
        <v>0</v>
      </c>
      <c r="AE72" s="126">
        <v>2</v>
      </c>
      <c r="AF72">
        <f t="shared" si="23"/>
        <v>1</v>
      </c>
      <c r="AG72" s="127">
        <f t="shared" si="24"/>
        <v>0</v>
      </c>
      <c r="AH72">
        <f t="shared" si="25"/>
        <v>1</v>
      </c>
      <c r="AI72" s="128">
        <f t="shared" si="26"/>
        <v>2</v>
      </c>
    </row>
    <row r="73" spans="4:35" ht="15" thickBot="1" x14ac:dyDescent="0.35">
      <c r="E73" s="157" t="s">
        <v>57</v>
      </c>
      <c r="F73" s="100"/>
      <c r="G73" s="101">
        <f t="shared" ref="G73:P73" si="46">G70+G72</f>
        <v>9400</v>
      </c>
      <c r="H73" s="101">
        <f t="shared" si="46"/>
        <v>0</v>
      </c>
      <c r="I73" s="101">
        <f t="shared" si="46"/>
        <v>19040</v>
      </c>
      <c r="J73" s="101">
        <f t="shared" si="46"/>
        <v>14400</v>
      </c>
      <c r="K73" s="101">
        <f t="shared" si="46"/>
        <v>9600</v>
      </c>
      <c r="L73" s="101">
        <f t="shared" si="46"/>
        <v>24100</v>
      </c>
      <c r="M73" s="101">
        <f t="shared" si="46"/>
        <v>0</v>
      </c>
      <c r="N73" s="101">
        <f t="shared" si="46"/>
        <v>14220</v>
      </c>
      <c r="O73" s="101">
        <f t="shared" si="46"/>
        <v>0</v>
      </c>
      <c r="P73" s="102">
        <f t="shared" si="46"/>
        <v>0</v>
      </c>
      <c r="Q73" s="49" t="s">
        <v>58</v>
      </c>
      <c r="X73">
        <v>33</v>
      </c>
      <c r="Y73">
        <f t="shared" si="20"/>
        <v>40</v>
      </c>
      <c r="Z73">
        <f t="shared" si="21"/>
        <v>20</v>
      </c>
      <c r="AA73">
        <f t="shared" si="22"/>
        <v>13</v>
      </c>
      <c r="AB73" s="119">
        <v>3</v>
      </c>
      <c r="AC73" s="119">
        <v>1</v>
      </c>
      <c r="AD73" s="125">
        <v>0</v>
      </c>
      <c r="AE73" s="126">
        <v>2</v>
      </c>
      <c r="AF73">
        <f t="shared" si="23"/>
        <v>1</v>
      </c>
      <c r="AG73" s="127">
        <f t="shared" si="24"/>
        <v>0</v>
      </c>
      <c r="AH73">
        <f t="shared" si="25"/>
        <v>1</v>
      </c>
      <c r="AI73" s="128">
        <f t="shared" si="26"/>
        <v>2</v>
      </c>
    </row>
    <row r="74" spans="4:35" x14ac:dyDescent="0.3">
      <c r="E74" s="90" t="s">
        <v>18</v>
      </c>
      <c r="F74" s="103"/>
      <c r="G74" s="92">
        <f>'DC2'!C19</f>
        <v>411</v>
      </c>
      <c r="H74" s="92">
        <f>'DC2'!D19</f>
        <v>414</v>
      </c>
      <c r="I74" s="92">
        <f>'DC2'!E19</f>
        <v>412</v>
      </c>
      <c r="J74" s="92">
        <f>'DC2'!F19</f>
        <v>413</v>
      </c>
      <c r="K74" s="92">
        <f>'DC2'!G19</f>
        <v>418</v>
      </c>
      <c r="L74" s="92">
        <f>'DC2'!H19</f>
        <v>428</v>
      </c>
      <c r="M74" s="92">
        <f>'DC2'!I19</f>
        <v>426</v>
      </c>
      <c r="N74" s="92">
        <f>'DC2'!J19</f>
        <v>419</v>
      </c>
      <c r="O74" s="92">
        <f>'DC2'!K19</f>
        <v>415</v>
      </c>
      <c r="P74" s="93">
        <f>'DC2'!L19</f>
        <v>421</v>
      </c>
      <c r="X74">
        <v>34</v>
      </c>
      <c r="Y74">
        <f t="shared" si="20"/>
        <v>40</v>
      </c>
      <c r="Z74">
        <f t="shared" si="21"/>
        <v>20</v>
      </c>
      <c r="AA74">
        <f t="shared" si="22"/>
        <v>14</v>
      </c>
      <c r="AB74" s="119">
        <v>3</v>
      </c>
      <c r="AC74" s="119">
        <v>1</v>
      </c>
      <c r="AD74" s="125">
        <v>0</v>
      </c>
      <c r="AE74" s="126">
        <v>2</v>
      </c>
      <c r="AF74">
        <f t="shared" si="23"/>
        <v>1</v>
      </c>
      <c r="AG74" s="127">
        <f t="shared" si="24"/>
        <v>0</v>
      </c>
      <c r="AH74">
        <f t="shared" si="25"/>
        <v>1</v>
      </c>
      <c r="AI74" s="128">
        <f t="shared" si="26"/>
        <v>2</v>
      </c>
    </row>
    <row r="75" spans="4:35" x14ac:dyDescent="0.3">
      <c r="E75" s="94" t="s">
        <v>59</v>
      </c>
      <c r="F75" s="104"/>
      <c r="G75" s="105">
        <f>G74*G67</f>
        <v>16440</v>
      </c>
      <c r="H75" s="105">
        <f t="shared" ref="H75:P75" si="47">H74*H67</f>
        <v>0</v>
      </c>
      <c r="I75" s="105">
        <f t="shared" si="47"/>
        <v>32960</v>
      </c>
      <c r="J75" s="105">
        <f t="shared" si="47"/>
        <v>24780</v>
      </c>
      <c r="K75" s="105">
        <f t="shared" si="47"/>
        <v>16720</v>
      </c>
      <c r="L75" s="105">
        <f t="shared" si="47"/>
        <v>42800</v>
      </c>
      <c r="M75" s="105">
        <f t="shared" si="47"/>
        <v>0</v>
      </c>
      <c r="N75" s="105">
        <f t="shared" si="47"/>
        <v>25140</v>
      </c>
      <c r="O75" s="105">
        <f t="shared" si="47"/>
        <v>0</v>
      </c>
      <c r="P75" s="106">
        <f t="shared" si="47"/>
        <v>0</v>
      </c>
      <c r="Q75" s="49" t="s">
        <v>60</v>
      </c>
      <c r="X75">
        <v>35</v>
      </c>
      <c r="Y75">
        <f t="shared" si="20"/>
        <v>40</v>
      </c>
      <c r="Z75">
        <f t="shared" si="21"/>
        <v>20</v>
      </c>
      <c r="AA75">
        <f t="shared" si="22"/>
        <v>15</v>
      </c>
      <c r="AB75" s="119">
        <v>3</v>
      </c>
      <c r="AC75" s="119">
        <v>1</v>
      </c>
      <c r="AD75" s="125">
        <v>0</v>
      </c>
      <c r="AE75" s="126">
        <v>2</v>
      </c>
      <c r="AF75">
        <f t="shared" si="23"/>
        <v>1</v>
      </c>
      <c r="AG75" s="127">
        <f t="shared" si="24"/>
        <v>0</v>
      </c>
      <c r="AH75">
        <f t="shared" si="25"/>
        <v>1</v>
      </c>
      <c r="AI75" s="128">
        <f t="shared" si="26"/>
        <v>2</v>
      </c>
    </row>
    <row r="76" spans="4:35" ht="13.8" customHeight="1" thickBot="1" x14ac:dyDescent="0.35">
      <c r="E76" s="107" t="s">
        <v>61</v>
      </c>
      <c r="F76" s="108"/>
      <c r="G76" s="109">
        <f>G75-G73</f>
        <v>7040</v>
      </c>
      <c r="H76" s="109">
        <f t="shared" ref="H76:P76" si="48">H75-H73</f>
        <v>0</v>
      </c>
      <c r="I76" s="109">
        <f t="shared" si="48"/>
        <v>13920</v>
      </c>
      <c r="J76" s="109">
        <f t="shared" si="48"/>
        <v>10380</v>
      </c>
      <c r="K76" s="109">
        <f t="shared" si="48"/>
        <v>7120</v>
      </c>
      <c r="L76" s="109">
        <f t="shared" si="48"/>
        <v>18700</v>
      </c>
      <c r="M76" s="109">
        <f t="shared" si="48"/>
        <v>0</v>
      </c>
      <c r="N76" s="109">
        <f t="shared" si="48"/>
        <v>10920</v>
      </c>
      <c r="O76" s="109">
        <f t="shared" si="48"/>
        <v>0</v>
      </c>
      <c r="P76" s="110">
        <f t="shared" si="48"/>
        <v>0</v>
      </c>
      <c r="Q76" s="49" t="s">
        <v>62</v>
      </c>
      <c r="X76">
        <v>36</v>
      </c>
      <c r="Y76">
        <f t="shared" si="20"/>
        <v>40</v>
      </c>
      <c r="Z76">
        <f t="shared" si="21"/>
        <v>20</v>
      </c>
      <c r="AA76">
        <f t="shared" si="22"/>
        <v>16</v>
      </c>
      <c r="AB76" s="119">
        <v>0</v>
      </c>
      <c r="AC76" s="119">
        <v>2</v>
      </c>
      <c r="AD76" s="125">
        <v>0</v>
      </c>
      <c r="AE76" s="126">
        <v>2</v>
      </c>
      <c r="AF76">
        <f t="shared" si="23"/>
        <v>1</v>
      </c>
      <c r="AG76" s="127">
        <f t="shared" si="24"/>
        <v>0</v>
      </c>
      <c r="AH76">
        <f t="shared" si="25"/>
        <v>1</v>
      </c>
      <c r="AI76" s="128">
        <f t="shared" si="26"/>
        <v>2</v>
      </c>
    </row>
    <row r="77" spans="4:35" ht="13.8" customHeight="1" thickBot="1" x14ac:dyDescent="0.35">
      <c r="E77" s="158" t="s">
        <v>63</v>
      </c>
      <c r="F77" s="216"/>
      <c r="G77" s="217">
        <f>SUM(H58:H59)</f>
        <v>20</v>
      </c>
      <c r="H77" s="217">
        <f t="shared" ref="H77:P77" si="49">SUM(I58:I59)</f>
        <v>0</v>
      </c>
      <c r="I77" s="217">
        <f t="shared" si="49"/>
        <v>20</v>
      </c>
      <c r="J77" s="217">
        <f t="shared" si="49"/>
        <v>20</v>
      </c>
      <c r="K77" s="217">
        <f t="shared" si="49"/>
        <v>15</v>
      </c>
      <c r="L77" s="217">
        <f t="shared" si="49"/>
        <v>60</v>
      </c>
      <c r="M77" s="217">
        <f t="shared" si="49"/>
        <v>10</v>
      </c>
      <c r="N77" s="217">
        <f t="shared" si="49"/>
        <v>0</v>
      </c>
      <c r="O77" s="217">
        <f t="shared" si="49"/>
        <v>10</v>
      </c>
      <c r="P77" s="218">
        <f t="shared" si="49"/>
        <v>0</v>
      </c>
      <c r="Q77" s="49" t="s">
        <v>143</v>
      </c>
      <c r="X77">
        <v>37</v>
      </c>
      <c r="Y77">
        <f t="shared" si="20"/>
        <v>40</v>
      </c>
      <c r="Z77">
        <f t="shared" si="21"/>
        <v>20</v>
      </c>
      <c r="AA77">
        <f t="shared" si="22"/>
        <v>17</v>
      </c>
      <c r="AB77" s="119">
        <v>0</v>
      </c>
      <c r="AC77" s="119">
        <v>2</v>
      </c>
      <c r="AD77" s="125">
        <v>0</v>
      </c>
      <c r="AE77" s="126">
        <v>2</v>
      </c>
      <c r="AF77">
        <f t="shared" si="23"/>
        <v>1</v>
      </c>
      <c r="AG77" s="127">
        <f t="shared" si="24"/>
        <v>0</v>
      </c>
      <c r="AH77">
        <f t="shared" si="25"/>
        <v>1</v>
      </c>
      <c r="AI77" s="128">
        <f t="shared" si="26"/>
        <v>2</v>
      </c>
    </row>
    <row r="78" spans="4:35" ht="13.8" customHeight="1" thickBot="1" x14ac:dyDescent="0.35">
      <c r="E78" s="115" t="s">
        <v>66</v>
      </c>
      <c r="F78" s="111"/>
      <c r="G78" s="80">
        <f>IF($Q$70= "Choosing Supplier 1", MIN(G$155,G$77), MIN(G$77,G$176))</f>
        <v>0</v>
      </c>
      <c r="H78" s="80">
        <f>IF($Q$70= "Choosing Supplier 1", MIN(H$155,H$77), MIN(H$77,H$176))</f>
        <v>0</v>
      </c>
      <c r="I78" s="80">
        <f t="shared" ref="I78:P78" si="50">IF($Q$70= "Choosing Supplier 1", MIN(I$155,I$77), MIN(I$77,I$176))</f>
        <v>0</v>
      </c>
      <c r="J78" s="80">
        <f t="shared" si="50"/>
        <v>0</v>
      </c>
      <c r="K78" s="80">
        <f t="shared" si="50"/>
        <v>0</v>
      </c>
      <c r="L78" s="80">
        <f t="shared" si="50"/>
        <v>0</v>
      </c>
      <c r="M78" s="80">
        <f t="shared" si="50"/>
        <v>0</v>
      </c>
      <c r="N78" s="80">
        <f t="shared" si="50"/>
        <v>0</v>
      </c>
      <c r="O78" s="80">
        <f t="shared" si="50"/>
        <v>0</v>
      </c>
      <c r="P78" s="81">
        <f t="shared" si="50"/>
        <v>0</v>
      </c>
      <c r="Q78" s="49"/>
      <c r="X78">
        <v>38</v>
      </c>
      <c r="Y78">
        <f t="shared" si="20"/>
        <v>40</v>
      </c>
      <c r="Z78">
        <f t="shared" si="21"/>
        <v>20</v>
      </c>
      <c r="AA78">
        <f t="shared" si="22"/>
        <v>18</v>
      </c>
      <c r="AB78" s="119">
        <v>0</v>
      </c>
      <c r="AC78" s="119">
        <v>2</v>
      </c>
      <c r="AD78" s="125">
        <v>0</v>
      </c>
      <c r="AE78" s="126">
        <v>2</v>
      </c>
      <c r="AF78">
        <f t="shared" si="23"/>
        <v>1</v>
      </c>
      <c r="AG78" s="127">
        <f t="shared" si="24"/>
        <v>0</v>
      </c>
      <c r="AH78">
        <f t="shared" si="25"/>
        <v>1</v>
      </c>
      <c r="AI78" s="128">
        <f t="shared" si="26"/>
        <v>2</v>
      </c>
    </row>
    <row r="79" spans="4:35" ht="13.8" customHeight="1" x14ac:dyDescent="0.3">
      <c r="E79" s="266" t="s">
        <v>125</v>
      </c>
      <c r="F79" s="263"/>
      <c r="G79" s="264">
        <f t="shared" ref="G79:P79" si="51">MIN(MAX(CEILING(IF($Q$70 = "Choosing Supplier 1", G$155,G176)/$F$55,1)*$F$55-(H66-H65),0),G77)</f>
        <v>0</v>
      </c>
      <c r="H79" s="264">
        <f t="shared" si="51"/>
        <v>0</v>
      </c>
      <c r="I79" s="264">
        <f>MIN(MAX(CEILING(IF($Q$70 = "Choosing Supplier 1", I$155,I176)/$F$55,1)*$F$55-(J66-J65),0),I77)</f>
        <v>0</v>
      </c>
      <c r="J79" s="264">
        <f t="shared" si="51"/>
        <v>0</v>
      </c>
      <c r="K79" s="264">
        <f t="shared" si="51"/>
        <v>0</v>
      </c>
      <c r="L79" s="264">
        <f t="shared" si="51"/>
        <v>0</v>
      </c>
      <c r="M79" s="264">
        <f t="shared" si="51"/>
        <v>0</v>
      </c>
      <c r="N79" s="264">
        <f t="shared" si="51"/>
        <v>0</v>
      </c>
      <c r="O79" s="264">
        <f t="shared" si="51"/>
        <v>0</v>
      </c>
      <c r="P79" s="265">
        <f t="shared" si="51"/>
        <v>0</v>
      </c>
      <c r="Q79" s="49"/>
      <c r="AD79" s="116"/>
      <c r="AE79" s="117"/>
      <c r="AG79" s="114"/>
      <c r="AI79" s="114"/>
    </row>
    <row r="80" spans="4:35" x14ac:dyDescent="0.3">
      <c r="E80" s="159" t="s">
        <v>67</v>
      </c>
      <c r="F80" s="160"/>
      <c r="G80" s="84">
        <f>QUOTIENT(MOD(G78+$F$50-1,$F$49),$F$50)</f>
        <v>0</v>
      </c>
      <c r="H80" s="84">
        <f t="shared" ref="H80:P80" si="52">QUOTIENT(MOD(H78+$F$50-1,$F$49),$F$50)</f>
        <v>0</v>
      </c>
      <c r="I80" s="84">
        <f t="shared" si="52"/>
        <v>0</v>
      </c>
      <c r="J80" s="84">
        <f t="shared" si="52"/>
        <v>0</v>
      </c>
      <c r="K80" s="84">
        <f t="shared" si="52"/>
        <v>0</v>
      </c>
      <c r="L80" s="84">
        <f t="shared" si="52"/>
        <v>0</v>
      </c>
      <c r="M80" s="84">
        <f t="shared" si="52"/>
        <v>0</v>
      </c>
      <c r="N80" s="84">
        <f t="shared" si="52"/>
        <v>0</v>
      </c>
      <c r="O80" s="84">
        <f t="shared" si="52"/>
        <v>0</v>
      </c>
      <c r="P80" s="85">
        <f t="shared" si="52"/>
        <v>0</v>
      </c>
      <c r="Q80" s="57"/>
      <c r="X80">
        <v>39</v>
      </c>
      <c r="Y80">
        <f t="shared" si="20"/>
        <v>40</v>
      </c>
      <c r="Z80">
        <f t="shared" si="21"/>
        <v>20</v>
      </c>
      <c r="AA80">
        <f t="shared" si="22"/>
        <v>19</v>
      </c>
      <c r="AB80" s="119">
        <v>0</v>
      </c>
      <c r="AC80" s="119">
        <v>2</v>
      </c>
      <c r="AD80" s="125">
        <v>0</v>
      </c>
      <c r="AE80" s="126">
        <v>2</v>
      </c>
      <c r="AF80">
        <f t="shared" si="23"/>
        <v>1</v>
      </c>
      <c r="AG80" s="127">
        <f t="shared" si="24"/>
        <v>0</v>
      </c>
      <c r="AH80">
        <f t="shared" si="25"/>
        <v>1</v>
      </c>
      <c r="AI80" s="128">
        <f t="shared" si="26"/>
        <v>2</v>
      </c>
    </row>
    <row r="81" spans="4:35" x14ac:dyDescent="0.3">
      <c r="E81" s="161" t="s">
        <v>72</v>
      </c>
      <c r="F81" s="83"/>
      <c r="G81" s="84">
        <f>QUOTIENT(G78+$F$50-1,$F$49)</f>
        <v>0</v>
      </c>
      <c r="H81" s="84">
        <f t="shared" ref="H81:P81" si="53">QUOTIENT(H78+$F$50-1,$F$49)</f>
        <v>0</v>
      </c>
      <c r="I81" s="84">
        <f t="shared" si="53"/>
        <v>0</v>
      </c>
      <c r="J81" s="84">
        <f t="shared" si="53"/>
        <v>0</v>
      </c>
      <c r="K81" s="84">
        <f t="shared" si="53"/>
        <v>0</v>
      </c>
      <c r="L81" s="84">
        <f t="shared" si="53"/>
        <v>0</v>
      </c>
      <c r="M81" s="84">
        <f t="shared" si="53"/>
        <v>0</v>
      </c>
      <c r="N81" s="84">
        <f t="shared" si="53"/>
        <v>0</v>
      </c>
      <c r="O81" s="84">
        <f t="shared" si="53"/>
        <v>0</v>
      </c>
      <c r="P81" s="85">
        <f t="shared" si="53"/>
        <v>0</v>
      </c>
      <c r="Q81" s="57"/>
      <c r="X81">
        <v>40</v>
      </c>
      <c r="Y81">
        <f t="shared" si="20"/>
        <v>40</v>
      </c>
      <c r="Z81">
        <f t="shared" si="21"/>
        <v>40</v>
      </c>
      <c r="AA81">
        <f t="shared" si="22"/>
        <v>0</v>
      </c>
      <c r="AB81" s="119">
        <v>0</v>
      </c>
      <c r="AC81" s="119">
        <v>2</v>
      </c>
      <c r="AD81" s="125">
        <v>0</v>
      </c>
      <c r="AE81" s="126">
        <v>2</v>
      </c>
      <c r="AF81">
        <f t="shared" si="23"/>
        <v>0</v>
      </c>
      <c r="AG81" s="127">
        <f t="shared" si="24"/>
        <v>0</v>
      </c>
      <c r="AH81">
        <f t="shared" si="25"/>
        <v>2</v>
      </c>
      <c r="AI81" s="128">
        <f t="shared" si="26"/>
        <v>2</v>
      </c>
    </row>
    <row r="82" spans="4:35" ht="15" thickBot="1" x14ac:dyDescent="0.35">
      <c r="E82" s="162" t="s">
        <v>73</v>
      </c>
      <c r="F82" s="130"/>
      <c r="G82" s="131">
        <f>G81*$G$49+G80*$G$50</f>
        <v>0</v>
      </c>
      <c r="H82" s="131">
        <f t="shared" ref="H82:P82" si="54">H81*$G$49+H80*$G$50</f>
        <v>0</v>
      </c>
      <c r="I82" s="131">
        <f t="shared" si="54"/>
        <v>0</v>
      </c>
      <c r="J82" s="131">
        <f t="shared" si="54"/>
        <v>0</v>
      </c>
      <c r="K82" s="131">
        <f t="shared" si="54"/>
        <v>0</v>
      </c>
      <c r="L82" s="131">
        <f t="shared" si="54"/>
        <v>0</v>
      </c>
      <c r="M82" s="131">
        <f t="shared" si="54"/>
        <v>0</v>
      </c>
      <c r="N82" s="131">
        <f t="shared" si="54"/>
        <v>0</v>
      </c>
      <c r="O82" s="131">
        <f t="shared" si="54"/>
        <v>0</v>
      </c>
      <c r="P82" s="132">
        <f t="shared" si="54"/>
        <v>0</v>
      </c>
      <c r="Q82" s="133"/>
      <c r="X82">
        <v>41</v>
      </c>
      <c r="Y82">
        <f t="shared" si="20"/>
        <v>60</v>
      </c>
      <c r="Z82">
        <f t="shared" si="21"/>
        <v>40</v>
      </c>
      <c r="AA82">
        <f t="shared" si="22"/>
        <v>1</v>
      </c>
      <c r="AB82" s="119">
        <v>1</v>
      </c>
      <c r="AC82" s="119">
        <v>2</v>
      </c>
      <c r="AD82" s="125">
        <v>1</v>
      </c>
      <c r="AE82" s="126">
        <v>2</v>
      </c>
      <c r="AF82">
        <f t="shared" si="23"/>
        <v>0</v>
      </c>
      <c r="AG82" s="127">
        <f t="shared" si="24"/>
        <v>1</v>
      </c>
      <c r="AH82">
        <f t="shared" si="25"/>
        <v>2</v>
      </c>
      <c r="AI82" s="128">
        <f t="shared" si="26"/>
        <v>2</v>
      </c>
    </row>
    <row r="83" spans="4:35" ht="15" thickBot="1" x14ac:dyDescent="0.35">
      <c r="D83" s="49" t="s">
        <v>74</v>
      </c>
      <c r="E83" s="134" t="s">
        <v>75</v>
      </c>
      <c r="F83" s="91"/>
      <c r="G83" s="139">
        <f t="shared" ref="G83:J83" si="55">G79*G71</f>
        <v>0</v>
      </c>
      <c r="H83" s="139">
        <f t="shared" si="55"/>
        <v>0</v>
      </c>
      <c r="I83" s="139">
        <f t="shared" si="55"/>
        <v>0</v>
      </c>
      <c r="J83" s="139">
        <f t="shared" si="55"/>
        <v>0</v>
      </c>
      <c r="K83" s="139">
        <f>K79*K71</f>
        <v>0</v>
      </c>
      <c r="L83" s="139">
        <f t="shared" ref="L83:P83" si="56">L79*L71</f>
        <v>0</v>
      </c>
      <c r="M83" s="139">
        <f t="shared" si="56"/>
        <v>0</v>
      </c>
      <c r="N83" s="139">
        <f t="shared" si="56"/>
        <v>0</v>
      </c>
      <c r="O83" s="139">
        <f t="shared" si="56"/>
        <v>0</v>
      </c>
      <c r="P83" s="140">
        <f t="shared" si="56"/>
        <v>0</v>
      </c>
      <c r="Q83" s="133"/>
      <c r="X83">
        <v>42</v>
      </c>
      <c r="Y83">
        <f t="shared" si="20"/>
        <v>60</v>
      </c>
      <c r="Z83">
        <f t="shared" si="21"/>
        <v>40</v>
      </c>
      <c r="AA83">
        <f t="shared" si="22"/>
        <v>2</v>
      </c>
      <c r="AB83" s="119">
        <v>1</v>
      </c>
      <c r="AC83" s="119">
        <v>2</v>
      </c>
      <c r="AD83" s="163">
        <v>1</v>
      </c>
      <c r="AE83" s="164">
        <v>2</v>
      </c>
      <c r="AF83" s="165">
        <f t="shared" si="23"/>
        <v>0</v>
      </c>
      <c r="AG83" s="166">
        <f t="shared" si="24"/>
        <v>1</v>
      </c>
      <c r="AH83" s="165">
        <f t="shared" si="25"/>
        <v>2</v>
      </c>
      <c r="AI83" s="167">
        <f t="shared" si="26"/>
        <v>2</v>
      </c>
    </row>
    <row r="84" spans="4:35" ht="15" thickBot="1" x14ac:dyDescent="0.35">
      <c r="D84" s="49"/>
      <c r="E84" s="136" t="s">
        <v>76</v>
      </c>
      <c r="F84" s="137"/>
      <c r="G84" s="109">
        <f>G83+G82</f>
        <v>0</v>
      </c>
      <c r="H84" s="109">
        <f t="shared" ref="H84:P84" si="57">H83+H82</f>
        <v>0</v>
      </c>
      <c r="I84" s="109">
        <f t="shared" si="57"/>
        <v>0</v>
      </c>
      <c r="J84" s="109">
        <f t="shared" si="57"/>
        <v>0</v>
      </c>
      <c r="K84" s="109">
        <f t="shared" si="57"/>
        <v>0</v>
      </c>
      <c r="L84" s="109">
        <f t="shared" si="57"/>
        <v>0</v>
      </c>
      <c r="M84" s="109">
        <f t="shared" si="57"/>
        <v>0</v>
      </c>
      <c r="N84" s="109">
        <f t="shared" si="57"/>
        <v>0</v>
      </c>
      <c r="O84" s="109">
        <f t="shared" si="57"/>
        <v>0</v>
      </c>
      <c r="P84" s="110">
        <f t="shared" si="57"/>
        <v>0</v>
      </c>
      <c r="Q84" s="57"/>
      <c r="AB84" s="168"/>
    </row>
    <row r="85" spans="4:35" x14ac:dyDescent="0.3">
      <c r="E85" s="138" t="s">
        <v>77</v>
      </c>
      <c r="F85" s="91"/>
      <c r="G85" s="139">
        <f t="shared" ref="G85:J85" si="58">G79*G74</f>
        <v>0</v>
      </c>
      <c r="H85" s="139">
        <f t="shared" si="58"/>
        <v>0</v>
      </c>
      <c r="I85" s="139">
        <f t="shared" si="58"/>
        <v>0</v>
      </c>
      <c r="J85" s="139">
        <f t="shared" si="58"/>
        <v>0</v>
      </c>
      <c r="K85" s="139">
        <f>K79*K74</f>
        <v>0</v>
      </c>
      <c r="L85" s="139">
        <f t="shared" ref="L85:P85" si="59">L79*L74</f>
        <v>0</v>
      </c>
      <c r="M85" s="139">
        <f t="shared" si="59"/>
        <v>0</v>
      </c>
      <c r="N85" s="139">
        <f t="shared" si="59"/>
        <v>0</v>
      </c>
      <c r="O85" s="139">
        <f t="shared" si="59"/>
        <v>0</v>
      </c>
      <c r="P85" s="140">
        <f t="shared" si="59"/>
        <v>0</v>
      </c>
      <c r="Q85" s="57"/>
      <c r="AB85" s="168"/>
    </row>
    <row r="86" spans="4:35" ht="15" thickBot="1" x14ac:dyDescent="0.35">
      <c r="E86" s="136" t="s">
        <v>87</v>
      </c>
      <c r="F86" s="141"/>
      <c r="G86" s="142">
        <f>G85-G84</f>
        <v>0</v>
      </c>
      <c r="H86" s="142">
        <f>H85-H84</f>
        <v>0</v>
      </c>
      <c r="I86" s="142">
        <f t="shared" ref="I86:P86" si="60">I85-I84</f>
        <v>0</v>
      </c>
      <c r="J86" s="142">
        <f t="shared" si="60"/>
        <v>0</v>
      </c>
      <c r="K86" s="142">
        <f t="shared" si="60"/>
        <v>0</v>
      </c>
      <c r="L86" s="142">
        <f t="shared" si="60"/>
        <v>0</v>
      </c>
      <c r="M86" s="142">
        <f t="shared" si="60"/>
        <v>0</v>
      </c>
      <c r="N86" s="142">
        <f t="shared" si="60"/>
        <v>0</v>
      </c>
      <c r="O86" s="142">
        <f t="shared" si="60"/>
        <v>0</v>
      </c>
      <c r="P86" s="144">
        <f t="shared" si="60"/>
        <v>0</v>
      </c>
      <c r="Q86" s="49" t="s">
        <v>62</v>
      </c>
      <c r="AB86" s="168"/>
    </row>
    <row r="87" spans="4:35" ht="15" thickBot="1" x14ac:dyDescent="0.35">
      <c r="E87" s="145" t="s">
        <v>79</v>
      </c>
      <c r="F87" s="146"/>
      <c r="G87" s="147">
        <f>G76-G86</f>
        <v>7040</v>
      </c>
      <c r="H87" s="147">
        <f>H76-H86</f>
        <v>0</v>
      </c>
      <c r="I87" s="147">
        <f t="shared" ref="I87:P87" si="61">I76-I86</f>
        <v>13920</v>
      </c>
      <c r="J87" s="147">
        <f t="shared" si="61"/>
        <v>10380</v>
      </c>
      <c r="K87" s="147">
        <f t="shared" si="61"/>
        <v>7120</v>
      </c>
      <c r="L87" s="147">
        <f t="shared" si="61"/>
        <v>18700</v>
      </c>
      <c r="M87" s="147">
        <f t="shared" si="61"/>
        <v>0</v>
      </c>
      <c r="N87" s="147">
        <f t="shared" si="61"/>
        <v>10920</v>
      </c>
      <c r="O87" s="147">
        <f t="shared" si="61"/>
        <v>0</v>
      </c>
      <c r="P87" s="148">
        <f t="shared" si="61"/>
        <v>0</v>
      </c>
      <c r="AB87" s="168"/>
    </row>
    <row r="88" spans="4:35" x14ac:dyDescent="0.3">
      <c r="E88" s="149" t="s">
        <v>80</v>
      </c>
      <c r="F88" s="150"/>
      <c r="G88" s="151">
        <f t="shared" ref="G88:P88" si="62">G77/G67</f>
        <v>0.5</v>
      </c>
      <c r="H88" s="151" t="e">
        <f t="shared" si="62"/>
        <v>#DIV/0!</v>
      </c>
      <c r="I88" s="151">
        <f t="shared" si="62"/>
        <v>0.25</v>
      </c>
      <c r="J88" s="151">
        <f t="shared" si="62"/>
        <v>0.33333333333333331</v>
      </c>
      <c r="K88" s="151">
        <f t="shared" si="62"/>
        <v>0.375</v>
      </c>
      <c r="L88" s="151">
        <f t="shared" si="62"/>
        <v>0.6</v>
      </c>
      <c r="M88" s="151" t="e">
        <f t="shared" si="62"/>
        <v>#DIV/0!</v>
      </c>
      <c r="N88" s="151">
        <f t="shared" si="62"/>
        <v>0</v>
      </c>
      <c r="O88" s="151" t="e">
        <f t="shared" si="62"/>
        <v>#DIV/0!</v>
      </c>
      <c r="P88" s="151" t="e">
        <f t="shared" si="62"/>
        <v>#DIV/0!</v>
      </c>
      <c r="AB88" s="168"/>
    </row>
    <row r="89" spans="4:35" x14ac:dyDescent="0.3">
      <c r="E89" s="149" t="s">
        <v>81</v>
      </c>
      <c r="F89" s="150"/>
      <c r="G89" s="151">
        <f t="shared" ref="G89:P89" si="63">G84/G73</f>
        <v>0</v>
      </c>
      <c r="H89" s="151" t="e">
        <f t="shared" si="63"/>
        <v>#DIV/0!</v>
      </c>
      <c r="I89" s="151">
        <f t="shared" si="63"/>
        <v>0</v>
      </c>
      <c r="J89" s="151">
        <f t="shared" si="63"/>
        <v>0</v>
      </c>
      <c r="K89" s="151">
        <f t="shared" si="63"/>
        <v>0</v>
      </c>
      <c r="L89" s="151">
        <f t="shared" si="63"/>
        <v>0</v>
      </c>
      <c r="M89" s="151" t="e">
        <f t="shared" si="63"/>
        <v>#DIV/0!</v>
      </c>
      <c r="N89" s="151">
        <f t="shared" si="63"/>
        <v>0</v>
      </c>
      <c r="O89" s="151" t="e">
        <f t="shared" si="63"/>
        <v>#DIV/0!</v>
      </c>
      <c r="P89" s="151" t="e">
        <f t="shared" si="63"/>
        <v>#DIV/0!</v>
      </c>
      <c r="AB89" s="168"/>
    </row>
    <row r="90" spans="4:35" x14ac:dyDescent="0.3">
      <c r="E90" s="149" t="s">
        <v>82</v>
      </c>
      <c r="F90" s="152"/>
      <c r="G90" s="151">
        <f t="shared" ref="G90:P90" si="64">G86/G76</f>
        <v>0</v>
      </c>
      <c r="H90" s="151" t="e">
        <f t="shared" si="64"/>
        <v>#DIV/0!</v>
      </c>
      <c r="I90" s="151">
        <f t="shared" si="64"/>
        <v>0</v>
      </c>
      <c r="J90" s="151">
        <f t="shared" si="64"/>
        <v>0</v>
      </c>
      <c r="K90" s="151">
        <f t="shared" si="64"/>
        <v>0</v>
      </c>
      <c r="L90" s="151">
        <f t="shared" si="64"/>
        <v>0</v>
      </c>
      <c r="M90" s="151" t="e">
        <f t="shared" si="64"/>
        <v>#DIV/0!</v>
      </c>
      <c r="N90" s="151">
        <f t="shared" si="64"/>
        <v>0</v>
      </c>
      <c r="O90" s="151" t="e">
        <f t="shared" si="64"/>
        <v>#DIV/0!</v>
      </c>
      <c r="P90" s="151" t="e">
        <f t="shared" si="64"/>
        <v>#DIV/0!</v>
      </c>
      <c r="AB90" s="168"/>
    </row>
    <row r="91" spans="4:35" x14ac:dyDescent="0.3">
      <c r="E91" s="169"/>
      <c r="F91" s="170"/>
      <c r="G91" s="171"/>
      <c r="H91" s="171"/>
      <c r="I91" s="171"/>
      <c r="J91" s="171"/>
      <c r="K91" s="171"/>
      <c r="L91" s="171"/>
      <c r="M91" s="171"/>
      <c r="N91" s="171"/>
      <c r="O91" s="171"/>
      <c r="P91" s="171"/>
      <c r="AB91" s="168"/>
    </row>
    <row r="92" spans="4:35" x14ac:dyDescent="0.3">
      <c r="F92" s="4"/>
      <c r="AB92" s="168"/>
    </row>
    <row r="93" spans="4:35" x14ac:dyDescent="0.3">
      <c r="D93" s="51" t="s">
        <v>88</v>
      </c>
      <c r="E93" s="52" t="s">
        <v>89</v>
      </c>
      <c r="F93" s="4"/>
      <c r="R93" s="119" t="s">
        <v>153</v>
      </c>
      <c r="AB93" s="168"/>
    </row>
    <row r="94" spans="4:35" x14ac:dyDescent="0.3">
      <c r="E94" s="1" t="s">
        <v>117</v>
      </c>
      <c r="F94" s="2">
        <f>'DC3'!C3</f>
        <v>20</v>
      </c>
      <c r="G94" s="3">
        <f>'DC3'!D3</f>
        <v>200</v>
      </c>
      <c r="AB94" s="168"/>
    </row>
    <row r="95" spans="4:35" ht="14.4" customHeight="1" x14ac:dyDescent="0.3">
      <c r="E95" s="1" t="s">
        <v>118</v>
      </c>
      <c r="F95" s="2">
        <f>'DC3'!C4</f>
        <v>10</v>
      </c>
      <c r="G95" s="3">
        <f>'DC3'!D4</f>
        <v>120</v>
      </c>
      <c r="P95" s="254"/>
      <c r="AB95" s="168"/>
    </row>
    <row r="96" spans="4:35" ht="14.4" customHeight="1" x14ac:dyDescent="0.3">
      <c r="E96" s="256" t="s">
        <v>119</v>
      </c>
      <c r="F96" s="259">
        <f>'DC3'!C5</f>
        <v>20</v>
      </c>
      <c r="G96" s="262">
        <f>'DC3'!D5</f>
        <v>400</v>
      </c>
      <c r="P96" s="254"/>
      <c r="AB96" s="168"/>
    </row>
    <row r="97" spans="5:28" ht="14.4" customHeight="1" x14ac:dyDescent="0.3">
      <c r="E97" s="256" t="s">
        <v>120</v>
      </c>
      <c r="F97" s="259">
        <f>'DC3'!C6</f>
        <v>10</v>
      </c>
      <c r="G97" s="262">
        <f>'DC3'!D6</f>
        <v>250</v>
      </c>
      <c r="P97" s="254"/>
      <c r="AB97" s="168"/>
    </row>
    <row r="98" spans="5:28" ht="14.4" customHeight="1" x14ac:dyDescent="0.3">
      <c r="E98" s="1" t="s">
        <v>121</v>
      </c>
      <c r="F98" s="5">
        <f>'DC3'!C7</f>
        <v>0</v>
      </c>
      <c r="G98" t="s">
        <v>34</v>
      </c>
      <c r="P98" s="294">
        <v>3</v>
      </c>
      <c r="AB98" s="168"/>
    </row>
    <row r="99" spans="5:28" ht="14.4" customHeight="1" x14ac:dyDescent="0.3">
      <c r="E99" s="256" t="s">
        <v>122</v>
      </c>
      <c r="F99" s="261">
        <f>'DC3'!C8</f>
        <v>1</v>
      </c>
      <c r="G99" t="s">
        <v>34</v>
      </c>
      <c r="P99" s="294"/>
      <c r="AB99" s="168"/>
    </row>
    <row r="100" spans="5:28" ht="14.4" customHeight="1" x14ac:dyDescent="0.3">
      <c r="E100" s="1" t="s">
        <v>86</v>
      </c>
      <c r="F100" s="7">
        <f>'DC3'!C9</f>
        <v>10</v>
      </c>
      <c r="G100" t="s">
        <v>35</v>
      </c>
      <c r="L100" s="53" t="s">
        <v>36</v>
      </c>
      <c r="P100" s="294"/>
    </row>
    <row r="101" spans="5:28" ht="15" customHeight="1" thickBot="1" x14ac:dyDescent="0.35">
      <c r="E101" s="1" t="s">
        <v>37</v>
      </c>
      <c r="F101" s="7">
        <f>'DC3'!C10</f>
        <v>10</v>
      </c>
      <c r="G101" t="s">
        <v>35</v>
      </c>
      <c r="P101" s="295"/>
    </row>
    <row r="102" spans="5:28" ht="15" thickBot="1" x14ac:dyDescent="0.35">
      <c r="F102" s="54" t="s">
        <v>38</v>
      </c>
      <c r="G102" s="8" t="s">
        <v>0</v>
      </c>
      <c r="H102" s="8" t="s">
        <v>1</v>
      </c>
      <c r="I102" s="8" t="s">
        <v>2</v>
      </c>
      <c r="J102" s="8" t="s">
        <v>3</v>
      </c>
      <c r="K102" s="8" t="s">
        <v>4</v>
      </c>
      <c r="L102" s="8" t="s">
        <v>5</v>
      </c>
      <c r="M102" s="8" t="s">
        <v>6</v>
      </c>
      <c r="N102" s="8" t="s">
        <v>7</v>
      </c>
      <c r="O102" s="8" t="s">
        <v>8</v>
      </c>
      <c r="P102" s="9" t="s">
        <v>9</v>
      </c>
    </row>
    <row r="103" spans="5:28" x14ac:dyDescent="0.3">
      <c r="E103" s="10" t="s">
        <v>10</v>
      </c>
      <c r="F103" s="56"/>
      <c r="G103" s="66">
        <f>'DC3'!C13</f>
        <v>0</v>
      </c>
      <c r="H103" s="66">
        <f>'DC3'!D13</f>
        <v>20</v>
      </c>
      <c r="I103" s="66">
        <f>'DC3'!E13</f>
        <v>30</v>
      </c>
      <c r="J103" s="66">
        <f>'DC3'!F13</f>
        <v>20</v>
      </c>
      <c r="K103" s="66">
        <f>'DC3'!G13</f>
        <v>10</v>
      </c>
      <c r="L103" s="66">
        <f>'DC3'!H13</f>
        <v>0</v>
      </c>
      <c r="M103" s="66">
        <f>'DC3'!I13</f>
        <v>80</v>
      </c>
      <c r="N103" s="66">
        <f>'DC3'!J13</f>
        <v>15</v>
      </c>
      <c r="O103" s="66">
        <f>'DC3'!K13</f>
        <v>0</v>
      </c>
      <c r="P103" s="210">
        <f>'DC3'!L13</f>
        <v>10</v>
      </c>
    </row>
    <row r="104" spans="5:28" x14ac:dyDescent="0.3">
      <c r="E104" s="14" t="s">
        <v>11</v>
      </c>
      <c r="F104" s="58"/>
      <c r="G104" s="211">
        <f>'DC3'!C14</f>
        <v>40</v>
      </c>
      <c r="H104" s="211">
        <f>'DC3'!D14</f>
        <v>30</v>
      </c>
      <c r="I104" s="211">
        <f>'DC3'!E14</f>
        <v>0</v>
      </c>
      <c r="J104" s="211">
        <f>'DC3'!F14</f>
        <v>0</v>
      </c>
      <c r="K104" s="211">
        <f>'DC3'!G14</f>
        <v>0</v>
      </c>
      <c r="L104" s="211">
        <f>'DC3'!H14</f>
        <v>0</v>
      </c>
      <c r="M104" s="211">
        <f>'DC3'!I14</f>
        <v>0</v>
      </c>
      <c r="N104" s="211">
        <f>'DC3'!J14</f>
        <v>0</v>
      </c>
      <c r="O104" s="211">
        <f>'DC3'!K14</f>
        <v>0</v>
      </c>
      <c r="P104" s="37">
        <f>'DC3'!L14</f>
        <v>0</v>
      </c>
    </row>
    <row r="105" spans="5:28" x14ac:dyDescent="0.3">
      <c r="E105" s="16" t="s">
        <v>12</v>
      </c>
      <c r="F105" s="59"/>
      <c r="G105" s="211">
        <f>'DC3'!C15</f>
        <v>0</v>
      </c>
      <c r="H105" s="211">
        <f>'DC3'!D15</f>
        <v>0</v>
      </c>
      <c r="I105" s="211">
        <f>'DC3'!E15</f>
        <v>40</v>
      </c>
      <c r="J105" s="211">
        <f>'DC3'!F15</f>
        <v>30</v>
      </c>
      <c r="K105" s="211">
        <f>'DC3'!G15</f>
        <v>40</v>
      </c>
      <c r="L105" s="211">
        <f>'DC3'!H15</f>
        <v>20</v>
      </c>
      <c r="M105" s="211">
        <f>'DC3'!I15</f>
        <v>30</v>
      </c>
      <c r="N105" s="211">
        <f>'DC3'!J15</f>
        <v>0</v>
      </c>
      <c r="O105" s="211">
        <f>'DC3'!K15</f>
        <v>30</v>
      </c>
      <c r="P105" s="37">
        <f>'DC3'!L15</f>
        <v>20</v>
      </c>
    </row>
    <row r="106" spans="5:28" ht="15" thickBot="1" x14ac:dyDescent="0.35">
      <c r="E106" s="17" t="s">
        <v>13</v>
      </c>
      <c r="F106" s="212"/>
      <c r="G106" s="213">
        <f>'DC3'!C16</f>
        <v>0</v>
      </c>
      <c r="H106" s="213">
        <f>'DC3'!D16</f>
        <v>20</v>
      </c>
      <c r="I106" s="213">
        <f>'DC3'!E16</f>
        <v>0</v>
      </c>
      <c r="J106" s="213">
        <f>'DC3'!F16</f>
        <v>0</v>
      </c>
      <c r="K106" s="213">
        <f>'DC3'!G16</f>
        <v>0</v>
      </c>
      <c r="L106" s="213">
        <f>'DC3'!H16</f>
        <v>0</v>
      </c>
      <c r="M106" s="213">
        <f>'DC3'!I16</f>
        <v>0</v>
      </c>
      <c r="N106" s="213">
        <f>'DC3'!J16</f>
        <v>0</v>
      </c>
      <c r="O106" s="213">
        <f>'DC3'!K16</f>
        <v>0</v>
      </c>
      <c r="P106" s="214">
        <f>'DC3'!L16</f>
        <v>0</v>
      </c>
    </row>
    <row r="107" spans="5:28" ht="15" thickBot="1" x14ac:dyDescent="0.35">
      <c r="E107" s="215" t="s">
        <v>42</v>
      </c>
      <c r="F107" s="207"/>
      <c r="G107" s="208">
        <f>SUM(G103:G106)</f>
        <v>40</v>
      </c>
      <c r="H107" s="208">
        <f t="shared" ref="H107:P107" si="65">SUM(H103:H106)</f>
        <v>70</v>
      </c>
      <c r="I107" s="208">
        <f t="shared" si="65"/>
        <v>70</v>
      </c>
      <c r="J107" s="208">
        <f t="shared" si="65"/>
        <v>50</v>
      </c>
      <c r="K107" s="208">
        <f t="shared" si="65"/>
        <v>50</v>
      </c>
      <c r="L107" s="208">
        <f t="shared" si="65"/>
        <v>20</v>
      </c>
      <c r="M107" s="208">
        <f t="shared" si="65"/>
        <v>110</v>
      </c>
      <c r="N107" s="208">
        <f t="shared" si="65"/>
        <v>15</v>
      </c>
      <c r="O107" s="208">
        <f t="shared" si="65"/>
        <v>30</v>
      </c>
      <c r="P107" s="209">
        <f t="shared" si="65"/>
        <v>30</v>
      </c>
    </row>
    <row r="108" spans="5:28" x14ac:dyDescent="0.3">
      <c r="E108" s="172" t="s">
        <v>14</v>
      </c>
      <c r="F108" s="65"/>
      <c r="G108" s="66">
        <f>'DC3'!C17</f>
        <v>20</v>
      </c>
      <c r="H108" s="66">
        <f>'DC3'!D17</f>
        <v>0</v>
      </c>
      <c r="I108" s="173"/>
      <c r="J108" s="173"/>
      <c r="K108" s="173"/>
      <c r="L108" s="173"/>
      <c r="M108" s="173"/>
      <c r="N108" s="173"/>
      <c r="O108" s="173"/>
      <c r="P108" s="174"/>
    </row>
    <row r="109" spans="5:28" x14ac:dyDescent="0.3">
      <c r="E109" s="175" t="s">
        <v>44</v>
      </c>
      <c r="F109" s="68">
        <f>'DC3'!C11</f>
        <v>20</v>
      </c>
      <c r="G109" s="69">
        <f>F109+G108+G111-G107</f>
        <v>10</v>
      </c>
      <c r="H109" s="176">
        <f t="shared" ref="H109:P109" si="66">G109+H108+H111-H107</f>
        <v>10</v>
      </c>
      <c r="I109" s="176">
        <f t="shared" si="66"/>
        <v>10</v>
      </c>
      <c r="J109" s="176">
        <f t="shared" si="66"/>
        <v>10</v>
      </c>
      <c r="K109" s="176">
        <f t="shared" si="66"/>
        <v>10</v>
      </c>
      <c r="L109" s="176">
        <f t="shared" si="66"/>
        <v>10</v>
      </c>
      <c r="M109" s="176">
        <f t="shared" si="66"/>
        <v>10</v>
      </c>
      <c r="N109" s="176">
        <f t="shared" si="66"/>
        <v>15</v>
      </c>
      <c r="O109" s="176">
        <f t="shared" si="66"/>
        <v>15</v>
      </c>
      <c r="P109" s="177">
        <f t="shared" si="66"/>
        <v>15</v>
      </c>
      <c r="R109" s="71" t="s">
        <v>45</v>
      </c>
    </row>
    <row r="110" spans="5:28" x14ac:dyDescent="0.3">
      <c r="E110" s="175" t="s">
        <v>47</v>
      </c>
      <c r="F110" s="293"/>
      <c r="G110" s="69">
        <f>IF(F109-G107+G108&lt;=$F$101, G107-G108-F109+$F$101,0)</f>
        <v>10</v>
      </c>
      <c r="H110" s="69">
        <f t="shared" ref="H110:P110" si="67">IF(G109-H107+H108&lt;=$F$101, H107-H108-G109+$F$101,0)</f>
        <v>70</v>
      </c>
      <c r="I110" s="69">
        <f t="shared" si="67"/>
        <v>70</v>
      </c>
      <c r="J110" s="69">
        <f t="shared" si="67"/>
        <v>50</v>
      </c>
      <c r="K110" s="69">
        <f t="shared" si="67"/>
        <v>50</v>
      </c>
      <c r="L110" s="69">
        <f t="shared" si="67"/>
        <v>20</v>
      </c>
      <c r="M110" s="69">
        <f t="shared" si="67"/>
        <v>110</v>
      </c>
      <c r="N110" s="69">
        <f t="shared" si="67"/>
        <v>15</v>
      </c>
      <c r="O110" s="69">
        <f t="shared" si="67"/>
        <v>25</v>
      </c>
      <c r="P110" s="70">
        <f t="shared" si="67"/>
        <v>25</v>
      </c>
      <c r="R110" s="71" t="s">
        <v>48</v>
      </c>
    </row>
    <row r="111" spans="5:28" x14ac:dyDescent="0.3">
      <c r="E111" s="178" t="s">
        <v>49</v>
      </c>
      <c r="F111" s="293"/>
      <c r="G111" s="176">
        <f xml:space="preserve"> CEILING(G110/$F$100,1)*$F$100</f>
        <v>10</v>
      </c>
      <c r="H111" s="176">
        <f t="shared" ref="H111:P111" si="68" xml:space="preserve"> CEILING(H110/$F$100,1)*$F$100</f>
        <v>70</v>
      </c>
      <c r="I111" s="176">
        <f t="shared" si="68"/>
        <v>70</v>
      </c>
      <c r="J111" s="176">
        <f t="shared" si="68"/>
        <v>50</v>
      </c>
      <c r="K111" s="176">
        <f t="shared" si="68"/>
        <v>50</v>
      </c>
      <c r="L111" s="176">
        <f t="shared" si="68"/>
        <v>20</v>
      </c>
      <c r="M111" s="176">
        <f t="shared" si="68"/>
        <v>110</v>
      </c>
      <c r="N111" s="176">
        <f t="shared" si="68"/>
        <v>20</v>
      </c>
      <c r="O111" s="176">
        <f t="shared" si="68"/>
        <v>30</v>
      </c>
      <c r="P111" s="177">
        <f t="shared" si="68"/>
        <v>30</v>
      </c>
    </row>
    <row r="112" spans="5:28" ht="15" thickBot="1" x14ac:dyDescent="0.35">
      <c r="E112" s="179" t="s">
        <v>50</v>
      </c>
      <c r="F112" s="75"/>
      <c r="G112" s="76">
        <f>H111</f>
        <v>70</v>
      </c>
      <c r="H112" s="76">
        <f t="shared" ref="H112:P112" si="69">I111</f>
        <v>70</v>
      </c>
      <c r="I112" s="76">
        <f t="shared" si="69"/>
        <v>50</v>
      </c>
      <c r="J112" s="76">
        <f t="shared" si="69"/>
        <v>50</v>
      </c>
      <c r="K112" s="76">
        <f t="shared" si="69"/>
        <v>20</v>
      </c>
      <c r="L112" s="76">
        <f t="shared" si="69"/>
        <v>110</v>
      </c>
      <c r="M112" s="76">
        <f t="shared" si="69"/>
        <v>20</v>
      </c>
      <c r="N112" s="76">
        <f t="shared" si="69"/>
        <v>30</v>
      </c>
      <c r="O112" s="76">
        <f t="shared" si="69"/>
        <v>30</v>
      </c>
      <c r="P112" s="77">
        <f t="shared" si="69"/>
        <v>0</v>
      </c>
    </row>
    <row r="113" spans="4:37" x14ac:dyDescent="0.3">
      <c r="E113" s="115" t="s">
        <v>51</v>
      </c>
      <c r="F113" s="79"/>
      <c r="G113" s="80">
        <f>QUOTIENT(MOD(G112+$F$95-1,$F$94),$F$95)</f>
        <v>1</v>
      </c>
      <c r="H113" s="80">
        <f t="shared" ref="H113:P113" si="70">QUOTIENT(MOD(H112+$F$95-1,$F$94),$F$95)</f>
        <v>1</v>
      </c>
      <c r="I113" s="80">
        <f>QUOTIENT(MOD(I112+$F$95-1,$F$94),$F$95)</f>
        <v>1</v>
      </c>
      <c r="J113" s="80">
        <f t="shared" si="70"/>
        <v>1</v>
      </c>
      <c r="K113" s="80">
        <f t="shared" si="70"/>
        <v>0</v>
      </c>
      <c r="L113" s="80">
        <f t="shared" si="70"/>
        <v>1</v>
      </c>
      <c r="M113" s="80">
        <f t="shared" si="70"/>
        <v>0</v>
      </c>
      <c r="N113" s="80">
        <f t="shared" si="70"/>
        <v>1</v>
      </c>
      <c r="O113" s="80">
        <f t="shared" si="70"/>
        <v>1</v>
      </c>
      <c r="P113" s="81">
        <f t="shared" si="70"/>
        <v>0</v>
      </c>
    </row>
    <row r="114" spans="4:37" x14ac:dyDescent="0.3">
      <c r="D114" s="49"/>
      <c r="E114" s="180" t="s">
        <v>52</v>
      </c>
      <c r="F114" s="154"/>
      <c r="G114" s="84">
        <f>QUOTIENT(G112+$F$95-1,$F$94)</f>
        <v>3</v>
      </c>
      <c r="H114" s="84">
        <f t="shared" ref="H114:P114" si="71">QUOTIENT(H112+$F$95-1,$F$94)</f>
        <v>3</v>
      </c>
      <c r="I114" s="84">
        <f t="shared" si="71"/>
        <v>2</v>
      </c>
      <c r="J114" s="84">
        <f t="shared" si="71"/>
        <v>2</v>
      </c>
      <c r="K114" s="84">
        <f t="shared" si="71"/>
        <v>1</v>
      </c>
      <c r="L114" s="84">
        <f t="shared" si="71"/>
        <v>5</v>
      </c>
      <c r="M114" s="84">
        <f t="shared" si="71"/>
        <v>1</v>
      </c>
      <c r="N114" s="84">
        <f t="shared" si="71"/>
        <v>1</v>
      </c>
      <c r="O114" s="84">
        <f t="shared" si="71"/>
        <v>1</v>
      </c>
      <c r="P114" s="85">
        <f t="shared" si="71"/>
        <v>0</v>
      </c>
    </row>
    <row r="115" spans="4:37" ht="15" thickBot="1" x14ac:dyDescent="0.35">
      <c r="E115" s="181" t="s">
        <v>53</v>
      </c>
      <c r="F115" s="87"/>
      <c r="G115" s="88">
        <f>IF($Q$115="Choosing Supplier 1", G114*$G$94+G113*$G$95,G114*$G$96+G113*$G$97)</f>
        <v>1450</v>
      </c>
      <c r="H115" s="88">
        <f t="shared" ref="H115:P115" si="72">IF($Q$115="Choosing Supplier 1", H114*$G$94+H113*$G$95,H114*$G$96+H113*$G$97)</f>
        <v>1450</v>
      </c>
      <c r="I115" s="88">
        <f t="shared" si="72"/>
        <v>1050</v>
      </c>
      <c r="J115" s="88">
        <f t="shared" si="72"/>
        <v>1050</v>
      </c>
      <c r="K115" s="88">
        <f t="shared" si="72"/>
        <v>400</v>
      </c>
      <c r="L115" s="88">
        <f t="shared" si="72"/>
        <v>2250</v>
      </c>
      <c r="M115" s="88">
        <f t="shared" si="72"/>
        <v>400</v>
      </c>
      <c r="N115" s="88">
        <f t="shared" si="72"/>
        <v>650</v>
      </c>
      <c r="O115" s="88">
        <f t="shared" si="72"/>
        <v>650</v>
      </c>
      <c r="P115" s="89">
        <f t="shared" si="72"/>
        <v>0</v>
      </c>
      <c r="Q115" s="290" t="str">
        <f>IF($G$94&lt;$G$96,IF($F$144="Yes","Choosing Supplier 1","Choosing Supplier 2"),IF($F$165="Yes","Choosing Supplier 2","Choosing Supplier 1"))</f>
        <v>Choosing Supplier 2</v>
      </c>
      <c r="R115" t="s">
        <v>144</v>
      </c>
    </row>
    <row r="116" spans="4:37" x14ac:dyDescent="0.3">
      <c r="E116" s="90" t="s">
        <v>17</v>
      </c>
      <c r="F116" s="91"/>
      <c r="G116" s="92">
        <f>'DC3'!C18</f>
        <v>210</v>
      </c>
      <c r="H116" s="92">
        <f>'DC3'!D18</f>
        <v>211</v>
      </c>
      <c r="I116" s="92">
        <f>'DC3'!E18</f>
        <v>213</v>
      </c>
      <c r="J116" s="92">
        <f>'DC3'!F18</f>
        <v>215</v>
      </c>
      <c r="K116" s="92">
        <f>'DC3'!G18</f>
        <v>215</v>
      </c>
      <c r="L116" s="92">
        <f>'DC3'!H18</f>
        <v>216</v>
      </c>
      <c r="M116" s="92">
        <f>'DC3'!I18</f>
        <v>214</v>
      </c>
      <c r="N116" s="92">
        <f>'DC3'!J18</f>
        <v>212</v>
      </c>
      <c r="O116" s="92">
        <f>'DC3'!K18</f>
        <v>210</v>
      </c>
      <c r="P116" s="93">
        <f>'DC3'!L18</f>
        <v>209</v>
      </c>
    </row>
    <row r="117" spans="4:37" x14ac:dyDescent="0.3">
      <c r="D117" s="49" t="s">
        <v>54</v>
      </c>
      <c r="E117" s="94" t="s">
        <v>55</v>
      </c>
      <c r="F117" s="95"/>
      <c r="G117" s="96">
        <f>G116*G112</f>
        <v>14700</v>
      </c>
      <c r="H117" s="96">
        <f t="shared" ref="H117:P117" si="73">H116*H112</f>
        <v>14770</v>
      </c>
      <c r="I117" s="96">
        <f t="shared" si="73"/>
        <v>10650</v>
      </c>
      <c r="J117" s="96">
        <f t="shared" si="73"/>
        <v>10750</v>
      </c>
      <c r="K117" s="96">
        <f t="shared" si="73"/>
        <v>4300</v>
      </c>
      <c r="L117" s="96">
        <f t="shared" si="73"/>
        <v>23760</v>
      </c>
      <c r="M117" s="96">
        <f t="shared" si="73"/>
        <v>4280</v>
      </c>
      <c r="N117" s="96">
        <f t="shared" si="73"/>
        <v>6360</v>
      </c>
      <c r="O117" s="96">
        <f t="shared" si="73"/>
        <v>6300</v>
      </c>
      <c r="P117" s="135">
        <f t="shared" si="73"/>
        <v>0</v>
      </c>
      <c r="Q117" s="49" t="s">
        <v>56</v>
      </c>
    </row>
    <row r="118" spans="4:37" ht="15" thickBot="1" x14ac:dyDescent="0.35">
      <c r="E118" s="99" t="s">
        <v>57</v>
      </c>
      <c r="F118" s="100"/>
      <c r="G118" s="101">
        <f t="shared" ref="G118:P118" si="74">G115+G117</f>
        <v>16150</v>
      </c>
      <c r="H118" s="101">
        <f t="shared" si="74"/>
        <v>16220</v>
      </c>
      <c r="I118" s="101">
        <f t="shared" si="74"/>
        <v>11700</v>
      </c>
      <c r="J118" s="101">
        <f t="shared" si="74"/>
        <v>11800</v>
      </c>
      <c r="K118" s="101">
        <f t="shared" si="74"/>
        <v>4700</v>
      </c>
      <c r="L118" s="101">
        <f t="shared" si="74"/>
        <v>26010</v>
      </c>
      <c r="M118" s="101">
        <f t="shared" si="74"/>
        <v>4680</v>
      </c>
      <c r="N118" s="101">
        <f t="shared" si="74"/>
        <v>7010</v>
      </c>
      <c r="O118" s="101">
        <f t="shared" si="74"/>
        <v>6950</v>
      </c>
      <c r="P118" s="102">
        <f t="shared" si="74"/>
        <v>0</v>
      </c>
      <c r="Q118" s="49" t="s">
        <v>58</v>
      </c>
    </row>
    <row r="119" spans="4:37" x14ac:dyDescent="0.3">
      <c r="E119" s="90" t="s">
        <v>18</v>
      </c>
      <c r="F119" s="103"/>
      <c r="G119" s="92">
        <f>'DC3'!C19</f>
        <v>410</v>
      </c>
      <c r="H119" s="92">
        <f>'DC3'!D19</f>
        <v>413</v>
      </c>
      <c r="I119" s="92">
        <f>'DC3'!E19</f>
        <v>410</v>
      </c>
      <c r="J119" s="92">
        <f>'DC3'!F19</f>
        <v>415</v>
      </c>
      <c r="K119" s="92">
        <f>'DC3'!G19</f>
        <v>418</v>
      </c>
      <c r="L119" s="92">
        <f>'DC3'!H19</f>
        <v>430</v>
      </c>
      <c r="M119" s="92">
        <f>'DC3'!I19</f>
        <v>423</v>
      </c>
      <c r="N119" s="92">
        <f>'DC3'!J19</f>
        <v>419</v>
      </c>
      <c r="O119" s="92">
        <f>'DC3'!K19</f>
        <v>417</v>
      </c>
      <c r="P119" s="93">
        <f>'DC3'!L19</f>
        <v>422</v>
      </c>
    </row>
    <row r="120" spans="4:37" x14ac:dyDescent="0.3">
      <c r="E120" s="94" t="s">
        <v>59</v>
      </c>
      <c r="F120" s="104"/>
      <c r="G120" s="105">
        <f>G119*G112</f>
        <v>28700</v>
      </c>
      <c r="H120" s="105">
        <f t="shared" ref="H120:P120" si="75">H119*H112</f>
        <v>28910</v>
      </c>
      <c r="I120" s="105">
        <f t="shared" si="75"/>
        <v>20500</v>
      </c>
      <c r="J120" s="105">
        <f t="shared" si="75"/>
        <v>20750</v>
      </c>
      <c r="K120" s="105">
        <f t="shared" si="75"/>
        <v>8360</v>
      </c>
      <c r="L120" s="105">
        <f t="shared" si="75"/>
        <v>47300</v>
      </c>
      <c r="M120" s="105">
        <f t="shared" si="75"/>
        <v>8460</v>
      </c>
      <c r="N120" s="105">
        <f t="shared" si="75"/>
        <v>12570</v>
      </c>
      <c r="O120" s="105">
        <f t="shared" si="75"/>
        <v>12510</v>
      </c>
      <c r="P120" s="106">
        <f t="shared" si="75"/>
        <v>0</v>
      </c>
      <c r="Q120" s="49" t="s">
        <v>60</v>
      </c>
    </row>
    <row r="121" spans="4:37" ht="13.8" customHeight="1" thickBot="1" x14ac:dyDescent="0.35">
      <c r="E121" s="107" t="s">
        <v>61</v>
      </c>
      <c r="F121" s="108"/>
      <c r="G121" s="109">
        <f>G120-G118</f>
        <v>12550</v>
      </c>
      <c r="H121" s="109">
        <f t="shared" ref="H121:P121" si="76">H120-H118</f>
        <v>12690</v>
      </c>
      <c r="I121" s="109">
        <f t="shared" si="76"/>
        <v>8800</v>
      </c>
      <c r="J121" s="109">
        <f t="shared" si="76"/>
        <v>8950</v>
      </c>
      <c r="K121" s="109">
        <f t="shared" si="76"/>
        <v>3660</v>
      </c>
      <c r="L121" s="109">
        <f t="shared" si="76"/>
        <v>21290</v>
      </c>
      <c r="M121" s="109">
        <f t="shared" si="76"/>
        <v>3780</v>
      </c>
      <c r="N121" s="109">
        <f t="shared" si="76"/>
        <v>5560</v>
      </c>
      <c r="O121" s="109">
        <f t="shared" si="76"/>
        <v>5560</v>
      </c>
      <c r="P121" s="110">
        <f t="shared" si="76"/>
        <v>0</v>
      </c>
      <c r="Q121" s="49" t="s">
        <v>62</v>
      </c>
      <c r="X121" s="268"/>
      <c r="Y121" s="268"/>
      <c r="Z121" s="268"/>
      <c r="AA121" s="268"/>
      <c r="AB121" s="268"/>
      <c r="AC121" s="268"/>
      <c r="AD121" s="268"/>
      <c r="AE121" s="268"/>
      <c r="AF121" s="268"/>
      <c r="AG121" s="268"/>
      <c r="AH121" s="268"/>
      <c r="AI121" s="268"/>
      <c r="AJ121" s="268"/>
      <c r="AK121" s="268"/>
    </row>
    <row r="122" spans="4:37" ht="13.8" customHeight="1" thickBot="1" x14ac:dyDescent="0.35">
      <c r="E122" s="158" t="s">
        <v>63</v>
      </c>
      <c r="F122" s="216"/>
      <c r="G122" s="217">
        <f>SUM(G103:G104)</f>
        <v>40</v>
      </c>
      <c r="H122" s="217">
        <f t="shared" ref="H122:P122" si="77">SUM(H103:H104)</f>
        <v>50</v>
      </c>
      <c r="I122" s="217">
        <f t="shared" si="77"/>
        <v>30</v>
      </c>
      <c r="J122" s="217">
        <f t="shared" si="77"/>
        <v>20</v>
      </c>
      <c r="K122" s="217">
        <f t="shared" si="77"/>
        <v>10</v>
      </c>
      <c r="L122" s="217">
        <f t="shared" si="77"/>
        <v>0</v>
      </c>
      <c r="M122" s="217">
        <f t="shared" si="77"/>
        <v>80</v>
      </c>
      <c r="N122" s="217">
        <f t="shared" si="77"/>
        <v>15</v>
      </c>
      <c r="O122" s="217">
        <f t="shared" si="77"/>
        <v>0</v>
      </c>
      <c r="P122" s="218">
        <f t="shared" si="77"/>
        <v>10</v>
      </c>
      <c r="Q122" s="49" t="s">
        <v>143</v>
      </c>
      <c r="X122" s="268"/>
      <c r="Y122" s="268"/>
      <c r="Z122" s="268"/>
      <c r="AA122" s="268"/>
      <c r="AB122" s="268"/>
      <c r="AC122" s="268"/>
      <c r="AD122" s="268"/>
      <c r="AE122" s="268"/>
      <c r="AF122" s="268"/>
      <c r="AG122" s="268"/>
      <c r="AH122" s="268"/>
      <c r="AI122" s="268"/>
      <c r="AJ122" s="268"/>
      <c r="AK122" s="268"/>
    </row>
    <row r="123" spans="4:37" ht="13.8" customHeight="1" x14ac:dyDescent="0.3">
      <c r="E123" s="115" t="s">
        <v>66</v>
      </c>
      <c r="F123" s="111"/>
      <c r="G123" s="80">
        <f>IF($Q$115= "Choosing Supplier 1", MIN(G$155,G$122), MIN(G$122,G$176))</f>
        <v>0</v>
      </c>
      <c r="H123" s="80">
        <f t="shared" ref="H123:P123" si="78">IF($Q$115= "Choosing Supplier 1", MIN(H$155,H$122), MIN(H$122,H$176))</f>
        <v>0</v>
      </c>
      <c r="I123" s="80">
        <f t="shared" si="78"/>
        <v>0</v>
      </c>
      <c r="J123" s="80">
        <f t="shared" si="78"/>
        <v>0</v>
      </c>
      <c r="K123" s="80">
        <f t="shared" si="78"/>
        <v>0</v>
      </c>
      <c r="L123" s="80">
        <f t="shared" si="78"/>
        <v>0</v>
      </c>
      <c r="M123" s="80">
        <f t="shared" si="78"/>
        <v>0</v>
      </c>
      <c r="N123" s="80">
        <f t="shared" si="78"/>
        <v>0</v>
      </c>
      <c r="O123" s="80">
        <f t="shared" si="78"/>
        <v>0</v>
      </c>
      <c r="P123" s="81">
        <f t="shared" si="78"/>
        <v>0</v>
      </c>
      <c r="Q123" s="49"/>
      <c r="X123" s="268"/>
      <c r="Y123" s="268"/>
      <c r="Z123" s="268"/>
      <c r="AA123" s="268"/>
      <c r="AB123" s="269"/>
      <c r="AC123" s="269"/>
      <c r="AD123" s="268"/>
      <c r="AE123" s="269"/>
      <c r="AF123" s="268"/>
      <c r="AG123" s="268"/>
      <c r="AH123" s="268"/>
      <c r="AI123" s="268"/>
      <c r="AJ123" s="268"/>
      <c r="AK123" s="268"/>
    </row>
    <row r="124" spans="4:37" ht="13.8" customHeight="1" x14ac:dyDescent="0.3">
      <c r="E124" s="266" t="s">
        <v>125</v>
      </c>
      <c r="F124" s="263"/>
      <c r="G124" s="264">
        <f>MIN(MAX(CEILING(IF($Q$115 = "Choosing Supplier 1", G$155,G176)/$F$100,1)*$F$100-(G111-G110),0),G122)</f>
        <v>0</v>
      </c>
      <c r="H124" s="264">
        <f t="shared" ref="H124:P124" si="79">MIN(MAX(CEILING(IF($Q$115 = "Choosing Supplier 1", H$155,H176)/$F$100,1)*$F$100-(H111-H110),0),H122)</f>
        <v>0</v>
      </c>
      <c r="I124" s="264">
        <f t="shared" si="79"/>
        <v>0</v>
      </c>
      <c r="J124" s="264">
        <f t="shared" si="79"/>
        <v>0</v>
      </c>
      <c r="K124" s="264">
        <f t="shared" si="79"/>
        <v>0</v>
      </c>
      <c r="L124" s="264">
        <f t="shared" si="79"/>
        <v>0</v>
      </c>
      <c r="M124" s="264">
        <f t="shared" si="79"/>
        <v>0</v>
      </c>
      <c r="N124" s="264">
        <f t="shared" si="79"/>
        <v>0</v>
      </c>
      <c r="O124" s="264">
        <f t="shared" si="79"/>
        <v>0</v>
      </c>
      <c r="P124" s="265">
        <f t="shared" si="79"/>
        <v>0</v>
      </c>
      <c r="Q124" s="49"/>
      <c r="X124" s="268"/>
      <c r="Y124" s="268"/>
      <c r="Z124" s="268"/>
      <c r="AA124" s="268"/>
      <c r="AB124" s="269"/>
      <c r="AC124" s="269"/>
      <c r="AD124" s="268"/>
      <c r="AE124" s="269"/>
      <c r="AF124" s="268"/>
      <c r="AG124" s="268"/>
      <c r="AH124" s="268"/>
      <c r="AI124" s="268"/>
      <c r="AJ124" s="268"/>
      <c r="AK124" s="268"/>
    </row>
    <row r="125" spans="4:37" x14ac:dyDescent="0.3">
      <c r="E125" s="159" t="s">
        <v>67</v>
      </c>
      <c r="F125" s="160"/>
      <c r="G125" s="84">
        <f t="shared" ref="G125:P125" si="80">QUOTIENT(MOD(G123+$F$95-1,$F$94),$F$95)</f>
        <v>0</v>
      </c>
      <c r="H125" s="84">
        <f t="shared" si="80"/>
        <v>0</v>
      </c>
      <c r="I125" s="84">
        <f t="shared" si="80"/>
        <v>0</v>
      </c>
      <c r="J125" s="84">
        <f t="shared" si="80"/>
        <v>0</v>
      </c>
      <c r="K125" s="84">
        <f t="shared" si="80"/>
        <v>0</v>
      </c>
      <c r="L125" s="84">
        <f t="shared" si="80"/>
        <v>0</v>
      </c>
      <c r="M125" s="84">
        <f t="shared" si="80"/>
        <v>0</v>
      </c>
      <c r="N125" s="84">
        <f t="shared" si="80"/>
        <v>0</v>
      </c>
      <c r="O125" s="84">
        <f t="shared" si="80"/>
        <v>0</v>
      </c>
      <c r="P125" s="85">
        <f t="shared" si="80"/>
        <v>0</v>
      </c>
      <c r="Q125" s="57"/>
      <c r="X125" s="268"/>
      <c r="Y125" s="268"/>
      <c r="Z125" s="268"/>
      <c r="AA125" s="268"/>
      <c r="AB125" s="268"/>
      <c r="AC125" s="268"/>
      <c r="AD125" s="268"/>
      <c r="AE125" s="268"/>
      <c r="AF125" s="268"/>
      <c r="AG125" s="268"/>
      <c r="AH125" s="268"/>
      <c r="AI125" s="268"/>
      <c r="AJ125" s="268"/>
      <c r="AK125" s="268"/>
    </row>
    <row r="126" spans="4:37" x14ac:dyDescent="0.3">
      <c r="E126" s="161" t="s">
        <v>72</v>
      </c>
      <c r="F126" s="83"/>
      <c r="G126" s="84">
        <f t="shared" ref="G126:P126" si="81">QUOTIENT(G123+$F$95-1,$F$94)</f>
        <v>0</v>
      </c>
      <c r="H126" s="84">
        <f t="shared" si="81"/>
        <v>0</v>
      </c>
      <c r="I126" s="84">
        <f t="shared" si="81"/>
        <v>0</v>
      </c>
      <c r="J126" s="84">
        <f t="shared" si="81"/>
        <v>0</v>
      </c>
      <c r="K126" s="84">
        <f t="shared" si="81"/>
        <v>0</v>
      </c>
      <c r="L126" s="84">
        <f t="shared" si="81"/>
        <v>0</v>
      </c>
      <c r="M126" s="84">
        <f t="shared" si="81"/>
        <v>0</v>
      </c>
      <c r="N126" s="84">
        <f t="shared" si="81"/>
        <v>0</v>
      </c>
      <c r="O126" s="84">
        <f t="shared" si="81"/>
        <v>0</v>
      </c>
      <c r="P126" s="85">
        <f t="shared" si="81"/>
        <v>0</v>
      </c>
      <c r="Q126" s="57"/>
      <c r="X126" s="268"/>
      <c r="Y126" s="268"/>
      <c r="Z126" s="268"/>
      <c r="AA126" s="268"/>
      <c r="AB126" s="268"/>
      <c r="AC126" s="268"/>
      <c r="AD126" s="268"/>
      <c r="AE126" s="268"/>
      <c r="AF126" s="268"/>
      <c r="AG126" s="268"/>
      <c r="AH126" s="268"/>
      <c r="AI126" s="268"/>
      <c r="AJ126" s="268"/>
      <c r="AK126" s="268"/>
    </row>
    <row r="127" spans="4:37" ht="15" thickBot="1" x14ac:dyDescent="0.35">
      <c r="E127" s="162" t="s">
        <v>73</v>
      </c>
      <c r="F127" s="130"/>
      <c r="G127" s="131">
        <f>G126*$G$94+G125*$G$95</f>
        <v>0</v>
      </c>
      <c r="H127" s="131">
        <f t="shared" ref="H127:P127" si="82">H126*$G$94+H125*$G$95</f>
        <v>0</v>
      </c>
      <c r="I127" s="131">
        <f t="shared" si="82"/>
        <v>0</v>
      </c>
      <c r="J127" s="131">
        <f t="shared" si="82"/>
        <v>0</v>
      </c>
      <c r="K127" s="131">
        <f t="shared" si="82"/>
        <v>0</v>
      </c>
      <c r="L127" s="131">
        <f t="shared" si="82"/>
        <v>0</v>
      </c>
      <c r="M127" s="131">
        <f t="shared" si="82"/>
        <v>0</v>
      </c>
      <c r="N127" s="131">
        <f t="shared" si="82"/>
        <v>0</v>
      </c>
      <c r="O127" s="131">
        <f t="shared" si="82"/>
        <v>0</v>
      </c>
      <c r="P127" s="132">
        <f t="shared" si="82"/>
        <v>0</v>
      </c>
      <c r="Q127" s="133"/>
      <c r="X127" s="268"/>
      <c r="Y127" s="268"/>
      <c r="Z127" s="268"/>
      <c r="AA127" s="268"/>
      <c r="AB127" s="268"/>
      <c r="AC127" s="268"/>
      <c r="AD127" s="268"/>
      <c r="AE127" s="268"/>
      <c r="AF127" s="268"/>
      <c r="AG127" s="268"/>
      <c r="AH127" s="268"/>
      <c r="AI127" s="268"/>
      <c r="AJ127" s="268"/>
      <c r="AK127" s="268"/>
    </row>
    <row r="128" spans="4:37" x14ac:dyDescent="0.3">
      <c r="D128" s="49" t="s">
        <v>74</v>
      </c>
      <c r="E128" s="134" t="s">
        <v>75</v>
      </c>
      <c r="F128" s="91"/>
      <c r="G128" s="139">
        <f t="shared" ref="G128:J128" si="83">G124*G116</f>
        <v>0</v>
      </c>
      <c r="H128" s="139">
        <f t="shared" si="83"/>
        <v>0</v>
      </c>
      <c r="I128" s="139">
        <f t="shared" si="83"/>
        <v>0</v>
      </c>
      <c r="J128" s="139">
        <f t="shared" si="83"/>
        <v>0</v>
      </c>
      <c r="K128" s="139">
        <f>K124*K116</f>
        <v>0</v>
      </c>
      <c r="L128" s="139">
        <f t="shared" ref="L128:P128" si="84">L124*L116</f>
        <v>0</v>
      </c>
      <c r="M128" s="139">
        <f t="shared" si="84"/>
        <v>0</v>
      </c>
      <c r="N128" s="139">
        <f t="shared" si="84"/>
        <v>0</v>
      </c>
      <c r="O128" s="139">
        <f t="shared" si="84"/>
        <v>0</v>
      </c>
      <c r="P128" s="140">
        <f t="shared" si="84"/>
        <v>0</v>
      </c>
      <c r="Q128" s="133"/>
      <c r="X128" s="268"/>
      <c r="Y128" s="268"/>
      <c r="Z128" s="268"/>
      <c r="AA128" s="268"/>
      <c r="AB128" s="268"/>
      <c r="AC128" s="268"/>
      <c r="AD128" s="268"/>
      <c r="AE128" s="268"/>
      <c r="AF128" s="268"/>
      <c r="AG128" s="268"/>
      <c r="AH128" s="268"/>
      <c r="AI128" s="268"/>
      <c r="AJ128" s="268"/>
      <c r="AK128" s="268"/>
    </row>
    <row r="129" spans="4:37" ht="15" thickBot="1" x14ac:dyDescent="0.35">
      <c r="D129" s="49"/>
      <c r="E129" s="136" t="s">
        <v>76</v>
      </c>
      <c r="F129" s="137"/>
      <c r="G129" s="109">
        <f>G128+G127</f>
        <v>0</v>
      </c>
      <c r="H129" s="109">
        <f t="shared" ref="H129:P129" si="85">H128+H127</f>
        <v>0</v>
      </c>
      <c r="I129" s="109">
        <f t="shared" si="85"/>
        <v>0</v>
      </c>
      <c r="J129" s="109">
        <f t="shared" si="85"/>
        <v>0</v>
      </c>
      <c r="K129" s="109">
        <f t="shared" si="85"/>
        <v>0</v>
      </c>
      <c r="L129" s="109">
        <f t="shared" si="85"/>
        <v>0</v>
      </c>
      <c r="M129" s="109">
        <f t="shared" si="85"/>
        <v>0</v>
      </c>
      <c r="N129" s="109">
        <f t="shared" si="85"/>
        <v>0</v>
      </c>
      <c r="O129" s="109">
        <f t="shared" si="85"/>
        <v>0</v>
      </c>
      <c r="P129" s="110">
        <f t="shared" si="85"/>
        <v>0</v>
      </c>
      <c r="Q129" s="57"/>
      <c r="X129" s="268"/>
      <c r="Y129" s="268"/>
      <c r="Z129" s="268"/>
      <c r="AA129" s="268"/>
      <c r="AB129" s="268"/>
      <c r="AC129" s="268"/>
      <c r="AD129" s="268"/>
      <c r="AE129" s="268"/>
      <c r="AF129" s="268"/>
      <c r="AG129" s="268"/>
      <c r="AH129" s="268"/>
      <c r="AI129" s="268"/>
      <c r="AJ129" s="268"/>
      <c r="AK129" s="268"/>
    </row>
    <row r="130" spans="4:37" x14ac:dyDescent="0.3">
      <c r="E130" s="138" t="s">
        <v>77</v>
      </c>
      <c r="F130" s="91"/>
      <c r="G130" s="139">
        <f t="shared" ref="G130:J130" si="86">G124*G119</f>
        <v>0</v>
      </c>
      <c r="H130" s="139">
        <f t="shared" si="86"/>
        <v>0</v>
      </c>
      <c r="I130" s="139">
        <f t="shared" si="86"/>
        <v>0</v>
      </c>
      <c r="J130" s="139">
        <f t="shared" si="86"/>
        <v>0</v>
      </c>
      <c r="K130" s="139">
        <f>K124*K119</f>
        <v>0</v>
      </c>
      <c r="L130" s="139">
        <f t="shared" ref="L130:P130" si="87">L124*L119</f>
        <v>0</v>
      </c>
      <c r="M130" s="139">
        <f t="shared" si="87"/>
        <v>0</v>
      </c>
      <c r="N130" s="139">
        <f t="shared" si="87"/>
        <v>0</v>
      </c>
      <c r="O130" s="139">
        <f t="shared" si="87"/>
        <v>0</v>
      </c>
      <c r="P130" s="140">
        <f t="shared" si="87"/>
        <v>0</v>
      </c>
      <c r="Q130" s="57"/>
    </row>
    <row r="131" spans="4:37" ht="15" thickBot="1" x14ac:dyDescent="0.35">
      <c r="E131" s="136" t="s">
        <v>78</v>
      </c>
      <c r="F131" s="141"/>
      <c r="G131" s="142">
        <f>G130-G129</f>
        <v>0</v>
      </c>
      <c r="H131" s="142">
        <f>H130-H129</f>
        <v>0</v>
      </c>
      <c r="I131" s="142">
        <f t="shared" ref="I131:P131" si="88">I130-I129</f>
        <v>0</v>
      </c>
      <c r="J131" s="142">
        <f t="shared" si="88"/>
        <v>0</v>
      </c>
      <c r="K131" s="142">
        <f t="shared" si="88"/>
        <v>0</v>
      </c>
      <c r="L131" s="142">
        <f t="shared" si="88"/>
        <v>0</v>
      </c>
      <c r="M131" s="142">
        <f t="shared" si="88"/>
        <v>0</v>
      </c>
      <c r="N131" s="142">
        <f t="shared" si="88"/>
        <v>0</v>
      </c>
      <c r="O131" s="142">
        <f t="shared" si="88"/>
        <v>0</v>
      </c>
      <c r="P131" s="144">
        <f t="shared" si="88"/>
        <v>0</v>
      </c>
      <c r="Q131" s="49" t="s">
        <v>62</v>
      </c>
    </row>
    <row r="132" spans="4:37" ht="15" thickBot="1" x14ac:dyDescent="0.35">
      <c r="E132" s="145" t="s">
        <v>79</v>
      </c>
      <c r="F132" s="146"/>
      <c r="G132" s="147">
        <f t="shared" ref="G132:P132" si="89">G121-G131</f>
        <v>12550</v>
      </c>
      <c r="H132" s="147">
        <f t="shared" si="89"/>
        <v>12690</v>
      </c>
      <c r="I132" s="147">
        <f t="shared" si="89"/>
        <v>8800</v>
      </c>
      <c r="J132" s="147">
        <f t="shared" si="89"/>
        <v>8950</v>
      </c>
      <c r="K132" s="147">
        <f t="shared" si="89"/>
        <v>3660</v>
      </c>
      <c r="L132" s="147">
        <f t="shared" si="89"/>
        <v>21290</v>
      </c>
      <c r="M132" s="147">
        <f t="shared" si="89"/>
        <v>3780</v>
      </c>
      <c r="N132" s="147">
        <f t="shared" si="89"/>
        <v>5560</v>
      </c>
      <c r="O132" s="147">
        <f t="shared" si="89"/>
        <v>5560</v>
      </c>
      <c r="P132" s="148">
        <f t="shared" si="89"/>
        <v>0</v>
      </c>
      <c r="AB132" s="168"/>
    </row>
    <row r="133" spans="4:37" x14ac:dyDescent="0.3">
      <c r="E133" s="149" t="s">
        <v>80</v>
      </c>
      <c r="F133" s="150"/>
      <c r="G133" s="151">
        <f t="shared" ref="G133:P133" si="90">G122/G112</f>
        <v>0.5714285714285714</v>
      </c>
      <c r="H133" s="151">
        <f t="shared" si="90"/>
        <v>0.7142857142857143</v>
      </c>
      <c r="I133" s="151">
        <f t="shared" si="90"/>
        <v>0.6</v>
      </c>
      <c r="J133" s="151">
        <f t="shared" si="90"/>
        <v>0.4</v>
      </c>
      <c r="K133" s="151">
        <f t="shared" si="90"/>
        <v>0.5</v>
      </c>
      <c r="L133" s="151">
        <f t="shared" si="90"/>
        <v>0</v>
      </c>
      <c r="M133" s="151">
        <f t="shared" si="90"/>
        <v>4</v>
      </c>
      <c r="N133" s="151">
        <f t="shared" si="90"/>
        <v>0.5</v>
      </c>
      <c r="O133" s="151">
        <f t="shared" si="90"/>
        <v>0</v>
      </c>
      <c r="P133" s="151" t="e">
        <f t="shared" si="90"/>
        <v>#DIV/0!</v>
      </c>
      <c r="AB133" s="168"/>
    </row>
    <row r="134" spans="4:37" x14ac:dyDescent="0.3">
      <c r="E134" s="149" t="s">
        <v>81</v>
      </c>
      <c r="F134" s="150"/>
      <c r="G134" s="151">
        <f t="shared" ref="G134:P134" si="91">G129/G118</f>
        <v>0</v>
      </c>
      <c r="H134" s="151">
        <f t="shared" si="91"/>
        <v>0</v>
      </c>
      <c r="I134" s="151">
        <f t="shared" si="91"/>
        <v>0</v>
      </c>
      <c r="J134" s="151">
        <f t="shared" si="91"/>
        <v>0</v>
      </c>
      <c r="K134" s="151">
        <f t="shared" si="91"/>
        <v>0</v>
      </c>
      <c r="L134" s="151">
        <f t="shared" si="91"/>
        <v>0</v>
      </c>
      <c r="M134" s="151">
        <f t="shared" si="91"/>
        <v>0</v>
      </c>
      <c r="N134" s="151">
        <f t="shared" si="91"/>
        <v>0</v>
      </c>
      <c r="O134" s="151">
        <f t="shared" si="91"/>
        <v>0</v>
      </c>
      <c r="P134" s="151" t="e">
        <f t="shared" si="91"/>
        <v>#DIV/0!</v>
      </c>
      <c r="AB134" s="168"/>
    </row>
    <row r="135" spans="4:37" x14ac:dyDescent="0.3">
      <c r="E135" s="149" t="s">
        <v>82</v>
      </c>
      <c r="F135" s="152"/>
      <c r="G135" s="151">
        <f t="shared" ref="G135:P135" si="92">G131/G121</f>
        <v>0</v>
      </c>
      <c r="H135" s="151">
        <f t="shared" si="92"/>
        <v>0</v>
      </c>
      <c r="I135" s="151">
        <f t="shared" si="92"/>
        <v>0</v>
      </c>
      <c r="J135" s="151">
        <f t="shared" si="92"/>
        <v>0</v>
      </c>
      <c r="K135" s="151">
        <f t="shared" si="92"/>
        <v>0</v>
      </c>
      <c r="L135" s="151">
        <f t="shared" si="92"/>
        <v>0</v>
      </c>
      <c r="M135" s="151">
        <f t="shared" si="92"/>
        <v>0</v>
      </c>
      <c r="N135" s="151">
        <f t="shared" si="92"/>
        <v>0</v>
      </c>
      <c r="O135" s="151">
        <f t="shared" si="92"/>
        <v>0</v>
      </c>
      <c r="P135" s="151" t="e">
        <f t="shared" si="92"/>
        <v>#DIV/0!</v>
      </c>
    </row>
    <row r="136" spans="4:37" x14ac:dyDescent="0.3">
      <c r="E136" s="182"/>
      <c r="F136" s="170"/>
      <c r="G136" s="171"/>
      <c r="H136" s="171"/>
      <c r="I136" s="171"/>
      <c r="J136" s="171"/>
      <c r="K136" s="171"/>
      <c r="L136" s="171"/>
      <c r="M136" s="171"/>
      <c r="N136" s="171"/>
      <c r="O136" s="171"/>
      <c r="P136" s="171"/>
    </row>
    <row r="137" spans="4:37" x14ac:dyDescent="0.3">
      <c r="E137" s="182"/>
      <c r="F137" s="170"/>
      <c r="G137" s="171"/>
      <c r="H137" s="171"/>
      <c r="I137" s="171"/>
      <c r="J137" s="171"/>
      <c r="K137" s="171"/>
      <c r="L137" s="171"/>
      <c r="M137" s="171"/>
      <c r="N137" s="171"/>
      <c r="O137" s="171"/>
      <c r="P137" s="171"/>
      <c r="Q137" s="57"/>
    </row>
    <row r="139" spans="4:37" x14ac:dyDescent="0.3">
      <c r="D139" s="183" t="s">
        <v>112</v>
      </c>
      <c r="E139" s="184" t="s">
        <v>138</v>
      </c>
      <c r="F139" s="185"/>
      <c r="G139" s="183"/>
    </row>
    <row r="140" spans="4:37" x14ac:dyDescent="0.3">
      <c r="E140" s="1" t="s">
        <v>111</v>
      </c>
      <c r="F140" s="5">
        <f>Supplier1!C5</f>
        <v>1</v>
      </c>
      <c r="G140" t="s">
        <v>34</v>
      </c>
    </row>
    <row r="141" spans="4:37" x14ac:dyDescent="0.3">
      <c r="E141" s="1" t="s">
        <v>110</v>
      </c>
      <c r="F141" s="6">
        <f>Supplier1!C7</f>
        <v>50</v>
      </c>
      <c r="G141" t="s">
        <v>35</v>
      </c>
      <c r="L141" s="270"/>
      <c r="O141" s="294" t="s">
        <v>139</v>
      </c>
      <c r="P141" s="294">
        <v>1</v>
      </c>
    </row>
    <row r="142" spans="4:37" x14ac:dyDescent="0.3">
      <c r="E142" s="1" t="s">
        <v>37</v>
      </c>
      <c r="F142" s="6">
        <f>Supplier1!C8</f>
        <v>30</v>
      </c>
      <c r="G142" t="s">
        <v>35</v>
      </c>
      <c r="O142" s="294"/>
      <c r="P142" s="294"/>
    </row>
    <row r="143" spans="4:37" x14ac:dyDescent="0.3">
      <c r="E143" s="1" t="s">
        <v>129</v>
      </c>
      <c r="F143" s="7">
        <f>Supplier1!C4</f>
        <v>200</v>
      </c>
      <c r="O143" s="294"/>
      <c r="P143" s="294"/>
    </row>
    <row r="144" spans="4:37" ht="16.2" customHeight="1" thickBot="1" x14ac:dyDescent="0.35">
      <c r="E144" s="1" t="s">
        <v>131</v>
      </c>
      <c r="F144" s="6" t="str">
        <f>Supplier1!C11</f>
        <v>No</v>
      </c>
      <c r="L144" s="53" t="s">
        <v>36</v>
      </c>
      <c r="O144" s="295"/>
      <c r="P144" s="295"/>
    </row>
    <row r="145" spans="4:17" ht="15" thickBot="1" x14ac:dyDescent="0.35">
      <c r="F145" s="54" t="s">
        <v>38</v>
      </c>
      <c r="G145" s="8" t="s">
        <v>0</v>
      </c>
      <c r="H145" s="8" t="s">
        <v>1</v>
      </c>
      <c r="I145" s="8" t="s">
        <v>91</v>
      </c>
      <c r="J145" s="8" t="s">
        <v>3</v>
      </c>
      <c r="K145" s="8" t="s">
        <v>4</v>
      </c>
      <c r="L145" s="8" t="s">
        <v>5</v>
      </c>
      <c r="M145" s="8" t="s">
        <v>6</v>
      </c>
      <c r="N145" s="8" t="s">
        <v>7</v>
      </c>
      <c r="O145" s="8" t="s">
        <v>8</v>
      </c>
      <c r="P145" s="9" t="s">
        <v>9</v>
      </c>
    </row>
    <row r="146" spans="4:17" x14ac:dyDescent="0.3">
      <c r="E146" s="271" t="s">
        <v>135</v>
      </c>
      <c r="F146" s="287"/>
      <c r="G146" s="283">
        <f>IF($Q$26 = "Choosing Supplier 1", IF($F$144="Yes", G23,0),0)</f>
        <v>0</v>
      </c>
      <c r="H146" s="283">
        <f t="shared" ref="H146:P146" si="93">IF($Q$26 = "Choosing Supplier 1", IF($F$144="Yes", H23,0),0)</f>
        <v>0</v>
      </c>
      <c r="I146" s="283">
        <f t="shared" si="93"/>
        <v>0</v>
      </c>
      <c r="J146" s="283">
        <f t="shared" si="93"/>
        <v>0</v>
      </c>
      <c r="K146" s="283">
        <f t="shared" si="93"/>
        <v>0</v>
      </c>
      <c r="L146" s="283">
        <f t="shared" si="93"/>
        <v>0</v>
      </c>
      <c r="M146" s="283">
        <f t="shared" si="93"/>
        <v>0</v>
      </c>
      <c r="N146" s="283">
        <f t="shared" si="93"/>
        <v>0</v>
      </c>
      <c r="O146" s="283">
        <f t="shared" si="93"/>
        <v>0</v>
      </c>
      <c r="P146" s="284">
        <f t="shared" si="93"/>
        <v>0</v>
      </c>
    </row>
    <row r="147" spans="4:17" x14ac:dyDescent="0.3">
      <c r="E147" s="271" t="s">
        <v>136</v>
      </c>
      <c r="F147" s="272"/>
      <c r="G147" s="273">
        <f>IF($Q$70 = "Choosing Supplier 1", IF($F$144="Yes", G67,0),0)</f>
        <v>0</v>
      </c>
      <c r="H147" s="273">
        <f t="shared" ref="H147:P147" si="94">IF($Q$70 = "Choosing Supplier 1", IF($F$144="Yes", H67,0),0)</f>
        <v>0</v>
      </c>
      <c r="I147" s="273">
        <f t="shared" si="94"/>
        <v>0</v>
      </c>
      <c r="J147" s="273">
        <f t="shared" si="94"/>
        <v>0</v>
      </c>
      <c r="K147" s="273">
        <f t="shared" si="94"/>
        <v>0</v>
      </c>
      <c r="L147" s="273">
        <f t="shared" si="94"/>
        <v>0</v>
      </c>
      <c r="M147" s="273">
        <f t="shared" si="94"/>
        <v>0</v>
      </c>
      <c r="N147" s="273">
        <f t="shared" si="94"/>
        <v>0</v>
      </c>
      <c r="O147" s="273">
        <f t="shared" si="94"/>
        <v>0</v>
      </c>
      <c r="P147" s="274">
        <f t="shared" si="94"/>
        <v>0</v>
      </c>
    </row>
    <row r="148" spans="4:17" ht="15" thickBot="1" x14ac:dyDescent="0.35">
      <c r="E148" s="271" t="s">
        <v>137</v>
      </c>
      <c r="F148" s="275"/>
      <c r="G148" s="276">
        <f>IF($Q$115 = "Choosing Supplier 1", IF($F$144="Yes", G112,0),0)</f>
        <v>0</v>
      </c>
      <c r="H148" s="276">
        <f t="shared" ref="H148:P148" si="95">IF($Q$115 = "Choosing Supplier 1", IF($F$144="Yes", H112,0),0)</f>
        <v>0</v>
      </c>
      <c r="I148" s="276">
        <f t="shared" si="95"/>
        <v>0</v>
      </c>
      <c r="J148" s="276">
        <f t="shared" si="95"/>
        <v>0</v>
      </c>
      <c r="K148" s="276">
        <f t="shared" si="95"/>
        <v>0</v>
      </c>
      <c r="L148" s="276">
        <f t="shared" si="95"/>
        <v>0</v>
      </c>
      <c r="M148" s="276">
        <f t="shared" si="95"/>
        <v>0</v>
      </c>
      <c r="N148" s="276">
        <f t="shared" si="95"/>
        <v>0</v>
      </c>
      <c r="O148" s="276">
        <f t="shared" si="95"/>
        <v>0</v>
      </c>
      <c r="P148" s="277">
        <f t="shared" si="95"/>
        <v>0</v>
      </c>
    </row>
    <row r="149" spans="4:17" x14ac:dyDescent="0.3">
      <c r="E149" s="186" t="s">
        <v>92</v>
      </c>
      <c r="F149" s="187"/>
      <c r="G149" s="288">
        <f>SUM(G146:G148)</f>
        <v>0</v>
      </c>
      <c r="H149" s="288">
        <f t="shared" ref="H149:P149" si="96">SUM(H146:H148)</f>
        <v>0</v>
      </c>
      <c r="I149" s="288">
        <f t="shared" si="96"/>
        <v>0</v>
      </c>
      <c r="J149" s="288">
        <f t="shared" si="96"/>
        <v>0</v>
      </c>
      <c r="K149" s="288">
        <f t="shared" si="96"/>
        <v>0</v>
      </c>
      <c r="L149" s="288">
        <f t="shared" si="96"/>
        <v>0</v>
      </c>
      <c r="M149" s="288">
        <f t="shared" si="96"/>
        <v>0</v>
      </c>
      <c r="N149" s="288">
        <f t="shared" si="96"/>
        <v>0</v>
      </c>
      <c r="O149" s="288">
        <f t="shared" si="96"/>
        <v>0</v>
      </c>
      <c r="P149" s="289">
        <f t="shared" si="96"/>
        <v>0</v>
      </c>
    </row>
    <row r="150" spans="4:17" x14ac:dyDescent="0.3">
      <c r="E150" s="190" t="s">
        <v>93</v>
      </c>
      <c r="F150" s="191"/>
      <c r="G150" s="192"/>
      <c r="H150" s="192"/>
      <c r="I150" s="192"/>
      <c r="J150" s="192"/>
      <c r="K150" s="192"/>
      <c r="L150" s="192"/>
      <c r="M150" s="192"/>
      <c r="N150" s="192"/>
      <c r="O150" s="192"/>
      <c r="P150" s="193"/>
    </row>
    <row r="151" spans="4:17" x14ac:dyDescent="0.3">
      <c r="E151" s="175" t="s">
        <v>94</v>
      </c>
      <c r="F151" s="36">
        <f>Supplier1!C9</f>
        <v>50</v>
      </c>
      <c r="G151" s="69">
        <f t="shared" ref="G151:P151" si="97">F151+G153-G149</f>
        <v>50</v>
      </c>
      <c r="H151" s="69">
        <f t="shared" si="97"/>
        <v>50</v>
      </c>
      <c r="I151" s="69">
        <f t="shared" si="97"/>
        <v>50</v>
      </c>
      <c r="J151" s="69">
        <f t="shared" si="97"/>
        <v>50</v>
      </c>
      <c r="K151" s="69">
        <f t="shared" si="97"/>
        <v>50</v>
      </c>
      <c r="L151" s="69">
        <f t="shared" si="97"/>
        <v>50</v>
      </c>
      <c r="M151" s="69">
        <f t="shared" si="97"/>
        <v>50</v>
      </c>
      <c r="N151" s="69">
        <f t="shared" si="97"/>
        <v>50</v>
      </c>
      <c r="O151" s="69">
        <f t="shared" si="97"/>
        <v>50</v>
      </c>
      <c r="P151" s="70">
        <f t="shared" si="97"/>
        <v>50</v>
      </c>
    </row>
    <row r="152" spans="4:17" x14ac:dyDescent="0.3">
      <c r="E152" s="175" t="s">
        <v>95</v>
      </c>
      <c r="F152" s="72"/>
      <c r="G152" s="69">
        <f t="shared" ref="G152:P152" si="98">IF(F151-G149&lt;=$F$142, G149-F151+$F$142,0)</f>
        <v>0</v>
      </c>
      <c r="H152" s="69">
        <f t="shared" si="98"/>
        <v>0</v>
      </c>
      <c r="I152" s="69">
        <f t="shared" si="98"/>
        <v>0</v>
      </c>
      <c r="J152" s="69">
        <f t="shared" si="98"/>
        <v>0</v>
      </c>
      <c r="K152" s="69">
        <f t="shared" si="98"/>
        <v>0</v>
      </c>
      <c r="L152" s="69">
        <f t="shared" si="98"/>
        <v>0</v>
      </c>
      <c r="M152" s="69">
        <f t="shared" si="98"/>
        <v>0</v>
      </c>
      <c r="N152" s="69">
        <f t="shared" si="98"/>
        <v>0</v>
      </c>
      <c r="O152" s="69">
        <f t="shared" si="98"/>
        <v>0</v>
      </c>
      <c r="P152" s="70">
        <f t="shared" si="98"/>
        <v>0</v>
      </c>
    </row>
    <row r="153" spans="4:17" x14ac:dyDescent="0.3">
      <c r="E153" s="178" t="s">
        <v>96</v>
      </c>
      <c r="F153" s="72"/>
      <c r="G153" s="69">
        <f xml:space="preserve"> CEILING(G152/$F$141,1)*$F$141</f>
        <v>0</v>
      </c>
      <c r="H153" s="69">
        <f t="shared" ref="H153:P153" si="99" xml:space="preserve"> CEILING(H152/$F$141,1)*$F$141</f>
        <v>0</v>
      </c>
      <c r="I153" s="69">
        <f t="shared" si="99"/>
        <v>0</v>
      </c>
      <c r="J153" s="69">
        <f t="shared" si="99"/>
        <v>0</v>
      </c>
      <c r="K153" s="69">
        <f t="shared" si="99"/>
        <v>0</v>
      </c>
      <c r="L153" s="69">
        <f t="shared" si="99"/>
        <v>0</v>
      </c>
      <c r="M153" s="69">
        <f t="shared" si="99"/>
        <v>0</v>
      </c>
      <c r="N153" s="69">
        <f t="shared" si="99"/>
        <v>0</v>
      </c>
      <c r="O153" s="69">
        <f t="shared" si="99"/>
        <v>0</v>
      </c>
      <c r="P153" s="70">
        <f t="shared" si="99"/>
        <v>0</v>
      </c>
    </row>
    <row r="154" spans="4:17" ht="15" thickBot="1" x14ac:dyDescent="0.35">
      <c r="E154" s="194" t="s">
        <v>97</v>
      </c>
      <c r="F154" s="195"/>
      <c r="G154" s="196">
        <f>H153</f>
        <v>0</v>
      </c>
      <c r="H154" s="196">
        <f>I153</f>
        <v>0</v>
      </c>
      <c r="I154" s="196">
        <f t="shared" ref="I154:P154" si="100">J153</f>
        <v>0</v>
      </c>
      <c r="J154" s="196">
        <f t="shared" si="100"/>
        <v>0</v>
      </c>
      <c r="K154" s="196">
        <f t="shared" si="100"/>
        <v>0</v>
      </c>
      <c r="L154" s="196">
        <f t="shared" si="100"/>
        <v>0</v>
      </c>
      <c r="M154" s="196">
        <f t="shared" si="100"/>
        <v>0</v>
      </c>
      <c r="N154" s="196">
        <f t="shared" si="100"/>
        <v>0</v>
      </c>
      <c r="O154" s="196">
        <f t="shared" si="100"/>
        <v>0</v>
      </c>
      <c r="P154" s="197">
        <f t="shared" si="100"/>
        <v>0</v>
      </c>
      <c r="Q154" s="133"/>
    </row>
    <row r="155" spans="4:17" ht="15" thickBot="1" x14ac:dyDescent="0.35">
      <c r="E155" s="198" t="s">
        <v>98</v>
      </c>
      <c r="F155" s="199"/>
      <c r="G155" s="200">
        <f>IF(G152&gt;$F$143,G152-$F$143,0)</f>
        <v>0</v>
      </c>
      <c r="H155" s="200">
        <f t="shared" ref="H155:P156" si="101">IF(H152&gt;$F$143,H152-$F$143,0)</f>
        <v>0</v>
      </c>
      <c r="I155" s="200">
        <f>IF(I152&gt;$F$143,I152-$F$143,0)</f>
        <v>0</v>
      </c>
      <c r="J155" s="200">
        <f t="shared" si="101"/>
        <v>0</v>
      </c>
      <c r="K155" s="200">
        <f t="shared" si="101"/>
        <v>0</v>
      </c>
      <c r="L155" s="200">
        <f t="shared" si="101"/>
        <v>0</v>
      </c>
      <c r="M155" s="200">
        <f t="shared" si="101"/>
        <v>0</v>
      </c>
      <c r="N155" s="200">
        <f t="shared" si="101"/>
        <v>0</v>
      </c>
      <c r="O155" s="200">
        <f t="shared" si="101"/>
        <v>0</v>
      </c>
      <c r="P155" s="201">
        <f t="shared" si="101"/>
        <v>0</v>
      </c>
      <c r="Q155" s="133"/>
    </row>
    <row r="156" spans="4:17" ht="15" thickBot="1" x14ac:dyDescent="0.35">
      <c r="E156" s="198" t="s">
        <v>99</v>
      </c>
      <c r="F156" s="199"/>
      <c r="G156" s="200">
        <f>IF(G153&gt;$F$143,G153-$F$143,0)</f>
        <v>0</v>
      </c>
      <c r="H156" s="200">
        <f t="shared" si="101"/>
        <v>0</v>
      </c>
      <c r="I156" s="200">
        <f>IF(I153&gt;$F$143,I153-$F$143,0)</f>
        <v>0</v>
      </c>
      <c r="J156" s="200">
        <f t="shared" si="101"/>
        <v>0</v>
      </c>
      <c r="K156" s="200">
        <f t="shared" si="101"/>
        <v>0</v>
      </c>
      <c r="L156" s="200">
        <f t="shared" si="101"/>
        <v>0</v>
      </c>
      <c r="M156" s="200">
        <f t="shared" si="101"/>
        <v>0</v>
      </c>
      <c r="N156" s="200">
        <f t="shared" si="101"/>
        <v>0</v>
      </c>
      <c r="O156" s="200">
        <f t="shared" si="101"/>
        <v>0</v>
      </c>
      <c r="P156" s="201">
        <f t="shared" si="101"/>
        <v>0</v>
      </c>
      <c r="Q156" s="133"/>
    </row>
    <row r="157" spans="4:17" x14ac:dyDescent="0.3">
      <c r="I157" s="202"/>
      <c r="J157" s="203"/>
    </row>
    <row r="158" spans="4:17" x14ac:dyDescent="0.3">
      <c r="I158" s="202"/>
      <c r="J158" s="203"/>
    </row>
    <row r="159" spans="4:17" x14ac:dyDescent="0.3">
      <c r="I159" s="202"/>
      <c r="J159" s="203"/>
    </row>
    <row r="160" spans="4:17" x14ac:dyDescent="0.3">
      <c r="D160" s="183" t="s">
        <v>113</v>
      </c>
      <c r="E160" s="184" t="s">
        <v>90</v>
      </c>
      <c r="F160" s="185"/>
      <c r="G160" s="278"/>
    </row>
    <row r="161" spans="3:19" ht="14.4" customHeight="1" x14ac:dyDescent="0.3">
      <c r="E161" s="1" t="s">
        <v>111</v>
      </c>
      <c r="F161" s="5">
        <f>Supplier2!C5</f>
        <v>1</v>
      </c>
      <c r="G161" t="s">
        <v>34</v>
      </c>
    </row>
    <row r="162" spans="3:19" ht="14.4" customHeight="1" x14ac:dyDescent="0.3">
      <c r="E162" s="1" t="s">
        <v>110</v>
      </c>
      <c r="F162" s="6">
        <f>Supplier2!C7</f>
        <v>50</v>
      </c>
      <c r="G162" t="s">
        <v>35</v>
      </c>
      <c r="O162" s="294" t="s">
        <v>139</v>
      </c>
      <c r="P162" s="294">
        <v>2</v>
      </c>
    </row>
    <row r="163" spans="3:19" ht="14.4" customHeight="1" x14ac:dyDescent="0.3">
      <c r="E163" s="1" t="s">
        <v>37</v>
      </c>
      <c r="F163" s="6">
        <f>Supplier2!C8</f>
        <v>40</v>
      </c>
      <c r="G163" t="s">
        <v>35</v>
      </c>
      <c r="O163" s="294"/>
      <c r="P163" s="294"/>
    </row>
    <row r="164" spans="3:19" ht="15" customHeight="1" x14ac:dyDescent="0.3">
      <c r="E164" s="1" t="s">
        <v>129</v>
      </c>
      <c r="F164" s="7">
        <f>Supplier2!C4</f>
        <v>150</v>
      </c>
      <c r="O164" s="294"/>
      <c r="P164" s="294"/>
    </row>
    <row r="165" spans="3:19" ht="16.8" customHeight="1" thickBot="1" x14ac:dyDescent="0.35">
      <c r="E165" s="1" t="s">
        <v>131</v>
      </c>
      <c r="F165" s="6" t="str">
        <f>Supplier2!C11</f>
        <v>No</v>
      </c>
      <c r="L165" s="53" t="s">
        <v>36</v>
      </c>
      <c r="O165" s="295"/>
      <c r="P165" s="295"/>
    </row>
    <row r="166" spans="3:19" ht="15" thickBot="1" x14ac:dyDescent="0.35">
      <c r="F166" s="279" t="s">
        <v>38</v>
      </c>
      <c r="G166" s="280" t="s">
        <v>0</v>
      </c>
      <c r="H166" s="280" t="s">
        <v>1</v>
      </c>
      <c r="I166" s="280" t="s">
        <v>91</v>
      </c>
      <c r="J166" s="280" t="s">
        <v>3</v>
      </c>
      <c r="K166" s="280" t="s">
        <v>4</v>
      </c>
      <c r="L166" s="280" t="s">
        <v>5</v>
      </c>
      <c r="M166" s="280" t="s">
        <v>6</v>
      </c>
      <c r="N166" s="280" t="s">
        <v>7</v>
      </c>
      <c r="O166" s="280" t="s">
        <v>8</v>
      </c>
      <c r="P166" s="281" t="s">
        <v>9</v>
      </c>
    </row>
    <row r="167" spans="3:19" x14ac:dyDescent="0.3">
      <c r="E167" s="271" t="s">
        <v>135</v>
      </c>
      <c r="F167" s="282"/>
      <c r="G167" s="283">
        <f>IF($Q$26 = "Choosing Supplier 2", IF($F$165="Yes", G23,0),0)</f>
        <v>0</v>
      </c>
      <c r="H167" s="283">
        <f t="shared" ref="H167:P167" si="102">IF($Q$26 = "Choosing Supplier 2", IF($F$165="Yes", H23,0),0)</f>
        <v>0</v>
      </c>
      <c r="I167" s="283">
        <f t="shared" si="102"/>
        <v>0</v>
      </c>
      <c r="J167" s="283">
        <f t="shared" si="102"/>
        <v>0</v>
      </c>
      <c r="K167" s="283">
        <f t="shared" si="102"/>
        <v>0</v>
      </c>
      <c r="L167" s="283">
        <f t="shared" si="102"/>
        <v>0</v>
      </c>
      <c r="M167" s="283">
        <f t="shared" si="102"/>
        <v>0</v>
      </c>
      <c r="N167" s="283">
        <f t="shared" si="102"/>
        <v>0</v>
      </c>
      <c r="O167" s="283">
        <f t="shared" si="102"/>
        <v>0</v>
      </c>
      <c r="P167" s="284">
        <f t="shared" si="102"/>
        <v>0</v>
      </c>
      <c r="R167" t="s">
        <v>146</v>
      </c>
      <c r="S167" t="s">
        <v>145</v>
      </c>
    </row>
    <row r="168" spans="3:19" x14ac:dyDescent="0.3">
      <c r="E168" s="271" t="s">
        <v>136</v>
      </c>
      <c r="F168" s="285"/>
      <c r="G168" s="273">
        <f>IF($Q$70 = "Choosing Supplier 2", IF($F$165="Yes", G67,0),0)</f>
        <v>0</v>
      </c>
      <c r="H168" s="273">
        <f t="shared" ref="H168:P168" si="103">IF($Q$70 = "Choosing Supplier 2", IF($F$165="Yes", H67,0),0)</f>
        <v>0</v>
      </c>
      <c r="I168" s="273">
        <f t="shared" si="103"/>
        <v>0</v>
      </c>
      <c r="J168" s="273">
        <f t="shared" si="103"/>
        <v>0</v>
      </c>
      <c r="K168" s="273">
        <f t="shared" si="103"/>
        <v>0</v>
      </c>
      <c r="L168" s="273">
        <f t="shared" si="103"/>
        <v>0</v>
      </c>
      <c r="M168" s="273">
        <f t="shared" si="103"/>
        <v>0</v>
      </c>
      <c r="N168" s="273">
        <f t="shared" si="103"/>
        <v>0</v>
      </c>
      <c r="O168" s="273">
        <f t="shared" si="103"/>
        <v>0</v>
      </c>
      <c r="P168" s="274">
        <f t="shared" si="103"/>
        <v>0</v>
      </c>
      <c r="R168" t="s">
        <v>147</v>
      </c>
      <c r="S168" t="s">
        <v>149</v>
      </c>
    </row>
    <row r="169" spans="3:19" ht="15" thickBot="1" x14ac:dyDescent="0.35">
      <c r="E169" s="271" t="s">
        <v>137</v>
      </c>
      <c r="F169" s="286"/>
      <c r="G169" s="276">
        <f>IF($Q$115 = "Choosing Supplier 2", IF($F$165="Yes", G112,0),0)</f>
        <v>0</v>
      </c>
      <c r="H169" s="276">
        <f t="shared" ref="H169:P169" si="104">IF($Q$115 = "Choosing Supplier 2", IF($F$165="Yes", H112,0),0)</f>
        <v>0</v>
      </c>
      <c r="I169" s="276">
        <f t="shared" si="104"/>
        <v>0</v>
      </c>
      <c r="J169" s="276">
        <f t="shared" si="104"/>
        <v>0</v>
      </c>
      <c r="K169" s="276">
        <f t="shared" si="104"/>
        <v>0</v>
      </c>
      <c r="L169" s="276">
        <f t="shared" si="104"/>
        <v>0</v>
      </c>
      <c r="M169" s="276">
        <f t="shared" si="104"/>
        <v>0</v>
      </c>
      <c r="N169" s="276">
        <f t="shared" si="104"/>
        <v>0</v>
      </c>
      <c r="O169" s="276">
        <f t="shared" si="104"/>
        <v>0</v>
      </c>
      <c r="P169" s="277">
        <f t="shared" si="104"/>
        <v>0</v>
      </c>
      <c r="R169" t="s">
        <v>148</v>
      </c>
      <c r="S169" t="s">
        <v>150</v>
      </c>
    </row>
    <row r="170" spans="3:19" x14ac:dyDescent="0.3">
      <c r="E170" s="186" t="s">
        <v>140</v>
      </c>
      <c r="F170" s="187"/>
      <c r="G170" s="188">
        <f>SUM(G167:G169)</f>
        <v>0</v>
      </c>
      <c r="H170" s="188">
        <f t="shared" ref="H170:P170" si="105">SUM(H167:H169)</f>
        <v>0</v>
      </c>
      <c r="I170" s="188">
        <f t="shared" si="105"/>
        <v>0</v>
      </c>
      <c r="J170" s="188">
        <f t="shared" si="105"/>
        <v>0</v>
      </c>
      <c r="K170" s="188">
        <f t="shared" si="105"/>
        <v>0</v>
      </c>
      <c r="L170" s="188">
        <f t="shared" si="105"/>
        <v>0</v>
      </c>
      <c r="M170" s="188">
        <f t="shared" si="105"/>
        <v>0</v>
      </c>
      <c r="N170" s="188">
        <f t="shared" si="105"/>
        <v>0</v>
      </c>
      <c r="O170" s="188">
        <f t="shared" si="105"/>
        <v>0</v>
      </c>
      <c r="P170" s="189">
        <f t="shared" si="105"/>
        <v>0</v>
      </c>
    </row>
    <row r="171" spans="3:19" x14ac:dyDescent="0.3">
      <c r="E171" s="190" t="s">
        <v>93</v>
      </c>
      <c r="F171" s="191"/>
      <c r="G171" s="192"/>
      <c r="H171" s="192"/>
      <c r="I171" s="192"/>
      <c r="J171" s="192"/>
      <c r="K171" s="192"/>
      <c r="L171" s="192"/>
      <c r="M171" s="192"/>
      <c r="N171" s="192"/>
      <c r="O171" s="192"/>
      <c r="P171" s="193"/>
    </row>
    <row r="172" spans="3:19" x14ac:dyDescent="0.3">
      <c r="E172" s="175" t="s">
        <v>94</v>
      </c>
      <c r="F172" s="68">
        <f>Supplier2!C9</f>
        <v>60</v>
      </c>
      <c r="G172" s="69">
        <f t="shared" ref="G172:P172" si="106">F172+G174-G170</f>
        <v>60</v>
      </c>
      <c r="H172" s="69">
        <f t="shared" si="106"/>
        <v>60</v>
      </c>
      <c r="I172" s="69">
        <f t="shared" si="106"/>
        <v>60</v>
      </c>
      <c r="J172" s="69">
        <f t="shared" si="106"/>
        <v>60</v>
      </c>
      <c r="K172" s="69">
        <f t="shared" si="106"/>
        <v>60</v>
      </c>
      <c r="L172" s="69">
        <f t="shared" si="106"/>
        <v>60</v>
      </c>
      <c r="M172" s="69">
        <f t="shared" si="106"/>
        <v>60</v>
      </c>
      <c r="N172" s="69">
        <f t="shared" si="106"/>
        <v>60</v>
      </c>
      <c r="O172" s="69">
        <f t="shared" si="106"/>
        <v>60</v>
      </c>
      <c r="P172" s="70">
        <f t="shared" si="106"/>
        <v>60</v>
      </c>
    </row>
    <row r="173" spans="3:19" x14ac:dyDescent="0.3">
      <c r="E173" s="175" t="s">
        <v>95</v>
      </c>
      <c r="F173" s="72"/>
      <c r="G173" s="69">
        <f t="shared" ref="G173:I173" si="107">IF(F172-G170&lt;=$F$163, G170-F172+$F$163,0)</f>
        <v>0</v>
      </c>
      <c r="H173" s="69">
        <f t="shared" si="107"/>
        <v>0</v>
      </c>
      <c r="I173" s="69">
        <f t="shared" si="107"/>
        <v>0</v>
      </c>
      <c r="J173" s="69">
        <f>IF(I172-J170&lt;=$F$163, J170-I172+$F$163,0)</f>
        <v>0</v>
      </c>
      <c r="K173" s="69">
        <f t="shared" ref="K173:P173" si="108">IF(J172-K170&lt;=$F$163, K170-J172+$F$163,0)</f>
        <v>0</v>
      </c>
      <c r="L173" s="69">
        <f t="shared" si="108"/>
        <v>0</v>
      </c>
      <c r="M173" s="69">
        <f t="shared" si="108"/>
        <v>0</v>
      </c>
      <c r="N173" s="69">
        <f t="shared" si="108"/>
        <v>0</v>
      </c>
      <c r="O173" s="69">
        <f t="shared" si="108"/>
        <v>0</v>
      </c>
      <c r="P173" s="70">
        <f t="shared" si="108"/>
        <v>0</v>
      </c>
    </row>
    <row r="174" spans="3:19" x14ac:dyDescent="0.3">
      <c r="E174" s="178" t="s">
        <v>96</v>
      </c>
      <c r="F174" s="72"/>
      <c r="G174" s="69">
        <f xml:space="preserve"> CEILING(G173/$F$141,1)*$F$141</f>
        <v>0</v>
      </c>
      <c r="H174" s="69">
        <f t="shared" ref="H174:P174" si="109" xml:space="preserve"> CEILING(H173/$F$141,1)*$F$141</f>
        <v>0</v>
      </c>
      <c r="I174" s="69">
        <f t="shared" si="109"/>
        <v>0</v>
      </c>
      <c r="J174" s="69">
        <f t="shared" si="109"/>
        <v>0</v>
      </c>
      <c r="K174" s="69">
        <f t="shared" si="109"/>
        <v>0</v>
      </c>
      <c r="L174" s="69">
        <f t="shared" si="109"/>
        <v>0</v>
      </c>
      <c r="M174" s="69">
        <f t="shared" si="109"/>
        <v>0</v>
      </c>
      <c r="N174" s="69">
        <f t="shared" si="109"/>
        <v>0</v>
      </c>
      <c r="O174" s="69">
        <f t="shared" si="109"/>
        <v>0</v>
      </c>
      <c r="P174" s="70">
        <f t="shared" si="109"/>
        <v>0</v>
      </c>
    </row>
    <row r="175" spans="3:19" ht="15" thickBot="1" x14ac:dyDescent="0.35">
      <c r="E175" s="194" t="s">
        <v>97</v>
      </c>
      <c r="F175" s="195"/>
      <c r="G175" s="196">
        <f>H174</f>
        <v>0</v>
      </c>
      <c r="H175" s="196">
        <f>I174</f>
        <v>0</v>
      </c>
      <c r="I175" s="196">
        <f t="shared" ref="I175:P175" si="110">J174</f>
        <v>0</v>
      </c>
      <c r="J175" s="196">
        <f t="shared" si="110"/>
        <v>0</v>
      </c>
      <c r="K175" s="196">
        <f t="shared" si="110"/>
        <v>0</v>
      </c>
      <c r="L175" s="196">
        <f t="shared" si="110"/>
        <v>0</v>
      </c>
      <c r="M175" s="196">
        <f t="shared" si="110"/>
        <v>0</v>
      </c>
      <c r="N175" s="196">
        <f t="shared" si="110"/>
        <v>0</v>
      </c>
      <c r="O175" s="196">
        <f t="shared" si="110"/>
        <v>0</v>
      </c>
      <c r="P175" s="197">
        <f t="shared" si="110"/>
        <v>0</v>
      </c>
    </row>
    <row r="176" spans="3:19" ht="15" thickBot="1" x14ac:dyDescent="0.35">
      <c r="C176" t="s">
        <v>141</v>
      </c>
      <c r="E176" s="198" t="s">
        <v>142</v>
      </c>
      <c r="F176" s="199"/>
      <c r="G176" s="200">
        <f>IF(G173&gt;$F$164,G173-$F$164,0)</f>
        <v>0</v>
      </c>
      <c r="H176" s="200">
        <f t="shared" ref="H176:P177" si="111">IF(H173&gt;$F$164,H173-$F$164,0)</f>
        <v>0</v>
      </c>
      <c r="I176" s="200">
        <f t="shared" si="111"/>
        <v>0</v>
      </c>
      <c r="J176" s="200">
        <f t="shared" si="111"/>
        <v>0</v>
      </c>
      <c r="K176" s="200">
        <f t="shared" si="111"/>
        <v>0</v>
      </c>
      <c r="L176" s="200">
        <f t="shared" si="111"/>
        <v>0</v>
      </c>
      <c r="M176" s="200">
        <f t="shared" si="111"/>
        <v>0</v>
      </c>
      <c r="N176" s="200">
        <f t="shared" si="111"/>
        <v>0</v>
      </c>
      <c r="O176" s="200">
        <f t="shared" si="111"/>
        <v>0</v>
      </c>
      <c r="P176" s="201">
        <f t="shared" si="111"/>
        <v>0</v>
      </c>
    </row>
    <row r="177" spans="4:16" ht="15" thickBot="1" x14ac:dyDescent="0.35">
      <c r="E177" s="198" t="s">
        <v>99</v>
      </c>
      <c r="F177" s="199"/>
      <c r="G177" s="200">
        <f>IF(G174&gt;$F$164,G174-$F$164,0)</f>
        <v>0</v>
      </c>
      <c r="H177" s="200">
        <f t="shared" si="111"/>
        <v>0</v>
      </c>
      <c r="I177" s="200">
        <f t="shared" si="111"/>
        <v>0</v>
      </c>
      <c r="J177" s="200">
        <f t="shared" si="111"/>
        <v>0</v>
      </c>
      <c r="K177" s="200">
        <f t="shared" si="111"/>
        <v>0</v>
      </c>
      <c r="L177" s="200">
        <f t="shared" si="111"/>
        <v>0</v>
      </c>
      <c r="M177" s="200">
        <f t="shared" si="111"/>
        <v>0</v>
      </c>
      <c r="N177" s="200">
        <f t="shared" si="111"/>
        <v>0</v>
      </c>
      <c r="O177" s="200">
        <f t="shared" si="111"/>
        <v>0</v>
      </c>
      <c r="P177" s="201">
        <f t="shared" si="111"/>
        <v>0</v>
      </c>
    </row>
    <row r="178" spans="4:16" x14ac:dyDescent="0.3">
      <c r="I178" s="202"/>
      <c r="J178" s="203"/>
    </row>
    <row r="179" spans="4:16" x14ac:dyDescent="0.3">
      <c r="I179" s="202"/>
      <c r="J179" s="203"/>
    </row>
    <row r="180" spans="4:16" x14ac:dyDescent="0.3">
      <c r="I180" s="202"/>
      <c r="J180" s="203"/>
    </row>
    <row r="181" spans="4:16" x14ac:dyDescent="0.3">
      <c r="I181" s="202"/>
      <c r="J181" s="203"/>
    </row>
    <row r="182" spans="4:16" x14ac:dyDescent="0.3">
      <c r="I182" s="204">
        <f>MIN(I131,I86,I42)</f>
        <v>0</v>
      </c>
      <c r="J182" s="203"/>
    </row>
    <row r="183" spans="4:16" x14ac:dyDescent="0.3">
      <c r="I183" s="202"/>
      <c r="J183" s="203"/>
    </row>
    <row r="184" spans="4:16" x14ac:dyDescent="0.3">
      <c r="D184" s="48" t="s">
        <v>100</v>
      </c>
      <c r="I184" s="205" t="s">
        <v>101</v>
      </c>
    </row>
    <row r="185" spans="4:16" x14ac:dyDescent="0.3">
      <c r="D185" t="s">
        <v>102</v>
      </c>
      <c r="I185" s="48" t="s">
        <v>103</v>
      </c>
    </row>
    <row r="186" spans="4:16" x14ac:dyDescent="0.3">
      <c r="D186" t="s">
        <v>104</v>
      </c>
    </row>
    <row r="187" spans="4:16" x14ac:dyDescent="0.3">
      <c r="D187" t="s">
        <v>105</v>
      </c>
    </row>
    <row r="188" spans="4:16" x14ac:dyDescent="0.3">
      <c r="D188" s="206" t="s">
        <v>106</v>
      </c>
      <c r="E188" s="48" t="s">
        <v>107</v>
      </c>
      <c r="I188" s="205" t="s">
        <v>108</v>
      </c>
    </row>
    <row r="189" spans="4:16" x14ac:dyDescent="0.3">
      <c r="I189" s="48" t="s">
        <v>109</v>
      </c>
    </row>
  </sheetData>
  <mergeCells count="7">
    <mergeCell ref="P9:P12"/>
    <mergeCell ref="P53:P56"/>
    <mergeCell ref="P98:P101"/>
    <mergeCell ref="O141:O144"/>
    <mergeCell ref="P141:P144"/>
    <mergeCell ref="O162:O165"/>
    <mergeCell ref="P162:P16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DC1</vt:lpstr>
      <vt:lpstr>DC2</vt:lpstr>
      <vt:lpstr>DC3</vt:lpstr>
      <vt:lpstr>Supplier1</vt:lpstr>
      <vt:lpstr>Supplier2</vt:lpstr>
      <vt:lpstr>DRP simulatn</vt:lpstr>
      <vt:lpstr>DRP simulatn YY</vt:lpstr>
      <vt:lpstr>DRP simulatn YN</vt:lpstr>
      <vt:lpstr>DRP simulatn NY</vt:lpstr>
      <vt:lpstr>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2020-09-25T08:41:45Z</dcterms:modified>
</cp:coreProperties>
</file>