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E195B36A-470E-4BE0-A260-CC800B13D82D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DC1" sheetId="1" r:id="rId1"/>
    <sheet name="DC2" sheetId="2" r:id="rId2"/>
    <sheet name="DC3" sheetId="3" r:id="rId3"/>
    <sheet name="Sup" sheetId="4" r:id="rId4"/>
    <sheet name="Selection" sheetId="5" r:id="rId5"/>
    <sheet name="DRP simulation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7" l="1"/>
  <c r="J11" i="7"/>
  <c r="L11" i="7"/>
  <c r="I11" i="7"/>
  <c r="K11" i="7"/>
  <c r="F6" i="7" l="1"/>
  <c r="F5" i="7"/>
  <c r="E5" i="7"/>
  <c r="E6" i="7"/>
  <c r="E7" i="7"/>
  <c r="E8" i="7"/>
  <c r="E9" i="7"/>
  <c r="G11" i="7"/>
  <c r="H11" i="7"/>
  <c r="J30" i="7"/>
  <c r="M11" i="7"/>
  <c r="N11" i="7"/>
  <c r="L30" i="7" s="1"/>
  <c r="O11" i="7"/>
  <c r="G12" i="7"/>
  <c r="H12" i="7"/>
  <c r="I12" i="7"/>
  <c r="J12" i="7"/>
  <c r="K12" i="7"/>
  <c r="L12" i="7"/>
  <c r="M12" i="7"/>
  <c r="K30" i="7" s="1"/>
  <c r="N12" i="7"/>
  <c r="O12" i="7"/>
  <c r="G13" i="7"/>
  <c r="H13" i="7"/>
  <c r="I13" i="7"/>
  <c r="J13" i="7"/>
  <c r="K13" i="7"/>
  <c r="L13" i="7"/>
  <c r="M13" i="7"/>
  <c r="N13" i="7"/>
  <c r="O13" i="7"/>
  <c r="G14" i="7"/>
  <c r="G15" i="7" s="1"/>
  <c r="H14" i="7"/>
  <c r="I14" i="7"/>
  <c r="J14" i="7"/>
  <c r="K14" i="7"/>
  <c r="K15" i="7" s="1"/>
  <c r="L14" i="7"/>
  <c r="M14" i="7"/>
  <c r="N14" i="7"/>
  <c r="O14" i="7"/>
  <c r="O15" i="7" s="1"/>
  <c r="F12" i="7"/>
  <c r="F13" i="7"/>
  <c r="F14" i="7"/>
  <c r="H30" i="7"/>
  <c r="F11" i="7"/>
  <c r="G16" i="7"/>
  <c r="F16" i="7"/>
  <c r="E17" i="7"/>
  <c r="G27" i="7"/>
  <c r="H27" i="7"/>
  <c r="I27" i="7"/>
  <c r="J27" i="7"/>
  <c r="K27" i="7"/>
  <c r="L27" i="7"/>
  <c r="M27" i="7"/>
  <c r="N27" i="7"/>
  <c r="O27" i="7"/>
  <c r="F27" i="7"/>
  <c r="G24" i="7"/>
  <c r="H24" i="7"/>
  <c r="I24" i="7"/>
  <c r="J24" i="7"/>
  <c r="K24" i="7"/>
  <c r="L24" i="7"/>
  <c r="M24" i="7"/>
  <c r="N24" i="7"/>
  <c r="O24" i="7"/>
  <c r="F24" i="7"/>
  <c r="E49" i="7"/>
  <c r="E48" i="7"/>
  <c r="E47" i="7"/>
  <c r="F46" i="7"/>
  <c r="F45" i="7"/>
  <c r="E46" i="7"/>
  <c r="E45" i="7"/>
  <c r="O61" i="7" s="1"/>
  <c r="G52" i="7"/>
  <c r="H52" i="7"/>
  <c r="I52" i="7"/>
  <c r="J52" i="7"/>
  <c r="K52" i="7"/>
  <c r="L52" i="7"/>
  <c r="M52" i="7"/>
  <c r="N52" i="7"/>
  <c r="M70" i="7" s="1"/>
  <c r="O52" i="7"/>
  <c r="G53" i="7"/>
  <c r="H53" i="7"/>
  <c r="I53" i="7"/>
  <c r="I55" i="7" s="1"/>
  <c r="J53" i="7"/>
  <c r="K53" i="7"/>
  <c r="L53" i="7"/>
  <c r="M53" i="7"/>
  <c r="N53" i="7"/>
  <c r="O53" i="7"/>
  <c r="O55" i="7" s="1"/>
  <c r="G54" i="7"/>
  <c r="H54" i="7"/>
  <c r="I54" i="7"/>
  <c r="J54" i="7"/>
  <c r="K54" i="7"/>
  <c r="L54" i="7"/>
  <c r="L55" i="7" s="1"/>
  <c r="M54" i="7"/>
  <c r="N54" i="7"/>
  <c r="O54" i="7"/>
  <c r="F52" i="7"/>
  <c r="F53" i="7"/>
  <c r="F54" i="7"/>
  <c r="G51" i="7"/>
  <c r="F70" i="7" s="1"/>
  <c r="H51" i="7"/>
  <c r="I51" i="7"/>
  <c r="J51" i="7"/>
  <c r="J55" i="7" s="1"/>
  <c r="K51" i="7"/>
  <c r="J70" i="7" s="1"/>
  <c r="L51" i="7"/>
  <c r="M51" i="7"/>
  <c r="N51" i="7"/>
  <c r="N55" i="7" s="1"/>
  <c r="O51" i="7"/>
  <c r="N70" i="7" s="1"/>
  <c r="F51" i="7"/>
  <c r="G97" i="7"/>
  <c r="G56" i="7"/>
  <c r="F56" i="7"/>
  <c r="E57" i="7"/>
  <c r="G67" i="7"/>
  <c r="H67" i="7"/>
  <c r="I67" i="7"/>
  <c r="J67" i="7"/>
  <c r="K67" i="7"/>
  <c r="L67" i="7"/>
  <c r="M67" i="7"/>
  <c r="N67" i="7"/>
  <c r="O67" i="7"/>
  <c r="F67" i="7"/>
  <c r="G64" i="7"/>
  <c r="H64" i="7"/>
  <c r="I64" i="7"/>
  <c r="J64" i="7"/>
  <c r="K64" i="7"/>
  <c r="L64" i="7"/>
  <c r="M64" i="7"/>
  <c r="N64" i="7"/>
  <c r="O64" i="7"/>
  <c r="F64" i="7"/>
  <c r="G108" i="7"/>
  <c r="H108" i="7"/>
  <c r="I108" i="7"/>
  <c r="J108" i="7"/>
  <c r="K108" i="7"/>
  <c r="L108" i="7"/>
  <c r="M108" i="7"/>
  <c r="N108" i="7"/>
  <c r="O108" i="7"/>
  <c r="F108" i="7"/>
  <c r="G105" i="7"/>
  <c r="H105" i="7"/>
  <c r="I105" i="7"/>
  <c r="J105" i="7"/>
  <c r="K105" i="7"/>
  <c r="L105" i="7"/>
  <c r="M105" i="7"/>
  <c r="N105" i="7"/>
  <c r="O105" i="7"/>
  <c r="F105" i="7"/>
  <c r="F86" i="7"/>
  <c r="F87" i="7"/>
  <c r="E86" i="7"/>
  <c r="E87" i="7"/>
  <c r="E88" i="7"/>
  <c r="E89" i="7"/>
  <c r="E90" i="7"/>
  <c r="G111" i="7"/>
  <c r="H92" i="7"/>
  <c r="H111" i="7" s="1"/>
  <c r="I92" i="7"/>
  <c r="J92" i="7"/>
  <c r="J111" i="7" s="1"/>
  <c r="K92" i="7"/>
  <c r="L92" i="7"/>
  <c r="M92" i="7"/>
  <c r="N92" i="7"/>
  <c r="N111" i="7" s="1"/>
  <c r="O92" i="7"/>
  <c r="G93" i="7"/>
  <c r="H93" i="7"/>
  <c r="I93" i="7"/>
  <c r="I111" i="7" s="1"/>
  <c r="J93" i="7"/>
  <c r="K93" i="7"/>
  <c r="L93" i="7"/>
  <c r="M93" i="7"/>
  <c r="M111" i="7" s="1"/>
  <c r="N93" i="7"/>
  <c r="O93" i="7"/>
  <c r="G94" i="7"/>
  <c r="H94" i="7"/>
  <c r="I94" i="7"/>
  <c r="J94" i="7"/>
  <c r="K94" i="7"/>
  <c r="L94" i="7"/>
  <c r="M94" i="7"/>
  <c r="N94" i="7"/>
  <c r="O94" i="7"/>
  <c r="G95" i="7"/>
  <c r="H95" i="7"/>
  <c r="I95" i="7"/>
  <c r="J95" i="7"/>
  <c r="K95" i="7"/>
  <c r="K96" i="7" s="1"/>
  <c r="L95" i="7"/>
  <c r="M95" i="7"/>
  <c r="N95" i="7"/>
  <c r="O95" i="7"/>
  <c r="O96" i="7" s="1"/>
  <c r="F93" i="7"/>
  <c r="F94" i="7"/>
  <c r="F95" i="7"/>
  <c r="F92" i="7"/>
  <c r="F96" i="7" s="1"/>
  <c r="F97" i="7"/>
  <c r="E98" i="7"/>
  <c r="E135" i="7"/>
  <c r="E128" i="7"/>
  <c r="E129" i="7"/>
  <c r="E130" i="7"/>
  <c r="E131" i="7"/>
  <c r="O138" i="7"/>
  <c r="AH112" i="7"/>
  <c r="AG112" i="7"/>
  <c r="AF112" i="7"/>
  <c r="AE112" i="7"/>
  <c r="Z112" i="7"/>
  <c r="Y112" i="7"/>
  <c r="X112" i="7"/>
  <c r="O111" i="7"/>
  <c r="L111" i="7"/>
  <c r="K111" i="7"/>
  <c r="L96" i="7"/>
  <c r="AH75" i="7"/>
  <c r="AG75" i="7"/>
  <c r="AF75" i="7"/>
  <c r="AE75" i="7"/>
  <c r="Z75" i="7"/>
  <c r="Y75" i="7"/>
  <c r="X75" i="7"/>
  <c r="AH74" i="7"/>
  <c r="AG74" i="7"/>
  <c r="AF74" i="7"/>
  <c r="AE74" i="7"/>
  <c r="Z74" i="7"/>
  <c r="Y74" i="7"/>
  <c r="X74" i="7"/>
  <c r="AH73" i="7"/>
  <c r="AG73" i="7"/>
  <c r="AF73" i="7"/>
  <c r="AE73" i="7"/>
  <c r="Z73" i="7"/>
  <c r="Y73" i="7"/>
  <c r="X73" i="7"/>
  <c r="AH72" i="7"/>
  <c r="AG72" i="7"/>
  <c r="AF72" i="7"/>
  <c r="AE72" i="7"/>
  <c r="Z72" i="7"/>
  <c r="Y72" i="7"/>
  <c r="X72" i="7"/>
  <c r="AH71" i="7"/>
  <c r="AG71" i="7"/>
  <c r="AF71" i="7"/>
  <c r="AE71" i="7"/>
  <c r="Z71" i="7"/>
  <c r="Y71" i="7"/>
  <c r="X71" i="7"/>
  <c r="AH70" i="7"/>
  <c r="AG70" i="7"/>
  <c r="AF70" i="7"/>
  <c r="AE70" i="7"/>
  <c r="Z70" i="7"/>
  <c r="Y70" i="7"/>
  <c r="X70" i="7"/>
  <c r="O70" i="7"/>
  <c r="O80" i="7" s="1"/>
  <c r="L70" i="7"/>
  <c r="K70" i="7"/>
  <c r="I70" i="7"/>
  <c r="H70" i="7"/>
  <c r="G70" i="7"/>
  <c r="AH69" i="7"/>
  <c r="AG69" i="7"/>
  <c r="AF69" i="7"/>
  <c r="AE69" i="7"/>
  <c r="Z69" i="7"/>
  <c r="Y69" i="7"/>
  <c r="X69" i="7"/>
  <c r="AH68" i="7"/>
  <c r="AG68" i="7"/>
  <c r="AF68" i="7"/>
  <c r="AE68" i="7"/>
  <c r="Z68" i="7"/>
  <c r="Y68" i="7"/>
  <c r="X68" i="7"/>
  <c r="AH67" i="7"/>
  <c r="AG67" i="7"/>
  <c r="AF67" i="7"/>
  <c r="AE67" i="7"/>
  <c r="Z67" i="7"/>
  <c r="Y67" i="7"/>
  <c r="X67" i="7"/>
  <c r="AH66" i="7"/>
  <c r="AG66" i="7"/>
  <c r="AF66" i="7"/>
  <c r="AE66" i="7"/>
  <c r="Z66" i="7"/>
  <c r="Y66" i="7"/>
  <c r="X66" i="7"/>
  <c r="AH65" i="7"/>
  <c r="AG65" i="7"/>
  <c r="AF65" i="7"/>
  <c r="AE65" i="7"/>
  <c r="Z65" i="7"/>
  <c r="Y65" i="7"/>
  <c r="X65" i="7"/>
  <c r="O65" i="7"/>
  <c r="AH64" i="7"/>
  <c r="AG64" i="7"/>
  <c r="AF64" i="7"/>
  <c r="AE64" i="7"/>
  <c r="Z64" i="7"/>
  <c r="Y64" i="7"/>
  <c r="X64" i="7"/>
  <c r="AH63" i="7"/>
  <c r="AG63" i="7"/>
  <c r="AF63" i="7"/>
  <c r="AE63" i="7"/>
  <c r="Z63" i="7"/>
  <c r="Y63" i="7"/>
  <c r="X63" i="7"/>
  <c r="AH62" i="7"/>
  <c r="AG62" i="7"/>
  <c r="AF62" i="7"/>
  <c r="AE62" i="7"/>
  <c r="Z62" i="7"/>
  <c r="Y62" i="7"/>
  <c r="X62" i="7"/>
  <c r="AH61" i="7"/>
  <c r="AG61" i="7"/>
  <c r="AF61" i="7"/>
  <c r="AE61" i="7"/>
  <c r="Z61" i="7"/>
  <c r="Y61" i="7"/>
  <c r="X61" i="7"/>
  <c r="AH60" i="7"/>
  <c r="AG60" i="7"/>
  <c r="AF60" i="7"/>
  <c r="AE60" i="7"/>
  <c r="Z60" i="7"/>
  <c r="Y60" i="7"/>
  <c r="X60" i="7"/>
  <c r="O60" i="7"/>
  <c r="O68" i="7" s="1"/>
  <c r="AH59" i="7"/>
  <c r="AG59" i="7"/>
  <c r="AF59" i="7"/>
  <c r="AE59" i="7"/>
  <c r="Z59" i="7"/>
  <c r="Y59" i="7"/>
  <c r="X59" i="7"/>
  <c r="V59" i="7"/>
  <c r="AH58" i="7"/>
  <c r="AG58" i="7"/>
  <c r="AF58" i="7"/>
  <c r="AE58" i="7"/>
  <c r="Z58" i="7"/>
  <c r="Y58" i="7"/>
  <c r="X58" i="7"/>
  <c r="V58" i="7"/>
  <c r="AH57" i="7"/>
  <c r="AG57" i="7"/>
  <c r="AF57" i="7"/>
  <c r="AE57" i="7"/>
  <c r="Z57" i="7"/>
  <c r="Y57" i="7"/>
  <c r="X57" i="7"/>
  <c r="V57" i="7"/>
  <c r="AH56" i="7"/>
  <c r="AG56" i="7"/>
  <c r="AF56" i="7"/>
  <c r="AE56" i="7"/>
  <c r="Z56" i="7"/>
  <c r="Y56" i="7"/>
  <c r="X56" i="7"/>
  <c r="V56" i="7"/>
  <c r="AH55" i="7"/>
  <c r="AG55" i="7"/>
  <c r="AF55" i="7"/>
  <c r="AE55" i="7"/>
  <c r="Z55" i="7"/>
  <c r="Y55" i="7"/>
  <c r="X55" i="7"/>
  <c r="V55" i="7"/>
  <c r="M55" i="7"/>
  <c r="K55" i="7"/>
  <c r="H55" i="7"/>
  <c r="G55" i="7"/>
  <c r="F55" i="7"/>
  <c r="AH54" i="7"/>
  <c r="AG54" i="7"/>
  <c r="AF54" i="7"/>
  <c r="AE54" i="7"/>
  <c r="Z54" i="7"/>
  <c r="Y54" i="7"/>
  <c r="X54" i="7"/>
  <c r="V54" i="7"/>
  <c r="AH53" i="7"/>
  <c r="AG53" i="7"/>
  <c r="AF53" i="7"/>
  <c r="AE53" i="7"/>
  <c r="Z53" i="7"/>
  <c r="Y53" i="7"/>
  <c r="X53" i="7"/>
  <c r="V53" i="7"/>
  <c r="AH52" i="7"/>
  <c r="AG52" i="7"/>
  <c r="AF52" i="7"/>
  <c r="AE52" i="7"/>
  <c r="Z52" i="7"/>
  <c r="Y52" i="7"/>
  <c r="X52" i="7"/>
  <c r="V52" i="7"/>
  <c r="AH51" i="7"/>
  <c r="AG51" i="7"/>
  <c r="AF51" i="7"/>
  <c r="AE51" i="7"/>
  <c r="Z51" i="7"/>
  <c r="Y51" i="7"/>
  <c r="X51" i="7"/>
  <c r="V51" i="7"/>
  <c r="AH50" i="7"/>
  <c r="AG50" i="7"/>
  <c r="AF50" i="7"/>
  <c r="AE50" i="7"/>
  <c r="Z50" i="7"/>
  <c r="Y50" i="7"/>
  <c r="X50" i="7"/>
  <c r="V50" i="7"/>
  <c r="AH49" i="7"/>
  <c r="AG49" i="7"/>
  <c r="AF49" i="7"/>
  <c r="AE49" i="7"/>
  <c r="Z49" i="7"/>
  <c r="Y49" i="7"/>
  <c r="X49" i="7"/>
  <c r="V49" i="7"/>
  <c r="AH48" i="7"/>
  <c r="AG48" i="7"/>
  <c r="AF48" i="7"/>
  <c r="AE48" i="7"/>
  <c r="Z48" i="7"/>
  <c r="Y48" i="7"/>
  <c r="X48" i="7"/>
  <c r="V48" i="7"/>
  <c r="AH47" i="7"/>
  <c r="AG47" i="7"/>
  <c r="AF47" i="7"/>
  <c r="AE47" i="7"/>
  <c r="Z47" i="7"/>
  <c r="Y47" i="7"/>
  <c r="X47" i="7"/>
  <c r="V47" i="7"/>
  <c r="AH46" i="7"/>
  <c r="AG46" i="7"/>
  <c r="AF46" i="7"/>
  <c r="AE46" i="7"/>
  <c r="Z46" i="7"/>
  <c r="Y46" i="7"/>
  <c r="X46" i="7"/>
  <c r="V46" i="7"/>
  <c r="AH45" i="7"/>
  <c r="AG45" i="7"/>
  <c r="AF45" i="7"/>
  <c r="AE45" i="7"/>
  <c r="Z45" i="7"/>
  <c r="Y45" i="7"/>
  <c r="X45" i="7"/>
  <c r="V45" i="7"/>
  <c r="AH44" i="7"/>
  <c r="AG44" i="7"/>
  <c r="AF44" i="7"/>
  <c r="AE44" i="7"/>
  <c r="Z44" i="7"/>
  <c r="Y44" i="7"/>
  <c r="X44" i="7"/>
  <c r="V44" i="7"/>
  <c r="AH43" i="7"/>
  <c r="AG43" i="7"/>
  <c r="AF43" i="7"/>
  <c r="AE43" i="7"/>
  <c r="Z43" i="7"/>
  <c r="Y43" i="7"/>
  <c r="X43" i="7"/>
  <c r="V43" i="7"/>
  <c r="AH42" i="7"/>
  <c r="AG42" i="7"/>
  <c r="AF42" i="7"/>
  <c r="AE42" i="7"/>
  <c r="Z42" i="7"/>
  <c r="Y42" i="7"/>
  <c r="X42" i="7"/>
  <c r="V42" i="7"/>
  <c r="AH41" i="7"/>
  <c r="AG41" i="7"/>
  <c r="AF41" i="7"/>
  <c r="AE41" i="7"/>
  <c r="Z41" i="7"/>
  <c r="Y41" i="7"/>
  <c r="X41" i="7"/>
  <c r="V41" i="7"/>
  <c r="AH40" i="7"/>
  <c r="AG40" i="7"/>
  <c r="AF40" i="7"/>
  <c r="AE40" i="7"/>
  <c r="Z40" i="7"/>
  <c r="Y40" i="7"/>
  <c r="X40" i="7"/>
  <c r="V40" i="7"/>
  <c r="AH39" i="7"/>
  <c r="AG39" i="7"/>
  <c r="AF39" i="7"/>
  <c r="AE39" i="7"/>
  <c r="Z39" i="7"/>
  <c r="Y39" i="7"/>
  <c r="X39" i="7"/>
  <c r="V39" i="7"/>
  <c r="AH38" i="7"/>
  <c r="AG38" i="7"/>
  <c r="AF38" i="7"/>
  <c r="AE38" i="7"/>
  <c r="Z38" i="7"/>
  <c r="Y38" i="7"/>
  <c r="X38" i="7"/>
  <c r="V38" i="7"/>
  <c r="AH37" i="7"/>
  <c r="AG37" i="7"/>
  <c r="AF37" i="7"/>
  <c r="AE37" i="7"/>
  <c r="Z37" i="7"/>
  <c r="Y37" i="7"/>
  <c r="X37" i="7"/>
  <c r="V37" i="7"/>
  <c r="AH36" i="7"/>
  <c r="AG36" i="7"/>
  <c r="AF36" i="7"/>
  <c r="AE36" i="7"/>
  <c r="Z36" i="7"/>
  <c r="Y36" i="7"/>
  <c r="X36" i="7"/>
  <c r="V36" i="7"/>
  <c r="AH35" i="7"/>
  <c r="AG35" i="7"/>
  <c r="AF35" i="7"/>
  <c r="AE35" i="7"/>
  <c r="Z35" i="7"/>
  <c r="Y35" i="7"/>
  <c r="X35" i="7"/>
  <c r="V35" i="7"/>
  <c r="AH34" i="7"/>
  <c r="AG34" i="7"/>
  <c r="AF34" i="7"/>
  <c r="AE34" i="7"/>
  <c r="Z34" i="7"/>
  <c r="Y34" i="7"/>
  <c r="X34" i="7"/>
  <c r="V34" i="7"/>
  <c r="AH33" i="7"/>
  <c r="AG33" i="7"/>
  <c r="AF33" i="7"/>
  <c r="AE33" i="7"/>
  <c r="Z33" i="7"/>
  <c r="Y33" i="7"/>
  <c r="X33" i="7"/>
  <c r="V33" i="7"/>
  <c r="O30" i="7"/>
  <c r="O40" i="7" s="1"/>
  <c r="N30" i="7"/>
  <c r="N40" i="7" s="1"/>
  <c r="M30" i="7"/>
  <c r="I30" i="7"/>
  <c r="F30" i="7"/>
  <c r="O21" i="7"/>
  <c r="N21" i="7"/>
  <c r="O20" i="7"/>
  <c r="O28" i="7" s="1"/>
  <c r="N20" i="7"/>
  <c r="M15" i="7"/>
  <c r="H15" i="7"/>
  <c r="F15" i="7"/>
  <c r="G30" i="7" l="1"/>
  <c r="H96" i="7"/>
  <c r="L15" i="7"/>
  <c r="G96" i="7"/>
  <c r="I15" i="7"/>
  <c r="J15" i="7"/>
  <c r="N15" i="7"/>
  <c r="F17" i="7"/>
  <c r="G17" i="7" s="1"/>
  <c r="N28" i="7"/>
  <c r="O62" i="7"/>
  <c r="O63" i="7" s="1"/>
  <c r="O66" i="7" s="1"/>
  <c r="O69" i="7" s="1"/>
  <c r="F58" i="7"/>
  <c r="F59" i="7" s="1"/>
  <c r="F57" i="7" s="1"/>
  <c r="G58" i="7" s="1"/>
  <c r="G59" i="7" s="1"/>
  <c r="F60" i="7" s="1"/>
  <c r="I96" i="7"/>
  <c r="M96" i="7"/>
  <c r="J96" i="7"/>
  <c r="N96" i="7"/>
  <c r="F111" i="7"/>
  <c r="F99" i="7"/>
  <c r="F100" i="7" s="1"/>
  <c r="F101" i="7" s="1"/>
  <c r="F18" i="7"/>
  <c r="N25" i="7"/>
  <c r="N22" i="7"/>
  <c r="N23" i="7" s="1"/>
  <c r="O22" i="7"/>
  <c r="O23" i="7" s="1"/>
  <c r="O25" i="7"/>
  <c r="G18" i="7" l="1"/>
  <c r="G57" i="7"/>
  <c r="H58" i="7" s="1"/>
  <c r="H59" i="7" s="1"/>
  <c r="G60" i="7" s="1"/>
  <c r="F98" i="7"/>
  <c r="F102" i="7"/>
  <c r="F109" i="7"/>
  <c r="F106" i="7"/>
  <c r="F103" i="7"/>
  <c r="F121" i="7"/>
  <c r="G99" i="7"/>
  <c r="G100" i="7" s="1"/>
  <c r="G101" i="7" s="1"/>
  <c r="F80" i="7"/>
  <c r="F62" i="7"/>
  <c r="F61" i="7"/>
  <c r="F65" i="7"/>
  <c r="F68" i="7"/>
  <c r="O26" i="7"/>
  <c r="O29" i="7" s="1"/>
  <c r="N26" i="7"/>
  <c r="N29" i="7" s="1"/>
  <c r="H18" i="7"/>
  <c r="H19" i="7" s="1"/>
  <c r="F20" i="7" s="1"/>
  <c r="H17" i="7" l="1"/>
  <c r="F63" i="7"/>
  <c r="F66" i="7" s="1"/>
  <c r="F69" i="7" s="1"/>
  <c r="F104" i="7"/>
  <c r="F107" i="7" s="1"/>
  <c r="F110" i="7" s="1"/>
  <c r="G98" i="7"/>
  <c r="H99" i="7" s="1"/>
  <c r="H100" i="7" s="1"/>
  <c r="H101" i="7" s="1"/>
  <c r="F28" i="7"/>
  <c r="F25" i="7"/>
  <c r="F22" i="7"/>
  <c r="F21" i="7"/>
  <c r="F40" i="7"/>
  <c r="G102" i="7"/>
  <c r="G109" i="7"/>
  <c r="G106" i="7"/>
  <c r="G103" i="7"/>
  <c r="G121" i="7"/>
  <c r="H57" i="7"/>
  <c r="G61" i="7"/>
  <c r="G68" i="7"/>
  <c r="G65" i="7"/>
  <c r="G62" i="7"/>
  <c r="G80" i="7"/>
  <c r="F133" i="7"/>
  <c r="F136" i="7" s="1"/>
  <c r="I18" i="7"/>
  <c r="I19" i="7" s="1"/>
  <c r="G20" i="7" s="1"/>
  <c r="F23" i="7" l="1"/>
  <c r="F26" i="7" s="1"/>
  <c r="F29" i="7" s="1"/>
  <c r="G104" i="7"/>
  <c r="G107" i="7" s="1"/>
  <c r="G110" i="7" s="1"/>
  <c r="G28" i="7"/>
  <c r="G25" i="7"/>
  <c r="G22" i="7"/>
  <c r="G21" i="7"/>
  <c r="G40" i="7"/>
  <c r="F139" i="7"/>
  <c r="F137" i="7"/>
  <c r="H98" i="7"/>
  <c r="G63" i="7"/>
  <c r="G66" i="7" s="1"/>
  <c r="G69" i="7" s="1"/>
  <c r="G133" i="7"/>
  <c r="I17" i="7"/>
  <c r="H109" i="7"/>
  <c r="H106" i="7"/>
  <c r="H103" i="7"/>
  <c r="H102" i="7"/>
  <c r="H121" i="7"/>
  <c r="I58" i="7"/>
  <c r="I59" i="7" s="1"/>
  <c r="H60" i="7" s="1"/>
  <c r="G23" i="7" l="1"/>
  <c r="G26" i="7" s="1"/>
  <c r="G29" i="7" s="1"/>
  <c r="F135" i="7"/>
  <c r="F140" i="7"/>
  <c r="F112" i="7"/>
  <c r="F71" i="7"/>
  <c r="F31" i="7"/>
  <c r="H68" i="7"/>
  <c r="H65" i="7"/>
  <c r="H62" i="7"/>
  <c r="H61" i="7"/>
  <c r="H80" i="7"/>
  <c r="H104" i="7"/>
  <c r="H107" i="7" s="1"/>
  <c r="H110" i="7" s="1"/>
  <c r="J18" i="7"/>
  <c r="J19" i="7" s="1"/>
  <c r="H20" i="7" s="1"/>
  <c r="I57" i="7"/>
  <c r="I99" i="7"/>
  <c r="I100" i="7" s="1"/>
  <c r="I101" i="7" s="1"/>
  <c r="I109" i="7" l="1"/>
  <c r="I106" i="7"/>
  <c r="I103" i="7"/>
  <c r="I102" i="7"/>
  <c r="I121" i="7"/>
  <c r="J58" i="7"/>
  <c r="J59" i="7" s="1"/>
  <c r="I60" i="7" s="1"/>
  <c r="J17" i="7"/>
  <c r="H63" i="7"/>
  <c r="H66" i="7" s="1"/>
  <c r="H69" i="7" s="1"/>
  <c r="F77" i="7"/>
  <c r="F73" i="7"/>
  <c r="F72" i="7"/>
  <c r="F75" i="7"/>
  <c r="G136" i="7"/>
  <c r="H21" i="7"/>
  <c r="H22" i="7"/>
  <c r="H28" i="7"/>
  <c r="H25" i="7"/>
  <c r="H40" i="7"/>
  <c r="H133" i="7"/>
  <c r="F32" i="7"/>
  <c r="F37" i="7"/>
  <c r="F35" i="7"/>
  <c r="F33" i="7"/>
  <c r="F113" i="7"/>
  <c r="F118" i="7"/>
  <c r="F116" i="7"/>
  <c r="F114" i="7"/>
  <c r="I98" i="7"/>
  <c r="I104" i="7" l="1"/>
  <c r="I107" i="7" s="1"/>
  <c r="I110" i="7" s="1"/>
  <c r="F74" i="7"/>
  <c r="F76" i="7" s="1"/>
  <c r="F81" i="7" s="1"/>
  <c r="F115" i="7"/>
  <c r="F117" i="7" s="1"/>
  <c r="F122" i="7" s="1"/>
  <c r="F34" i="7"/>
  <c r="F36" i="7" s="1"/>
  <c r="F41" i="7" s="1"/>
  <c r="H23" i="7"/>
  <c r="H26" i="7" s="1"/>
  <c r="H29" i="7" s="1"/>
  <c r="J99" i="7"/>
  <c r="J100" i="7" s="1"/>
  <c r="J101" i="7" s="1"/>
  <c r="I65" i="7"/>
  <c r="I62" i="7"/>
  <c r="I68" i="7"/>
  <c r="I61" i="7"/>
  <c r="I80" i="7"/>
  <c r="K18" i="7"/>
  <c r="K19" i="7" s="1"/>
  <c r="I20" i="7" s="1"/>
  <c r="I133" i="7" s="1"/>
  <c r="G139" i="7"/>
  <c r="G137" i="7"/>
  <c r="J57" i="7"/>
  <c r="I63" i="7" l="1"/>
  <c r="I66" i="7" s="1"/>
  <c r="I69" i="7" s="1"/>
  <c r="F78" i="7"/>
  <c r="F82" i="7" s="1"/>
  <c r="J98" i="7"/>
  <c r="K99" i="7" s="1"/>
  <c r="K100" i="7" s="1"/>
  <c r="K101" i="7" s="1"/>
  <c r="F38" i="7"/>
  <c r="F42" i="7" s="1"/>
  <c r="K58" i="7"/>
  <c r="K59" i="7" s="1"/>
  <c r="J60" i="7" s="1"/>
  <c r="G140" i="7"/>
  <c r="F138" i="7"/>
  <c r="G135" i="7"/>
  <c r="I21" i="7"/>
  <c r="I28" i="7"/>
  <c r="I22" i="7"/>
  <c r="I25" i="7"/>
  <c r="I40" i="7"/>
  <c r="G112" i="7"/>
  <c r="G71" i="7"/>
  <c r="G31" i="7"/>
  <c r="K17" i="7"/>
  <c r="F119" i="7"/>
  <c r="J102" i="7"/>
  <c r="J109" i="7"/>
  <c r="J106" i="7"/>
  <c r="J103" i="7"/>
  <c r="J121" i="7"/>
  <c r="I23" i="7" l="1"/>
  <c r="I26" i="7" s="1"/>
  <c r="I29" i="7" s="1"/>
  <c r="F79" i="7"/>
  <c r="K98" i="7"/>
  <c r="L99" i="7" s="1"/>
  <c r="L100" i="7" s="1"/>
  <c r="L101" i="7" s="1"/>
  <c r="J104" i="7"/>
  <c r="J107" i="7" s="1"/>
  <c r="J110" i="7" s="1"/>
  <c r="F39" i="7"/>
  <c r="G77" i="7"/>
  <c r="G73" i="7"/>
  <c r="G72" i="7"/>
  <c r="G75" i="7"/>
  <c r="F123" i="7"/>
  <c r="F120" i="7"/>
  <c r="G118" i="7"/>
  <c r="G116" i="7"/>
  <c r="G114" i="7"/>
  <c r="G113" i="7"/>
  <c r="K57" i="7"/>
  <c r="L18" i="7"/>
  <c r="L19" i="7" s="1"/>
  <c r="J20" i="7" s="1"/>
  <c r="H136" i="7"/>
  <c r="J62" i="7"/>
  <c r="J61" i="7"/>
  <c r="J68" i="7"/>
  <c r="J65" i="7"/>
  <c r="J80" i="7"/>
  <c r="G32" i="7"/>
  <c r="G37" i="7"/>
  <c r="G35" i="7"/>
  <c r="G33" i="7"/>
  <c r="K102" i="7"/>
  <c r="K109" i="7"/>
  <c r="K106" i="7"/>
  <c r="K103" i="7"/>
  <c r="K121" i="7"/>
  <c r="J63" i="7" l="1"/>
  <c r="J66" i="7" s="1"/>
  <c r="J69" i="7" s="1"/>
  <c r="K104" i="7"/>
  <c r="K107" i="7" s="1"/>
  <c r="K110" i="7" s="1"/>
  <c r="G74" i="7"/>
  <c r="G76" i="7" s="1"/>
  <c r="J25" i="7"/>
  <c r="J28" i="7"/>
  <c r="J22" i="7"/>
  <c r="J21" i="7"/>
  <c r="J40" i="7"/>
  <c r="J133" i="7"/>
  <c r="L58" i="7"/>
  <c r="L59" i="7" s="1"/>
  <c r="K60" i="7" s="1"/>
  <c r="L98" i="7"/>
  <c r="H139" i="7"/>
  <c r="H137" i="7"/>
  <c r="L109" i="7"/>
  <c r="L106" i="7"/>
  <c r="L103" i="7"/>
  <c r="L102" i="7"/>
  <c r="L121" i="7"/>
  <c r="G34" i="7"/>
  <c r="G36" i="7" s="1"/>
  <c r="G38" i="7" s="1"/>
  <c r="L17" i="7"/>
  <c r="G115" i="7"/>
  <c r="G117" i="7" s="1"/>
  <c r="G122" i="7" s="1"/>
  <c r="J23" i="7" l="1"/>
  <c r="J26" i="7" s="1"/>
  <c r="J29" i="7" s="1"/>
  <c r="L57" i="7"/>
  <c r="G81" i="7"/>
  <c r="G78" i="7"/>
  <c r="G82" i="7" s="1"/>
  <c r="G41" i="7"/>
  <c r="M58" i="7"/>
  <c r="M59" i="7" s="1"/>
  <c r="L60" i="7" s="1"/>
  <c r="K61" i="7"/>
  <c r="K68" i="7"/>
  <c r="K65" i="7"/>
  <c r="K62" i="7"/>
  <c r="K80" i="7"/>
  <c r="M18" i="7"/>
  <c r="M19" i="7" s="1"/>
  <c r="K20" i="7" s="1"/>
  <c r="K133" i="7" s="1"/>
  <c r="L104" i="7"/>
  <c r="L107" i="7" s="1"/>
  <c r="L110" i="7" s="1"/>
  <c r="H140" i="7"/>
  <c r="G138" i="7"/>
  <c r="H135" i="7"/>
  <c r="M99" i="7"/>
  <c r="M100" i="7" s="1"/>
  <c r="M101" i="7" s="1"/>
  <c r="H112" i="7"/>
  <c r="H71" i="7"/>
  <c r="H31" i="7"/>
  <c r="G119" i="7"/>
  <c r="M17" i="7" l="1"/>
  <c r="N18" i="7" s="1"/>
  <c r="N19" i="7" s="1"/>
  <c r="L20" i="7" s="1"/>
  <c r="L133" i="7" s="1"/>
  <c r="M98" i="7"/>
  <c r="N99" i="7" s="1"/>
  <c r="N100" i="7" s="1"/>
  <c r="N101" i="7" s="1"/>
  <c r="G79" i="7"/>
  <c r="H37" i="7"/>
  <c r="H35" i="7"/>
  <c r="H33" i="7"/>
  <c r="H32" i="7"/>
  <c r="G42" i="7"/>
  <c r="G39" i="7"/>
  <c r="H72" i="7"/>
  <c r="H75" i="7"/>
  <c r="H73" i="7"/>
  <c r="H77" i="7"/>
  <c r="M109" i="7"/>
  <c r="M106" i="7"/>
  <c r="M103" i="7"/>
  <c r="M102" i="7"/>
  <c r="M121" i="7"/>
  <c r="H118" i="7"/>
  <c r="H116" i="7"/>
  <c r="H114" i="7"/>
  <c r="H113" i="7"/>
  <c r="I136" i="7"/>
  <c r="K63" i="7"/>
  <c r="K66" i="7" s="1"/>
  <c r="K69" i="7" s="1"/>
  <c r="L68" i="7"/>
  <c r="L65" i="7"/>
  <c r="L62" i="7"/>
  <c r="L61" i="7"/>
  <c r="L80" i="7"/>
  <c r="G123" i="7"/>
  <c r="G120" i="7"/>
  <c r="K28" i="7"/>
  <c r="K25" i="7"/>
  <c r="K22" i="7"/>
  <c r="K21" i="7"/>
  <c r="K40" i="7"/>
  <c r="M57" i="7"/>
  <c r="K23" i="7" l="1"/>
  <c r="K26" i="7" s="1"/>
  <c r="K29" i="7" s="1"/>
  <c r="L63" i="7"/>
  <c r="L66" i="7" s="1"/>
  <c r="L69" i="7" s="1"/>
  <c r="M104" i="7"/>
  <c r="M107" i="7" s="1"/>
  <c r="M110" i="7" s="1"/>
  <c r="N98" i="7"/>
  <c r="O99" i="7" s="1"/>
  <c r="O100" i="7" s="1"/>
  <c r="O101" i="7" s="1"/>
  <c r="H74" i="7"/>
  <c r="H76" i="7" s="1"/>
  <c r="H81" i="7" s="1"/>
  <c r="H34" i="7"/>
  <c r="H36" i="7" s="1"/>
  <c r="H41" i="7" s="1"/>
  <c r="N58" i="7"/>
  <c r="N59" i="7" s="1"/>
  <c r="M60" i="7" s="1"/>
  <c r="N17" i="7"/>
  <c r="H115" i="7"/>
  <c r="H117" i="7" s="1"/>
  <c r="N102" i="7"/>
  <c r="N106" i="7"/>
  <c r="N103" i="7"/>
  <c r="N109" i="7"/>
  <c r="N121" i="7"/>
  <c r="L21" i="7"/>
  <c r="L22" i="7"/>
  <c r="L28" i="7"/>
  <c r="L25" i="7"/>
  <c r="L40" i="7"/>
  <c r="I139" i="7"/>
  <c r="I137" i="7"/>
  <c r="H78" i="7" l="1"/>
  <c r="H79" i="7" s="1"/>
  <c r="N104" i="7"/>
  <c r="N107" i="7" s="1"/>
  <c r="N110" i="7" s="1"/>
  <c r="H122" i="7"/>
  <c r="H119" i="7"/>
  <c r="H38" i="7"/>
  <c r="O18" i="7"/>
  <c r="O19" i="7" s="1"/>
  <c r="M20" i="7" s="1"/>
  <c r="M133" i="7" s="1"/>
  <c r="O102" i="7"/>
  <c r="O133" i="7"/>
  <c r="O109" i="7"/>
  <c r="O106" i="7"/>
  <c r="O103" i="7"/>
  <c r="O121" i="7"/>
  <c r="H138" i="7"/>
  <c r="I140" i="7"/>
  <c r="I135" i="7"/>
  <c r="L23" i="7"/>
  <c r="L26" i="7" s="1"/>
  <c r="L29" i="7" s="1"/>
  <c r="N57" i="7"/>
  <c r="O98" i="7"/>
  <c r="I112" i="7"/>
  <c r="I71" i="7"/>
  <c r="I31" i="7"/>
  <c r="M65" i="7"/>
  <c r="M62" i="7"/>
  <c r="M68" i="7"/>
  <c r="M61" i="7"/>
  <c r="M80" i="7"/>
  <c r="O17" i="7" l="1"/>
  <c r="H82" i="7"/>
  <c r="M63" i="7"/>
  <c r="M66" i="7" s="1"/>
  <c r="M69" i="7" s="1"/>
  <c r="O104" i="7"/>
  <c r="O107" i="7" s="1"/>
  <c r="O110" i="7" s="1"/>
  <c r="I75" i="7"/>
  <c r="I77" i="7"/>
  <c r="I73" i="7"/>
  <c r="I72" i="7"/>
  <c r="H142" i="7"/>
  <c r="H123" i="7"/>
  <c r="H120" i="7"/>
  <c r="I113" i="7"/>
  <c r="I118" i="7"/>
  <c r="I116" i="7"/>
  <c r="I114" i="7"/>
  <c r="J136" i="7"/>
  <c r="I37" i="7"/>
  <c r="I35" i="7"/>
  <c r="I33" i="7"/>
  <c r="I32" i="7"/>
  <c r="O58" i="7"/>
  <c r="O59" i="7" s="1"/>
  <c r="N60" i="7" s="1"/>
  <c r="M21" i="7"/>
  <c r="M22" i="7"/>
  <c r="M25" i="7"/>
  <c r="M28" i="7"/>
  <c r="M40" i="7"/>
  <c r="H42" i="7"/>
  <c r="H39" i="7"/>
  <c r="I34" i="7" l="1"/>
  <c r="I36" i="7" s="1"/>
  <c r="I41" i="7" s="1"/>
  <c r="I115" i="7"/>
  <c r="I117" i="7" s="1"/>
  <c r="I74" i="7"/>
  <c r="I76" i="7" s="1"/>
  <c r="I81" i="7" s="1"/>
  <c r="J139" i="7"/>
  <c r="J137" i="7"/>
  <c r="O57" i="7"/>
  <c r="N80" i="7"/>
  <c r="N62" i="7"/>
  <c r="N61" i="7"/>
  <c r="N65" i="7"/>
  <c r="N68" i="7"/>
  <c r="N133" i="7"/>
  <c r="M23" i="7"/>
  <c r="M26" i="7" s="1"/>
  <c r="M29" i="7" s="1"/>
  <c r="N63" i="7" l="1"/>
  <c r="N66" i="7" s="1"/>
  <c r="N69" i="7" s="1"/>
  <c r="I122" i="7"/>
  <c r="I119" i="7"/>
  <c r="I123" i="7" s="1"/>
  <c r="I38" i="7"/>
  <c r="I42" i="7" s="1"/>
  <c r="J140" i="7"/>
  <c r="I138" i="7"/>
  <c r="J135" i="7"/>
  <c r="J112" i="7"/>
  <c r="J71" i="7"/>
  <c r="J31" i="7"/>
  <c r="I78" i="7"/>
  <c r="I120" i="7" l="1"/>
  <c r="I39" i="7"/>
  <c r="J113" i="7"/>
  <c r="J118" i="7"/>
  <c r="J116" i="7"/>
  <c r="J114" i="7"/>
  <c r="I82" i="7"/>
  <c r="I79" i="7"/>
  <c r="J32" i="7"/>
  <c r="J37" i="7"/>
  <c r="J35" i="7"/>
  <c r="J33" i="7"/>
  <c r="K136" i="7"/>
  <c r="J77" i="7"/>
  <c r="J73" i="7"/>
  <c r="J72" i="7"/>
  <c r="J75" i="7"/>
  <c r="J115" i="7" l="1"/>
  <c r="J117" i="7" s="1"/>
  <c r="J122" i="7" s="1"/>
  <c r="K137" i="7"/>
  <c r="K139" i="7"/>
  <c r="J74" i="7"/>
  <c r="J76" i="7" s="1"/>
  <c r="J34" i="7"/>
  <c r="J36" i="7" s="1"/>
  <c r="J119" i="7" l="1"/>
  <c r="J120" i="7" s="1"/>
  <c r="J81" i="7"/>
  <c r="J78" i="7"/>
  <c r="J41" i="7"/>
  <c r="J38" i="7"/>
  <c r="K112" i="7"/>
  <c r="K71" i="7"/>
  <c r="K31" i="7"/>
  <c r="K140" i="7"/>
  <c r="J138" i="7"/>
  <c r="K135" i="7"/>
  <c r="J123" i="7" l="1"/>
  <c r="J42" i="7"/>
  <c r="J39" i="7"/>
  <c r="K32" i="7"/>
  <c r="K37" i="7"/>
  <c r="K35" i="7"/>
  <c r="K33" i="7"/>
  <c r="K77" i="7"/>
  <c r="K73" i="7"/>
  <c r="K72" i="7"/>
  <c r="K75" i="7"/>
  <c r="J82" i="7"/>
  <c r="J79" i="7"/>
  <c r="L136" i="7"/>
  <c r="K118" i="7"/>
  <c r="K116" i="7"/>
  <c r="K114" i="7"/>
  <c r="K113" i="7"/>
  <c r="K74" i="7" l="1"/>
  <c r="K76" i="7" s="1"/>
  <c r="K81" i="7" s="1"/>
  <c r="K34" i="7"/>
  <c r="K36" i="7" s="1"/>
  <c r="K41" i="7" s="1"/>
  <c r="K115" i="7"/>
  <c r="K117" i="7" s="1"/>
  <c r="L139" i="7"/>
  <c r="L137" i="7"/>
  <c r="K122" i="7" l="1"/>
  <c r="K119" i="7"/>
  <c r="L112" i="7"/>
  <c r="L71" i="7"/>
  <c r="L31" i="7"/>
  <c r="K78" i="7"/>
  <c r="L140" i="7"/>
  <c r="K138" i="7"/>
  <c r="L135" i="7"/>
  <c r="K38" i="7"/>
  <c r="L72" i="7" l="1"/>
  <c r="L75" i="7"/>
  <c r="L73" i="7"/>
  <c r="L77" i="7"/>
  <c r="L118" i="7"/>
  <c r="L116" i="7"/>
  <c r="L114" i="7"/>
  <c r="L113" i="7"/>
  <c r="K42" i="7"/>
  <c r="K39" i="7"/>
  <c r="K82" i="7"/>
  <c r="K79" i="7"/>
  <c r="K123" i="7"/>
  <c r="K120" i="7"/>
  <c r="M136" i="7"/>
  <c r="L37" i="7"/>
  <c r="L35" i="7"/>
  <c r="L33" i="7"/>
  <c r="L32" i="7"/>
  <c r="L74" i="7" l="1"/>
  <c r="L76" i="7" s="1"/>
  <c r="L81" i="7" s="1"/>
  <c r="L115" i="7"/>
  <c r="L117" i="7" s="1"/>
  <c r="L122" i="7" s="1"/>
  <c r="L34" i="7"/>
  <c r="L36" i="7" s="1"/>
  <c r="L41" i="7" s="1"/>
  <c r="M139" i="7"/>
  <c r="M137" i="7"/>
  <c r="L78" i="7" l="1"/>
  <c r="L79" i="7" s="1"/>
  <c r="L138" i="7"/>
  <c r="M140" i="7"/>
  <c r="M135" i="7"/>
  <c r="L119" i="7"/>
  <c r="M112" i="7"/>
  <c r="M71" i="7"/>
  <c r="M31" i="7"/>
  <c r="L38" i="7"/>
  <c r="L82" i="7" l="1"/>
  <c r="M37" i="7"/>
  <c r="M35" i="7"/>
  <c r="M33" i="7"/>
  <c r="M32" i="7"/>
  <c r="N136" i="7"/>
  <c r="M75" i="7"/>
  <c r="M77" i="7"/>
  <c r="M72" i="7"/>
  <c r="M73" i="7"/>
  <c r="L123" i="7"/>
  <c r="L120" i="7"/>
  <c r="L42" i="7"/>
  <c r="L39" i="7"/>
  <c r="M113" i="7"/>
  <c r="M116" i="7"/>
  <c r="M114" i="7"/>
  <c r="M118" i="7"/>
  <c r="M74" i="7" l="1"/>
  <c r="M76" i="7" s="1"/>
  <c r="M34" i="7"/>
  <c r="M36" i="7" s="1"/>
  <c r="M41" i="7" s="1"/>
  <c r="N139" i="7"/>
  <c r="N137" i="7"/>
  <c r="M115" i="7"/>
  <c r="M117" i="7" s="1"/>
  <c r="M81" i="7" l="1"/>
  <c r="M78" i="7"/>
  <c r="M122" i="7"/>
  <c r="M119" i="7"/>
  <c r="N140" i="7"/>
  <c r="M138" i="7"/>
  <c r="N135" i="7"/>
  <c r="M38" i="7"/>
  <c r="N112" i="7"/>
  <c r="N71" i="7"/>
  <c r="N31" i="7"/>
  <c r="M82" i="7" l="1"/>
  <c r="M79" i="7"/>
  <c r="N77" i="7"/>
  <c r="N73" i="7"/>
  <c r="N72" i="7"/>
  <c r="N75" i="7"/>
  <c r="N113" i="7"/>
  <c r="N118" i="7"/>
  <c r="N116" i="7"/>
  <c r="N114" i="7"/>
  <c r="M42" i="7"/>
  <c r="M39" i="7"/>
  <c r="M123" i="7"/>
  <c r="M120" i="7"/>
  <c r="N32" i="7"/>
  <c r="N35" i="7"/>
  <c r="N33" i="7"/>
  <c r="N37" i="7"/>
  <c r="O136" i="7"/>
  <c r="N115" i="7" l="1"/>
  <c r="N117" i="7" s="1"/>
  <c r="N122" i="7" s="1"/>
  <c r="N34" i="7"/>
  <c r="N36" i="7" s="1"/>
  <c r="N41" i="7" s="1"/>
  <c r="N74" i="7"/>
  <c r="N76" i="7" s="1"/>
  <c r="O137" i="7"/>
  <c r="O139" i="7"/>
  <c r="N119" i="7" l="1"/>
  <c r="N123" i="7" s="1"/>
  <c r="N81" i="7"/>
  <c r="N78" i="7"/>
  <c r="O140" i="7"/>
  <c r="N138" i="7"/>
  <c r="O135" i="7"/>
  <c r="O112" i="7"/>
  <c r="O71" i="7"/>
  <c r="O31" i="7"/>
  <c r="N38" i="7"/>
  <c r="N120" i="7" l="1"/>
  <c r="O77" i="7"/>
  <c r="O73" i="7"/>
  <c r="O72" i="7"/>
  <c r="O75" i="7"/>
  <c r="O118" i="7"/>
  <c r="O116" i="7"/>
  <c r="O114" i="7"/>
  <c r="O113" i="7"/>
  <c r="N82" i="7"/>
  <c r="N79" i="7"/>
  <c r="O32" i="7"/>
  <c r="O37" i="7"/>
  <c r="O35" i="7"/>
  <c r="O33" i="7"/>
  <c r="N42" i="7"/>
  <c r="N39" i="7"/>
  <c r="O115" i="7" l="1"/>
  <c r="O117" i="7" s="1"/>
  <c r="O74" i="7"/>
  <c r="O76" i="7" s="1"/>
  <c r="O34" i="7"/>
  <c r="O36" i="7" s="1"/>
  <c r="O41" i="7" l="1"/>
  <c r="O38" i="7"/>
  <c r="O42" i="7" s="1"/>
  <c r="O81" i="7"/>
  <c r="O78" i="7"/>
  <c r="O122" i="7"/>
  <c r="O119" i="7"/>
  <c r="O39" i="7" l="1"/>
  <c r="O82" i="7"/>
  <c r="O79" i="7"/>
  <c r="O123" i="7"/>
  <c r="O120" i="7"/>
</calcChain>
</file>

<file path=xl/sharedStrings.xml><?xml version="1.0" encoding="utf-8"?>
<sst xmlns="http://schemas.openxmlformats.org/spreadsheetml/2006/main" count="355" uniqueCount="122">
  <si>
    <t>Shipment cost (20 Ton)</t>
  </si>
  <si>
    <t>Shipment cost (10 Ton)</t>
  </si>
  <si>
    <t>W46</t>
  </si>
  <si>
    <t>W47</t>
  </si>
  <si>
    <t>W48</t>
  </si>
  <si>
    <t>W49</t>
  </si>
  <si>
    <t>W50</t>
  </si>
  <si>
    <t>W51</t>
  </si>
  <si>
    <t>W52</t>
  </si>
  <si>
    <t>W1</t>
  </si>
  <si>
    <t>W2</t>
  </si>
  <si>
    <t>W3</t>
  </si>
  <si>
    <t>Spot Forecast Demand(MT)</t>
  </si>
  <si>
    <t>Spot Order (MT)</t>
  </si>
  <si>
    <t>Term Forecast Demand (MT)</t>
  </si>
  <si>
    <t>Term Order (MT)</t>
  </si>
  <si>
    <t>Scheduled Receipts (MT)</t>
  </si>
  <si>
    <t>Initial Ending Inventory (MT)</t>
  </si>
  <si>
    <t>Category</t>
  </si>
  <si>
    <t>Product Unit Cost (RM/MT)</t>
  </si>
  <si>
    <t>Product Selling Price (RM/MT)</t>
  </si>
  <si>
    <t>Value</t>
  </si>
  <si>
    <t>Lead Time (weeks)</t>
  </si>
  <si>
    <t>Lot Size (MT)</t>
  </si>
  <si>
    <t>Safety Stock (MT)</t>
  </si>
  <si>
    <t>Price</t>
  </si>
  <si>
    <t>Max Daily Production</t>
  </si>
  <si>
    <t>Method</t>
  </si>
  <si>
    <t>Move</t>
  </si>
  <si>
    <t>&lt;-- Pick 'Move' or 'Cut'</t>
  </si>
  <si>
    <t>Cut</t>
  </si>
  <si>
    <t>&lt;--</t>
  </si>
  <si>
    <t>Production lead time</t>
  </si>
  <si>
    <t>Previous ending inventory</t>
  </si>
  <si>
    <t xml:space="preserve">Prebuild inventory </t>
  </si>
  <si>
    <t>Reduce demand</t>
  </si>
  <si>
    <t>Example Product A</t>
  </si>
  <si>
    <t>The easy part is the more demand you have, the more you sell it and the more you profit.</t>
  </si>
  <si>
    <t>DC1</t>
  </si>
  <si>
    <t>Nothern Demand Centre</t>
  </si>
  <si>
    <t>The harder part is to predict the demand, and what drives the demand.</t>
  </si>
  <si>
    <t>weeks</t>
  </si>
  <si>
    <t>MT</t>
  </si>
  <si>
    <t>Christmas</t>
  </si>
  <si>
    <t>Safety Stock (SS)</t>
  </si>
  <si>
    <t>W45</t>
  </si>
  <si>
    <t>`</t>
  </si>
  <si>
    <t>&lt;-- User input font in orange for entire table</t>
  </si>
  <si>
    <t>From E-commerce</t>
  </si>
  <si>
    <t>Total DEMAND (MT)</t>
  </si>
  <si>
    <t>Existing replenishment orders for the item due in at the beginning of each period.</t>
  </si>
  <si>
    <t>Projected Ending Inventory (MT)</t>
  </si>
  <si>
    <t>POH(t) = POH(t-1) + SR(t) + POR(t) - GR(t)</t>
  </si>
  <si>
    <t>DRP</t>
  </si>
  <si>
    <t>Net Requirements (MT)</t>
  </si>
  <si>
    <t>Net(t) = GR(t) + SS - POH(t-1)</t>
  </si>
  <si>
    <t>Planned Receipts (MT)</t>
  </si>
  <si>
    <t>Planned Orders (MT)</t>
  </si>
  <si>
    <t>No. of 10T Trucks</t>
  </si>
  <si>
    <t>No. of 20T Trucks</t>
  </si>
  <si>
    <t>Total Shipment Cost (RM)</t>
  </si>
  <si>
    <t>if no supply problem</t>
  </si>
  <si>
    <t>Product Cost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</si>
  <si>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</si>
  <si>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t>Total Supply Cost (RM)</t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</si>
  <si>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</si>
  <si>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t>Revenue (RM)</t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</si>
  <si>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</si>
  <si>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t>Profit (RM)</t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</si>
  <si>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</si>
  <si>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Spot Demand</t>
  </si>
  <si>
    <t>&lt;-- Compare with Row 20 (Planned Orders)</t>
  </si>
  <si>
    <t>simulation</t>
  </si>
  <si>
    <t>done</t>
  </si>
  <si>
    <t>Spot Demand to reduce</t>
  </si>
  <si>
    <t>(Spot only) No. of 10T Trucks</t>
  </si>
  <si>
    <t>&lt;-- Need to modify the algorithm here</t>
  </si>
  <si>
    <t>5T</t>
  </si>
  <si>
    <t>20T</t>
  </si>
  <si>
    <t>10T</t>
  </si>
  <si>
    <t>(Spot only) No. of 20T Trucks</t>
  </si>
  <si>
    <t>(Spot only) Shipment Cost</t>
  </si>
  <si>
    <t>Spot only</t>
  </si>
  <si>
    <t>(Spot only) Product Cost (RM)</t>
  </si>
  <si>
    <t>(Spot only) Total Supply Cost (RM)</t>
  </si>
  <si>
    <t>(Spot only) Revenue (RM)</t>
  </si>
  <si>
    <t>(Spot only) Profit (RM)</t>
  </si>
  <si>
    <t>(Term Only) Final profit</t>
  </si>
  <si>
    <t>demand ratio</t>
  </si>
  <si>
    <t>TSC ratio</t>
  </si>
  <si>
    <t>profit ratio</t>
  </si>
  <si>
    <t>DC2</t>
  </si>
  <si>
    <t>Central Demand Centre</t>
  </si>
  <si>
    <t>Shipment cost ratio higher because 20T truck not fully utilised.</t>
  </si>
  <si>
    <t>Supply Lot Size</t>
  </si>
  <si>
    <t>(Spot only) Loss in Profit (RM)</t>
  </si>
  <si>
    <t>DC3</t>
  </si>
  <si>
    <t>Southern Demand Centre</t>
  </si>
  <si>
    <t>Supply</t>
  </si>
  <si>
    <t>Southern Distribution Centre - Master Schedule</t>
  </si>
  <si>
    <t>W48*</t>
  </si>
  <si>
    <t>Supplier Forecasted DEMAND</t>
  </si>
  <si>
    <t>Booked</t>
  </si>
  <si>
    <t>Projected Ending Inventory</t>
  </si>
  <si>
    <t>Net Requirements</t>
  </si>
  <si>
    <t>Master Production Schedule</t>
  </si>
  <si>
    <t>Planned Orders (if there is)</t>
  </si>
  <si>
    <t>Amount to reduce</t>
  </si>
  <si>
    <t>Amount to Move</t>
  </si>
  <si>
    <t>If above, cut quantity from spot sales, or shift production to another week?</t>
  </si>
  <si>
    <t>Pros</t>
  </si>
  <si>
    <t>A change in spot order from a single week can change production schedule of different weeks.</t>
  </si>
  <si>
    <t>multiple violations can be solved</t>
  </si>
  <si>
    <t>Product Costs, Ordering Cost, Inventory Costs?</t>
  </si>
  <si>
    <t>Single Company - reduce supply cost</t>
  </si>
  <si>
    <t>Objective:</t>
  </si>
  <si>
    <t>Maximize Expected profit</t>
  </si>
  <si>
    <t>Cons</t>
  </si>
  <si>
    <t>reduction can only be made to 1 supplier</t>
  </si>
  <si>
    <t>Delivery Lead Time</t>
  </si>
  <si>
    <t>Production Lot Size</t>
  </si>
  <si>
    <t>Production Lead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</si>
</sst>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2"/>
      <color rgb="FF0061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</cellStyleXfs>
  <cellXfs count="263">
    <xf numFmtId="0" fontId="0" fillId="0" borderId="0" xfId="0"/>
    <xf numFmtId="0" fontId="1" fillId="2" borderId="2" xfId="1" applyBorder="1"/>
    <xf numFmtId="0" fontId="1" fillId="2" borderId="2" xfId="1" applyBorder="1" applyAlignment="1">
      <alignment horizontal="center"/>
    </xf>
    <xf numFmtId="6" fontId="1" fillId="2" borderId="2" xfId="1" applyNumberFormat="1" applyBorder="1" applyAlignment="1">
      <alignment horizontal="center"/>
    </xf>
    <xf numFmtId="0" fontId="0" fillId="0" borderId="0" xfId="0" applyAlignment="1">
      <alignment horizontal="center"/>
    </xf>
    <xf numFmtId="164" fontId="1" fillId="2" borderId="2" xfId="1" applyNumberFormat="1" applyBorder="1" applyAlignment="1">
      <alignment horizontal="center"/>
    </xf>
    <xf numFmtId="0" fontId="1" fillId="2" borderId="2" xfId="1" applyNumberFormat="1" applyBorder="1" applyAlignment="1">
      <alignment horizontal="center"/>
    </xf>
    <xf numFmtId="0" fontId="1" fillId="2" borderId="3" xfId="1" applyNumberFormat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8" fillId="8" borderId="6" xfId="3" applyFont="1" applyFill="1" applyBorder="1"/>
    <xf numFmtId="0" fontId="5" fillId="8" borderId="8" xfId="5" applyFill="1" applyBorder="1" applyAlignment="1">
      <alignment horizontal="center"/>
    </xf>
    <xf numFmtId="0" fontId="2" fillId="3" borderId="8" xfId="2" applyBorder="1" applyAlignment="1">
      <alignment horizontal="center"/>
    </xf>
    <xf numFmtId="0" fontId="5" fillId="8" borderId="9" xfId="5" applyFill="1" applyBorder="1" applyAlignment="1">
      <alignment horizontal="center"/>
    </xf>
    <xf numFmtId="0" fontId="8" fillId="8" borderId="10" xfId="3" applyFont="1" applyFill="1" applyBorder="1"/>
    <xf numFmtId="0" fontId="5" fillId="8" borderId="11" xfId="5" applyFill="1" applyBorder="1" applyAlignment="1">
      <alignment horizontal="center"/>
    </xf>
    <xf numFmtId="0" fontId="8" fillId="8" borderId="12" xfId="3" applyFont="1" applyFill="1" applyBorder="1"/>
    <xf numFmtId="0" fontId="8" fillId="8" borderId="13" xfId="3" applyFont="1" applyFill="1" applyBorder="1"/>
    <xf numFmtId="0" fontId="6" fillId="9" borderId="16" xfId="0" applyFont="1" applyFill="1" applyBorder="1" applyAlignment="1">
      <alignment horizontal="left"/>
    </xf>
    <xf numFmtId="0" fontId="5" fillId="6" borderId="17" xfId="5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5" fillId="10" borderId="14" xfId="5" applyNumberFormat="1" applyFill="1" applyBorder="1" applyAlignment="1">
      <alignment horizontal="center"/>
    </xf>
    <xf numFmtId="0" fontId="5" fillId="10" borderId="15" xfId="5" applyNumberFormat="1" applyFill="1" applyBorder="1" applyAlignment="1">
      <alignment horizontal="center"/>
    </xf>
    <xf numFmtId="0" fontId="5" fillId="10" borderId="19" xfId="5" applyNumberFormat="1" applyFill="1" applyBorder="1" applyAlignment="1">
      <alignment horizontal="center"/>
    </xf>
    <xf numFmtId="0" fontId="5" fillId="10" borderId="20" xfId="5" applyNumberFormat="1" applyFill="1" applyBorder="1" applyAlignment="1">
      <alignment horizontal="center"/>
    </xf>
    <xf numFmtId="6" fontId="1" fillId="2" borderId="22" xfId="1" applyNumberFormat="1" applyBorder="1" applyAlignment="1">
      <alignment horizontal="center"/>
    </xf>
    <xf numFmtId="0" fontId="9" fillId="5" borderId="23" xfId="4" applyFont="1" applyBorder="1"/>
    <xf numFmtId="0" fontId="5" fillId="8" borderId="1" xfId="5" applyFill="1" applyBorder="1" applyAlignment="1">
      <alignment horizontal="center"/>
    </xf>
    <xf numFmtId="0" fontId="8" fillId="8" borderId="24" xfId="3" applyFont="1" applyFill="1" applyBorder="1"/>
    <xf numFmtId="0" fontId="5" fillId="8" borderId="25" xfId="5" applyFill="1" applyBorder="1" applyAlignment="1">
      <alignment horizontal="center"/>
    </xf>
    <xf numFmtId="0" fontId="5" fillId="8" borderId="26" xfId="5" applyFill="1" applyBorder="1" applyAlignment="1">
      <alignment horizontal="center"/>
    </xf>
    <xf numFmtId="0" fontId="6" fillId="9" borderId="27" xfId="0" applyFont="1" applyFill="1" applyBorder="1" applyAlignment="1">
      <alignment horizontal="left"/>
    </xf>
    <xf numFmtId="0" fontId="5" fillId="6" borderId="28" xfId="5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6" borderId="1" xfId="5" applyAlignment="1">
      <alignment horizontal="center"/>
    </xf>
    <xf numFmtId="0" fontId="5" fillId="6" borderId="11" xfId="5" applyBorder="1" applyAlignment="1">
      <alignment horizontal="center"/>
    </xf>
    <xf numFmtId="0" fontId="1" fillId="2" borderId="7" xfId="1" applyBorder="1"/>
    <xf numFmtId="0" fontId="1" fillId="2" borderId="31" xfId="1" applyBorder="1"/>
    <xf numFmtId="164" fontId="1" fillId="2" borderId="32" xfId="1" applyNumberFormat="1" applyBorder="1" applyAlignment="1">
      <alignment horizontal="center"/>
    </xf>
    <xf numFmtId="0" fontId="1" fillId="2" borderId="20" xfId="1" applyBorder="1" applyAlignment="1">
      <alignment horizontal="center"/>
    </xf>
    <xf numFmtId="0" fontId="9" fillId="5" borderId="33" xfId="4" applyFont="1" applyBorder="1"/>
    <xf numFmtId="0" fontId="9" fillId="5" borderId="34" xfId="4" applyFont="1" applyBorder="1"/>
    <xf numFmtId="0" fontId="1" fillId="2" borderId="15" xfId="1" applyNumberFormat="1" applyBorder="1" applyAlignment="1">
      <alignment horizontal="center"/>
    </xf>
    <xf numFmtId="0" fontId="1" fillId="2" borderId="32" xfId="1" applyNumberFormat="1" applyBorder="1" applyAlignment="1">
      <alignment horizontal="center"/>
    </xf>
    <xf numFmtId="0" fontId="1" fillId="2" borderId="31" xfId="1" applyBorder="1" applyAlignment="1">
      <alignment horizontal="left"/>
    </xf>
    <xf numFmtId="0" fontId="1" fillId="2" borderId="32" xfId="1" applyBorder="1" applyAlignment="1">
      <alignment horizontal="center"/>
    </xf>
    <xf numFmtId="0" fontId="1" fillId="2" borderId="18" xfId="1" applyBorder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2" fillId="4" borderId="0" xfId="3" applyFont="1"/>
    <xf numFmtId="0" fontId="12" fillId="4" borderId="0" xfId="3" applyFont="1" applyBorder="1"/>
    <xf numFmtId="0" fontId="0" fillId="11" borderId="0" xfId="0" applyFill="1" applyAlignment="1">
      <alignment horizontal="center"/>
    </xf>
    <xf numFmtId="0" fontId="7" fillId="7" borderId="35" xfId="0" applyFont="1" applyFill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0" fillId="8" borderId="7" xfId="0" applyFill="1" applyBorder="1" applyAlignment="1">
      <alignment horizontal="center"/>
    </xf>
    <xf numFmtId="6" fontId="0" fillId="0" borderId="0" xfId="0" applyNumberFormat="1"/>
    <xf numFmtId="0" fontId="0" fillId="8" borderId="37" xfId="0" applyFill="1" applyBorder="1" applyAlignment="1">
      <alignment horizontal="center"/>
    </xf>
    <xf numFmtId="0" fontId="13" fillId="8" borderId="31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right"/>
    </xf>
    <xf numFmtId="0" fontId="6" fillId="12" borderId="18" xfId="0" applyFont="1" applyFill="1" applyBorder="1" applyAlignment="1">
      <alignment horizontal="center"/>
    </xf>
    <xf numFmtId="0" fontId="6" fillId="12" borderId="19" xfId="0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left"/>
    </xf>
    <xf numFmtId="0" fontId="0" fillId="9" borderId="7" xfId="0" applyFill="1" applyBorder="1" applyAlignment="1">
      <alignment horizontal="center"/>
    </xf>
    <xf numFmtId="0" fontId="5" fillId="6" borderId="8" xfId="5" applyBorder="1" applyAlignment="1">
      <alignment horizontal="center"/>
    </xf>
    <xf numFmtId="0" fontId="6" fillId="9" borderId="12" xfId="0" applyFont="1" applyFill="1" applyBorder="1" applyAlignment="1">
      <alignment horizontal="left"/>
    </xf>
    <xf numFmtId="0" fontId="5" fillId="6" borderId="39" xfId="5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0" fillId="0" borderId="0" xfId="0" applyFont="1" applyAlignment="1">
      <alignment horizontal="left"/>
    </xf>
    <xf numFmtId="0" fontId="0" fillId="9" borderId="31" xfId="0" applyFill="1" applyBorder="1" applyAlignment="1">
      <alignment horizontal="center"/>
    </xf>
    <xf numFmtId="0" fontId="6" fillId="9" borderId="13" xfId="0" applyFont="1" applyFill="1" applyBorder="1" applyAlignment="1">
      <alignment horizontal="left"/>
    </xf>
    <xf numFmtId="0" fontId="6" fillId="13" borderId="13" xfId="0" applyFont="1" applyFill="1" applyBorder="1" applyAlignment="1">
      <alignment horizontal="left"/>
    </xf>
    <xf numFmtId="0" fontId="6" fillId="13" borderId="18" xfId="0" applyFont="1" applyFill="1" applyBorder="1" applyAlignment="1">
      <alignment horizontal="center"/>
    </xf>
    <xf numFmtId="0" fontId="6" fillId="13" borderId="19" xfId="0" applyFont="1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6" fillId="14" borderId="6" xfId="0" applyFont="1" applyFill="1" applyBorder="1" applyAlignment="1">
      <alignment horizontal="left"/>
    </xf>
    <xf numFmtId="0" fontId="6" fillId="14" borderId="7" xfId="0" applyFon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6" fillId="14" borderId="13" xfId="0" applyFont="1" applyFill="1" applyBorder="1" applyAlignment="1">
      <alignment horizontal="left"/>
    </xf>
    <xf numFmtId="0" fontId="6" fillId="14" borderId="31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6" fillId="15" borderId="13" xfId="0" applyFont="1" applyFill="1" applyBorder="1" applyAlignment="1">
      <alignment horizontal="right"/>
    </xf>
    <xf numFmtId="6" fontId="6" fillId="15" borderId="18" xfId="0" applyNumberFormat="1" applyFont="1" applyFill="1" applyBorder="1" applyAlignment="1">
      <alignment horizontal="center"/>
    </xf>
    <xf numFmtId="6" fontId="6" fillId="15" borderId="19" xfId="0" applyNumberFormat="1" applyFont="1" applyFill="1" applyBorder="1" applyAlignment="1">
      <alignment horizontal="center"/>
    </xf>
    <xf numFmtId="6" fontId="6" fillId="15" borderId="20" xfId="0" applyNumberFormat="1" applyFont="1" applyFill="1" applyBorder="1" applyAlignment="1">
      <alignment horizontal="center"/>
    </xf>
    <xf numFmtId="0" fontId="6" fillId="10" borderId="40" xfId="0" applyFont="1" applyFill="1" applyBorder="1" applyAlignment="1">
      <alignment horizontal="right"/>
    </xf>
    <xf numFmtId="0" fontId="6" fillId="10" borderId="7" xfId="0" applyFont="1" applyFill="1" applyBorder="1" applyAlignment="1">
      <alignment horizontal="center"/>
    </xf>
    <xf numFmtId="0" fontId="5" fillId="10" borderId="8" xfId="5" applyNumberFormat="1" applyFill="1" applyBorder="1" applyAlignment="1">
      <alignment horizontal="center"/>
    </xf>
    <xf numFmtId="0" fontId="5" fillId="10" borderId="9" xfId="5" applyNumberFormat="1" applyFill="1" applyBorder="1" applyAlignment="1">
      <alignment horizontal="center"/>
    </xf>
    <xf numFmtId="0" fontId="6" fillId="10" borderId="41" xfId="0" applyFont="1" applyFill="1" applyBorder="1" applyAlignment="1">
      <alignment horizontal="right"/>
    </xf>
    <xf numFmtId="0" fontId="6" fillId="10" borderId="37" xfId="0" applyFont="1" applyFill="1" applyBorder="1" applyAlignment="1">
      <alignment horizontal="center"/>
    </xf>
    <xf numFmtId="165" fontId="0" fillId="10" borderId="22" xfId="0" applyNumberFormat="1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6" fillId="16" borderId="43" xfId="0" applyFont="1" applyFill="1" applyBorder="1" applyAlignment="1">
      <alignment horizontal="right"/>
    </xf>
    <xf numFmtId="0" fontId="6" fillId="16" borderId="44" xfId="0" applyFont="1" applyFill="1" applyBorder="1" applyAlignment="1">
      <alignment horizontal="center"/>
    </xf>
    <xf numFmtId="6" fontId="6" fillId="16" borderId="45" xfId="0" applyNumberFormat="1" applyFont="1" applyFill="1" applyBorder="1" applyAlignment="1">
      <alignment horizontal="center"/>
    </xf>
    <xf numFmtId="6" fontId="6" fillId="16" borderId="46" xfId="0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6" fontId="0" fillId="10" borderId="22" xfId="0" applyNumberFormat="1" applyFill="1" applyBorder="1" applyAlignment="1">
      <alignment horizontal="center"/>
    </xf>
    <xf numFmtId="6" fontId="0" fillId="10" borderId="42" xfId="0" applyNumberFormat="1" applyFill="1" applyBorder="1" applyAlignment="1">
      <alignment horizontal="center"/>
    </xf>
    <xf numFmtId="0" fontId="6" fillId="16" borderId="47" xfId="0" applyFont="1" applyFill="1" applyBorder="1" applyAlignment="1">
      <alignment horizontal="right"/>
    </xf>
    <xf numFmtId="0" fontId="0" fillId="16" borderId="18" xfId="0" applyFill="1" applyBorder="1" applyAlignment="1">
      <alignment horizontal="center"/>
    </xf>
    <xf numFmtId="165" fontId="6" fillId="16" borderId="19" xfId="0" applyNumberFormat="1" applyFont="1" applyFill="1" applyBorder="1" applyAlignment="1">
      <alignment horizontal="center"/>
    </xf>
    <xf numFmtId="165" fontId="6" fillId="16" borderId="20" xfId="0" applyNumberFormat="1" applyFont="1" applyFill="1" applyBorder="1" applyAlignment="1">
      <alignment horizontal="center"/>
    </xf>
    <xf numFmtId="0" fontId="6" fillId="14" borderId="7" xfId="0" applyFont="1" applyFill="1" applyBorder="1" applyAlignment="1">
      <alignment horizontal="left"/>
    </xf>
    <xf numFmtId="0" fontId="0" fillId="0" borderId="16" xfId="0" applyBorder="1"/>
    <xf numFmtId="0" fontId="0" fillId="0" borderId="48" xfId="0" applyBorder="1"/>
    <xf numFmtId="0" fontId="14" fillId="0" borderId="0" xfId="0" applyFont="1"/>
    <xf numFmtId="0" fontId="6" fillId="14" borderId="40" xfId="0" applyFont="1" applyFill="1" applyBorder="1" applyAlignment="1">
      <alignment horizontal="left"/>
    </xf>
    <xf numFmtId="0" fontId="0" fillId="0" borderId="27" xfId="0" applyBorder="1"/>
    <xf numFmtId="0" fontId="0" fillId="0" borderId="49" xfId="0" applyBorder="1"/>
    <xf numFmtId="0" fontId="6" fillId="14" borderId="10" xfId="0" applyFont="1" applyFill="1" applyBorder="1" applyAlignment="1">
      <alignment horizontal="left"/>
    </xf>
    <xf numFmtId="0" fontId="1" fillId="2" borderId="0" xfId="1"/>
    <xf numFmtId="0" fontId="0" fillId="17" borderId="27" xfId="0" applyFill="1" applyBorder="1"/>
    <xf numFmtId="0" fontId="1" fillId="17" borderId="49" xfId="1" applyFill="1" applyBorder="1"/>
    <xf numFmtId="0" fontId="0" fillId="14" borderId="49" xfId="0" applyFill="1" applyBorder="1"/>
    <xf numFmtId="0" fontId="0" fillId="14" borderId="50" xfId="0" applyFill="1" applyBorder="1"/>
    <xf numFmtId="0" fontId="6" fillId="14" borderId="12" xfId="0" applyFont="1" applyFill="1" applyBorder="1" applyAlignment="1">
      <alignment horizontal="left"/>
    </xf>
    <xf numFmtId="0" fontId="0" fillId="17" borderId="51" xfId="0" applyFill="1" applyBorder="1"/>
    <xf numFmtId="0" fontId="1" fillId="17" borderId="0" xfId="1" applyFill="1" applyBorder="1"/>
    <xf numFmtId="0" fontId="0" fillId="14" borderId="0" xfId="0" applyFill="1"/>
    <xf numFmtId="0" fontId="0" fillId="14" borderId="52" xfId="0" applyFill="1" applyBorder="1"/>
    <xf numFmtId="0" fontId="6" fillId="18" borderId="13" xfId="0" applyFont="1" applyFill="1" applyBorder="1" applyAlignment="1">
      <alignment horizontal="left"/>
    </xf>
    <xf numFmtId="6" fontId="6" fillId="18" borderId="18" xfId="0" applyNumberFormat="1" applyFont="1" applyFill="1" applyBorder="1" applyAlignment="1">
      <alignment horizontal="center"/>
    </xf>
    <xf numFmtId="6" fontId="6" fillId="18" borderId="19" xfId="0" applyNumberFormat="1" applyFont="1" applyFill="1" applyBorder="1" applyAlignment="1">
      <alignment horizontal="center"/>
    </xf>
    <xf numFmtId="6" fontId="6" fillId="18" borderId="20" xfId="0" applyNumberFormat="1" applyFont="1" applyFill="1" applyBorder="1" applyAlignment="1">
      <alignment horizontal="center"/>
    </xf>
    <xf numFmtId="6" fontId="10" fillId="0" borderId="0" xfId="0" applyNumberFormat="1" applyFont="1"/>
    <xf numFmtId="0" fontId="6" fillId="10" borderId="40" xfId="0" applyFont="1" applyFill="1" applyBorder="1" applyAlignment="1">
      <alignment horizontal="left"/>
    </xf>
    <xf numFmtId="165" fontId="0" fillId="10" borderId="42" xfId="0" applyNumberFormat="1" applyFill="1" applyBorder="1" applyAlignment="1">
      <alignment horizontal="center"/>
    </xf>
    <xf numFmtId="0" fontId="6" fillId="16" borderId="53" xfId="0" applyFont="1" applyFill="1" applyBorder="1" applyAlignment="1">
      <alignment horizontal="left"/>
    </xf>
    <xf numFmtId="0" fontId="6" fillId="16" borderId="18" xfId="0" applyFont="1" applyFill="1" applyBorder="1" applyAlignment="1">
      <alignment horizontal="center"/>
    </xf>
    <xf numFmtId="0" fontId="6" fillId="10" borderId="41" xfId="0" applyFont="1" applyFill="1" applyBorder="1" applyAlignment="1">
      <alignment horizontal="left"/>
    </xf>
    <xf numFmtId="165" fontId="0" fillId="10" borderId="14" xfId="0" applyNumberFormat="1" applyFill="1" applyBorder="1" applyAlignment="1">
      <alignment horizontal="center"/>
    </xf>
    <xf numFmtId="165" fontId="0" fillId="10" borderId="15" xfId="0" applyNumberFormat="1" applyFill="1" applyBorder="1" applyAlignment="1">
      <alignment horizontal="center"/>
    </xf>
    <xf numFmtId="6" fontId="6" fillId="16" borderId="18" xfId="0" applyNumberFormat="1" applyFont="1" applyFill="1" applyBorder="1" applyAlignment="1">
      <alignment horizontal="center"/>
    </xf>
    <xf numFmtId="6" fontId="6" fillId="16" borderId="19" xfId="0" applyNumberFormat="1" applyFont="1" applyFill="1" applyBorder="1" applyAlignment="1">
      <alignment horizontal="center"/>
    </xf>
    <xf numFmtId="6" fontId="2" fillId="3" borderId="19" xfId="2" applyNumberFormat="1" applyBorder="1" applyAlignment="1">
      <alignment horizontal="center"/>
    </xf>
    <xf numFmtId="6" fontId="6" fillId="16" borderId="20" xfId="0" applyNumberFormat="1" applyFont="1" applyFill="1" applyBorder="1" applyAlignment="1">
      <alignment horizontal="center"/>
    </xf>
    <xf numFmtId="0" fontId="6" fillId="19" borderId="54" xfId="0" applyFont="1" applyFill="1" applyBorder="1" applyAlignment="1">
      <alignment horizontal="left"/>
    </xf>
    <xf numFmtId="6" fontId="6" fillId="19" borderId="35" xfId="0" applyNumberFormat="1" applyFont="1" applyFill="1" applyBorder="1" applyAlignment="1">
      <alignment horizontal="center"/>
    </xf>
    <xf numFmtId="6" fontId="0" fillId="19" borderId="4" xfId="0" applyNumberFormat="1" applyFill="1" applyBorder="1" applyAlignment="1">
      <alignment horizontal="center"/>
    </xf>
    <xf numFmtId="6" fontId="0" fillId="19" borderId="5" xfId="0" applyNumberFormat="1" applyFill="1" applyBorder="1" applyAlignment="1">
      <alignment horizontal="center"/>
    </xf>
    <xf numFmtId="0" fontId="14" fillId="9" borderId="0" xfId="0" applyFont="1" applyFill="1" applyAlignment="1">
      <alignment horizontal="left"/>
    </xf>
    <xf numFmtId="6" fontId="14" fillId="9" borderId="0" xfId="0" applyNumberFormat="1" applyFont="1" applyFill="1" applyAlignment="1">
      <alignment horizontal="center"/>
    </xf>
    <xf numFmtId="2" fontId="10" fillId="9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5" fillId="0" borderId="0" xfId="0" applyFont="1"/>
    <xf numFmtId="0" fontId="6" fillId="14" borderId="38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right"/>
    </xf>
    <xf numFmtId="0" fontId="6" fillId="10" borderId="10" xfId="0" applyFont="1" applyFill="1" applyBorder="1" applyAlignment="1">
      <alignment horizontal="right"/>
    </xf>
    <xf numFmtId="0" fontId="6" fillId="16" borderId="54" xfId="0" applyFont="1" applyFill="1" applyBorder="1" applyAlignment="1">
      <alignment horizontal="right"/>
    </xf>
    <xf numFmtId="0" fontId="6" fillId="17" borderId="40" xfId="0" applyFont="1" applyFill="1" applyBorder="1" applyAlignment="1">
      <alignment horizontal="left"/>
    </xf>
    <xf numFmtId="0" fontId="6" fillId="14" borderId="41" xfId="0" applyFont="1" applyFill="1" applyBorder="1" applyAlignment="1">
      <alignment horizontal="left"/>
    </xf>
    <xf numFmtId="0" fontId="6" fillId="14" borderId="37" xfId="0" applyFont="1" applyFill="1" applyBorder="1" applyAlignment="1">
      <alignment horizontal="center"/>
    </xf>
    <xf numFmtId="0" fontId="6" fillId="14" borderId="55" xfId="0" applyFont="1" applyFill="1" applyBorder="1" applyAlignment="1">
      <alignment horizontal="left"/>
    </xf>
    <xf numFmtId="0" fontId="6" fillId="18" borderId="47" xfId="0" applyFont="1" applyFill="1" applyBorder="1" applyAlignment="1">
      <alignment horizontal="left"/>
    </xf>
    <xf numFmtId="0" fontId="0" fillId="17" borderId="54" xfId="0" applyFill="1" applyBorder="1"/>
    <xf numFmtId="0" fontId="1" fillId="17" borderId="56" xfId="1" applyFill="1" applyBorder="1"/>
    <xf numFmtId="0" fontId="0" fillId="0" borderId="56" xfId="0" applyBorder="1"/>
    <xf numFmtId="0" fontId="0" fillId="14" borderId="56" xfId="0" applyFill="1" applyBorder="1"/>
    <xf numFmtId="0" fontId="0" fillId="14" borderId="57" xfId="0" applyFill="1" applyBorder="1"/>
    <xf numFmtId="0" fontId="1" fillId="0" borderId="0" xfId="1" applyFill="1"/>
    <xf numFmtId="0" fontId="6" fillId="0" borderId="0" xfId="0" applyFont="1" applyAlignment="1">
      <alignment horizontal="left"/>
    </xf>
    <xf numFmtId="6" fontId="6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0" fontId="6" fillId="9" borderId="40" xfId="0" applyFont="1" applyFill="1" applyBorder="1" applyAlignment="1">
      <alignment horizontal="left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55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  <xf numFmtId="0" fontId="6" fillId="9" borderId="58" xfId="0" applyFont="1" applyFill="1" applyBorder="1" applyAlignment="1">
      <alignment horizontal="center"/>
    </xf>
    <xf numFmtId="0" fontId="6" fillId="9" borderId="47" xfId="0" applyFont="1" applyFill="1" applyBorder="1" applyAlignment="1">
      <alignment horizontal="left"/>
    </xf>
    <xf numFmtId="0" fontId="6" fillId="13" borderId="53" xfId="0" applyFont="1" applyFill="1" applyBorder="1" applyAlignment="1">
      <alignment horizontal="left"/>
    </xf>
    <xf numFmtId="0" fontId="6" fillId="13" borderId="59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60" xfId="0" applyFont="1" applyFill="1" applyBorder="1" applyAlignment="1">
      <alignment horizontal="center"/>
    </xf>
    <xf numFmtId="0" fontId="6" fillId="14" borderId="47" xfId="0" applyFont="1" applyFill="1" applyBorder="1" applyAlignment="1">
      <alignment horizontal="left"/>
    </xf>
    <xf numFmtId="0" fontId="6" fillId="15" borderId="47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" fillId="3" borderId="0" xfId="2"/>
    <xf numFmtId="0" fontId="2" fillId="3" borderId="0" xfId="2" applyBorder="1"/>
    <xf numFmtId="0" fontId="2" fillId="3" borderId="0" xfId="2" applyAlignment="1">
      <alignment horizontal="center"/>
    </xf>
    <xf numFmtId="0" fontId="6" fillId="9" borderId="40" xfId="0" applyFont="1" applyFill="1" applyBorder="1" applyAlignment="1">
      <alignment horizontal="right"/>
    </xf>
    <xf numFmtId="0" fontId="6" fillId="9" borderId="7" xfId="0" applyFont="1" applyFill="1" applyBorder="1" applyAlignment="1">
      <alignment horizontal="center"/>
    </xf>
    <xf numFmtId="0" fontId="16" fillId="9" borderId="14" xfId="0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/>
    </xf>
    <xf numFmtId="0" fontId="6" fillId="9" borderId="41" xfId="0" applyFont="1" applyFill="1" applyBorder="1" applyAlignment="1">
      <alignment horizontal="left"/>
    </xf>
    <xf numFmtId="0" fontId="6" fillId="9" borderId="37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6" fillId="9" borderId="42" xfId="0" applyFont="1" applyFill="1" applyBorder="1" applyAlignment="1">
      <alignment horizontal="center"/>
    </xf>
    <xf numFmtId="0" fontId="2" fillId="3" borderId="2" xfId="2" applyBorder="1" applyAlignment="1">
      <alignment horizontal="center"/>
    </xf>
    <xf numFmtId="0" fontId="6" fillId="9" borderId="53" xfId="0" applyFont="1" applyFill="1" applyBorder="1" applyAlignment="1">
      <alignment horizontal="left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6" fillId="14" borderId="53" xfId="0" applyFont="1" applyFill="1" applyBorder="1" applyAlignment="1">
      <alignment horizontal="right"/>
    </xf>
    <xf numFmtId="0" fontId="6" fillId="14" borderId="35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2" fillId="0" borderId="0" xfId="2" applyFill="1" applyAlignment="1">
      <alignment horizontal="left"/>
    </xf>
    <xf numFmtId="0" fontId="2" fillId="0" borderId="0" xfId="2" applyFill="1" applyAlignment="1">
      <alignment horizontal="center"/>
    </xf>
    <xf numFmtId="6" fontId="2" fillId="0" borderId="0" xfId="2" applyNumberFormat="1" applyFill="1" applyAlignment="1">
      <alignment horizontal="left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12" borderId="44" xfId="0" applyFont="1" applyFill="1" applyBorder="1" applyAlignment="1">
      <alignment horizontal="center"/>
    </xf>
    <xf numFmtId="0" fontId="6" fillId="12" borderId="45" xfId="0" applyFont="1" applyFill="1" applyBorder="1" applyAlignment="1">
      <alignment horizontal="center"/>
    </xf>
    <xf numFmtId="0" fontId="6" fillId="12" borderId="46" xfId="0" applyFont="1" applyFill="1" applyBorder="1" applyAlignment="1">
      <alignment horizontal="center"/>
    </xf>
    <xf numFmtId="0" fontId="5" fillId="6" borderId="9" xfId="5" applyBorder="1" applyAlignment="1">
      <alignment horizontal="center"/>
    </xf>
    <xf numFmtId="0" fontId="5" fillId="6" borderId="1" xfId="5" applyBorder="1" applyAlignment="1">
      <alignment horizontal="center"/>
    </xf>
    <xf numFmtId="0" fontId="13" fillId="8" borderId="18" xfId="0" applyFont="1" applyFill="1" applyBorder="1" applyAlignment="1">
      <alignment horizontal="center"/>
    </xf>
    <xf numFmtId="0" fontId="5" fillId="6" borderId="25" xfId="5" applyBorder="1" applyAlignment="1">
      <alignment horizontal="center"/>
    </xf>
    <xf numFmtId="0" fontId="5" fillId="6" borderId="26" xfId="5" applyBorder="1" applyAlignment="1">
      <alignment horizontal="center"/>
    </xf>
    <xf numFmtId="0" fontId="6" fillId="12" borderId="61" xfId="0" applyFont="1" applyFill="1" applyBorder="1" applyAlignment="1">
      <alignment horizontal="right"/>
    </xf>
    <xf numFmtId="0" fontId="6" fillId="17" borderId="35" xfId="0" applyFont="1" applyFill="1" applyBorder="1" applyAlignment="1">
      <alignment horizontal="left"/>
    </xf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9" fillId="5" borderId="16" xfId="4" applyFont="1" applyBorder="1"/>
    <xf numFmtId="0" fontId="6" fillId="10" borderId="24" xfId="0" applyFont="1" applyFill="1" applyBorder="1" applyAlignment="1">
      <alignment horizontal="right"/>
    </xf>
    <xf numFmtId="0" fontId="5" fillId="6" borderId="33" xfId="5" applyBorder="1" applyAlignment="1">
      <alignment horizontal="center"/>
    </xf>
    <xf numFmtId="0" fontId="5" fillId="10" borderId="7" xfId="5" applyNumberFormat="1" applyFill="1" applyBorder="1" applyAlignment="1">
      <alignment horizontal="center"/>
    </xf>
    <xf numFmtId="0" fontId="5" fillId="10" borderId="18" xfId="5" applyNumberFormat="1" applyFill="1" applyBorder="1" applyAlignment="1">
      <alignment horizontal="center"/>
    </xf>
    <xf numFmtId="0" fontId="5" fillId="8" borderId="62" xfId="5" applyFill="1" applyBorder="1" applyAlignment="1">
      <alignment horizontal="center"/>
    </xf>
    <xf numFmtId="0" fontId="5" fillId="8" borderId="39" xfId="5" applyFill="1" applyBorder="1" applyAlignment="1">
      <alignment horizontal="center"/>
    </xf>
    <xf numFmtId="0" fontId="5" fillId="8" borderId="63" xfId="5" applyFill="1" applyBorder="1" applyAlignment="1">
      <alignment horizontal="center"/>
    </xf>
    <xf numFmtId="0" fontId="5" fillId="6" borderId="21" xfId="5" applyBorder="1" applyAlignment="1">
      <alignment horizontal="center"/>
    </xf>
    <xf numFmtId="0" fontId="9" fillId="5" borderId="64" xfId="4" applyFont="1" applyBorder="1"/>
    <xf numFmtId="0" fontId="1" fillId="2" borderId="65" xfId="1" applyBorder="1" applyAlignment="1">
      <alignment horizontal="center"/>
    </xf>
    <xf numFmtId="0" fontId="1" fillId="2" borderId="58" xfId="1" applyBorder="1" applyAlignment="1">
      <alignment horizontal="center"/>
    </xf>
    <xf numFmtId="164" fontId="1" fillId="2" borderId="58" xfId="1" applyNumberFormat="1" applyBorder="1" applyAlignment="1">
      <alignment horizontal="center"/>
    </xf>
    <xf numFmtId="0" fontId="1" fillId="2" borderId="58" xfId="1" applyNumberFormat="1" applyBorder="1" applyAlignment="1">
      <alignment horizontal="center"/>
    </xf>
    <xf numFmtId="0" fontId="1" fillId="2" borderId="59" xfId="1" applyNumberFormat="1" applyBorder="1" applyAlignment="1">
      <alignment horizontal="center"/>
    </xf>
    <xf numFmtId="0" fontId="1" fillId="2" borderId="59" xfId="1" applyBorder="1" applyAlignment="1">
      <alignment horizontal="center"/>
    </xf>
    <xf numFmtId="0" fontId="9" fillId="5" borderId="61" xfId="4" applyFont="1" applyBorder="1"/>
    <xf numFmtId="0" fontId="1" fillId="2" borderId="41" xfId="1" applyBorder="1"/>
    <xf numFmtId="0" fontId="1" fillId="2" borderId="55" xfId="1" applyBorder="1"/>
    <xf numFmtId="0" fontId="1" fillId="2" borderId="47" xfId="1" applyBorder="1"/>
    <xf numFmtId="0" fontId="1" fillId="2" borderId="53" xfId="1" applyBorder="1" applyAlignment="1">
      <alignment horizontal="left"/>
    </xf>
    <xf numFmtId="0" fontId="0" fillId="9" borderId="37" xfId="0" applyFill="1" applyBorder="1" applyAlignment="1">
      <alignment horizontal="center"/>
    </xf>
    <xf numFmtId="0" fontId="5" fillId="6" borderId="66" xfId="5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5" fillId="8" borderId="2" xfId="5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5" fillId="8" borderId="32" xfId="5" applyFill="1" applyBorder="1" applyAlignment="1">
      <alignment horizontal="center"/>
    </xf>
    <xf numFmtId="0" fontId="7" fillId="7" borderId="67" xfId="0" applyFont="1" applyFill="1" applyBorder="1" applyAlignment="1">
      <alignment horizontal="center"/>
    </xf>
    <xf numFmtId="0" fontId="7" fillId="7" borderId="29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5" fillId="8" borderId="14" xfId="5" applyFill="1" applyBorder="1" applyAlignment="1">
      <alignment horizontal="center"/>
    </xf>
    <xf numFmtId="0" fontId="5" fillId="8" borderId="15" xfId="5" applyFill="1" applyBorder="1" applyAlignment="1">
      <alignment horizontal="center"/>
    </xf>
    <xf numFmtId="165" fontId="1" fillId="2" borderId="2" xfId="1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17" fillId="2" borderId="0" xfId="1" applyFont="1" applyAlignment="1">
      <alignment horizontal="center" vertical="center"/>
    </xf>
    <xf numFmtId="0" fontId="17" fillId="2" borderId="0" xfId="1" applyFont="1" applyBorder="1" applyAlignment="1">
      <alignment horizontal="center" vertical="center"/>
    </xf>
    <xf numFmtId="0" fontId="17" fillId="2" borderId="56" xfId="1" applyFont="1" applyBorder="1" applyAlignment="1">
      <alignment horizontal="center" vertical="center"/>
    </xf>
  </cellXfs>
  <cellStyles count="6"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50486F6-0DD8-4409-A797-7E261C6A9DB6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131</xdr:row>
      <xdr:rowOff>92765</xdr:rowOff>
    </xdr:from>
    <xdr:to>
      <xdr:col>3</xdr:col>
      <xdr:colOff>33130</xdr:colOff>
      <xdr:row>133</xdr:row>
      <xdr:rowOff>99391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4EF8330E-7733-4EDC-B381-72FB9F2C59C0}"/>
            </a:ext>
          </a:extLst>
        </xdr:cNvPr>
        <xdr:cNvSpPr/>
      </xdr:nvSpPr>
      <xdr:spPr>
        <a:xfrm>
          <a:off x="1020418" y="2422530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4D19B03-D632-4E8C-8612-9CF5BA37B439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37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BFC4CB0D-E2EA-45AC-B67C-B48F057E50ED}"/>
            </a:ext>
          </a:extLst>
        </xdr:cNvPr>
        <xdr:cNvSpPr/>
      </xdr:nvSpPr>
      <xdr:spPr>
        <a:xfrm>
          <a:off x="2446020" y="543306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7B934089-A383-4D52-ACAF-254AAFBE75B9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8361C7FC-6DC1-4252-AEF2-C59F6FDEC9A9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7BEE09B7-A638-430F-91EA-407023F93C26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69</xdr:row>
      <xdr:rowOff>91440</xdr:rowOff>
    </xdr:from>
    <xdr:to>
      <xdr:col>2</xdr:col>
      <xdr:colOff>1539240</xdr:colOff>
      <xdr:row>77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A84575E9-7AD3-414B-84CB-85D11AF76E03}"/>
            </a:ext>
          </a:extLst>
        </xdr:cNvPr>
        <xdr:cNvSpPr/>
      </xdr:nvSpPr>
      <xdr:spPr>
        <a:xfrm>
          <a:off x="2446020" y="12801600"/>
          <a:ext cx="312420" cy="150114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58</xdr:row>
      <xdr:rowOff>92473</xdr:rowOff>
    </xdr:from>
    <xdr:to>
      <xdr:col>15</xdr:col>
      <xdr:colOff>768860</xdr:colOff>
      <xdr:row>60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5D044E6-7275-4836-A4AE-94EC5873F25B}"/>
            </a:ext>
          </a:extLst>
        </xdr:cNvPr>
        <xdr:cNvSpPr/>
      </xdr:nvSpPr>
      <xdr:spPr>
        <a:xfrm>
          <a:off x="13113592" y="1077571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42</xdr:row>
      <xdr:rowOff>76200</xdr:rowOff>
    </xdr:from>
    <xdr:to>
      <xdr:col>8</xdr:col>
      <xdr:colOff>206828</xdr:colOff>
      <xdr:row>43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728D0B92-B4B9-4C09-93A4-A2F3CDDC7C60}"/>
            </a:ext>
          </a:extLst>
        </xdr:cNvPr>
        <xdr:cNvSpPr/>
      </xdr:nvSpPr>
      <xdr:spPr>
        <a:xfrm>
          <a:off x="8291648" y="7810500"/>
          <a:ext cx="152400" cy="280851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60</xdr:row>
      <xdr:rowOff>68130</xdr:rowOff>
    </xdr:from>
    <xdr:to>
      <xdr:col>2</xdr:col>
      <xdr:colOff>1514140</xdr:colOff>
      <xdr:row>68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BCF58CB7-ED16-4814-8C68-113FABC17112}"/>
            </a:ext>
          </a:extLst>
        </xdr:cNvPr>
        <xdr:cNvSpPr/>
      </xdr:nvSpPr>
      <xdr:spPr>
        <a:xfrm>
          <a:off x="2558080" y="1112475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55</xdr:row>
      <xdr:rowOff>30480</xdr:rowOff>
    </xdr:from>
    <xdr:to>
      <xdr:col>2</xdr:col>
      <xdr:colOff>1485900</xdr:colOff>
      <xdr:row>59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B4A7FD77-DAC2-4B96-9AB5-ABF67FF42441}"/>
            </a:ext>
          </a:extLst>
        </xdr:cNvPr>
        <xdr:cNvSpPr/>
      </xdr:nvSpPr>
      <xdr:spPr>
        <a:xfrm>
          <a:off x="2514600" y="1016508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101</xdr:row>
      <xdr:rowOff>68130</xdr:rowOff>
    </xdr:from>
    <xdr:to>
      <xdr:col>2</xdr:col>
      <xdr:colOff>1514140</xdr:colOff>
      <xdr:row>109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FD292438-8147-4813-A490-9D3AAA8897FD}"/>
            </a:ext>
          </a:extLst>
        </xdr:cNvPr>
        <xdr:cNvSpPr/>
      </xdr:nvSpPr>
      <xdr:spPr>
        <a:xfrm>
          <a:off x="2558080" y="1868379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110</xdr:row>
      <xdr:rowOff>91440</xdr:rowOff>
    </xdr:from>
    <xdr:to>
      <xdr:col>2</xdr:col>
      <xdr:colOff>1539240</xdr:colOff>
      <xdr:row>118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8B7AAFB6-CCA3-45BF-9457-6F53A395E0D1}"/>
            </a:ext>
          </a:extLst>
        </xdr:cNvPr>
        <xdr:cNvSpPr/>
      </xdr:nvSpPr>
      <xdr:spPr>
        <a:xfrm>
          <a:off x="2446020" y="2036064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57150</xdr:colOff>
      <xdr:row>99</xdr:row>
      <xdr:rowOff>133350</xdr:rowOff>
    </xdr:from>
    <xdr:to>
      <xdr:col>15</xdr:col>
      <xdr:colOff>666750</xdr:colOff>
      <xdr:row>101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7FAC3E01-7BD1-4828-9282-78D4FC126746}"/>
            </a:ext>
          </a:extLst>
        </xdr:cNvPr>
        <xdr:cNvSpPr/>
      </xdr:nvSpPr>
      <xdr:spPr>
        <a:xfrm>
          <a:off x="13064490" y="1837563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6"/>
  <sheetViews>
    <sheetView zoomScale="115" zoomScaleNormal="115" workbookViewId="0">
      <selection activeCell="I11" sqref="I11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2:13" ht="15" thickBot="1" x14ac:dyDescent="0.35"/>
    <row r="2" spans="2:13" ht="15" thickBot="1" x14ac:dyDescent="0.35">
      <c r="B2" s="241" t="s">
        <v>18</v>
      </c>
      <c r="C2" s="234" t="s">
        <v>21</v>
      </c>
      <c r="D2" s="27" t="s">
        <v>25</v>
      </c>
    </row>
    <row r="3" spans="2:13" x14ac:dyDescent="0.3">
      <c r="B3" s="242" t="s">
        <v>0</v>
      </c>
      <c r="C3" s="235">
        <v>20</v>
      </c>
      <c r="D3" s="26">
        <v>600</v>
      </c>
      <c r="F3" s="4"/>
      <c r="G3" s="4"/>
      <c r="H3" s="4"/>
      <c r="I3" s="4"/>
      <c r="J3" s="4"/>
      <c r="K3" s="4"/>
      <c r="L3" s="4"/>
      <c r="M3" s="4"/>
    </row>
    <row r="4" spans="2:13" x14ac:dyDescent="0.3">
      <c r="B4" s="243" t="s">
        <v>1</v>
      </c>
      <c r="C4" s="236">
        <v>10</v>
      </c>
      <c r="D4" s="3">
        <v>350</v>
      </c>
      <c r="F4" s="4"/>
      <c r="G4" s="4"/>
      <c r="H4" s="4"/>
      <c r="I4" s="4"/>
      <c r="J4" s="4"/>
      <c r="K4" s="4"/>
      <c r="L4" s="4"/>
      <c r="M4" s="4"/>
    </row>
    <row r="5" spans="2:13" x14ac:dyDescent="0.3">
      <c r="B5" s="243" t="s">
        <v>22</v>
      </c>
      <c r="C5" s="237">
        <v>2</v>
      </c>
      <c r="E5" s="4"/>
      <c r="F5" s="4"/>
      <c r="G5" s="4"/>
      <c r="H5" s="4"/>
      <c r="I5" s="4"/>
      <c r="J5" s="4"/>
      <c r="K5" s="4"/>
      <c r="L5" s="4"/>
      <c r="M5" s="4"/>
    </row>
    <row r="6" spans="2:13" x14ac:dyDescent="0.3">
      <c r="B6" s="243" t="s">
        <v>23</v>
      </c>
      <c r="C6" s="238">
        <v>20</v>
      </c>
      <c r="E6" s="4"/>
      <c r="F6" s="4"/>
      <c r="G6" s="4"/>
      <c r="H6" s="4"/>
      <c r="I6" s="4"/>
      <c r="J6" s="4"/>
      <c r="K6" s="4"/>
      <c r="L6" s="4"/>
      <c r="M6" s="4"/>
    </row>
    <row r="7" spans="2:13" x14ac:dyDescent="0.3">
      <c r="B7" s="244" t="s">
        <v>24</v>
      </c>
      <c r="C7" s="239">
        <v>30</v>
      </c>
      <c r="E7" s="4"/>
      <c r="F7" s="4"/>
      <c r="G7" s="4"/>
      <c r="H7" s="4"/>
      <c r="I7" s="4"/>
      <c r="J7" s="4"/>
      <c r="K7" s="4"/>
      <c r="L7" s="4"/>
      <c r="M7" s="4"/>
    </row>
    <row r="8" spans="2:13" ht="15" thickBot="1" x14ac:dyDescent="0.35">
      <c r="B8" s="245" t="s">
        <v>17</v>
      </c>
      <c r="C8" s="240">
        <v>50</v>
      </c>
    </row>
    <row r="9" spans="2:13" ht="15" thickBot="1" x14ac:dyDescent="0.35">
      <c r="B9" s="225" t="s">
        <v>18</v>
      </c>
      <c r="C9" s="55" t="s">
        <v>2</v>
      </c>
      <c r="D9" s="8" t="s">
        <v>3</v>
      </c>
      <c r="E9" s="8" t="s">
        <v>4</v>
      </c>
      <c r="F9" s="8" t="s">
        <v>5</v>
      </c>
      <c r="G9" s="8" t="s">
        <v>6</v>
      </c>
      <c r="H9" s="8" t="s">
        <v>7</v>
      </c>
      <c r="I9" s="8" t="s">
        <v>8</v>
      </c>
      <c r="J9" s="8" t="s">
        <v>9</v>
      </c>
      <c r="K9" s="8" t="s">
        <v>10</v>
      </c>
      <c r="L9" s="9" t="s">
        <v>11</v>
      </c>
    </row>
    <row r="10" spans="2:13" x14ac:dyDescent="0.3">
      <c r="B10" s="10" t="s">
        <v>12</v>
      </c>
      <c r="C10" s="230"/>
      <c r="D10" s="11"/>
      <c r="E10" s="11"/>
      <c r="F10" s="11">
        <v>30</v>
      </c>
      <c r="G10" s="12">
        <v>40</v>
      </c>
      <c r="H10" s="11">
        <v>15</v>
      </c>
      <c r="I10" s="11">
        <v>150</v>
      </c>
      <c r="J10" s="11"/>
      <c r="K10" s="11"/>
      <c r="L10" s="13">
        <v>10</v>
      </c>
    </row>
    <row r="11" spans="2:13" x14ac:dyDescent="0.3">
      <c r="B11" s="14" t="s">
        <v>13</v>
      </c>
      <c r="C11" s="231">
        <v>40</v>
      </c>
      <c r="D11" s="28">
        <v>30</v>
      </c>
      <c r="E11" s="28"/>
      <c r="F11" s="28"/>
      <c r="G11" s="28"/>
      <c r="H11" s="28"/>
      <c r="I11" s="28"/>
      <c r="J11" s="28"/>
      <c r="K11" s="28"/>
      <c r="L11" s="15"/>
    </row>
    <row r="12" spans="2:13" x14ac:dyDescent="0.3">
      <c r="B12" s="16" t="s">
        <v>14</v>
      </c>
      <c r="C12" s="231"/>
      <c r="D12" s="28"/>
      <c r="E12" s="28">
        <v>20</v>
      </c>
      <c r="F12" s="28">
        <v>50</v>
      </c>
      <c r="G12" s="28">
        <v>60</v>
      </c>
      <c r="H12" s="28"/>
      <c r="I12" s="28">
        <v>40</v>
      </c>
      <c r="J12" s="28"/>
      <c r="K12" s="28">
        <v>40</v>
      </c>
      <c r="L12" s="15"/>
    </row>
    <row r="13" spans="2:13" ht="15" thickBot="1" x14ac:dyDescent="0.35">
      <c r="B13" s="17" t="s">
        <v>15</v>
      </c>
      <c r="C13" s="231">
        <v>50</v>
      </c>
      <c r="D13" s="28">
        <v>40</v>
      </c>
      <c r="E13" s="28"/>
      <c r="F13" s="28"/>
      <c r="G13" s="28"/>
      <c r="H13" s="28"/>
      <c r="I13" s="28"/>
      <c r="J13" s="28"/>
      <c r="K13" s="28"/>
      <c r="L13" s="15"/>
    </row>
    <row r="14" spans="2:13" ht="15" thickBot="1" x14ac:dyDescent="0.35">
      <c r="B14" s="18" t="s">
        <v>16</v>
      </c>
      <c r="C14" s="233">
        <v>80</v>
      </c>
      <c r="D14" s="19">
        <v>80</v>
      </c>
      <c r="E14" s="20"/>
      <c r="F14" s="20"/>
      <c r="G14" s="20"/>
      <c r="H14" s="20"/>
      <c r="I14" s="20"/>
      <c r="J14" s="20"/>
      <c r="K14" s="20"/>
      <c r="L14" s="21"/>
    </row>
    <row r="15" spans="2:13" x14ac:dyDescent="0.3">
      <c r="B15" s="156" t="s">
        <v>19</v>
      </c>
      <c r="C15" s="228">
        <v>210</v>
      </c>
      <c r="D15" s="22">
        <v>211</v>
      </c>
      <c r="E15" s="22">
        <v>213</v>
      </c>
      <c r="F15" s="22">
        <v>215</v>
      </c>
      <c r="G15" s="22">
        <v>215</v>
      </c>
      <c r="H15" s="22">
        <v>216</v>
      </c>
      <c r="I15" s="22">
        <v>214</v>
      </c>
      <c r="J15" s="22">
        <v>212</v>
      </c>
      <c r="K15" s="22">
        <v>210</v>
      </c>
      <c r="L15" s="23">
        <v>209</v>
      </c>
    </row>
    <row r="16" spans="2:13" ht="15" thickBot="1" x14ac:dyDescent="0.35">
      <c r="B16" s="226" t="s">
        <v>20</v>
      </c>
      <c r="C16" s="229">
        <v>410</v>
      </c>
      <c r="D16" s="24">
        <v>413</v>
      </c>
      <c r="E16" s="24">
        <v>410</v>
      </c>
      <c r="F16" s="24">
        <v>415</v>
      </c>
      <c r="G16" s="24">
        <v>418</v>
      </c>
      <c r="H16" s="24">
        <v>430</v>
      </c>
      <c r="I16" s="24">
        <v>423</v>
      </c>
      <c r="J16" s="24">
        <v>419</v>
      </c>
      <c r="K16" s="24">
        <v>417</v>
      </c>
      <c r="L16" s="25">
        <v>422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860C-3C86-4334-8A6D-B1198D355506}">
  <dimension ref="B1:M16"/>
  <sheetViews>
    <sheetView workbookViewId="0">
      <selection activeCell="B24" sqref="B24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2:13" ht="15" thickBot="1" x14ac:dyDescent="0.35"/>
    <row r="2" spans="2:13" ht="15" thickBot="1" x14ac:dyDescent="0.35">
      <c r="B2" s="241" t="s">
        <v>18</v>
      </c>
      <c r="C2" s="234" t="s">
        <v>21</v>
      </c>
      <c r="D2" s="27" t="s">
        <v>25</v>
      </c>
    </row>
    <row r="3" spans="2:13" x14ac:dyDescent="0.3">
      <c r="B3" s="242" t="s">
        <v>0</v>
      </c>
      <c r="C3" s="236">
        <v>20</v>
      </c>
      <c r="D3" s="3">
        <v>500</v>
      </c>
      <c r="F3" s="4"/>
      <c r="G3" s="4"/>
      <c r="H3" s="4"/>
      <c r="I3" s="4"/>
      <c r="J3" s="4"/>
      <c r="K3" s="4"/>
      <c r="L3" s="4"/>
      <c r="M3" s="4"/>
    </row>
    <row r="4" spans="2:13" x14ac:dyDescent="0.3">
      <c r="B4" s="243" t="s">
        <v>1</v>
      </c>
      <c r="C4" s="236">
        <v>10</v>
      </c>
      <c r="D4" s="3">
        <v>280</v>
      </c>
      <c r="F4" s="4"/>
      <c r="G4" s="4"/>
      <c r="H4" s="4"/>
      <c r="I4" s="4"/>
      <c r="J4" s="4"/>
      <c r="K4" s="4"/>
      <c r="L4" s="4"/>
      <c r="M4" s="4"/>
    </row>
    <row r="5" spans="2:13" x14ac:dyDescent="0.3">
      <c r="B5" s="243" t="s">
        <v>22</v>
      </c>
      <c r="C5" s="237">
        <v>1</v>
      </c>
      <c r="E5" s="4"/>
      <c r="F5" s="4"/>
      <c r="G5" s="4"/>
      <c r="H5" s="4"/>
      <c r="I5" s="4"/>
      <c r="J5" s="4"/>
      <c r="K5" s="4"/>
      <c r="L5" s="4"/>
      <c r="M5" s="4"/>
    </row>
    <row r="6" spans="2:13" x14ac:dyDescent="0.3">
      <c r="B6" s="243" t="s">
        <v>23</v>
      </c>
      <c r="C6" s="239">
        <v>20</v>
      </c>
      <c r="E6" s="4"/>
      <c r="F6" s="4"/>
      <c r="G6" s="4"/>
      <c r="H6" s="4"/>
      <c r="I6" s="4"/>
      <c r="J6" s="4"/>
      <c r="K6" s="4"/>
      <c r="L6" s="4"/>
      <c r="M6" s="4"/>
    </row>
    <row r="7" spans="2:13" x14ac:dyDescent="0.3">
      <c r="B7" s="244" t="s">
        <v>24</v>
      </c>
      <c r="C7" s="239">
        <v>20</v>
      </c>
      <c r="E7" s="4"/>
      <c r="F7" s="4"/>
      <c r="G7" s="4"/>
      <c r="H7" s="4"/>
      <c r="I7" s="4"/>
      <c r="J7" s="4"/>
      <c r="K7" s="4"/>
      <c r="L7" s="4"/>
      <c r="M7" s="4"/>
    </row>
    <row r="8" spans="2:13" ht="15" thickBot="1" x14ac:dyDescent="0.35">
      <c r="B8" s="245" t="s">
        <v>17</v>
      </c>
      <c r="C8" s="240">
        <v>30</v>
      </c>
    </row>
    <row r="9" spans="2:13" ht="15" thickBot="1" x14ac:dyDescent="0.35">
      <c r="B9" s="225" t="s">
        <v>18</v>
      </c>
      <c r="C9" s="55" t="s">
        <v>2</v>
      </c>
      <c r="D9" s="8" t="s">
        <v>3</v>
      </c>
      <c r="E9" s="8" t="s">
        <v>4</v>
      </c>
      <c r="F9" s="8" t="s">
        <v>5</v>
      </c>
      <c r="G9" s="8" t="s">
        <v>6</v>
      </c>
      <c r="H9" s="8" t="s">
        <v>7</v>
      </c>
      <c r="I9" s="8" t="s">
        <v>8</v>
      </c>
      <c r="J9" s="8" t="s">
        <v>9</v>
      </c>
      <c r="K9" s="8" t="s">
        <v>10</v>
      </c>
      <c r="L9" s="9" t="s">
        <v>11</v>
      </c>
    </row>
    <row r="10" spans="2:13" x14ac:dyDescent="0.3">
      <c r="B10" s="10" t="s">
        <v>12</v>
      </c>
      <c r="C10" s="230"/>
      <c r="D10" s="11"/>
      <c r="E10" s="11"/>
      <c r="F10" s="12">
        <v>20</v>
      </c>
      <c r="G10" s="11">
        <v>20</v>
      </c>
      <c r="H10" s="11">
        <v>15</v>
      </c>
      <c r="I10" s="11"/>
      <c r="J10" s="11">
        <v>10</v>
      </c>
      <c r="K10" s="11"/>
      <c r="L10" s="13">
        <v>10</v>
      </c>
    </row>
    <row r="11" spans="2:13" x14ac:dyDescent="0.3">
      <c r="B11" s="14" t="s">
        <v>13</v>
      </c>
      <c r="C11" s="231"/>
      <c r="D11" s="28">
        <v>10</v>
      </c>
      <c r="E11" s="28"/>
      <c r="F11" s="28"/>
      <c r="G11" s="28"/>
      <c r="H11" s="28"/>
      <c r="I11" s="28"/>
      <c r="J11" s="28"/>
      <c r="K11" s="28"/>
      <c r="L11" s="15"/>
    </row>
    <row r="12" spans="2:13" x14ac:dyDescent="0.3">
      <c r="B12" s="16" t="s">
        <v>14</v>
      </c>
      <c r="C12" s="231"/>
      <c r="D12" s="28"/>
      <c r="E12" s="28"/>
      <c r="F12" s="28">
        <v>60</v>
      </c>
      <c r="G12" s="28">
        <v>80</v>
      </c>
      <c r="H12" s="28"/>
      <c r="I12" s="28">
        <v>40</v>
      </c>
      <c r="J12" s="28"/>
      <c r="K12" s="28">
        <v>50</v>
      </c>
      <c r="L12" s="15"/>
    </row>
    <row r="13" spans="2:13" ht="15" thickBot="1" x14ac:dyDescent="0.35">
      <c r="B13" s="29" t="s">
        <v>15</v>
      </c>
      <c r="C13" s="232"/>
      <c r="D13" s="30">
        <v>40</v>
      </c>
      <c r="E13" s="30"/>
      <c r="F13" s="30"/>
      <c r="G13" s="30"/>
      <c r="H13" s="30"/>
      <c r="I13" s="30"/>
      <c r="J13" s="30"/>
      <c r="K13" s="30"/>
      <c r="L13" s="31"/>
    </row>
    <row r="14" spans="2:13" ht="15" thickBot="1" x14ac:dyDescent="0.35">
      <c r="B14" s="32" t="s">
        <v>16</v>
      </c>
      <c r="C14" s="227">
        <v>20</v>
      </c>
      <c r="D14" s="33"/>
      <c r="E14" s="34"/>
      <c r="F14" s="34"/>
      <c r="G14" s="34"/>
      <c r="H14" s="34"/>
      <c r="I14" s="34"/>
      <c r="J14" s="34"/>
      <c r="K14" s="34"/>
      <c r="L14" s="35"/>
    </row>
    <row r="15" spans="2:13" x14ac:dyDescent="0.3">
      <c r="B15" s="156" t="s">
        <v>19</v>
      </c>
      <c r="C15" s="228">
        <v>210</v>
      </c>
      <c r="D15" s="22">
        <v>211</v>
      </c>
      <c r="E15" s="22">
        <v>213</v>
      </c>
      <c r="F15" s="22">
        <v>215</v>
      </c>
      <c r="G15" s="22">
        <v>215</v>
      </c>
      <c r="H15" s="22">
        <v>216</v>
      </c>
      <c r="I15" s="22">
        <v>214</v>
      </c>
      <c r="J15" s="22">
        <v>212</v>
      </c>
      <c r="K15" s="22">
        <v>210</v>
      </c>
      <c r="L15" s="23">
        <v>209</v>
      </c>
    </row>
    <row r="16" spans="2:13" ht="15" thickBot="1" x14ac:dyDescent="0.35">
      <c r="B16" s="226" t="s">
        <v>20</v>
      </c>
      <c r="C16" s="229">
        <v>411</v>
      </c>
      <c r="D16" s="24">
        <v>414</v>
      </c>
      <c r="E16" s="24">
        <v>412</v>
      </c>
      <c r="F16" s="24">
        <v>413</v>
      </c>
      <c r="G16" s="24">
        <v>418</v>
      </c>
      <c r="H16" s="24">
        <v>428</v>
      </c>
      <c r="I16" s="24">
        <v>426</v>
      </c>
      <c r="J16" s="24">
        <v>419</v>
      </c>
      <c r="K16" s="24">
        <v>415</v>
      </c>
      <c r="L16" s="25">
        <v>421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1A3B-D959-48BB-8764-4DF003928E26}">
  <dimension ref="B1:M16"/>
  <sheetViews>
    <sheetView zoomScale="115" zoomScaleNormal="115" workbookViewId="0">
      <selection activeCell="O16" sqref="O16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2:13" ht="15" thickBot="1" x14ac:dyDescent="0.35"/>
    <row r="2" spans="2:13" ht="15" thickBot="1" x14ac:dyDescent="0.35">
      <c r="B2" s="241" t="s">
        <v>18</v>
      </c>
      <c r="C2" s="234" t="s">
        <v>21</v>
      </c>
      <c r="D2" s="27" t="s">
        <v>25</v>
      </c>
    </row>
    <row r="3" spans="2:13" x14ac:dyDescent="0.3">
      <c r="B3" s="242" t="s">
        <v>0</v>
      </c>
      <c r="C3" s="236">
        <v>20</v>
      </c>
      <c r="D3" s="3">
        <v>200</v>
      </c>
      <c r="F3" s="4"/>
      <c r="G3" s="4"/>
      <c r="H3" s="4"/>
      <c r="I3" s="4"/>
      <c r="J3" s="4"/>
      <c r="K3" s="4"/>
      <c r="L3" s="4"/>
      <c r="M3" s="4"/>
    </row>
    <row r="4" spans="2:13" x14ac:dyDescent="0.3">
      <c r="B4" s="243" t="s">
        <v>1</v>
      </c>
      <c r="C4" s="236">
        <v>10</v>
      </c>
      <c r="D4" s="3">
        <v>120</v>
      </c>
      <c r="F4" s="4"/>
      <c r="G4" s="4"/>
      <c r="H4" s="4"/>
      <c r="I4" s="4"/>
      <c r="J4" s="4"/>
      <c r="K4" s="4"/>
      <c r="L4" s="4"/>
      <c r="M4" s="4"/>
    </row>
    <row r="5" spans="2:13" x14ac:dyDescent="0.3">
      <c r="B5" s="243" t="s">
        <v>22</v>
      </c>
      <c r="C5" s="237">
        <v>0</v>
      </c>
      <c r="E5" s="4"/>
      <c r="F5" s="4"/>
      <c r="G5" s="4"/>
      <c r="H5" s="4"/>
      <c r="I5" s="4"/>
      <c r="J5" s="4"/>
      <c r="K5" s="4"/>
      <c r="L5" s="4"/>
      <c r="M5" s="4"/>
    </row>
    <row r="6" spans="2:13" x14ac:dyDescent="0.3">
      <c r="B6" s="243" t="s">
        <v>23</v>
      </c>
      <c r="C6" s="239">
        <v>10</v>
      </c>
      <c r="E6" s="4"/>
      <c r="F6" s="4"/>
      <c r="G6" s="4"/>
      <c r="H6" s="4"/>
      <c r="I6" s="4"/>
      <c r="J6" s="4"/>
      <c r="K6" s="4"/>
      <c r="L6" s="4"/>
      <c r="M6" s="4"/>
    </row>
    <row r="7" spans="2:13" x14ac:dyDescent="0.3">
      <c r="B7" s="244" t="s">
        <v>24</v>
      </c>
      <c r="C7" s="239">
        <v>10</v>
      </c>
      <c r="E7" s="4"/>
      <c r="F7" s="4"/>
      <c r="G7" s="4"/>
      <c r="H7" s="4"/>
      <c r="I7" s="4"/>
      <c r="J7" s="4"/>
      <c r="K7" s="4"/>
      <c r="L7" s="4"/>
      <c r="M7" s="4"/>
    </row>
    <row r="8" spans="2:13" ht="15" thickBot="1" x14ac:dyDescent="0.35">
      <c r="B8" s="245" t="s">
        <v>17</v>
      </c>
      <c r="C8" s="240">
        <v>20</v>
      </c>
    </row>
    <row r="9" spans="2:13" ht="15" thickBot="1" x14ac:dyDescent="0.35">
      <c r="B9" s="225" t="s">
        <v>18</v>
      </c>
      <c r="C9" s="55" t="s">
        <v>2</v>
      </c>
      <c r="D9" s="8" t="s">
        <v>3</v>
      </c>
      <c r="E9" s="8" t="s">
        <v>4</v>
      </c>
      <c r="F9" s="8" t="s">
        <v>5</v>
      </c>
      <c r="G9" s="8" t="s">
        <v>6</v>
      </c>
      <c r="H9" s="8" t="s">
        <v>7</v>
      </c>
      <c r="I9" s="8" t="s">
        <v>8</v>
      </c>
      <c r="J9" s="8" t="s">
        <v>9</v>
      </c>
      <c r="K9" s="8" t="s">
        <v>10</v>
      </c>
      <c r="L9" s="9" t="s">
        <v>11</v>
      </c>
    </row>
    <row r="10" spans="2:13" x14ac:dyDescent="0.3">
      <c r="B10" s="10" t="s">
        <v>12</v>
      </c>
      <c r="C10" s="69"/>
      <c r="D10" s="217">
        <v>200</v>
      </c>
      <c r="E10" s="217">
        <v>15</v>
      </c>
      <c r="F10" s="217">
        <v>20</v>
      </c>
      <c r="G10" s="217">
        <v>10</v>
      </c>
      <c r="H10" s="217"/>
      <c r="I10" s="217"/>
      <c r="J10" s="217">
        <v>15</v>
      </c>
      <c r="K10" s="217"/>
      <c r="L10" s="37">
        <v>0</v>
      </c>
    </row>
    <row r="11" spans="2:13" x14ac:dyDescent="0.3">
      <c r="B11" s="14" t="s">
        <v>13</v>
      </c>
      <c r="C11" s="69">
        <v>10</v>
      </c>
      <c r="D11" s="217"/>
      <c r="E11" s="217"/>
      <c r="F11" s="217"/>
      <c r="G11" s="217"/>
      <c r="H11" s="217"/>
      <c r="I11" s="217"/>
      <c r="J11" s="217"/>
      <c r="K11" s="217"/>
      <c r="L11" s="37"/>
    </row>
    <row r="12" spans="2:13" x14ac:dyDescent="0.3">
      <c r="B12" s="16" t="s">
        <v>14</v>
      </c>
      <c r="C12" s="69"/>
      <c r="D12" s="217"/>
      <c r="E12" s="217">
        <v>40</v>
      </c>
      <c r="F12" s="217">
        <v>30</v>
      </c>
      <c r="G12" s="217">
        <v>40</v>
      </c>
      <c r="H12" s="217">
        <v>20</v>
      </c>
      <c r="I12" s="217">
        <v>30</v>
      </c>
      <c r="J12" s="217"/>
      <c r="K12" s="217">
        <v>30</v>
      </c>
      <c r="L12" s="37">
        <v>20</v>
      </c>
    </row>
    <row r="13" spans="2:13" ht="15" thickBot="1" x14ac:dyDescent="0.35">
      <c r="B13" s="29" t="s">
        <v>15</v>
      </c>
      <c r="C13" s="69"/>
      <c r="D13" s="217">
        <v>20</v>
      </c>
      <c r="E13" s="217"/>
      <c r="F13" s="217"/>
      <c r="G13" s="217"/>
      <c r="H13" s="217"/>
      <c r="I13" s="217"/>
      <c r="J13" s="217"/>
      <c r="K13" s="217"/>
      <c r="L13" s="37"/>
    </row>
    <row r="14" spans="2:13" ht="15" thickBot="1" x14ac:dyDescent="0.35">
      <c r="B14" s="32" t="s">
        <v>16</v>
      </c>
      <c r="C14" s="227">
        <v>20</v>
      </c>
      <c r="D14" s="33"/>
      <c r="E14" s="34"/>
      <c r="F14" s="34"/>
      <c r="G14" s="34"/>
      <c r="H14" s="34"/>
      <c r="I14" s="34"/>
      <c r="J14" s="34"/>
      <c r="K14" s="34"/>
      <c r="L14" s="35"/>
    </row>
    <row r="15" spans="2:13" x14ac:dyDescent="0.3">
      <c r="B15" s="156" t="s">
        <v>19</v>
      </c>
      <c r="C15" s="228">
        <v>210</v>
      </c>
      <c r="D15" s="22">
        <v>211</v>
      </c>
      <c r="E15" s="22">
        <v>213</v>
      </c>
      <c r="F15" s="22">
        <v>215</v>
      </c>
      <c r="G15" s="22">
        <v>215</v>
      </c>
      <c r="H15" s="22">
        <v>216</v>
      </c>
      <c r="I15" s="22">
        <v>214</v>
      </c>
      <c r="J15" s="22">
        <v>212</v>
      </c>
      <c r="K15" s="22">
        <v>210</v>
      </c>
      <c r="L15" s="23">
        <v>209</v>
      </c>
    </row>
    <row r="16" spans="2:13" ht="15" thickBot="1" x14ac:dyDescent="0.35">
      <c r="B16" s="226" t="s">
        <v>20</v>
      </c>
      <c r="C16" s="229">
        <v>410</v>
      </c>
      <c r="D16" s="24">
        <v>413</v>
      </c>
      <c r="E16" s="24">
        <v>410</v>
      </c>
      <c r="F16" s="24">
        <v>415</v>
      </c>
      <c r="G16" s="24">
        <v>418</v>
      </c>
      <c r="H16" s="24">
        <v>430</v>
      </c>
      <c r="I16" s="24">
        <v>423</v>
      </c>
      <c r="J16" s="24">
        <v>419</v>
      </c>
      <c r="K16" s="24">
        <v>417</v>
      </c>
      <c r="L16" s="25">
        <v>422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C3FC-159B-4BF0-B980-4093E4D988CE}">
  <dimension ref="B2:M10"/>
  <sheetViews>
    <sheetView tabSelected="1" zoomScale="130" zoomScaleNormal="130" workbookViewId="0">
      <selection activeCell="E11" sqref="E11"/>
    </sheetView>
  </sheetViews>
  <sheetFormatPr defaultRowHeight="14.4" x14ac:dyDescent="0.3"/>
  <cols>
    <col min="2" max="2" width="29.5546875" bestFit="1" customWidth="1"/>
    <col min="3" max="3" width="8.21875" customWidth="1"/>
  </cols>
  <sheetData>
    <row r="2" spans="2:13" ht="15" thickBot="1" x14ac:dyDescent="0.35"/>
    <row r="3" spans="2:13" ht="15" thickBot="1" x14ac:dyDescent="0.35">
      <c r="B3" s="42" t="s">
        <v>18</v>
      </c>
      <c r="C3" s="43" t="s">
        <v>21</v>
      </c>
      <c r="E3" s="4"/>
      <c r="F3" s="4"/>
      <c r="G3" s="4"/>
      <c r="H3" s="4"/>
      <c r="I3" s="4"/>
      <c r="J3" s="4"/>
      <c r="K3" s="4"/>
      <c r="L3" s="4"/>
    </row>
    <row r="4" spans="2:13" x14ac:dyDescent="0.3">
      <c r="B4" s="38" t="s">
        <v>26</v>
      </c>
      <c r="C4" s="44">
        <v>200</v>
      </c>
      <c r="E4" s="4"/>
      <c r="F4" s="4"/>
      <c r="G4" s="4"/>
      <c r="H4" s="4"/>
      <c r="I4" s="4"/>
      <c r="J4" s="4"/>
      <c r="K4" s="4"/>
      <c r="L4" s="4"/>
    </row>
    <row r="5" spans="2:13" x14ac:dyDescent="0.3">
      <c r="B5" s="39" t="s">
        <v>22</v>
      </c>
      <c r="C5" s="40">
        <v>1</v>
      </c>
      <c r="D5" s="4"/>
      <c r="E5" s="4" t="s">
        <v>31</v>
      </c>
      <c r="F5" s="49" t="s">
        <v>32</v>
      </c>
      <c r="G5" s="4"/>
      <c r="H5" s="4"/>
      <c r="I5" s="4"/>
      <c r="J5" s="4"/>
      <c r="K5" s="4"/>
      <c r="L5" s="4"/>
    </row>
    <row r="6" spans="2:13" x14ac:dyDescent="0.3">
      <c r="B6" s="39" t="s">
        <v>23</v>
      </c>
      <c r="C6" s="45">
        <v>50</v>
      </c>
      <c r="E6" s="4"/>
      <c r="F6" s="4"/>
      <c r="G6" s="4"/>
      <c r="H6" s="4"/>
      <c r="I6" s="4"/>
      <c r="J6" s="4"/>
      <c r="K6" s="4"/>
      <c r="L6" s="4"/>
      <c r="M6" s="4"/>
    </row>
    <row r="7" spans="2:13" x14ac:dyDescent="0.3">
      <c r="B7" s="39" t="s">
        <v>24</v>
      </c>
      <c r="C7" s="45">
        <v>30</v>
      </c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B8" s="46" t="s">
        <v>17</v>
      </c>
      <c r="C8" s="47">
        <v>50</v>
      </c>
      <c r="E8" s="4" t="s">
        <v>31</v>
      </c>
      <c r="F8" s="49" t="s">
        <v>33</v>
      </c>
    </row>
    <row r="9" spans="2:13" ht="15" thickBot="1" x14ac:dyDescent="0.35">
      <c r="B9" s="48" t="s">
        <v>27</v>
      </c>
      <c r="C9" s="41" t="s">
        <v>28</v>
      </c>
      <c r="E9" t="s">
        <v>29</v>
      </c>
      <c r="H9" t="s">
        <v>34</v>
      </c>
    </row>
    <row r="10" spans="2:13" x14ac:dyDescent="0.3">
      <c r="H10" t="s">
        <v>35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0AEBB4-38D7-4AD5-803F-51F8D694A08D}">
          <x14:formula1>
            <xm:f>Selection!$A$1:$A$2</xm:f>
          </x14:formula1>
          <xm:sqref>C9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A2"/>
  <sheetViews>
    <sheetView workbookViewId="0">
      <selection activeCell="M19" sqref="M19"/>
    </sheetView>
  </sheetViews>
  <sheetFormatPr defaultRowHeight="14.4" x14ac:dyDescent="0.3"/>
  <sheetData>
    <row r="1" spans="1:1" x14ac:dyDescent="0.3">
      <c r="A1" t="s">
        <v>28</v>
      </c>
    </row>
    <row r="2" spans="1:1" x14ac:dyDescent="0.3">
      <c r="A2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AB02-E9CA-40CB-B386-70D450CE0A6B}">
  <dimension ref="A2:AH149"/>
  <sheetViews>
    <sheetView topLeftCell="C116" zoomScaleNormal="100" workbookViewId="0">
      <selection activeCell="P98" sqref="P98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4" width="10" style="4" bestFit="1" customWidth="1"/>
    <col min="15" max="15" width="10.6640625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50"/>
      <c r="B2" s="50"/>
      <c r="D2" s="51" t="s">
        <v>36</v>
      </c>
    </row>
    <row r="3" spans="1:16" x14ac:dyDescent="0.3">
      <c r="A3" s="50"/>
      <c r="B3" s="50"/>
      <c r="D3" s="51"/>
      <c r="J3" s="50" t="s">
        <v>37</v>
      </c>
    </row>
    <row r="4" spans="1:16" x14ac:dyDescent="0.3">
      <c r="C4" s="52" t="s">
        <v>38</v>
      </c>
      <c r="D4" s="53" t="s">
        <v>39</v>
      </c>
      <c r="J4" s="50" t="s">
        <v>40</v>
      </c>
    </row>
    <row r="5" spans="1:16" x14ac:dyDescent="0.3">
      <c r="D5" s="1" t="s">
        <v>0</v>
      </c>
      <c r="E5" s="6">
        <f>'DC1'!C3</f>
        <v>20</v>
      </c>
      <c r="F5" s="258">
        <f>'DC1'!D3</f>
        <v>600</v>
      </c>
      <c r="G5"/>
      <c r="P5" s="4"/>
    </row>
    <row r="6" spans="1:16" x14ac:dyDescent="0.3">
      <c r="D6" s="1" t="s">
        <v>1</v>
      </c>
      <c r="E6" s="6">
        <f>'DC1'!C4</f>
        <v>10</v>
      </c>
      <c r="F6" s="258">
        <f>'DC1'!D4</f>
        <v>350</v>
      </c>
      <c r="G6"/>
      <c r="O6" s="260">
        <v>1</v>
      </c>
      <c r="P6" s="4"/>
    </row>
    <row r="7" spans="1:16" x14ac:dyDescent="0.3">
      <c r="D7" s="1" t="s">
        <v>119</v>
      </c>
      <c r="E7" s="6">
        <f>'DC1'!C5</f>
        <v>2</v>
      </c>
      <c r="F7" t="s">
        <v>41</v>
      </c>
      <c r="O7" s="260"/>
    </row>
    <row r="8" spans="1:16" x14ac:dyDescent="0.3">
      <c r="D8" s="1" t="s">
        <v>94</v>
      </c>
      <c r="E8" s="6">
        <f>'DC1'!C6</f>
        <v>20</v>
      </c>
      <c r="F8" t="s">
        <v>42</v>
      </c>
      <c r="K8" s="54" t="s">
        <v>43</v>
      </c>
      <c r="O8" s="260"/>
    </row>
    <row r="9" spans="1:16" ht="15" thickBot="1" x14ac:dyDescent="0.35">
      <c r="D9" s="1" t="s">
        <v>44</v>
      </c>
      <c r="E9" s="7">
        <f>'DC1'!C7</f>
        <v>30</v>
      </c>
      <c r="F9" t="s">
        <v>42</v>
      </c>
      <c r="O9" s="262"/>
    </row>
    <row r="10" spans="1:16" ht="15" thickBot="1" x14ac:dyDescent="0.35">
      <c r="E10" s="253" t="s">
        <v>45</v>
      </c>
      <c r="F10" s="254" t="s">
        <v>2</v>
      </c>
      <c r="G10" s="254" t="s">
        <v>3</v>
      </c>
      <c r="H10" s="254" t="s">
        <v>4</v>
      </c>
      <c r="I10" s="254" t="s">
        <v>5</v>
      </c>
      <c r="J10" s="254" t="s">
        <v>6</v>
      </c>
      <c r="K10" s="254" t="s">
        <v>7</v>
      </c>
      <c r="L10" s="254" t="s">
        <v>8</v>
      </c>
      <c r="M10" s="254" t="s">
        <v>9</v>
      </c>
      <c r="N10" s="254" t="s">
        <v>10</v>
      </c>
      <c r="O10" s="255" t="s">
        <v>11</v>
      </c>
      <c r="P10" s="56" t="s">
        <v>46</v>
      </c>
    </row>
    <row r="11" spans="1:16" x14ac:dyDescent="0.3">
      <c r="D11" s="10" t="s">
        <v>12</v>
      </c>
      <c r="E11" s="57"/>
      <c r="F11" s="256">
        <f>'DC1'!C10</f>
        <v>0</v>
      </c>
      <c r="G11" s="256">
        <f>'DC1'!D10</f>
        <v>0</v>
      </c>
      <c r="H11" s="256">
        <f>'DC1'!E10</f>
        <v>0</v>
      </c>
      <c r="I11" s="256">
        <f>'DC1'!F10</f>
        <v>30</v>
      </c>
      <c r="J11" s="259">
        <f>'DC1'!G10</f>
        <v>40</v>
      </c>
      <c r="K11" s="256">
        <f>'DC1'!H10</f>
        <v>15</v>
      </c>
      <c r="L11" s="256">
        <f>'DC1'!I10</f>
        <v>150</v>
      </c>
      <c r="M11" s="256">
        <f>'DC1'!J10</f>
        <v>0</v>
      </c>
      <c r="N11" s="256">
        <f>'DC1'!K10</f>
        <v>0</v>
      </c>
      <c r="O11" s="257">
        <f>'DC1'!L10</f>
        <v>10</v>
      </c>
      <c r="P11" s="58" t="s">
        <v>47</v>
      </c>
    </row>
    <row r="12" spans="1:16" x14ac:dyDescent="0.3">
      <c r="C12" s="50" t="s">
        <v>48</v>
      </c>
      <c r="D12" s="14" t="s">
        <v>13</v>
      </c>
      <c r="E12" s="251"/>
      <c r="F12" s="250">
        <f>'DC1'!C11</f>
        <v>40</v>
      </c>
      <c r="G12" s="250">
        <f>'DC1'!D11</f>
        <v>30</v>
      </c>
      <c r="H12" s="250">
        <f>'DC1'!E11</f>
        <v>0</v>
      </c>
      <c r="I12" s="250">
        <f>'DC1'!F11</f>
        <v>0</v>
      </c>
      <c r="J12" s="250">
        <f>'DC1'!G11</f>
        <v>0</v>
      </c>
      <c r="K12" s="250">
        <f>'DC1'!H11</f>
        <v>0</v>
      </c>
      <c r="L12" s="250">
        <f>'DC1'!I11</f>
        <v>0</v>
      </c>
      <c r="M12" s="250">
        <f>'DC1'!J11</f>
        <v>0</v>
      </c>
      <c r="N12" s="250">
        <f>'DC1'!K11</f>
        <v>0</v>
      </c>
      <c r="O12" s="252">
        <f>'DC1'!L11</f>
        <v>0</v>
      </c>
    </row>
    <row r="13" spans="1:16" x14ac:dyDescent="0.3">
      <c r="D13" s="16" t="s">
        <v>14</v>
      </c>
      <c r="E13" s="60"/>
      <c r="F13" s="250">
        <f>'DC1'!C12</f>
        <v>0</v>
      </c>
      <c r="G13" s="250">
        <f>'DC1'!D12</f>
        <v>0</v>
      </c>
      <c r="H13" s="250">
        <f>'DC1'!E12</f>
        <v>20</v>
      </c>
      <c r="I13" s="250">
        <f>'DC1'!F12</f>
        <v>50</v>
      </c>
      <c r="J13" s="250">
        <f>'DC1'!G12</f>
        <v>60</v>
      </c>
      <c r="K13" s="250">
        <f>'DC1'!H12</f>
        <v>0</v>
      </c>
      <c r="L13" s="250">
        <f>'DC1'!I12</f>
        <v>40</v>
      </c>
      <c r="M13" s="250">
        <f>'DC1'!J12</f>
        <v>0</v>
      </c>
      <c r="N13" s="250">
        <f>'DC1'!K12</f>
        <v>40</v>
      </c>
      <c r="O13" s="252">
        <f>'DC1'!L12</f>
        <v>0</v>
      </c>
    </row>
    <row r="14" spans="1:16" x14ac:dyDescent="0.3">
      <c r="C14" s="50" t="s">
        <v>48</v>
      </c>
      <c r="D14" s="17" t="s">
        <v>15</v>
      </c>
      <c r="E14" s="60"/>
      <c r="F14" s="250">
        <f>'DC1'!C13</f>
        <v>50</v>
      </c>
      <c r="G14" s="250">
        <f>'DC1'!D13</f>
        <v>40</v>
      </c>
      <c r="H14" s="250">
        <f>'DC1'!E13</f>
        <v>0</v>
      </c>
      <c r="I14" s="250">
        <f>'DC1'!F13</f>
        <v>0</v>
      </c>
      <c r="J14" s="250">
        <f>'DC1'!G13</f>
        <v>0</v>
      </c>
      <c r="K14" s="250">
        <f>'DC1'!H13</f>
        <v>0</v>
      </c>
      <c r="L14" s="250">
        <f>'DC1'!I13</f>
        <v>0</v>
      </c>
      <c r="M14" s="250">
        <f>'DC1'!J13</f>
        <v>0</v>
      </c>
      <c r="N14" s="250">
        <f>'DC1'!K13</f>
        <v>0</v>
      </c>
      <c r="O14" s="252">
        <f>'DC1'!L13</f>
        <v>0</v>
      </c>
    </row>
    <row r="15" spans="1:16" ht="15" thickBot="1" x14ac:dyDescent="0.35">
      <c r="D15" s="61" t="s">
        <v>49</v>
      </c>
      <c r="E15" s="62"/>
      <c r="F15" s="63">
        <f>SUM(F11:F14)</f>
        <v>90</v>
      </c>
      <c r="G15" s="63">
        <f t="shared" ref="G15:O15" si="0">SUM(G11:G14)</f>
        <v>70</v>
      </c>
      <c r="H15" s="63">
        <f t="shared" si="0"/>
        <v>20</v>
      </c>
      <c r="I15" s="63">
        <f t="shared" si="0"/>
        <v>80</v>
      </c>
      <c r="J15" s="63">
        <f t="shared" si="0"/>
        <v>100</v>
      </c>
      <c r="K15" s="63">
        <f t="shared" si="0"/>
        <v>15</v>
      </c>
      <c r="L15" s="63">
        <f t="shared" si="0"/>
        <v>190</v>
      </c>
      <c r="M15" s="63">
        <f t="shared" si="0"/>
        <v>0</v>
      </c>
      <c r="N15" s="63">
        <f t="shared" si="0"/>
        <v>40</v>
      </c>
      <c r="O15" s="64">
        <f t="shared" si="0"/>
        <v>10</v>
      </c>
    </row>
    <row r="16" spans="1:16" x14ac:dyDescent="0.3">
      <c r="D16" s="65" t="s">
        <v>16</v>
      </c>
      <c r="E16" s="246"/>
      <c r="F16" s="247">
        <f>'DC1'!C14</f>
        <v>80</v>
      </c>
      <c r="G16" s="247">
        <f>'DC1'!D14</f>
        <v>80</v>
      </c>
      <c r="H16" s="248"/>
      <c r="I16" s="248"/>
      <c r="J16" s="248"/>
      <c r="K16" s="248"/>
      <c r="L16" s="248"/>
      <c r="M16" s="248"/>
      <c r="N16" s="248"/>
      <c r="O16" s="249"/>
      <c r="P16" s="50" t="s">
        <v>50</v>
      </c>
    </row>
    <row r="17" spans="3:34" x14ac:dyDescent="0.3">
      <c r="D17" s="68" t="s">
        <v>51</v>
      </c>
      <c r="E17" s="69">
        <f>'DC1'!C8</f>
        <v>50</v>
      </c>
      <c r="F17" s="70">
        <f>E17+F16+F19-F15</f>
        <v>40</v>
      </c>
      <c r="G17" s="70">
        <f t="shared" ref="G17:O17" si="1">F17+G16+G19-G15</f>
        <v>50</v>
      </c>
      <c r="H17" s="70">
        <f t="shared" si="1"/>
        <v>30</v>
      </c>
      <c r="I17" s="70">
        <f t="shared" si="1"/>
        <v>30</v>
      </c>
      <c r="J17" s="70">
        <f t="shared" si="1"/>
        <v>30</v>
      </c>
      <c r="K17" s="70">
        <f t="shared" si="1"/>
        <v>35</v>
      </c>
      <c r="L17" s="70">
        <f t="shared" si="1"/>
        <v>45</v>
      </c>
      <c r="M17" s="70">
        <f t="shared" si="1"/>
        <v>45</v>
      </c>
      <c r="N17" s="70">
        <f t="shared" si="1"/>
        <v>45</v>
      </c>
      <c r="O17" s="71">
        <f t="shared" si="1"/>
        <v>35</v>
      </c>
      <c r="Q17" s="72" t="s">
        <v>52</v>
      </c>
    </row>
    <row r="18" spans="3:34" x14ac:dyDescent="0.3">
      <c r="C18" s="50" t="s">
        <v>53</v>
      </c>
      <c r="D18" s="68" t="s">
        <v>54</v>
      </c>
      <c r="E18" s="73"/>
      <c r="F18" s="70">
        <f t="shared" ref="F18:G18" si="2">IF(E17-F15&lt;=$E$9, F15-E17+$E$9,0)</f>
        <v>70</v>
      </c>
      <c r="G18" s="70">
        <f t="shared" si="2"/>
        <v>60</v>
      </c>
      <c r="H18" s="70">
        <f>IF(G17-H15&lt;=$E$9, H15-G17+$E$9,0)</f>
        <v>0</v>
      </c>
      <c r="I18" s="70">
        <f t="shared" ref="I18:O18" si="3">IF(H17-I15&lt;=$E$9, I15-H17+$E$9,0)</f>
        <v>80</v>
      </c>
      <c r="J18" s="70">
        <f t="shared" si="3"/>
        <v>100</v>
      </c>
      <c r="K18" s="70">
        <f t="shared" si="3"/>
        <v>15</v>
      </c>
      <c r="L18" s="70">
        <f t="shared" si="3"/>
        <v>185</v>
      </c>
      <c r="M18" s="70">
        <f t="shared" si="3"/>
        <v>0</v>
      </c>
      <c r="N18" s="70">
        <f t="shared" si="3"/>
        <v>25</v>
      </c>
      <c r="O18" s="71">
        <f t="shared" si="3"/>
        <v>0</v>
      </c>
      <c r="Q18" s="72" t="s">
        <v>55</v>
      </c>
    </row>
    <row r="19" spans="3:34" x14ac:dyDescent="0.3">
      <c r="D19" s="74" t="s">
        <v>56</v>
      </c>
      <c r="E19" s="73"/>
      <c r="F19" s="70"/>
      <c r="G19" s="70"/>
      <c r="H19" s="70">
        <f xml:space="preserve"> CEILING(H18/$E$8,1)*$E$8</f>
        <v>0</v>
      </c>
      <c r="I19" s="70">
        <f t="shared" ref="I19:O19" si="4" xml:space="preserve"> CEILING(I18/$E$8,1)*$E$8</f>
        <v>80</v>
      </c>
      <c r="J19" s="70">
        <f t="shared" si="4"/>
        <v>100</v>
      </c>
      <c r="K19" s="70">
        <f t="shared" si="4"/>
        <v>20</v>
      </c>
      <c r="L19" s="70">
        <f t="shared" si="4"/>
        <v>200</v>
      </c>
      <c r="M19" s="70">
        <f t="shared" si="4"/>
        <v>0</v>
      </c>
      <c r="N19" s="70">
        <f t="shared" si="4"/>
        <v>40</v>
      </c>
      <c r="O19" s="71">
        <f t="shared" si="4"/>
        <v>0</v>
      </c>
    </row>
    <row r="20" spans="3:34" ht="15" thickBot="1" x14ac:dyDescent="0.35">
      <c r="D20" s="75" t="s">
        <v>57</v>
      </c>
      <c r="E20" s="76"/>
      <c r="F20" s="77">
        <f>H19</f>
        <v>0</v>
      </c>
      <c r="G20" s="77">
        <f t="shared" ref="G20:O20" si="5">I19</f>
        <v>80</v>
      </c>
      <c r="H20" s="77">
        <f t="shared" si="5"/>
        <v>100</v>
      </c>
      <c r="I20" s="77">
        <f t="shared" si="5"/>
        <v>20</v>
      </c>
      <c r="J20" s="77">
        <f t="shared" si="5"/>
        <v>200</v>
      </c>
      <c r="K20" s="77">
        <f t="shared" si="5"/>
        <v>0</v>
      </c>
      <c r="L20" s="77">
        <f t="shared" si="5"/>
        <v>40</v>
      </c>
      <c r="M20" s="77">
        <f t="shared" si="5"/>
        <v>0</v>
      </c>
      <c r="N20" s="77">
        <f t="shared" si="5"/>
        <v>0</v>
      </c>
      <c r="O20" s="78">
        <f t="shared" si="5"/>
        <v>0</v>
      </c>
    </row>
    <row r="21" spans="3:34" x14ac:dyDescent="0.3">
      <c r="D21" s="79" t="s">
        <v>58</v>
      </c>
      <c r="E21" s="80"/>
      <c r="F21" s="81">
        <f>QUOTIENT(MOD(F20+$E$6-1,$E$5),$E$6)</f>
        <v>0</v>
      </c>
      <c r="G21" s="81">
        <f t="shared" ref="G21:O21" si="6">QUOTIENT(MOD(G20+$E$6-1,$E$5),$E$6)</f>
        <v>0</v>
      </c>
      <c r="H21" s="81">
        <f t="shared" si="6"/>
        <v>0</v>
      </c>
      <c r="I21" s="81">
        <f t="shared" si="6"/>
        <v>0</v>
      </c>
      <c r="J21" s="81">
        <f t="shared" si="6"/>
        <v>0</v>
      </c>
      <c r="K21" s="81">
        <f t="shared" si="6"/>
        <v>0</v>
      </c>
      <c r="L21" s="81">
        <f t="shared" si="6"/>
        <v>0</v>
      </c>
      <c r="M21" s="81">
        <f t="shared" si="6"/>
        <v>0</v>
      </c>
      <c r="N21" s="81">
        <f t="shared" si="6"/>
        <v>0</v>
      </c>
      <c r="O21" s="82">
        <f t="shared" si="6"/>
        <v>0</v>
      </c>
    </row>
    <row r="22" spans="3:34" x14ac:dyDescent="0.3">
      <c r="C22" s="50"/>
      <c r="D22" s="83" t="s">
        <v>59</v>
      </c>
      <c r="E22" s="84"/>
      <c r="F22" s="85">
        <f>QUOTIENT(F20+$E$6-1,$E$5)</f>
        <v>0</v>
      </c>
      <c r="G22" s="85">
        <f t="shared" ref="G22:O22" si="7">QUOTIENT(G20+$E$6-1,$E$5)</f>
        <v>4</v>
      </c>
      <c r="H22" s="85">
        <f t="shared" si="7"/>
        <v>5</v>
      </c>
      <c r="I22" s="85">
        <f t="shared" si="7"/>
        <v>1</v>
      </c>
      <c r="J22" s="85">
        <f t="shared" si="7"/>
        <v>10</v>
      </c>
      <c r="K22" s="85">
        <f t="shared" si="7"/>
        <v>0</v>
      </c>
      <c r="L22" s="85">
        <f t="shared" si="7"/>
        <v>2</v>
      </c>
      <c r="M22" s="85">
        <f t="shared" si="7"/>
        <v>0</v>
      </c>
      <c r="N22" s="85">
        <f t="shared" si="7"/>
        <v>0</v>
      </c>
      <c r="O22" s="86">
        <f t="shared" si="7"/>
        <v>0</v>
      </c>
    </row>
    <row r="23" spans="3:34" ht="15" thickBot="1" x14ac:dyDescent="0.35">
      <c r="D23" s="87" t="s">
        <v>60</v>
      </c>
      <c r="E23" s="88"/>
      <c r="F23" s="89">
        <f t="shared" ref="F23:O23" si="8">F22*$F$5+F21*$F$6</f>
        <v>0</v>
      </c>
      <c r="G23" s="89">
        <f t="shared" si="8"/>
        <v>2400</v>
      </c>
      <c r="H23" s="89">
        <f t="shared" si="8"/>
        <v>3000</v>
      </c>
      <c r="I23" s="89">
        <f t="shared" si="8"/>
        <v>600</v>
      </c>
      <c r="J23" s="89">
        <f t="shared" si="8"/>
        <v>6000</v>
      </c>
      <c r="K23" s="89">
        <f t="shared" si="8"/>
        <v>0</v>
      </c>
      <c r="L23" s="89">
        <f t="shared" si="8"/>
        <v>1200</v>
      </c>
      <c r="M23" s="89">
        <f t="shared" si="8"/>
        <v>0</v>
      </c>
      <c r="N23" s="89">
        <f t="shared" si="8"/>
        <v>0</v>
      </c>
      <c r="O23" s="90">
        <f t="shared" si="8"/>
        <v>0</v>
      </c>
    </row>
    <row r="24" spans="3:34" x14ac:dyDescent="0.3">
      <c r="D24" s="91" t="s">
        <v>19</v>
      </c>
      <c r="E24" s="92"/>
      <c r="F24" s="93">
        <f>'DC1'!C15</f>
        <v>210</v>
      </c>
      <c r="G24" s="93">
        <f>'DC1'!D15</f>
        <v>211</v>
      </c>
      <c r="H24" s="93">
        <f>'DC1'!E15</f>
        <v>213</v>
      </c>
      <c r="I24" s="93">
        <f>'DC1'!F15</f>
        <v>215</v>
      </c>
      <c r="J24" s="93">
        <f>'DC1'!G15</f>
        <v>215</v>
      </c>
      <c r="K24" s="93">
        <f>'DC1'!H15</f>
        <v>216</v>
      </c>
      <c r="L24" s="93">
        <f>'DC1'!I15</f>
        <v>214</v>
      </c>
      <c r="M24" s="93">
        <f>'DC1'!J15</f>
        <v>212</v>
      </c>
      <c r="N24" s="93">
        <f>'DC1'!K15</f>
        <v>210</v>
      </c>
      <c r="O24" s="94">
        <f>'DC1'!L15</f>
        <v>209</v>
      </c>
    </row>
    <row r="25" spans="3:34" x14ac:dyDescent="0.3">
      <c r="C25" s="50" t="s">
        <v>61</v>
      </c>
      <c r="D25" s="95" t="s">
        <v>62</v>
      </c>
      <c r="E25" s="96"/>
      <c r="F25" s="97">
        <f t="shared" ref="F25:O25" si="9">F24*F20</f>
        <v>0</v>
      </c>
      <c r="G25" s="98">
        <f>G24*G20</f>
        <v>16880</v>
      </c>
      <c r="H25" s="98">
        <f t="shared" si="9"/>
        <v>21300</v>
      </c>
      <c r="I25" s="98">
        <f t="shared" si="9"/>
        <v>4300</v>
      </c>
      <c r="J25" s="98">
        <f t="shared" si="9"/>
        <v>43000</v>
      </c>
      <c r="K25" s="98">
        <f t="shared" si="9"/>
        <v>0</v>
      </c>
      <c r="L25" s="98">
        <f t="shared" si="9"/>
        <v>8560</v>
      </c>
      <c r="M25" s="98">
        <f t="shared" si="9"/>
        <v>0</v>
      </c>
      <c r="N25" s="98">
        <f t="shared" si="9"/>
        <v>0</v>
      </c>
      <c r="O25" s="99">
        <f t="shared" si="9"/>
        <v>0</v>
      </c>
      <c r="P25" s="50" t="s">
        <v>63</v>
      </c>
      <c r="AD25">
        <v>10</v>
      </c>
    </row>
    <row r="26" spans="3:34" ht="15" thickBot="1" x14ac:dyDescent="0.35">
      <c r="D26" s="100" t="s">
        <v>64</v>
      </c>
      <c r="E26" s="101"/>
      <c r="F26" s="102">
        <f t="shared" ref="F26:O26" si="10">F23+F25</f>
        <v>0</v>
      </c>
      <c r="G26" s="102">
        <f t="shared" si="10"/>
        <v>19280</v>
      </c>
      <c r="H26" s="102">
        <f t="shared" si="10"/>
        <v>24300</v>
      </c>
      <c r="I26" s="102">
        <f t="shared" si="10"/>
        <v>4900</v>
      </c>
      <c r="J26" s="102">
        <f t="shared" si="10"/>
        <v>49000</v>
      </c>
      <c r="K26" s="102">
        <f t="shared" si="10"/>
        <v>0</v>
      </c>
      <c r="L26" s="102">
        <f t="shared" si="10"/>
        <v>9760</v>
      </c>
      <c r="M26" s="102">
        <f t="shared" si="10"/>
        <v>0</v>
      </c>
      <c r="N26" s="102">
        <f t="shared" si="10"/>
        <v>0</v>
      </c>
      <c r="O26" s="103">
        <f t="shared" si="10"/>
        <v>0</v>
      </c>
      <c r="P26" s="50" t="s">
        <v>65</v>
      </c>
      <c r="AD26">
        <v>20</v>
      </c>
    </row>
    <row r="27" spans="3:34" x14ac:dyDescent="0.3">
      <c r="D27" s="91" t="s">
        <v>20</v>
      </c>
      <c r="E27" s="104"/>
      <c r="F27" s="93">
        <f>'DC1'!C16</f>
        <v>410</v>
      </c>
      <c r="G27" s="93">
        <f>'DC1'!D16</f>
        <v>413</v>
      </c>
      <c r="H27" s="93">
        <f>'DC1'!E16</f>
        <v>410</v>
      </c>
      <c r="I27" s="93">
        <f>'DC1'!F16</f>
        <v>415</v>
      </c>
      <c r="J27" s="93">
        <f>'DC1'!G16</f>
        <v>418</v>
      </c>
      <c r="K27" s="93">
        <f>'DC1'!H16</f>
        <v>430</v>
      </c>
      <c r="L27" s="93">
        <f>'DC1'!I16</f>
        <v>423</v>
      </c>
      <c r="M27" s="93">
        <f>'DC1'!J16</f>
        <v>419</v>
      </c>
      <c r="N27" s="93">
        <f>'DC1'!K16</f>
        <v>417</v>
      </c>
      <c r="O27" s="94">
        <f>'DC1'!L16</f>
        <v>422</v>
      </c>
    </row>
    <row r="28" spans="3:34" x14ac:dyDescent="0.3">
      <c r="D28" s="95" t="s">
        <v>66</v>
      </c>
      <c r="E28" s="105"/>
      <c r="F28" s="106">
        <f>F27*F20</f>
        <v>0</v>
      </c>
      <c r="G28" s="106">
        <f t="shared" ref="G28:O28" si="11">G27*G20</f>
        <v>33040</v>
      </c>
      <c r="H28" s="106">
        <f t="shared" si="11"/>
        <v>41000</v>
      </c>
      <c r="I28" s="106">
        <f t="shared" si="11"/>
        <v>8300</v>
      </c>
      <c r="J28" s="106">
        <f t="shared" si="11"/>
        <v>83600</v>
      </c>
      <c r="K28" s="106">
        <f t="shared" si="11"/>
        <v>0</v>
      </c>
      <c r="L28" s="106">
        <f t="shared" si="11"/>
        <v>16920</v>
      </c>
      <c r="M28" s="106">
        <f t="shared" si="11"/>
        <v>0</v>
      </c>
      <c r="N28" s="106">
        <f t="shared" si="11"/>
        <v>0</v>
      </c>
      <c r="O28" s="107">
        <f t="shared" si="11"/>
        <v>0</v>
      </c>
      <c r="P28" s="50" t="s">
        <v>67</v>
      </c>
    </row>
    <row r="29" spans="3:34" ht="13.8" customHeight="1" thickBot="1" x14ac:dyDescent="0.35">
      <c r="D29" s="108" t="s">
        <v>68</v>
      </c>
      <c r="E29" s="109"/>
      <c r="F29" s="110">
        <f>F28-F26</f>
        <v>0</v>
      </c>
      <c r="G29" s="110">
        <f t="shared" ref="G29:O29" si="12">G28-G26</f>
        <v>13760</v>
      </c>
      <c r="H29" s="110">
        <f t="shared" si="12"/>
        <v>16700</v>
      </c>
      <c r="I29" s="110">
        <f t="shared" si="12"/>
        <v>3400</v>
      </c>
      <c r="J29" s="110">
        <f t="shared" si="12"/>
        <v>34600</v>
      </c>
      <c r="K29" s="110">
        <f t="shared" si="12"/>
        <v>0</v>
      </c>
      <c r="L29" s="110">
        <f t="shared" si="12"/>
        <v>7160</v>
      </c>
      <c r="M29" s="110">
        <f t="shared" si="12"/>
        <v>0</v>
      </c>
      <c r="N29" s="110">
        <f t="shared" si="12"/>
        <v>0</v>
      </c>
      <c r="O29" s="111">
        <f t="shared" si="12"/>
        <v>0</v>
      </c>
      <c r="P29" s="50" t="s">
        <v>69</v>
      </c>
    </row>
    <row r="30" spans="3:34" ht="13.8" customHeight="1" thickBot="1" x14ac:dyDescent="0.35">
      <c r="D30" s="79" t="s">
        <v>70</v>
      </c>
      <c r="E30" s="112"/>
      <c r="F30" s="81">
        <f>SUM(H11:H12)</f>
        <v>0</v>
      </c>
      <c r="G30" s="81">
        <f>SUM(I11:I12)</f>
        <v>30</v>
      </c>
      <c r="H30" s="81">
        <f t="shared" ref="H30:O30" si="13">SUM(J11:J12)</f>
        <v>40</v>
      </c>
      <c r="I30" s="81">
        <f t="shared" si="13"/>
        <v>15</v>
      </c>
      <c r="J30" s="81">
        <f t="shared" si="13"/>
        <v>150</v>
      </c>
      <c r="K30" s="81">
        <f t="shared" si="13"/>
        <v>0</v>
      </c>
      <c r="L30" s="81">
        <f t="shared" si="13"/>
        <v>0</v>
      </c>
      <c r="M30" s="81">
        <f t="shared" si="13"/>
        <v>10</v>
      </c>
      <c r="N30" s="81">
        <f t="shared" si="13"/>
        <v>0</v>
      </c>
      <c r="O30" s="82">
        <f t="shared" si="13"/>
        <v>0</v>
      </c>
      <c r="P30" s="50" t="s">
        <v>71</v>
      </c>
      <c r="AC30" s="113" t="s">
        <v>72</v>
      </c>
      <c r="AD30" s="114"/>
      <c r="AF30" s="115" t="s">
        <v>73</v>
      </c>
      <c r="AH30" s="115" t="s">
        <v>73</v>
      </c>
    </row>
    <row r="31" spans="3:34" ht="13.8" customHeight="1" thickBot="1" x14ac:dyDescent="0.35">
      <c r="D31" s="116" t="s">
        <v>74</v>
      </c>
      <c r="E31" s="112"/>
      <c r="F31" s="81">
        <f>MIN(F139,F30)</f>
        <v>0</v>
      </c>
      <c r="G31" s="81">
        <f t="shared" ref="G31:O31" si="14">MIN(G139,G30)</f>
        <v>30</v>
      </c>
      <c r="H31" s="81">
        <f t="shared" si="14"/>
        <v>20</v>
      </c>
      <c r="I31" s="81">
        <f t="shared" si="14"/>
        <v>0</v>
      </c>
      <c r="J31" s="81">
        <f t="shared" si="14"/>
        <v>60</v>
      </c>
      <c r="K31" s="81">
        <f t="shared" si="14"/>
        <v>0</v>
      </c>
      <c r="L31" s="81">
        <f t="shared" si="14"/>
        <v>0</v>
      </c>
      <c r="M31" s="81">
        <f t="shared" si="14"/>
        <v>0</v>
      </c>
      <c r="N31" s="81">
        <f t="shared" si="14"/>
        <v>0</v>
      </c>
      <c r="O31" s="82">
        <f t="shared" si="14"/>
        <v>0</v>
      </c>
      <c r="P31" s="50"/>
      <c r="AC31" s="117"/>
      <c r="AD31" s="118"/>
      <c r="AF31" s="115"/>
      <c r="AH31" s="115"/>
    </row>
    <row r="32" spans="3:34" x14ac:dyDescent="0.3">
      <c r="D32" s="119" t="s">
        <v>75</v>
      </c>
      <c r="E32" s="84"/>
      <c r="F32" s="85">
        <f>QUOTIENT(MOD(F31+$E$6-1,$E$5),$E$6)</f>
        <v>0</v>
      </c>
      <c r="G32" s="85">
        <f t="shared" ref="G32:O32" si="15">QUOTIENT(MOD(G31+$E$6-1,$E$5),$E$6)</f>
        <v>1</v>
      </c>
      <c r="H32" s="85">
        <f t="shared" si="15"/>
        <v>0</v>
      </c>
      <c r="I32" s="85">
        <f t="shared" si="15"/>
        <v>0</v>
      </c>
      <c r="J32" s="85">
        <f t="shared" si="15"/>
        <v>0</v>
      </c>
      <c r="K32" s="85">
        <f t="shared" si="15"/>
        <v>0</v>
      </c>
      <c r="L32" s="85">
        <f t="shared" si="15"/>
        <v>0</v>
      </c>
      <c r="M32" s="85">
        <f t="shared" si="15"/>
        <v>0</v>
      </c>
      <c r="N32" s="85">
        <f t="shared" si="15"/>
        <v>0</v>
      </c>
      <c r="O32" s="86">
        <f t="shared" si="15"/>
        <v>0</v>
      </c>
      <c r="P32" s="58" t="s">
        <v>76</v>
      </c>
      <c r="AA32" s="120" t="s">
        <v>77</v>
      </c>
      <c r="AB32" s="120" t="s">
        <v>78</v>
      </c>
      <c r="AC32" s="121" t="s">
        <v>79</v>
      </c>
      <c r="AD32" s="122" t="s">
        <v>78</v>
      </c>
      <c r="AE32" s="118" t="s">
        <v>79</v>
      </c>
      <c r="AF32" s="123" t="s">
        <v>79</v>
      </c>
      <c r="AG32" s="118" t="s">
        <v>78</v>
      </c>
      <c r="AH32" s="124" t="s">
        <v>78</v>
      </c>
    </row>
    <row r="33" spans="3:34" x14ac:dyDescent="0.3">
      <c r="D33" s="125" t="s">
        <v>80</v>
      </c>
      <c r="E33" s="84"/>
      <c r="F33" s="85">
        <f>QUOTIENT(F31+$E$6-1,$E$5)</f>
        <v>0</v>
      </c>
      <c r="G33" s="85">
        <f t="shared" ref="G33:O33" si="16">QUOTIENT(G31+$E$6-1,$E$5)</f>
        <v>1</v>
      </c>
      <c r="H33" s="85">
        <f t="shared" si="16"/>
        <v>1</v>
      </c>
      <c r="I33" s="85">
        <f t="shared" si="16"/>
        <v>0</v>
      </c>
      <c r="J33" s="85">
        <f t="shared" si="16"/>
        <v>3</v>
      </c>
      <c r="K33" s="85">
        <f t="shared" si="16"/>
        <v>0</v>
      </c>
      <c r="L33" s="85">
        <f t="shared" si="16"/>
        <v>0</v>
      </c>
      <c r="M33" s="85">
        <f t="shared" si="16"/>
        <v>0</v>
      </c>
      <c r="N33" s="85">
        <f t="shared" si="16"/>
        <v>0</v>
      </c>
      <c r="O33" s="86">
        <f t="shared" si="16"/>
        <v>0</v>
      </c>
      <c r="P33" s="58"/>
      <c r="V33">
        <f>MOD(W33,$AD$25)</f>
        <v>0</v>
      </c>
      <c r="W33">
        <v>0</v>
      </c>
      <c r="X33">
        <f>CEILING(W33,20)</f>
        <v>0</v>
      </c>
      <c r="Y33">
        <f>FLOOR(W33,20)</f>
        <v>0</v>
      </c>
      <c r="Z33">
        <f>MOD(W33,20)</f>
        <v>0</v>
      </c>
      <c r="AA33" s="120">
        <v>0</v>
      </c>
      <c r="AB33" s="120">
        <v>0</v>
      </c>
      <c r="AC33" s="126">
        <v>0</v>
      </c>
      <c r="AD33" s="127">
        <v>0</v>
      </c>
      <c r="AE33">
        <f>QUOTIENT(MOD(W33,$AD$26),$AD$25)</f>
        <v>0</v>
      </c>
      <c r="AF33" s="128">
        <f>QUOTIENT(MOD(W33+$AD$25-1,$AD$26),$AD$25)</f>
        <v>0</v>
      </c>
      <c r="AG33">
        <f>QUOTIENT(W33,$AD$26)</f>
        <v>0</v>
      </c>
      <c r="AH33" s="129">
        <f>QUOTIENT(W33+$AD$25-1,$AD$26)</f>
        <v>0</v>
      </c>
    </row>
    <row r="34" spans="3:34" ht="15" thickBot="1" x14ac:dyDescent="0.35">
      <c r="D34" s="130" t="s">
        <v>81</v>
      </c>
      <c r="E34" s="131"/>
      <c r="F34" s="132">
        <f>F33*$F$5+F32*$F$6</f>
        <v>0</v>
      </c>
      <c r="G34" s="132">
        <f t="shared" ref="G34:O34" si="17">G33*$F$5+G32*$F$6</f>
        <v>950</v>
      </c>
      <c r="H34" s="132">
        <f t="shared" si="17"/>
        <v>600</v>
      </c>
      <c r="I34" s="132">
        <f t="shared" si="17"/>
        <v>0</v>
      </c>
      <c r="J34" s="132">
        <f t="shared" si="17"/>
        <v>1800</v>
      </c>
      <c r="K34" s="132">
        <f t="shared" si="17"/>
        <v>0</v>
      </c>
      <c r="L34" s="132">
        <f t="shared" si="17"/>
        <v>0</v>
      </c>
      <c r="M34" s="132">
        <f t="shared" si="17"/>
        <v>0</v>
      </c>
      <c r="N34" s="132">
        <f t="shared" si="17"/>
        <v>0</v>
      </c>
      <c r="O34" s="133">
        <f t="shared" si="17"/>
        <v>0</v>
      </c>
      <c r="P34" s="134"/>
      <c r="V34">
        <f t="shared" ref="V34:V59" si="18">MOD(W34,$AD$25)</f>
        <v>1</v>
      </c>
      <c r="W34">
        <v>1</v>
      </c>
      <c r="X34">
        <f t="shared" ref="X34:X75" si="19">CEILING(W34,20)</f>
        <v>20</v>
      </c>
      <c r="Y34">
        <f t="shared" ref="Y34:Y75" si="20">FLOOR(W34,20)</f>
        <v>0</v>
      </c>
      <c r="Z34">
        <f t="shared" ref="Z34:Z75" si="21">MOD(W34,20)</f>
        <v>1</v>
      </c>
      <c r="AA34" s="120">
        <v>1</v>
      </c>
      <c r="AB34" s="120">
        <v>0</v>
      </c>
      <c r="AC34" s="126">
        <v>1</v>
      </c>
      <c r="AD34" s="127">
        <v>0</v>
      </c>
      <c r="AE34">
        <f t="shared" ref="AE34:AE75" si="22">QUOTIENT(MOD(W34,$AD$26),$AD$25)</f>
        <v>0</v>
      </c>
      <c r="AF34" s="128">
        <f t="shared" ref="AF34:AF75" si="23">QUOTIENT(MOD(W34+$AD$25-1,$AD$26),$AD$25)</f>
        <v>1</v>
      </c>
      <c r="AG34">
        <f t="shared" ref="AG34:AG75" si="24">QUOTIENT(W34,$AD$26)</f>
        <v>0</v>
      </c>
      <c r="AH34" s="129">
        <f t="shared" ref="AH34:AH75" si="25">QUOTIENT(W34+$AD$25-1,$AD$26)</f>
        <v>0</v>
      </c>
    </row>
    <row r="35" spans="3:34" x14ac:dyDescent="0.3">
      <c r="C35" s="50" t="s">
        <v>82</v>
      </c>
      <c r="D35" s="135" t="s">
        <v>83</v>
      </c>
      <c r="E35" s="96"/>
      <c r="F35" s="97">
        <f>F31*F24</f>
        <v>0</v>
      </c>
      <c r="G35" s="97">
        <f t="shared" ref="G35:O35" si="26">G31*G24</f>
        <v>6330</v>
      </c>
      <c r="H35" s="97">
        <f t="shared" si="26"/>
        <v>4260</v>
      </c>
      <c r="I35" s="97">
        <f t="shared" si="26"/>
        <v>0</v>
      </c>
      <c r="J35" s="97">
        <f t="shared" si="26"/>
        <v>12900</v>
      </c>
      <c r="K35" s="97">
        <f t="shared" si="26"/>
        <v>0</v>
      </c>
      <c r="L35" s="97">
        <f t="shared" si="26"/>
        <v>0</v>
      </c>
      <c r="M35" s="97">
        <f t="shared" si="26"/>
        <v>0</v>
      </c>
      <c r="N35" s="97">
        <f t="shared" si="26"/>
        <v>0</v>
      </c>
      <c r="O35" s="136">
        <f t="shared" si="26"/>
        <v>0</v>
      </c>
      <c r="P35" s="134"/>
      <c r="V35">
        <f t="shared" si="18"/>
        <v>2</v>
      </c>
      <c r="W35">
        <v>2</v>
      </c>
      <c r="X35">
        <f t="shared" si="19"/>
        <v>20</v>
      </c>
      <c r="Y35">
        <f t="shared" si="20"/>
        <v>0</v>
      </c>
      <c r="Z35">
        <f t="shared" si="21"/>
        <v>2</v>
      </c>
      <c r="AA35" s="120">
        <v>1</v>
      </c>
      <c r="AB35" s="120">
        <v>0</v>
      </c>
      <c r="AC35" s="126">
        <v>1</v>
      </c>
      <c r="AD35" s="127">
        <v>0</v>
      </c>
      <c r="AE35">
        <f t="shared" si="22"/>
        <v>0</v>
      </c>
      <c r="AF35" s="128">
        <f t="shared" si="23"/>
        <v>1</v>
      </c>
      <c r="AG35">
        <f t="shared" si="24"/>
        <v>0</v>
      </c>
      <c r="AH35" s="129">
        <f t="shared" si="25"/>
        <v>0</v>
      </c>
    </row>
    <row r="36" spans="3:34" ht="15" thickBot="1" x14ac:dyDescent="0.35">
      <c r="C36" s="50"/>
      <c r="D36" s="137" t="s">
        <v>84</v>
      </c>
      <c r="E36" s="138"/>
      <c r="F36" s="110">
        <f>F35+F34</f>
        <v>0</v>
      </c>
      <c r="G36" s="110">
        <f t="shared" ref="G36:O36" si="27">G35+G34</f>
        <v>7280</v>
      </c>
      <c r="H36" s="110">
        <f t="shared" si="27"/>
        <v>4860</v>
      </c>
      <c r="I36" s="110">
        <f t="shared" si="27"/>
        <v>0</v>
      </c>
      <c r="J36" s="110">
        <f t="shared" si="27"/>
        <v>14700</v>
      </c>
      <c r="K36" s="110">
        <f t="shared" si="27"/>
        <v>0</v>
      </c>
      <c r="L36" s="110">
        <f t="shared" si="27"/>
        <v>0</v>
      </c>
      <c r="M36" s="110">
        <f t="shared" si="27"/>
        <v>0</v>
      </c>
      <c r="N36" s="110">
        <f t="shared" si="27"/>
        <v>0</v>
      </c>
      <c r="O36" s="111">
        <f t="shared" si="27"/>
        <v>0</v>
      </c>
      <c r="P36" s="58"/>
      <c r="V36">
        <f t="shared" si="18"/>
        <v>3</v>
      </c>
      <c r="W36">
        <v>3</v>
      </c>
      <c r="X36">
        <f t="shared" si="19"/>
        <v>20</v>
      </c>
      <c r="Y36">
        <f t="shared" si="20"/>
        <v>0</v>
      </c>
      <c r="Z36">
        <f t="shared" si="21"/>
        <v>3</v>
      </c>
      <c r="AA36" s="120">
        <v>1</v>
      </c>
      <c r="AB36" s="120">
        <v>0</v>
      </c>
      <c r="AC36" s="126">
        <v>1</v>
      </c>
      <c r="AD36" s="127">
        <v>0</v>
      </c>
      <c r="AE36">
        <f t="shared" si="22"/>
        <v>0</v>
      </c>
      <c r="AF36" s="128">
        <f t="shared" si="23"/>
        <v>1</v>
      </c>
      <c r="AG36">
        <f t="shared" si="24"/>
        <v>0</v>
      </c>
      <c r="AH36" s="129">
        <f t="shared" si="25"/>
        <v>0</v>
      </c>
    </row>
    <row r="37" spans="3:34" x14ac:dyDescent="0.3">
      <c r="D37" s="139" t="s">
        <v>85</v>
      </c>
      <c r="E37" s="92"/>
      <c r="F37" s="140">
        <f>F31*F27</f>
        <v>0</v>
      </c>
      <c r="G37" s="140">
        <f t="shared" ref="G37:O37" si="28">G31*G27</f>
        <v>12390</v>
      </c>
      <c r="H37" s="140">
        <f t="shared" si="28"/>
        <v>8200</v>
      </c>
      <c r="I37" s="140">
        <f t="shared" si="28"/>
        <v>0</v>
      </c>
      <c r="J37" s="140">
        <f t="shared" si="28"/>
        <v>25080</v>
      </c>
      <c r="K37" s="140">
        <f t="shared" si="28"/>
        <v>0</v>
      </c>
      <c r="L37" s="140">
        <f t="shared" si="28"/>
        <v>0</v>
      </c>
      <c r="M37" s="140">
        <f t="shared" si="28"/>
        <v>0</v>
      </c>
      <c r="N37" s="140">
        <f t="shared" si="28"/>
        <v>0</v>
      </c>
      <c r="O37" s="141">
        <f t="shared" si="28"/>
        <v>0</v>
      </c>
      <c r="P37" s="58"/>
      <c r="V37">
        <f t="shared" si="18"/>
        <v>4</v>
      </c>
      <c r="W37">
        <v>4</v>
      </c>
      <c r="X37">
        <f t="shared" si="19"/>
        <v>20</v>
      </c>
      <c r="Y37">
        <f t="shared" si="20"/>
        <v>0</v>
      </c>
      <c r="Z37">
        <f t="shared" si="21"/>
        <v>4</v>
      </c>
      <c r="AA37" s="120">
        <v>1</v>
      </c>
      <c r="AB37" s="120">
        <v>0</v>
      </c>
      <c r="AC37" s="126">
        <v>1</v>
      </c>
      <c r="AD37" s="127">
        <v>0</v>
      </c>
      <c r="AE37">
        <f t="shared" si="22"/>
        <v>0</v>
      </c>
      <c r="AF37" s="128">
        <f t="shared" si="23"/>
        <v>1</v>
      </c>
      <c r="AG37">
        <f t="shared" si="24"/>
        <v>0</v>
      </c>
      <c r="AH37" s="129">
        <f t="shared" si="25"/>
        <v>0</v>
      </c>
    </row>
    <row r="38" spans="3:34" ht="15" thickBot="1" x14ac:dyDescent="0.35">
      <c r="D38" s="137" t="s">
        <v>86</v>
      </c>
      <c r="E38" s="142"/>
      <c r="F38" s="143">
        <f>F37-F36</f>
        <v>0</v>
      </c>
      <c r="G38" s="143">
        <f>G37-G36</f>
        <v>5110</v>
      </c>
      <c r="H38" s="144">
        <f t="shared" ref="H38:O38" si="29">H37-H36</f>
        <v>3340</v>
      </c>
      <c r="I38" s="143">
        <f t="shared" si="29"/>
        <v>0</v>
      </c>
      <c r="J38" s="143">
        <f t="shared" si="29"/>
        <v>10380</v>
      </c>
      <c r="K38" s="143">
        <f t="shared" si="29"/>
        <v>0</v>
      </c>
      <c r="L38" s="143">
        <f t="shared" si="29"/>
        <v>0</v>
      </c>
      <c r="M38" s="143">
        <f t="shared" si="29"/>
        <v>0</v>
      </c>
      <c r="N38" s="143">
        <f t="shared" si="29"/>
        <v>0</v>
      </c>
      <c r="O38" s="145">
        <f t="shared" si="29"/>
        <v>0</v>
      </c>
      <c r="P38" s="50" t="s">
        <v>69</v>
      </c>
      <c r="V38">
        <f t="shared" si="18"/>
        <v>5</v>
      </c>
      <c r="W38">
        <v>5</v>
      </c>
      <c r="X38">
        <f t="shared" si="19"/>
        <v>20</v>
      </c>
      <c r="Y38">
        <f t="shared" si="20"/>
        <v>0</v>
      </c>
      <c r="Z38">
        <f t="shared" si="21"/>
        <v>5</v>
      </c>
      <c r="AA38" s="120">
        <v>1</v>
      </c>
      <c r="AB38" s="120">
        <v>0</v>
      </c>
      <c r="AC38" s="126">
        <v>1</v>
      </c>
      <c r="AD38" s="127">
        <v>0</v>
      </c>
      <c r="AE38">
        <f t="shared" si="22"/>
        <v>0</v>
      </c>
      <c r="AF38" s="128">
        <f t="shared" si="23"/>
        <v>1</v>
      </c>
      <c r="AG38">
        <f t="shared" si="24"/>
        <v>0</v>
      </c>
      <c r="AH38" s="129">
        <f t="shared" si="25"/>
        <v>0</v>
      </c>
    </row>
    <row r="39" spans="3:34" ht="15" thickBot="1" x14ac:dyDescent="0.35">
      <c r="D39" s="146" t="s">
        <v>87</v>
      </c>
      <c r="E39" s="147"/>
      <c r="F39" s="148">
        <f>F29-F38</f>
        <v>0</v>
      </c>
      <c r="G39" s="148">
        <f>G29-G38</f>
        <v>8650</v>
      </c>
      <c r="H39" s="148">
        <f t="shared" ref="H39:O39" si="30">H29-H38</f>
        <v>13360</v>
      </c>
      <c r="I39" s="148">
        <f t="shared" si="30"/>
        <v>3400</v>
      </c>
      <c r="J39" s="148">
        <f t="shared" si="30"/>
        <v>24220</v>
      </c>
      <c r="K39" s="148">
        <f t="shared" si="30"/>
        <v>0</v>
      </c>
      <c r="L39" s="148">
        <f t="shared" si="30"/>
        <v>7160</v>
      </c>
      <c r="M39" s="148">
        <f t="shared" si="30"/>
        <v>0</v>
      </c>
      <c r="N39" s="148">
        <f t="shared" si="30"/>
        <v>0</v>
      </c>
      <c r="O39" s="149">
        <f t="shared" si="30"/>
        <v>0</v>
      </c>
      <c r="V39">
        <f t="shared" si="18"/>
        <v>6</v>
      </c>
      <c r="W39">
        <v>6</v>
      </c>
      <c r="X39">
        <f t="shared" si="19"/>
        <v>20</v>
      </c>
      <c r="Y39">
        <f t="shared" si="20"/>
        <v>0</v>
      </c>
      <c r="Z39">
        <f t="shared" si="21"/>
        <v>6</v>
      </c>
      <c r="AA39" s="120">
        <v>2</v>
      </c>
      <c r="AB39" s="120">
        <v>0</v>
      </c>
      <c r="AC39" s="126">
        <v>1</v>
      </c>
      <c r="AD39" s="127">
        <v>0</v>
      </c>
      <c r="AE39">
        <f t="shared" si="22"/>
        <v>0</v>
      </c>
      <c r="AF39" s="128">
        <f t="shared" si="23"/>
        <v>1</v>
      </c>
      <c r="AG39">
        <f t="shared" si="24"/>
        <v>0</v>
      </c>
      <c r="AH39" s="129">
        <f t="shared" si="25"/>
        <v>0</v>
      </c>
    </row>
    <row r="40" spans="3:34" x14ac:dyDescent="0.3">
      <c r="D40" s="150" t="s">
        <v>88</v>
      </c>
      <c r="E40" s="151"/>
      <c r="F40" s="152" t="e">
        <f>F30/F20</f>
        <v>#DIV/0!</v>
      </c>
      <c r="G40" s="152">
        <f t="shared" ref="G40:O40" si="31">G30/G20</f>
        <v>0.375</v>
      </c>
      <c r="H40" s="152">
        <f t="shared" si="31"/>
        <v>0.4</v>
      </c>
      <c r="I40" s="152">
        <f t="shared" si="31"/>
        <v>0.75</v>
      </c>
      <c r="J40" s="152">
        <f t="shared" si="31"/>
        <v>0.75</v>
      </c>
      <c r="K40" s="152" t="e">
        <f t="shared" si="31"/>
        <v>#DIV/0!</v>
      </c>
      <c r="L40" s="152">
        <f t="shared" si="31"/>
        <v>0</v>
      </c>
      <c r="M40" s="152" t="e">
        <f t="shared" si="31"/>
        <v>#DIV/0!</v>
      </c>
      <c r="N40" s="152" t="e">
        <f t="shared" si="31"/>
        <v>#DIV/0!</v>
      </c>
      <c r="O40" s="152" t="e">
        <f t="shared" si="31"/>
        <v>#DIV/0!</v>
      </c>
      <c r="V40">
        <f t="shared" si="18"/>
        <v>7</v>
      </c>
      <c r="W40">
        <v>7</v>
      </c>
      <c r="X40">
        <f t="shared" si="19"/>
        <v>20</v>
      </c>
      <c r="Y40">
        <f t="shared" si="20"/>
        <v>0</v>
      </c>
      <c r="Z40">
        <f t="shared" si="21"/>
        <v>7</v>
      </c>
      <c r="AA40" s="120">
        <v>2</v>
      </c>
      <c r="AB40" s="120">
        <v>0</v>
      </c>
      <c r="AC40" s="126">
        <v>1</v>
      </c>
      <c r="AD40" s="127">
        <v>0</v>
      </c>
      <c r="AE40">
        <f t="shared" si="22"/>
        <v>0</v>
      </c>
      <c r="AF40" s="128">
        <f t="shared" si="23"/>
        <v>1</v>
      </c>
      <c r="AG40">
        <f t="shared" si="24"/>
        <v>0</v>
      </c>
      <c r="AH40" s="129">
        <f t="shared" si="25"/>
        <v>0</v>
      </c>
    </row>
    <row r="41" spans="3:34" x14ac:dyDescent="0.3">
      <c r="D41" s="150" t="s">
        <v>89</v>
      </c>
      <c r="E41" s="151"/>
      <c r="F41" s="152" t="e">
        <f>F36/F26</f>
        <v>#DIV/0!</v>
      </c>
      <c r="G41" s="152">
        <f t="shared" ref="G41:O41" si="32">G36/G26</f>
        <v>0.37759336099585061</v>
      </c>
      <c r="H41" s="152">
        <f t="shared" si="32"/>
        <v>0.2</v>
      </c>
      <c r="I41" s="152">
        <f t="shared" si="32"/>
        <v>0</v>
      </c>
      <c r="J41" s="152">
        <f t="shared" si="32"/>
        <v>0.3</v>
      </c>
      <c r="K41" s="152" t="e">
        <f t="shared" si="32"/>
        <v>#DIV/0!</v>
      </c>
      <c r="L41" s="152">
        <f t="shared" si="32"/>
        <v>0</v>
      </c>
      <c r="M41" s="152" t="e">
        <f t="shared" si="32"/>
        <v>#DIV/0!</v>
      </c>
      <c r="N41" s="152" t="e">
        <f t="shared" si="32"/>
        <v>#DIV/0!</v>
      </c>
      <c r="O41" s="152" t="e">
        <f t="shared" si="32"/>
        <v>#DIV/0!</v>
      </c>
      <c r="V41">
        <f t="shared" si="18"/>
        <v>8</v>
      </c>
      <c r="W41">
        <v>8</v>
      </c>
      <c r="X41">
        <f t="shared" si="19"/>
        <v>20</v>
      </c>
      <c r="Y41">
        <f t="shared" si="20"/>
        <v>0</v>
      </c>
      <c r="Z41">
        <f t="shared" si="21"/>
        <v>8</v>
      </c>
      <c r="AA41" s="120">
        <v>2</v>
      </c>
      <c r="AB41" s="120">
        <v>0</v>
      </c>
      <c r="AC41" s="126">
        <v>1</v>
      </c>
      <c r="AD41" s="127">
        <v>0</v>
      </c>
      <c r="AE41">
        <f t="shared" si="22"/>
        <v>0</v>
      </c>
      <c r="AF41" s="128">
        <f t="shared" si="23"/>
        <v>1</v>
      </c>
      <c r="AG41">
        <f t="shared" si="24"/>
        <v>0</v>
      </c>
      <c r="AH41" s="129">
        <f t="shared" si="25"/>
        <v>0</v>
      </c>
    </row>
    <row r="42" spans="3:34" x14ac:dyDescent="0.3">
      <c r="D42" s="150" t="s">
        <v>90</v>
      </c>
      <c r="E42" s="153"/>
      <c r="F42" s="152" t="e">
        <f>F38/F29</f>
        <v>#DIV/0!</v>
      </c>
      <c r="G42" s="152">
        <f t="shared" ref="G42:O42" si="33">G38/G29</f>
        <v>0.37136627906976744</v>
      </c>
      <c r="H42" s="152">
        <f t="shared" si="33"/>
        <v>0.2</v>
      </c>
      <c r="I42" s="152">
        <f t="shared" si="33"/>
        <v>0</v>
      </c>
      <c r="J42" s="152">
        <f t="shared" si="33"/>
        <v>0.3</v>
      </c>
      <c r="K42" s="152" t="e">
        <f t="shared" si="33"/>
        <v>#DIV/0!</v>
      </c>
      <c r="L42" s="152">
        <f t="shared" si="33"/>
        <v>0</v>
      </c>
      <c r="M42" s="152" t="e">
        <f t="shared" si="33"/>
        <v>#DIV/0!</v>
      </c>
      <c r="N42" s="152" t="e">
        <f t="shared" si="33"/>
        <v>#DIV/0!</v>
      </c>
      <c r="O42" s="152" t="e">
        <f t="shared" si="33"/>
        <v>#DIV/0!</v>
      </c>
      <c r="V42">
        <f t="shared" si="18"/>
        <v>9</v>
      </c>
      <c r="W42">
        <v>9</v>
      </c>
      <c r="X42">
        <f t="shared" si="19"/>
        <v>20</v>
      </c>
      <c r="Y42">
        <f t="shared" si="20"/>
        <v>0</v>
      </c>
      <c r="Z42">
        <f t="shared" si="21"/>
        <v>9</v>
      </c>
      <c r="AA42" s="120">
        <v>2</v>
      </c>
      <c r="AB42" s="120">
        <v>0</v>
      </c>
      <c r="AC42" s="126">
        <v>1</v>
      </c>
      <c r="AD42" s="127">
        <v>0</v>
      </c>
      <c r="AE42">
        <f t="shared" si="22"/>
        <v>0</v>
      </c>
      <c r="AF42" s="128">
        <f t="shared" si="23"/>
        <v>1</v>
      </c>
      <c r="AG42">
        <f t="shared" si="24"/>
        <v>0</v>
      </c>
      <c r="AH42" s="129">
        <f t="shared" si="25"/>
        <v>0</v>
      </c>
    </row>
    <row r="43" spans="3:34" x14ac:dyDescent="0.3">
      <c r="E43" s="4"/>
      <c r="V43">
        <f t="shared" si="18"/>
        <v>0</v>
      </c>
      <c r="W43">
        <v>10</v>
      </c>
      <c r="X43">
        <f t="shared" si="19"/>
        <v>20</v>
      </c>
      <c r="Y43">
        <f t="shared" si="20"/>
        <v>0</v>
      </c>
      <c r="Z43">
        <f t="shared" si="21"/>
        <v>10</v>
      </c>
      <c r="AA43" s="120">
        <v>2</v>
      </c>
      <c r="AB43" s="120">
        <v>0</v>
      </c>
      <c r="AC43" s="126">
        <v>1</v>
      </c>
      <c r="AD43" s="127">
        <v>0</v>
      </c>
      <c r="AE43">
        <f t="shared" si="22"/>
        <v>1</v>
      </c>
      <c r="AF43" s="128">
        <f t="shared" si="23"/>
        <v>1</v>
      </c>
      <c r="AG43">
        <f t="shared" si="24"/>
        <v>0</v>
      </c>
      <c r="AH43" s="129">
        <f t="shared" si="25"/>
        <v>0</v>
      </c>
    </row>
    <row r="44" spans="3:34" x14ac:dyDescent="0.3">
      <c r="C44" s="52" t="s">
        <v>91</v>
      </c>
      <c r="D44" s="53" t="s">
        <v>92</v>
      </c>
      <c r="E44" s="4"/>
      <c r="V44">
        <f t="shared" si="18"/>
        <v>1</v>
      </c>
      <c r="W44">
        <v>11</v>
      </c>
      <c r="X44">
        <f t="shared" si="19"/>
        <v>20</v>
      </c>
      <c r="Y44">
        <f t="shared" si="20"/>
        <v>0</v>
      </c>
      <c r="Z44">
        <f t="shared" si="21"/>
        <v>11</v>
      </c>
      <c r="AA44" s="120">
        <v>3</v>
      </c>
      <c r="AB44" s="120">
        <v>0</v>
      </c>
      <c r="AC44" s="126">
        <v>0</v>
      </c>
      <c r="AD44" s="127">
        <v>1</v>
      </c>
      <c r="AE44">
        <f t="shared" si="22"/>
        <v>1</v>
      </c>
      <c r="AF44" s="128">
        <f t="shared" si="23"/>
        <v>0</v>
      </c>
      <c r="AG44">
        <f t="shared" si="24"/>
        <v>0</v>
      </c>
      <c r="AH44" s="129">
        <f t="shared" si="25"/>
        <v>1</v>
      </c>
    </row>
    <row r="45" spans="3:34" x14ac:dyDescent="0.3">
      <c r="D45" s="1" t="s">
        <v>0</v>
      </c>
      <c r="E45" s="2">
        <f>'DC2'!C3</f>
        <v>20</v>
      </c>
      <c r="F45" s="258">
        <f>'DC2'!D3</f>
        <v>500</v>
      </c>
      <c r="G45"/>
      <c r="I45" s="72" t="s">
        <v>93</v>
      </c>
      <c r="P45" s="4"/>
      <c r="V45">
        <f t="shared" si="18"/>
        <v>2</v>
      </c>
      <c r="W45">
        <v>12</v>
      </c>
      <c r="X45">
        <f t="shared" si="19"/>
        <v>20</v>
      </c>
      <c r="Y45">
        <f t="shared" si="20"/>
        <v>0</v>
      </c>
      <c r="Z45">
        <f t="shared" si="21"/>
        <v>12</v>
      </c>
      <c r="AA45" s="120">
        <v>3</v>
      </c>
      <c r="AB45" s="120">
        <v>0</v>
      </c>
      <c r="AC45" s="126">
        <v>0</v>
      </c>
      <c r="AD45" s="127">
        <v>1</v>
      </c>
      <c r="AE45">
        <f t="shared" si="22"/>
        <v>1</v>
      </c>
      <c r="AF45" s="128">
        <f t="shared" si="23"/>
        <v>0</v>
      </c>
      <c r="AG45">
        <f t="shared" si="24"/>
        <v>0</v>
      </c>
      <c r="AH45" s="129">
        <f t="shared" si="25"/>
        <v>1</v>
      </c>
    </row>
    <row r="46" spans="3:34" x14ac:dyDescent="0.3">
      <c r="D46" s="1" t="s">
        <v>1</v>
      </c>
      <c r="E46" s="2">
        <f>'DC2'!C4</f>
        <v>10</v>
      </c>
      <c r="F46" s="258">
        <f>'DC2'!D4</f>
        <v>280</v>
      </c>
      <c r="G46"/>
      <c r="O46" s="260">
        <v>2</v>
      </c>
      <c r="P46" s="4"/>
      <c r="V46">
        <f>MOD(W46,$AD$25)</f>
        <v>3</v>
      </c>
      <c r="W46">
        <v>13</v>
      </c>
      <c r="X46">
        <f t="shared" si="19"/>
        <v>20</v>
      </c>
      <c r="Y46">
        <f t="shared" si="20"/>
        <v>0</v>
      </c>
      <c r="Z46">
        <f t="shared" si="21"/>
        <v>13</v>
      </c>
      <c r="AA46" s="120">
        <v>3</v>
      </c>
      <c r="AB46" s="120">
        <v>0</v>
      </c>
      <c r="AC46" s="126">
        <v>0</v>
      </c>
      <c r="AD46" s="127">
        <v>1</v>
      </c>
      <c r="AE46">
        <f t="shared" si="22"/>
        <v>1</v>
      </c>
      <c r="AF46" s="128">
        <f t="shared" si="23"/>
        <v>0</v>
      </c>
      <c r="AG46">
        <f t="shared" si="24"/>
        <v>0</v>
      </c>
      <c r="AH46" s="129">
        <f t="shared" si="25"/>
        <v>1</v>
      </c>
    </row>
    <row r="47" spans="3:34" x14ac:dyDescent="0.3">
      <c r="D47" s="1" t="s">
        <v>119</v>
      </c>
      <c r="E47" s="5">
        <f>'DC2'!C5</f>
        <v>1</v>
      </c>
      <c r="F47" t="s">
        <v>41</v>
      </c>
      <c r="O47" s="260"/>
      <c r="V47">
        <f t="shared" si="18"/>
        <v>4</v>
      </c>
      <c r="W47">
        <v>14</v>
      </c>
      <c r="X47">
        <f t="shared" si="19"/>
        <v>20</v>
      </c>
      <c r="Y47">
        <f t="shared" si="20"/>
        <v>0</v>
      </c>
      <c r="Z47">
        <f t="shared" si="21"/>
        <v>14</v>
      </c>
      <c r="AA47" s="120">
        <v>3</v>
      </c>
      <c r="AB47" s="120">
        <v>0</v>
      </c>
      <c r="AC47" s="126">
        <v>0</v>
      </c>
      <c r="AD47" s="127">
        <v>1</v>
      </c>
      <c r="AE47">
        <f t="shared" si="22"/>
        <v>1</v>
      </c>
      <c r="AF47" s="128">
        <f t="shared" si="23"/>
        <v>0</v>
      </c>
      <c r="AG47">
        <f t="shared" si="24"/>
        <v>0</v>
      </c>
      <c r="AH47" s="129">
        <f t="shared" si="25"/>
        <v>1</v>
      </c>
    </row>
    <row r="48" spans="3:34" x14ac:dyDescent="0.3">
      <c r="D48" s="1" t="s">
        <v>94</v>
      </c>
      <c r="E48" s="7">
        <f>'DC2'!C6</f>
        <v>20</v>
      </c>
      <c r="F48" t="s">
        <v>42</v>
      </c>
      <c r="K48" s="54" t="s">
        <v>43</v>
      </c>
      <c r="O48" s="260"/>
      <c r="V48">
        <f t="shared" si="18"/>
        <v>5</v>
      </c>
      <c r="W48">
        <v>15</v>
      </c>
      <c r="X48">
        <f t="shared" si="19"/>
        <v>20</v>
      </c>
      <c r="Y48">
        <f t="shared" si="20"/>
        <v>0</v>
      </c>
      <c r="Z48">
        <f t="shared" si="21"/>
        <v>15</v>
      </c>
      <c r="AA48" s="120">
        <v>3</v>
      </c>
      <c r="AB48" s="120">
        <v>0</v>
      </c>
      <c r="AC48" s="126">
        <v>0</v>
      </c>
      <c r="AD48" s="127">
        <v>1</v>
      </c>
      <c r="AE48">
        <f t="shared" si="22"/>
        <v>1</v>
      </c>
      <c r="AF48" s="128">
        <f t="shared" si="23"/>
        <v>0</v>
      </c>
      <c r="AG48">
        <f t="shared" si="24"/>
        <v>0</v>
      </c>
      <c r="AH48" s="129">
        <f t="shared" si="25"/>
        <v>1</v>
      </c>
    </row>
    <row r="49" spans="3:34" ht="15" thickBot="1" x14ac:dyDescent="0.35">
      <c r="D49" s="1" t="s">
        <v>44</v>
      </c>
      <c r="E49" s="7">
        <f>'DC2'!C7</f>
        <v>20</v>
      </c>
      <c r="F49" t="s">
        <v>42</v>
      </c>
      <c r="O49" s="261"/>
      <c r="V49">
        <f>MOD(W49,$AD$25)</f>
        <v>6</v>
      </c>
      <c r="W49">
        <v>16</v>
      </c>
      <c r="X49">
        <f t="shared" si="19"/>
        <v>20</v>
      </c>
      <c r="Y49">
        <f t="shared" si="20"/>
        <v>0</v>
      </c>
      <c r="Z49">
        <f t="shared" si="21"/>
        <v>16</v>
      </c>
      <c r="AA49" s="120">
        <v>0</v>
      </c>
      <c r="AB49" s="120">
        <v>1</v>
      </c>
      <c r="AC49" s="126">
        <v>0</v>
      </c>
      <c r="AD49" s="127">
        <v>1</v>
      </c>
      <c r="AE49">
        <f t="shared" si="22"/>
        <v>1</v>
      </c>
      <c r="AF49" s="128">
        <f t="shared" si="23"/>
        <v>0</v>
      </c>
      <c r="AG49">
        <f t="shared" si="24"/>
        <v>0</v>
      </c>
      <c r="AH49" s="129">
        <f t="shared" si="25"/>
        <v>1</v>
      </c>
    </row>
    <row r="50" spans="3:34" ht="15" thickBot="1" x14ac:dyDescent="0.35">
      <c r="C50" s="154"/>
      <c r="E50" s="253" t="s">
        <v>45</v>
      </c>
      <c r="F50" s="254" t="s">
        <v>2</v>
      </c>
      <c r="G50" s="254" t="s">
        <v>3</v>
      </c>
      <c r="H50" s="254" t="s">
        <v>4</v>
      </c>
      <c r="I50" s="254" t="s">
        <v>5</v>
      </c>
      <c r="J50" s="254" t="s">
        <v>6</v>
      </c>
      <c r="K50" s="254" t="s">
        <v>7</v>
      </c>
      <c r="L50" s="254" t="s">
        <v>8</v>
      </c>
      <c r="M50" s="254" t="s">
        <v>9</v>
      </c>
      <c r="N50" s="254" t="s">
        <v>10</v>
      </c>
      <c r="O50" s="255" t="s">
        <v>11</v>
      </c>
      <c r="V50">
        <f t="shared" si="18"/>
        <v>7</v>
      </c>
      <c r="W50">
        <v>17</v>
      </c>
      <c r="X50">
        <f t="shared" si="19"/>
        <v>20</v>
      </c>
      <c r="Y50">
        <f t="shared" si="20"/>
        <v>0</v>
      </c>
      <c r="Z50">
        <f t="shared" si="21"/>
        <v>17</v>
      </c>
      <c r="AA50" s="120">
        <v>0</v>
      </c>
      <c r="AB50" s="120">
        <v>1</v>
      </c>
      <c r="AC50" s="126">
        <v>0</v>
      </c>
      <c r="AD50" s="127">
        <v>1</v>
      </c>
      <c r="AE50">
        <f t="shared" si="22"/>
        <v>1</v>
      </c>
      <c r="AF50" s="128">
        <f t="shared" si="23"/>
        <v>0</v>
      </c>
      <c r="AG50">
        <f t="shared" si="24"/>
        <v>0</v>
      </c>
      <c r="AH50" s="129">
        <f t="shared" si="25"/>
        <v>1</v>
      </c>
    </row>
    <row r="51" spans="3:34" x14ac:dyDescent="0.3">
      <c r="D51" s="10" t="s">
        <v>12</v>
      </c>
      <c r="E51" s="57"/>
      <c r="F51" s="256">
        <f>'DC2'!C10</f>
        <v>0</v>
      </c>
      <c r="G51" s="256">
        <f>'DC2'!D10</f>
        <v>0</v>
      </c>
      <c r="H51" s="256">
        <f>'DC2'!E10</f>
        <v>0</v>
      </c>
      <c r="I51" s="259">
        <f>'DC2'!F10</f>
        <v>20</v>
      </c>
      <c r="J51" s="256">
        <f>'DC2'!G10</f>
        <v>20</v>
      </c>
      <c r="K51" s="256">
        <f>'DC2'!H10</f>
        <v>15</v>
      </c>
      <c r="L51" s="256">
        <f>'DC2'!I10</f>
        <v>0</v>
      </c>
      <c r="M51" s="256">
        <f>'DC2'!J10</f>
        <v>10</v>
      </c>
      <c r="N51" s="256">
        <f>'DC2'!K10</f>
        <v>0</v>
      </c>
      <c r="O51" s="257">
        <f>'DC2'!L10</f>
        <v>10</v>
      </c>
      <c r="V51">
        <f t="shared" si="18"/>
        <v>8</v>
      </c>
      <c r="W51">
        <v>18</v>
      </c>
      <c r="X51">
        <f t="shared" si="19"/>
        <v>20</v>
      </c>
      <c r="Y51">
        <f t="shared" si="20"/>
        <v>0</v>
      </c>
      <c r="Z51">
        <f t="shared" si="21"/>
        <v>18</v>
      </c>
      <c r="AA51" s="120">
        <v>0</v>
      </c>
      <c r="AB51" s="120">
        <v>1</v>
      </c>
      <c r="AC51" s="126">
        <v>0</v>
      </c>
      <c r="AD51" s="127">
        <v>1</v>
      </c>
      <c r="AE51">
        <f t="shared" si="22"/>
        <v>1</v>
      </c>
      <c r="AF51" s="128">
        <f t="shared" si="23"/>
        <v>0</v>
      </c>
      <c r="AG51">
        <f t="shared" si="24"/>
        <v>0</v>
      </c>
      <c r="AH51" s="129">
        <f t="shared" si="25"/>
        <v>1</v>
      </c>
    </row>
    <row r="52" spans="3:34" x14ac:dyDescent="0.3">
      <c r="D52" s="14" t="s">
        <v>13</v>
      </c>
      <c r="E52" s="251"/>
      <c r="F52" s="250">
        <f>'DC2'!C11</f>
        <v>0</v>
      </c>
      <c r="G52" s="250">
        <f>'DC2'!D11</f>
        <v>10</v>
      </c>
      <c r="H52" s="250">
        <f>'DC2'!E11</f>
        <v>0</v>
      </c>
      <c r="I52" s="250">
        <f>'DC2'!F11</f>
        <v>0</v>
      </c>
      <c r="J52" s="250">
        <f>'DC2'!G11</f>
        <v>0</v>
      </c>
      <c r="K52" s="250">
        <f>'DC2'!H11</f>
        <v>0</v>
      </c>
      <c r="L52" s="250">
        <f>'DC2'!I11</f>
        <v>0</v>
      </c>
      <c r="M52" s="250">
        <f>'DC2'!J11</f>
        <v>0</v>
      </c>
      <c r="N52" s="250">
        <f>'DC2'!K11</f>
        <v>0</v>
      </c>
      <c r="O52" s="252">
        <f>'DC2'!L11</f>
        <v>0</v>
      </c>
      <c r="V52">
        <f t="shared" si="18"/>
        <v>9</v>
      </c>
      <c r="W52">
        <v>19</v>
      </c>
      <c r="X52">
        <f t="shared" si="19"/>
        <v>20</v>
      </c>
      <c r="Y52">
        <f t="shared" si="20"/>
        <v>0</v>
      </c>
      <c r="Z52">
        <f t="shared" si="21"/>
        <v>19</v>
      </c>
      <c r="AA52" s="120">
        <v>0</v>
      </c>
      <c r="AB52" s="120">
        <v>1</v>
      </c>
      <c r="AC52" s="126">
        <v>0</v>
      </c>
      <c r="AD52" s="127">
        <v>1</v>
      </c>
      <c r="AE52">
        <f t="shared" si="22"/>
        <v>1</v>
      </c>
      <c r="AF52" s="128">
        <f t="shared" si="23"/>
        <v>0</v>
      </c>
      <c r="AG52">
        <f t="shared" si="24"/>
        <v>0</v>
      </c>
      <c r="AH52" s="129">
        <f t="shared" si="25"/>
        <v>1</v>
      </c>
    </row>
    <row r="53" spans="3:34" x14ac:dyDescent="0.3">
      <c r="D53" s="16" t="s">
        <v>14</v>
      </c>
      <c r="E53" s="60"/>
      <c r="F53" s="250">
        <f>'DC2'!C12</f>
        <v>0</v>
      </c>
      <c r="G53" s="250">
        <f>'DC2'!D12</f>
        <v>0</v>
      </c>
      <c r="H53" s="250">
        <f>'DC2'!E12</f>
        <v>0</v>
      </c>
      <c r="I53" s="250">
        <f>'DC2'!F12</f>
        <v>60</v>
      </c>
      <c r="J53" s="250">
        <f>'DC2'!G12</f>
        <v>80</v>
      </c>
      <c r="K53" s="250">
        <f>'DC2'!H12</f>
        <v>0</v>
      </c>
      <c r="L53" s="250">
        <f>'DC2'!I12</f>
        <v>40</v>
      </c>
      <c r="M53" s="250">
        <f>'DC2'!J12</f>
        <v>0</v>
      </c>
      <c r="N53" s="250">
        <f>'DC2'!K12</f>
        <v>50</v>
      </c>
      <c r="O53" s="252">
        <f>'DC2'!L12</f>
        <v>0</v>
      </c>
      <c r="V53">
        <f t="shared" si="18"/>
        <v>0</v>
      </c>
      <c r="W53">
        <v>20</v>
      </c>
      <c r="X53">
        <f t="shared" si="19"/>
        <v>20</v>
      </c>
      <c r="Y53">
        <f t="shared" si="20"/>
        <v>20</v>
      </c>
      <c r="Z53">
        <f t="shared" si="21"/>
        <v>0</v>
      </c>
      <c r="AA53" s="120">
        <v>0</v>
      </c>
      <c r="AB53" s="120">
        <v>1</v>
      </c>
      <c r="AC53" s="126">
        <v>0</v>
      </c>
      <c r="AD53" s="127">
        <v>1</v>
      </c>
      <c r="AE53">
        <f t="shared" si="22"/>
        <v>0</v>
      </c>
      <c r="AF53" s="128">
        <f t="shared" si="23"/>
        <v>0</v>
      </c>
      <c r="AG53">
        <f t="shared" si="24"/>
        <v>1</v>
      </c>
      <c r="AH53" s="129">
        <f t="shared" si="25"/>
        <v>1</v>
      </c>
    </row>
    <row r="54" spans="3:34" x14ac:dyDescent="0.3">
      <c r="D54" s="17" t="s">
        <v>15</v>
      </c>
      <c r="E54" s="60"/>
      <c r="F54" s="250">
        <f>'DC2'!C13</f>
        <v>0</v>
      </c>
      <c r="G54" s="250">
        <f>'DC2'!D13</f>
        <v>40</v>
      </c>
      <c r="H54" s="250">
        <f>'DC2'!E13</f>
        <v>0</v>
      </c>
      <c r="I54" s="250">
        <f>'DC2'!F13</f>
        <v>0</v>
      </c>
      <c r="J54" s="250">
        <f>'DC2'!G13</f>
        <v>0</v>
      </c>
      <c r="K54" s="250">
        <f>'DC2'!H13</f>
        <v>0</v>
      </c>
      <c r="L54" s="250">
        <f>'DC2'!I13</f>
        <v>0</v>
      </c>
      <c r="M54" s="250">
        <f>'DC2'!J13</f>
        <v>0</v>
      </c>
      <c r="N54" s="250">
        <f>'DC2'!K13</f>
        <v>0</v>
      </c>
      <c r="O54" s="252">
        <f>'DC2'!L13</f>
        <v>0</v>
      </c>
      <c r="V54">
        <f t="shared" si="18"/>
        <v>1</v>
      </c>
      <c r="W54">
        <v>21</v>
      </c>
      <c r="X54">
        <f t="shared" si="19"/>
        <v>40</v>
      </c>
      <c r="Y54">
        <f t="shared" si="20"/>
        <v>20</v>
      </c>
      <c r="Z54">
        <f t="shared" si="21"/>
        <v>1</v>
      </c>
      <c r="AA54" s="120">
        <v>1</v>
      </c>
      <c r="AB54" s="120">
        <v>1</v>
      </c>
      <c r="AC54" s="126">
        <v>1</v>
      </c>
      <c r="AD54" s="127">
        <v>1</v>
      </c>
      <c r="AE54">
        <f t="shared" si="22"/>
        <v>0</v>
      </c>
      <c r="AF54" s="128">
        <f t="shared" si="23"/>
        <v>1</v>
      </c>
      <c r="AG54">
        <f t="shared" si="24"/>
        <v>1</v>
      </c>
      <c r="AH54" s="129">
        <f t="shared" si="25"/>
        <v>1</v>
      </c>
    </row>
    <row r="55" spans="3:34" ht="15" thickBot="1" x14ac:dyDescent="0.35">
      <c r="D55" s="61" t="s">
        <v>49</v>
      </c>
      <c r="E55" s="62"/>
      <c r="F55" s="63">
        <f>SUM(F51:F54)</f>
        <v>0</v>
      </c>
      <c r="G55" s="63">
        <f t="shared" ref="G55:N55" si="34">SUM(G51:G54)</f>
        <v>50</v>
      </c>
      <c r="H55" s="63">
        <f t="shared" si="34"/>
        <v>0</v>
      </c>
      <c r="I55" s="63">
        <f t="shared" si="34"/>
        <v>80</v>
      </c>
      <c r="J55" s="63">
        <f t="shared" si="34"/>
        <v>100</v>
      </c>
      <c r="K55" s="63">
        <f t="shared" si="34"/>
        <v>15</v>
      </c>
      <c r="L55" s="63">
        <f t="shared" si="34"/>
        <v>40</v>
      </c>
      <c r="M55" s="63">
        <f t="shared" si="34"/>
        <v>10</v>
      </c>
      <c r="N55" s="63">
        <f t="shared" si="34"/>
        <v>50</v>
      </c>
      <c r="O55" s="64">
        <f>SUM(O51:O54)</f>
        <v>10</v>
      </c>
      <c r="V55">
        <f t="shared" si="18"/>
        <v>2</v>
      </c>
      <c r="W55">
        <v>22</v>
      </c>
      <c r="X55">
        <f t="shared" si="19"/>
        <v>40</v>
      </c>
      <c r="Y55">
        <f t="shared" si="20"/>
        <v>20</v>
      </c>
      <c r="Z55">
        <f t="shared" si="21"/>
        <v>2</v>
      </c>
      <c r="AA55" s="120">
        <v>1</v>
      </c>
      <c r="AB55" s="120">
        <v>1</v>
      </c>
      <c r="AC55" s="126">
        <v>1</v>
      </c>
      <c r="AD55" s="127">
        <v>1</v>
      </c>
      <c r="AE55">
        <f t="shared" si="22"/>
        <v>0</v>
      </c>
      <c r="AF55" s="128">
        <f t="shared" si="23"/>
        <v>1</v>
      </c>
      <c r="AG55">
        <f t="shared" si="24"/>
        <v>1</v>
      </c>
      <c r="AH55" s="129">
        <f t="shared" si="25"/>
        <v>1</v>
      </c>
    </row>
    <row r="56" spans="3:34" x14ac:dyDescent="0.3">
      <c r="D56" s="65" t="s">
        <v>16</v>
      </c>
      <c r="E56" s="246"/>
      <c r="F56" s="247">
        <f>'DC2'!C14</f>
        <v>20</v>
      </c>
      <c r="G56" s="247">
        <f>'DC2'!D14</f>
        <v>0</v>
      </c>
      <c r="H56" s="248"/>
      <c r="I56" s="248"/>
      <c r="J56" s="248"/>
      <c r="K56" s="248"/>
      <c r="L56" s="248"/>
      <c r="M56" s="248"/>
      <c r="N56" s="248"/>
      <c r="O56" s="249"/>
      <c r="V56">
        <f t="shared" si="18"/>
        <v>3</v>
      </c>
      <c r="W56">
        <v>23</v>
      </c>
      <c r="X56">
        <f t="shared" si="19"/>
        <v>40</v>
      </c>
      <c r="Y56">
        <f t="shared" si="20"/>
        <v>20</v>
      </c>
      <c r="Z56">
        <f t="shared" si="21"/>
        <v>3</v>
      </c>
      <c r="AA56" s="120">
        <v>1</v>
      </c>
      <c r="AB56" s="120">
        <v>1</v>
      </c>
      <c r="AC56" s="126">
        <v>1</v>
      </c>
      <c r="AD56" s="127">
        <v>1</v>
      </c>
      <c r="AE56">
        <f t="shared" si="22"/>
        <v>0</v>
      </c>
      <c r="AF56" s="128">
        <f t="shared" si="23"/>
        <v>1</v>
      </c>
      <c r="AG56">
        <f t="shared" si="24"/>
        <v>1</v>
      </c>
      <c r="AH56" s="129">
        <f t="shared" si="25"/>
        <v>1</v>
      </c>
    </row>
    <row r="57" spans="3:34" x14ac:dyDescent="0.3">
      <c r="D57" s="68" t="s">
        <v>51</v>
      </c>
      <c r="E57" s="69">
        <f>'DC2'!C8</f>
        <v>30</v>
      </c>
      <c r="F57" s="70">
        <f>E57+F56+F59-F55</f>
        <v>50</v>
      </c>
      <c r="G57" s="70">
        <f t="shared" ref="G57:O57" si="35">F57+G56+G59-G55</f>
        <v>20</v>
      </c>
      <c r="H57" s="70">
        <f t="shared" si="35"/>
        <v>20</v>
      </c>
      <c r="I57" s="70">
        <f t="shared" si="35"/>
        <v>20</v>
      </c>
      <c r="J57" s="70">
        <f t="shared" si="35"/>
        <v>20</v>
      </c>
      <c r="K57" s="70">
        <f t="shared" si="35"/>
        <v>25</v>
      </c>
      <c r="L57" s="70">
        <f t="shared" si="35"/>
        <v>25</v>
      </c>
      <c r="M57" s="70">
        <f t="shared" si="35"/>
        <v>35</v>
      </c>
      <c r="N57" s="70">
        <f t="shared" si="35"/>
        <v>25</v>
      </c>
      <c r="O57" s="71">
        <f t="shared" si="35"/>
        <v>35</v>
      </c>
      <c r="Q57" s="72" t="s">
        <v>52</v>
      </c>
      <c r="V57">
        <f t="shared" si="18"/>
        <v>4</v>
      </c>
      <c r="W57">
        <v>24</v>
      </c>
      <c r="X57">
        <f t="shared" si="19"/>
        <v>40</v>
      </c>
      <c r="Y57">
        <f t="shared" si="20"/>
        <v>20</v>
      </c>
      <c r="Z57">
        <f t="shared" si="21"/>
        <v>4</v>
      </c>
      <c r="AA57" s="120">
        <v>1</v>
      </c>
      <c r="AB57" s="120">
        <v>1</v>
      </c>
      <c r="AC57" s="126">
        <v>1</v>
      </c>
      <c r="AD57" s="127">
        <v>1</v>
      </c>
      <c r="AE57">
        <f t="shared" si="22"/>
        <v>0</v>
      </c>
      <c r="AF57" s="128">
        <f t="shared" si="23"/>
        <v>1</v>
      </c>
      <c r="AG57">
        <f t="shared" si="24"/>
        <v>1</v>
      </c>
      <c r="AH57" s="129">
        <f t="shared" si="25"/>
        <v>1</v>
      </c>
    </row>
    <row r="58" spans="3:34" x14ac:dyDescent="0.3">
      <c r="C58" s="50" t="s">
        <v>53</v>
      </c>
      <c r="D58" s="68" t="s">
        <v>54</v>
      </c>
      <c r="E58" s="73"/>
      <c r="F58" s="70">
        <f>IF(E57-F55&lt;=$E$49, F55-E57+$E$49,0)</f>
        <v>0</v>
      </c>
      <c r="G58" s="70">
        <f t="shared" ref="G58:O58" si="36">IF(F57-G55&lt;=$E$49, G55-F57+$E$49,0)</f>
        <v>20</v>
      </c>
      <c r="H58" s="70">
        <f t="shared" si="36"/>
        <v>0</v>
      </c>
      <c r="I58" s="70">
        <f t="shared" si="36"/>
        <v>80</v>
      </c>
      <c r="J58" s="70">
        <f t="shared" si="36"/>
        <v>100</v>
      </c>
      <c r="K58" s="70">
        <f t="shared" si="36"/>
        <v>15</v>
      </c>
      <c r="L58" s="70">
        <f t="shared" si="36"/>
        <v>35</v>
      </c>
      <c r="M58" s="70">
        <f t="shared" si="36"/>
        <v>5</v>
      </c>
      <c r="N58" s="70">
        <f t="shared" si="36"/>
        <v>35</v>
      </c>
      <c r="O58" s="71">
        <f t="shared" si="36"/>
        <v>5</v>
      </c>
      <c r="Q58" s="72" t="s">
        <v>55</v>
      </c>
      <c r="V58">
        <f t="shared" si="18"/>
        <v>5</v>
      </c>
      <c r="W58">
        <v>25</v>
      </c>
      <c r="X58">
        <f t="shared" si="19"/>
        <v>40</v>
      </c>
      <c r="Y58">
        <f t="shared" si="20"/>
        <v>20</v>
      </c>
      <c r="Z58">
        <f t="shared" si="21"/>
        <v>5</v>
      </c>
      <c r="AA58" s="120">
        <v>1</v>
      </c>
      <c r="AB58" s="120">
        <v>1</v>
      </c>
      <c r="AC58" s="126">
        <v>1</v>
      </c>
      <c r="AD58" s="127">
        <v>1</v>
      </c>
      <c r="AE58">
        <f t="shared" si="22"/>
        <v>0</v>
      </c>
      <c r="AF58" s="128">
        <f t="shared" si="23"/>
        <v>1</v>
      </c>
      <c r="AG58">
        <f t="shared" si="24"/>
        <v>1</v>
      </c>
      <c r="AH58" s="129">
        <f t="shared" si="25"/>
        <v>1</v>
      </c>
    </row>
    <row r="59" spans="3:34" x14ac:dyDescent="0.3">
      <c r="D59" s="74" t="s">
        <v>56</v>
      </c>
      <c r="E59" s="73"/>
      <c r="F59" s="70">
        <f xml:space="preserve"> CEILING(F58/$E$48,1)*$E$48</f>
        <v>0</v>
      </c>
      <c r="G59" s="70">
        <f t="shared" ref="G59:O59" si="37" xml:space="preserve"> CEILING(G58/$E$48,1)*$E$48</f>
        <v>20</v>
      </c>
      <c r="H59" s="70">
        <f t="shared" si="37"/>
        <v>0</v>
      </c>
      <c r="I59" s="70">
        <f t="shared" si="37"/>
        <v>80</v>
      </c>
      <c r="J59" s="70">
        <f t="shared" si="37"/>
        <v>100</v>
      </c>
      <c r="K59" s="70">
        <f t="shared" si="37"/>
        <v>20</v>
      </c>
      <c r="L59" s="70">
        <f t="shared" si="37"/>
        <v>40</v>
      </c>
      <c r="M59" s="70">
        <f t="shared" si="37"/>
        <v>20</v>
      </c>
      <c r="N59" s="70">
        <f t="shared" si="37"/>
        <v>40</v>
      </c>
      <c r="O59" s="71">
        <f t="shared" si="37"/>
        <v>20</v>
      </c>
      <c r="V59">
        <f t="shared" si="18"/>
        <v>6</v>
      </c>
      <c r="W59">
        <v>26</v>
      </c>
      <c r="X59">
        <f t="shared" si="19"/>
        <v>40</v>
      </c>
      <c r="Y59">
        <f t="shared" si="20"/>
        <v>20</v>
      </c>
      <c r="Z59">
        <f t="shared" si="21"/>
        <v>6</v>
      </c>
      <c r="AA59" s="120">
        <v>2</v>
      </c>
      <c r="AB59" s="120">
        <v>1</v>
      </c>
      <c r="AC59" s="126">
        <v>1</v>
      </c>
      <c r="AD59" s="127">
        <v>1</v>
      </c>
      <c r="AE59">
        <f t="shared" si="22"/>
        <v>0</v>
      </c>
      <c r="AF59" s="128">
        <f t="shared" si="23"/>
        <v>1</v>
      </c>
      <c r="AG59">
        <f t="shared" si="24"/>
        <v>1</v>
      </c>
      <c r="AH59" s="129">
        <f t="shared" si="25"/>
        <v>1</v>
      </c>
    </row>
    <row r="60" spans="3:34" ht="15" thickBot="1" x14ac:dyDescent="0.35">
      <c r="D60" s="75" t="s">
        <v>57</v>
      </c>
      <c r="E60" s="76"/>
      <c r="F60" s="77">
        <f>G59</f>
        <v>20</v>
      </c>
      <c r="G60" s="77">
        <f t="shared" ref="G60:O60" si="38">H59</f>
        <v>0</v>
      </c>
      <c r="H60" s="77">
        <f t="shared" si="38"/>
        <v>80</v>
      </c>
      <c r="I60" s="77">
        <f t="shared" si="38"/>
        <v>100</v>
      </c>
      <c r="J60" s="77">
        <f t="shared" si="38"/>
        <v>20</v>
      </c>
      <c r="K60" s="77">
        <f t="shared" si="38"/>
        <v>40</v>
      </c>
      <c r="L60" s="77">
        <f t="shared" si="38"/>
        <v>20</v>
      </c>
      <c r="M60" s="77">
        <f t="shared" si="38"/>
        <v>40</v>
      </c>
      <c r="N60" s="77">
        <f t="shared" si="38"/>
        <v>20</v>
      </c>
      <c r="O60" s="78">
        <f t="shared" si="38"/>
        <v>0</v>
      </c>
      <c r="W60">
        <v>27</v>
      </c>
      <c r="X60">
        <f t="shared" si="19"/>
        <v>40</v>
      </c>
      <c r="Y60">
        <f t="shared" si="20"/>
        <v>20</v>
      </c>
      <c r="Z60">
        <f t="shared" si="21"/>
        <v>7</v>
      </c>
      <c r="AA60" s="120">
        <v>2</v>
      </c>
      <c r="AB60" s="120">
        <v>1</v>
      </c>
      <c r="AC60" s="126">
        <v>1</v>
      </c>
      <c r="AD60" s="127">
        <v>1</v>
      </c>
      <c r="AE60">
        <f t="shared" si="22"/>
        <v>0</v>
      </c>
      <c r="AF60" s="128">
        <f t="shared" si="23"/>
        <v>1</v>
      </c>
      <c r="AG60">
        <f t="shared" si="24"/>
        <v>1</v>
      </c>
      <c r="AH60" s="129">
        <f t="shared" si="25"/>
        <v>1</v>
      </c>
    </row>
    <row r="61" spans="3:34" x14ac:dyDescent="0.3">
      <c r="D61" s="79" t="s">
        <v>58</v>
      </c>
      <c r="E61" s="80"/>
      <c r="F61" s="81">
        <f>QUOTIENT(MOD(F60+$E$46-1,$E$45),$E$46)</f>
        <v>0</v>
      </c>
      <c r="G61" s="81">
        <f t="shared" ref="G61:O61" si="39">QUOTIENT(MOD(G60+$E$46-1,$E$45),$E$46)</f>
        <v>0</v>
      </c>
      <c r="H61" s="81">
        <f t="shared" si="39"/>
        <v>0</v>
      </c>
      <c r="I61" s="81">
        <f t="shared" si="39"/>
        <v>0</v>
      </c>
      <c r="J61" s="81">
        <f t="shared" si="39"/>
        <v>0</v>
      </c>
      <c r="K61" s="81">
        <f t="shared" si="39"/>
        <v>0</v>
      </c>
      <c r="L61" s="81">
        <f t="shared" si="39"/>
        <v>0</v>
      </c>
      <c r="M61" s="81">
        <f t="shared" si="39"/>
        <v>0</v>
      </c>
      <c r="N61" s="81">
        <f t="shared" si="39"/>
        <v>0</v>
      </c>
      <c r="O61" s="82">
        <f t="shared" si="39"/>
        <v>0</v>
      </c>
      <c r="W61">
        <v>28</v>
      </c>
      <c r="X61">
        <f t="shared" si="19"/>
        <v>40</v>
      </c>
      <c r="Y61">
        <f t="shared" si="20"/>
        <v>20</v>
      </c>
      <c r="Z61">
        <f t="shared" si="21"/>
        <v>8</v>
      </c>
      <c r="AA61" s="120">
        <v>2</v>
      </c>
      <c r="AB61" s="120">
        <v>1</v>
      </c>
      <c r="AC61" s="126">
        <v>1</v>
      </c>
      <c r="AD61" s="127">
        <v>1</v>
      </c>
      <c r="AE61">
        <f t="shared" si="22"/>
        <v>0</v>
      </c>
      <c r="AF61" s="128">
        <f t="shared" si="23"/>
        <v>1</v>
      </c>
      <c r="AG61">
        <f t="shared" si="24"/>
        <v>1</v>
      </c>
      <c r="AH61" s="129">
        <f t="shared" si="25"/>
        <v>1</v>
      </c>
    </row>
    <row r="62" spans="3:34" x14ac:dyDescent="0.3">
      <c r="C62" s="50"/>
      <c r="D62" s="83" t="s">
        <v>59</v>
      </c>
      <c r="E62" s="155"/>
      <c r="F62" s="85">
        <f>QUOTIENT(F60+$E$46-1,$E$45)</f>
        <v>1</v>
      </c>
      <c r="G62" s="85">
        <f t="shared" ref="G62:O62" si="40">QUOTIENT(G60+$E$46-1,$E$45)</f>
        <v>0</v>
      </c>
      <c r="H62" s="85">
        <f t="shared" si="40"/>
        <v>4</v>
      </c>
      <c r="I62" s="85">
        <f t="shared" si="40"/>
        <v>5</v>
      </c>
      <c r="J62" s="85">
        <f t="shared" si="40"/>
        <v>1</v>
      </c>
      <c r="K62" s="85">
        <f t="shared" si="40"/>
        <v>2</v>
      </c>
      <c r="L62" s="85">
        <f t="shared" si="40"/>
        <v>1</v>
      </c>
      <c r="M62" s="85">
        <f t="shared" si="40"/>
        <v>2</v>
      </c>
      <c r="N62" s="85">
        <f t="shared" si="40"/>
        <v>1</v>
      </c>
      <c r="O62" s="86">
        <f t="shared" si="40"/>
        <v>0</v>
      </c>
      <c r="W62">
        <v>29</v>
      </c>
      <c r="X62">
        <f t="shared" si="19"/>
        <v>40</v>
      </c>
      <c r="Y62">
        <f t="shared" si="20"/>
        <v>20</v>
      </c>
      <c r="Z62">
        <f t="shared" si="21"/>
        <v>9</v>
      </c>
      <c r="AA62" s="120">
        <v>2</v>
      </c>
      <c r="AB62" s="120">
        <v>1</v>
      </c>
      <c r="AC62" s="126">
        <v>1</v>
      </c>
      <c r="AD62" s="127">
        <v>1</v>
      </c>
      <c r="AE62">
        <f t="shared" si="22"/>
        <v>0</v>
      </c>
      <c r="AF62" s="128">
        <f t="shared" si="23"/>
        <v>1</v>
      </c>
      <c r="AG62">
        <f t="shared" si="24"/>
        <v>1</v>
      </c>
      <c r="AH62" s="129">
        <f t="shared" si="25"/>
        <v>1</v>
      </c>
    </row>
    <row r="63" spans="3:34" ht="15" thickBot="1" x14ac:dyDescent="0.35">
      <c r="D63" s="87" t="s">
        <v>60</v>
      </c>
      <c r="E63" s="88"/>
      <c r="F63" s="89">
        <f>F62*$F$45+F61*$F$46</f>
        <v>500</v>
      </c>
      <c r="G63" s="89">
        <f t="shared" ref="G63:O63" si="41">G62*$F$45+G61*$F$46</f>
        <v>0</v>
      </c>
      <c r="H63" s="89">
        <f t="shared" si="41"/>
        <v>2000</v>
      </c>
      <c r="I63" s="89">
        <f t="shared" si="41"/>
        <v>2500</v>
      </c>
      <c r="J63" s="89">
        <f t="shared" si="41"/>
        <v>500</v>
      </c>
      <c r="K63" s="89">
        <f t="shared" si="41"/>
        <v>1000</v>
      </c>
      <c r="L63" s="89">
        <f t="shared" si="41"/>
        <v>500</v>
      </c>
      <c r="M63" s="89">
        <f t="shared" si="41"/>
        <v>1000</v>
      </c>
      <c r="N63" s="89">
        <f t="shared" si="41"/>
        <v>500</v>
      </c>
      <c r="O63" s="90">
        <f t="shared" si="41"/>
        <v>0</v>
      </c>
      <c r="W63">
        <v>30</v>
      </c>
      <c r="X63">
        <f t="shared" si="19"/>
        <v>40</v>
      </c>
      <c r="Y63">
        <f t="shared" si="20"/>
        <v>20</v>
      </c>
      <c r="Z63">
        <f t="shared" si="21"/>
        <v>10</v>
      </c>
      <c r="AA63" s="120">
        <v>2</v>
      </c>
      <c r="AB63" s="120">
        <v>1</v>
      </c>
      <c r="AC63" s="126">
        <v>1</v>
      </c>
      <c r="AD63" s="127">
        <v>1</v>
      </c>
      <c r="AE63">
        <f t="shared" si="22"/>
        <v>1</v>
      </c>
      <c r="AF63" s="128">
        <f t="shared" si="23"/>
        <v>1</v>
      </c>
      <c r="AG63">
        <f t="shared" si="24"/>
        <v>1</v>
      </c>
      <c r="AH63" s="129">
        <f t="shared" si="25"/>
        <v>1</v>
      </c>
    </row>
    <row r="64" spans="3:34" x14ac:dyDescent="0.3">
      <c r="D64" s="156" t="s">
        <v>19</v>
      </c>
      <c r="E64" s="92"/>
      <c r="F64" s="93">
        <f>'DC2'!C15</f>
        <v>210</v>
      </c>
      <c r="G64" s="93">
        <f>'DC2'!D15</f>
        <v>211</v>
      </c>
      <c r="H64" s="93">
        <f>'DC2'!E15</f>
        <v>213</v>
      </c>
      <c r="I64" s="93">
        <f>'DC2'!F15</f>
        <v>215</v>
      </c>
      <c r="J64" s="93">
        <f>'DC2'!G15</f>
        <v>215</v>
      </c>
      <c r="K64" s="93">
        <f>'DC2'!H15</f>
        <v>216</v>
      </c>
      <c r="L64" s="93">
        <f>'DC2'!I15</f>
        <v>214</v>
      </c>
      <c r="M64" s="93">
        <f>'DC2'!J15</f>
        <v>212</v>
      </c>
      <c r="N64" s="93">
        <f>'DC2'!K15</f>
        <v>210</v>
      </c>
      <c r="O64" s="94">
        <f>'DC2'!L15</f>
        <v>209</v>
      </c>
      <c r="W64">
        <v>31</v>
      </c>
      <c r="X64">
        <f t="shared" si="19"/>
        <v>40</v>
      </c>
      <c r="Y64">
        <f t="shared" si="20"/>
        <v>20</v>
      </c>
      <c r="Z64">
        <f t="shared" si="21"/>
        <v>11</v>
      </c>
      <c r="AA64" s="120">
        <v>3</v>
      </c>
      <c r="AB64" s="120">
        <v>1</v>
      </c>
      <c r="AC64" s="126">
        <v>0</v>
      </c>
      <c r="AD64" s="127">
        <v>2</v>
      </c>
      <c r="AE64">
        <f t="shared" si="22"/>
        <v>1</v>
      </c>
      <c r="AF64" s="128">
        <f t="shared" si="23"/>
        <v>0</v>
      </c>
      <c r="AG64">
        <f t="shared" si="24"/>
        <v>1</v>
      </c>
      <c r="AH64" s="129">
        <f t="shared" si="25"/>
        <v>2</v>
      </c>
    </row>
    <row r="65" spans="3:34" x14ac:dyDescent="0.3">
      <c r="C65" s="50" t="s">
        <v>61</v>
      </c>
      <c r="D65" s="157" t="s">
        <v>62</v>
      </c>
      <c r="E65" s="96"/>
      <c r="F65" s="97">
        <f t="shared" ref="F65:O65" si="42">F64*F60</f>
        <v>4200</v>
      </c>
      <c r="G65" s="97">
        <f t="shared" si="42"/>
        <v>0</v>
      </c>
      <c r="H65" s="97">
        <f t="shared" si="42"/>
        <v>17040</v>
      </c>
      <c r="I65" s="97">
        <f t="shared" si="42"/>
        <v>21500</v>
      </c>
      <c r="J65" s="97">
        <f t="shared" si="42"/>
        <v>4300</v>
      </c>
      <c r="K65" s="97">
        <f t="shared" si="42"/>
        <v>8640</v>
      </c>
      <c r="L65" s="97">
        <f t="shared" si="42"/>
        <v>4280</v>
      </c>
      <c r="M65" s="97">
        <f t="shared" si="42"/>
        <v>8480</v>
      </c>
      <c r="N65" s="97">
        <f t="shared" si="42"/>
        <v>4200</v>
      </c>
      <c r="O65" s="136">
        <f t="shared" si="42"/>
        <v>0</v>
      </c>
      <c r="P65" s="50" t="s">
        <v>63</v>
      </c>
      <c r="W65">
        <v>32</v>
      </c>
      <c r="X65">
        <f t="shared" si="19"/>
        <v>40</v>
      </c>
      <c r="Y65">
        <f t="shared" si="20"/>
        <v>20</v>
      </c>
      <c r="Z65">
        <f t="shared" si="21"/>
        <v>12</v>
      </c>
      <c r="AA65" s="120">
        <v>3</v>
      </c>
      <c r="AB65" s="120">
        <v>1</v>
      </c>
      <c r="AC65" s="126">
        <v>0</v>
      </c>
      <c r="AD65" s="127">
        <v>2</v>
      </c>
      <c r="AE65">
        <f t="shared" si="22"/>
        <v>1</v>
      </c>
      <c r="AF65" s="128">
        <f t="shared" si="23"/>
        <v>0</v>
      </c>
      <c r="AG65">
        <f t="shared" si="24"/>
        <v>1</v>
      </c>
      <c r="AH65" s="129">
        <f t="shared" si="25"/>
        <v>2</v>
      </c>
    </row>
    <row r="66" spans="3:34" ht="15" thickBot="1" x14ac:dyDescent="0.35">
      <c r="D66" s="158" t="s">
        <v>64</v>
      </c>
      <c r="E66" s="101"/>
      <c r="F66" s="102">
        <f t="shared" ref="F66:O66" si="43">F63+F65</f>
        <v>4700</v>
      </c>
      <c r="G66" s="102">
        <f t="shared" si="43"/>
        <v>0</v>
      </c>
      <c r="H66" s="102">
        <f t="shared" si="43"/>
        <v>19040</v>
      </c>
      <c r="I66" s="102">
        <f t="shared" si="43"/>
        <v>24000</v>
      </c>
      <c r="J66" s="102">
        <f t="shared" si="43"/>
        <v>4800</v>
      </c>
      <c r="K66" s="102">
        <f t="shared" si="43"/>
        <v>9640</v>
      </c>
      <c r="L66" s="102">
        <f t="shared" si="43"/>
        <v>4780</v>
      </c>
      <c r="M66" s="102">
        <f t="shared" si="43"/>
        <v>9480</v>
      </c>
      <c r="N66" s="102">
        <f t="shared" si="43"/>
        <v>4700</v>
      </c>
      <c r="O66" s="103">
        <f t="shared" si="43"/>
        <v>0</v>
      </c>
      <c r="P66" s="50" t="s">
        <v>65</v>
      </c>
      <c r="W66">
        <v>33</v>
      </c>
      <c r="X66">
        <f t="shared" si="19"/>
        <v>40</v>
      </c>
      <c r="Y66">
        <f t="shared" si="20"/>
        <v>20</v>
      </c>
      <c r="Z66">
        <f t="shared" si="21"/>
        <v>13</v>
      </c>
      <c r="AA66" s="120">
        <v>3</v>
      </c>
      <c r="AB66" s="120">
        <v>1</v>
      </c>
      <c r="AC66" s="126">
        <v>0</v>
      </c>
      <c r="AD66" s="127">
        <v>2</v>
      </c>
      <c r="AE66">
        <f t="shared" si="22"/>
        <v>1</v>
      </c>
      <c r="AF66" s="128">
        <f t="shared" si="23"/>
        <v>0</v>
      </c>
      <c r="AG66">
        <f t="shared" si="24"/>
        <v>1</v>
      </c>
      <c r="AH66" s="129">
        <f t="shared" si="25"/>
        <v>2</v>
      </c>
    </row>
    <row r="67" spans="3:34" x14ac:dyDescent="0.3">
      <c r="D67" s="91" t="s">
        <v>20</v>
      </c>
      <c r="E67" s="104"/>
      <c r="F67" s="93">
        <f>'DC2'!C16</f>
        <v>411</v>
      </c>
      <c r="G67" s="93">
        <f>'DC2'!D16</f>
        <v>414</v>
      </c>
      <c r="H67" s="93">
        <f>'DC2'!E16</f>
        <v>412</v>
      </c>
      <c r="I67" s="93">
        <f>'DC2'!F16</f>
        <v>413</v>
      </c>
      <c r="J67" s="93">
        <f>'DC2'!G16</f>
        <v>418</v>
      </c>
      <c r="K67" s="93">
        <f>'DC2'!H16</f>
        <v>428</v>
      </c>
      <c r="L67" s="93">
        <f>'DC2'!I16</f>
        <v>426</v>
      </c>
      <c r="M67" s="93">
        <f>'DC2'!J16</f>
        <v>419</v>
      </c>
      <c r="N67" s="93">
        <f>'DC2'!K16</f>
        <v>415</v>
      </c>
      <c r="O67" s="94">
        <f>'DC2'!L16</f>
        <v>421</v>
      </c>
      <c r="W67">
        <v>34</v>
      </c>
      <c r="X67">
        <f t="shared" si="19"/>
        <v>40</v>
      </c>
      <c r="Y67">
        <f t="shared" si="20"/>
        <v>20</v>
      </c>
      <c r="Z67">
        <f t="shared" si="21"/>
        <v>14</v>
      </c>
      <c r="AA67" s="120">
        <v>3</v>
      </c>
      <c r="AB67" s="120">
        <v>1</v>
      </c>
      <c r="AC67" s="126">
        <v>0</v>
      </c>
      <c r="AD67" s="127">
        <v>2</v>
      </c>
      <c r="AE67">
        <f t="shared" si="22"/>
        <v>1</v>
      </c>
      <c r="AF67" s="128">
        <f t="shared" si="23"/>
        <v>0</v>
      </c>
      <c r="AG67">
        <f t="shared" si="24"/>
        <v>1</v>
      </c>
      <c r="AH67" s="129">
        <f t="shared" si="25"/>
        <v>2</v>
      </c>
    </row>
    <row r="68" spans="3:34" x14ac:dyDescent="0.3">
      <c r="D68" s="95" t="s">
        <v>66</v>
      </c>
      <c r="E68" s="105"/>
      <c r="F68" s="106">
        <f>F67*F60</f>
        <v>8220</v>
      </c>
      <c r="G68" s="106">
        <f t="shared" ref="G68:O68" si="44">G67*G60</f>
        <v>0</v>
      </c>
      <c r="H68" s="106">
        <f t="shared" si="44"/>
        <v>32960</v>
      </c>
      <c r="I68" s="106">
        <f t="shared" si="44"/>
        <v>41300</v>
      </c>
      <c r="J68" s="106">
        <f t="shared" si="44"/>
        <v>8360</v>
      </c>
      <c r="K68" s="106">
        <f t="shared" si="44"/>
        <v>17120</v>
      </c>
      <c r="L68" s="106">
        <f t="shared" si="44"/>
        <v>8520</v>
      </c>
      <c r="M68" s="106">
        <f t="shared" si="44"/>
        <v>16760</v>
      </c>
      <c r="N68" s="106">
        <f t="shared" si="44"/>
        <v>8300</v>
      </c>
      <c r="O68" s="107">
        <f t="shared" si="44"/>
        <v>0</v>
      </c>
      <c r="P68" s="50" t="s">
        <v>67</v>
      </c>
      <c r="W68">
        <v>35</v>
      </c>
      <c r="X68">
        <f t="shared" si="19"/>
        <v>40</v>
      </c>
      <c r="Y68">
        <f t="shared" si="20"/>
        <v>20</v>
      </c>
      <c r="Z68">
        <f t="shared" si="21"/>
        <v>15</v>
      </c>
      <c r="AA68" s="120">
        <v>3</v>
      </c>
      <c r="AB68" s="120">
        <v>1</v>
      </c>
      <c r="AC68" s="126">
        <v>0</v>
      </c>
      <c r="AD68" s="127">
        <v>2</v>
      </c>
      <c r="AE68">
        <f t="shared" si="22"/>
        <v>1</v>
      </c>
      <c r="AF68" s="128">
        <f t="shared" si="23"/>
        <v>0</v>
      </c>
      <c r="AG68">
        <f t="shared" si="24"/>
        <v>1</v>
      </c>
      <c r="AH68" s="129">
        <f t="shared" si="25"/>
        <v>2</v>
      </c>
    </row>
    <row r="69" spans="3:34" ht="13.8" customHeight="1" thickBot="1" x14ac:dyDescent="0.35">
      <c r="D69" s="108" t="s">
        <v>68</v>
      </c>
      <c r="E69" s="109"/>
      <c r="F69" s="110">
        <f>F68-F66</f>
        <v>3520</v>
      </c>
      <c r="G69" s="110">
        <f t="shared" ref="G69:O69" si="45">G68-G66</f>
        <v>0</v>
      </c>
      <c r="H69" s="110">
        <f t="shared" si="45"/>
        <v>13920</v>
      </c>
      <c r="I69" s="110">
        <f t="shared" si="45"/>
        <v>17300</v>
      </c>
      <c r="J69" s="110">
        <f t="shared" si="45"/>
        <v>3560</v>
      </c>
      <c r="K69" s="110">
        <f t="shared" si="45"/>
        <v>7480</v>
      </c>
      <c r="L69" s="110">
        <f t="shared" si="45"/>
        <v>3740</v>
      </c>
      <c r="M69" s="110">
        <f t="shared" si="45"/>
        <v>7280</v>
      </c>
      <c r="N69" s="110">
        <f t="shared" si="45"/>
        <v>3600</v>
      </c>
      <c r="O69" s="111">
        <f t="shared" si="45"/>
        <v>0</v>
      </c>
      <c r="P69" s="50" t="s">
        <v>69</v>
      </c>
      <c r="W69">
        <v>36</v>
      </c>
      <c r="X69">
        <f t="shared" si="19"/>
        <v>40</v>
      </c>
      <c r="Y69">
        <f t="shared" si="20"/>
        <v>20</v>
      </c>
      <c r="Z69">
        <f t="shared" si="21"/>
        <v>16</v>
      </c>
      <c r="AA69" s="120">
        <v>0</v>
      </c>
      <c r="AB69" s="120">
        <v>2</v>
      </c>
      <c r="AC69" s="126">
        <v>0</v>
      </c>
      <c r="AD69" s="127">
        <v>2</v>
      </c>
      <c r="AE69">
        <f t="shared" si="22"/>
        <v>1</v>
      </c>
      <c r="AF69" s="128">
        <f t="shared" si="23"/>
        <v>0</v>
      </c>
      <c r="AG69">
        <f t="shared" si="24"/>
        <v>1</v>
      </c>
      <c r="AH69" s="129">
        <f t="shared" si="25"/>
        <v>2</v>
      </c>
    </row>
    <row r="70" spans="3:34" ht="13.8" customHeight="1" thickBot="1" x14ac:dyDescent="0.35">
      <c r="D70" s="159" t="s">
        <v>70</v>
      </c>
      <c r="E70" s="222"/>
      <c r="F70" s="223">
        <f>SUM(G51:G52)</f>
        <v>10</v>
      </c>
      <c r="G70" s="223">
        <f t="shared" ref="G70:O70" si="46">SUM(H51:H52)</f>
        <v>0</v>
      </c>
      <c r="H70" s="223">
        <f t="shared" si="46"/>
        <v>20</v>
      </c>
      <c r="I70" s="223">
        <f t="shared" si="46"/>
        <v>20</v>
      </c>
      <c r="J70" s="223">
        <f t="shared" si="46"/>
        <v>15</v>
      </c>
      <c r="K70" s="223">
        <f t="shared" si="46"/>
        <v>0</v>
      </c>
      <c r="L70" s="223">
        <f t="shared" si="46"/>
        <v>10</v>
      </c>
      <c r="M70" s="223">
        <f t="shared" si="46"/>
        <v>0</v>
      </c>
      <c r="N70" s="223">
        <f t="shared" si="46"/>
        <v>10</v>
      </c>
      <c r="O70" s="224">
        <f t="shared" si="46"/>
        <v>0</v>
      </c>
      <c r="P70" s="50" t="s">
        <v>71</v>
      </c>
      <c r="W70">
        <v>37</v>
      </c>
      <c r="X70">
        <f t="shared" si="19"/>
        <v>40</v>
      </c>
      <c r="Y70">
        <f t="shared" si="20"/>
        <v>20</v>
      </c>
      <c r="Z70">
        <f t="shared" si="21"/>
        <v>17</v>
      </c>
      <c r="AA70" s="120">
        <v>0</v>
      </c>
      <c r="AB70" s="120">
        <v>2</v>
      </c>
      <c r="AC70" s="126">
        <v>0</v>
      </c>
      <c r="AD70" s="127">
        <v>2</v>
      </c>
      <c r="AE70">
        <f t="shared" si="22"/>
        <v>1</v>
      </c>
      <c r="AF70" s="128">
        <f t="shared" si="23"/>
        <v>0</v>
      </c>
      <c r="AG70">
        <f t="shared" si="24"/>
        <v>1</v>
      </c>
      <c r="AH70" s="129">
        <f t="shared" si="25"/>
        <v>2</v>
      </c>
    </row>
    <row r="71" spans="3:34" ht="13.8" customHeight="1" x14ac:dyDescent="0.3">
      <c r="D71" s="116" t="s">
        <v>74</v>
      </c>
      <c r="E71" s="112"/>
      <c r="F71" s="81">
        <f>MIN(F139,F70)</f>
        <v>0</v>
      </c>
      <c r="G71" s="81">
        <f t="shared" ref="G71:O71" si="47">MIN(G139,G70)</f>
        <v>0</v>
      </c>
      <c r="H71" s="81">
        <f t="shared" si="47"/>
        <v>20</v>
      </c>
      <c r="I71" s="81">
        <f t="shared" si="47"/>
        <v>0</v>
      </c>
      <c r="J71" s="81">
        <f t="shared" si="47"/>
        <v>15</v>
      </c>
      <c r="K71" s="81">
        <f t="shared" si="47"/>
        <v>0</v>
      </c>
      <c r="L71" s="81">
        <f t="shared" si="47"/>
        <v>0</v>
      </c>
      <c r="M71" s="81">
        <f t="shared" si="47"/>
        <v>0</v>
      </c>
      <c r="N71" s="81">
        <f t="shared" si="47"/>
        <v>0</v>
      </c>
      <c r="O71" s="82">
        <f t="shared" si="47"/>
        <v>0</v>
      </c>
      <c r="P71" s="50" t="s">
        <v>71</v>
      </c>
      <c r="W71">
        <v>38</v>
      </c>
      <c r="X71">
        <f t="shared" si="19"/>
        <v>40</v>
      </c>
      <c r="Y71">
        <f t="shared" si="20"/>
        <v>20</v>
      </c>
      <c r="Z71">
        <f t="shared" si="21"/>
        <v>18</v>
      </c>
      <c r="AA71" s="120">
        <v>0</v>
      </c>
      <c r="AB71" s="120">
        <v>2</v>
      </c>
      <c r="AC71" s="126">
        <v>0</v>
      </c>
      <c r="AD71" s="127">
        <v>2</v>
      </c>
      <c r="AE71">
        <f t="shared" si="22"/>
        <v>1</v>
      </c>
      <c r="AF71" s="128">
        <f t="shared" si="23"/>
        <v>0</v>
      </c>
      <c r="AG71">
        <f t="shared" si="24"/>
        <v>1</v>
      </c>
      <c r="AH71" s="129">
        <f t="shared" si="25"/>
        <v>2</v>
      </c>
    </row>
    <row r="72" spans="3:34" x14ac:dyDescent="0.3">
      <c r="D72" s="160" t="s">
        <v>75</v>
      </c>
      <c r="E72" s="161"/>
      <c r="F72" s="85">
        <f>QUOTIENT(MOD(F71+$E$46-1,$E$45),$E$46)</f>
        <v>0</v>
      </c>
      <c r="G72" s="85">
        <f t="shared" ref="G72:O72" si="48">QUOTIENT(MOD(G71+$E$46-1,$E$45),$E$46)</f>
        <v>0</v>
      </c>
      <c r="H72" s="85">
        <f t="shared" si="48"/>
        <v>0</v>
      </c>
      <c r="I72" s="85">
        <f t="shared" si="48"/>
        <v>0</v>
      </c>
      <c r="J72" s="85">
        <f t="shared" si="48"/>
        <v>0</v>
      </c>
      <c r="K72" s="85">
        <f t="shared" si="48"/>
        <v>0</v>
      </c>
      <c r="L72" s="85">
        <f t="shared" si="48"/>
        <v>0</v>
      </c>
      <c r="M72" s="85">
        <f t="shared" si="48"/>
        <v>0</v>
      </c>
      <c r="N72" s="85">
        <f t="shared" si="48"/>
        <v>0</v>
      </c>
      <c r="O72" s="86">
        <f t="shared" si="48"/>
        <v>0</v>
      </c>
      <c r="P72" s="58"/>
      <c r="W72">
        <v>39</v>
      </c>
      <c r="X72">
        <f t="shared" si="19"/>
        <v>40</v>
      </c>
      <c r="Y72">
        <f t="shared" si="20"/>
        <v>20</v>
      </c>
      <c r="Z72">
        <f t="shared" si="21"/>
        <v>19</v>
      </c>
      <c r="AA72" s="120">
        <v>0</v>
      </c>
      <c r="AB72" s="120">
        <v>2</v>
      </c>
      <c r="AC72" s="126">
        <v>0</v>
      </c>
      <c r="AD72" s="127">
        <v>2</v>
      </c>
      <c r="AE72">
        <f t="shared" si="22"/>
        <v>1</v>
      </c>
      <c r="AF72" s="128">
        <f t="shared" si="23"/>
        <v>0</v>
      </c>
      <c r="AG72">
        <f t="shared" si="24"/>
        <v>1</v>
      </c>
      <c r="AH72" s="129">
        <f t="shared" si="25"/>
        <v>2</v>
      </c>
    </row>
    <row r="73" spans="3:34" x14ac:dyDescent="0.3">
      <c r="D73" s="162" t="s">
        <v>80</v>
      </c>
      <c r="E73" s="84"/>
      <c r="F73" s="85">
        <f>QUOTIENT(F71+$E$46-1,$E$45)</f>
        <v>0</v>
      </c>
      <c r="G73" s="85">
        <f t="shared" ref="G73:O73" si="49">QUOTIENT(G71+$E$46-1,$E$45)</f>
        <v>0</v>
      </c>
      <c r="H73" s="85">
        <f t="shared" si="49"/>
        <v>1</v>
      </c>
      <c r="I73" s="85">
        <f t="shared" si="49"/>
        <v>0</v>
      </c>
      <c r="J73" s="85">
        <f t="shared" si="49"/>
        <v>1</v>
      </c>
      <c r="K73" s="85">
        <f t="shared" si="49"/>
        <v>0</v>
      </c>
      <c r="L73" s="85">
        <f t="shared" si="49"/>
        <v>0</v>
      </c>
      <c r="M73" s="85">
        <f t="shared" si="49"/>
        <v>0</v>
      </c>
      <c r="N73" s="85">
        <f t="shared" si="49"/>
        <v>0</v>
      </c>
      <c r="O73" s="86">
        <f t="shared" si="49"/>
        <v>0</v>
      </c>
      <c r="P73" s="58"/>
      <c r="W73">
        <v>40</v>
      </c>
      <c r="X73">
        <f t="shared" si="19"/>
        <v>40</v>
      </c>
      <c r="Y73">
        <f t="shared" si="20"/>
        <v>40</v>
      </c>
      <c r="Z73">
        <f t="shared" si="21"/>
        <v>0</v>
      </c>
      <c r="AA73" s="120">
        <v>0</v>
      </c>
      <c r="AB73" s="120">
        <v>2</v>
      </c>
      <c r="AC73" s="126">
        <v>0</v>
      </c>
      <c r="AD73" s="127">
        <v>2</v>
      </c>
      <c r="AE73">
        <f t="shared" si="22"/>
        <v>0</v>
      </c>
      <c r="AF73" s="128">
        <f t="shared" si="23"/>
        <v>0</v>
      </c>
      <c r="AG73">
        <f t="shared" si="24"/>
        <v>2</v>
      </c>
      <c r="AH73" s="129">
        <f t="shared" si="25"/>
        <v>2</v>
      </c>
    </row>
    <row r="74" spans="3:34" ht="15" thickBot="1" x14ac:dyDescent="0.35">
      <c r="D74" s="163" t="s">
        <v>81</v>
      </c>
      <c r="E74" s="131"/>
      <c r="F74" s="132">
        <f>F73*$F$45+F72*$F$46</f>
        <v>0</v>
      </c>
      <c r="G74" s="132">
        <f t="shared" ref="G74:O74" si="50">G73*$F$45+G72*$F$46</f>
        <v>0</v>
      </c>
      <c r="H74" s="132">
        <f t="shared" si="50"/>
        <v>500</v>
      </c>
      <c r="I74" s="132">
        <f t="shared" si="50"/>
        <v>0</v>
      </c>
      <c r="J74" s="132">
        <f t="shared" si="50"/>
        <v>500</v>
      </c>
      <c r="K74" s="132">
        <f t="shared" si="50"/>
        <v>0</v>
      </c>
      <c r="L74" s="132">
        <f t="shared" si="50"/>
        <v>0</v>
      </c>
      <c r="M74" s="132">
        <f t="shared" si="50"/>
        <v>0</v>
      </c>
      <c r="N74" s="132">
        <f t="shared" si="50"/>
        <v>0</v>
      </c>
      <c r="O74" s="133">
        <f t="shared" si="50"/>
        <v>0</v>
      </c>
      <c r="P74" s="134"/>
      <c r="W74">
        <v>41</v>
      </c>
      <c r="X74">
        <f t="shared" si="19"/>
        <v>60</v>
      </c>
      <c r="Y74">
        <f t="shared" si="20"/>
        <v>40</v>
      </c>
      <c r="Z74">
        <f t="shared" si="21"/>
        <v>1</v>
      </c>
      <c r="AA74" s="120">
        <v>1</v>
      </c>
      <c r="AB74" s="120">
        <v>2</v>
      </c>
      <c r="AC74" s="126">
        <v>1</v>
      </c>
      <c r="AD74" s="127">
        <v>2</v>
      </c>
      <c r="AE74">
        <f t="shared" si="22"/>
        <v>0</v>
      </c>
      <c r="AF74" s="128">
        <f t="shared" si="23"/>
        <v>1</v>
      </c>
      <c r="AG74">
        <f t="shared" si="24"/>
        <v>2</v>
      </c>
      <c r="AH74" s="129">
        <f t="shared" si="25"/>
        <v>2</v>
      </c>
    </row>
    <row r="75" spans="3:34" ht="15" thickBot="1" x14ac:dyDescent="0.35">
      <c r="C75" s="50" t="s">
        <v>82</v>
      </c>
      <c r="D75" s="135" t="s">
        <v>83</v>
      </c>
      <c r="E75" s="92"/>
      <c r="F75" s="140">
        <f>F71*F64</f>
        <v>0</v>
      </c>
      <c r="G75" s="140">
        <f t="shared" ref="G75:O75" si="51">G71*G64</f>
        <v>0</v>
      </c>
      <c r="H75" s="140">
        <f t="shared" si="51"/>
        <v>4260</v>
      </c>
      <c r="I75" s="140">
        <f t="shared" si="51"/>
        <v>0</v>
      </c>
      <c r="J75" s="140">
        <f t="shared" si="51"/>
        <v>3225</v>
      </c>
      <c r="K75" s="140">
        <f t="shared" si="51"/>
        <v>0</v>
      </c>
      <c r="L75" s="140">
        <f t="shared" si="51"/>
        <v>0</v>
      </c>
      <c r="M75" s="140">
        <f t="shared" si="51"/>
        <v>0</v>
      </c>
      <c r="N75" s="140">
        <f t="shared" si="51"/>
        <v>0</v>
      </c>
      <c r="O75" s="141">
        <f t="shared" si="51"/>
        <v>0</v>
      </c>
      <c r="P75" s="134"/>
      <c r="W75">
        <v>42</v>
      </c>
      <c r="X75">
        <f t="shared" si="19"/>
        <v>60</v>
      </c>
      <c r="Y75">
        <f t="shared" si="20"/>
        <v>40</v>
      </c>
      <c r="Z75">
        <f t="shared" si="21"/>
        <v>2</v>
      </c>
      <c r="AA75" s="120">
        <v>1</v>
      </c>
      <c r="AB75" s="120">
        <v>2</v>
      </c>
      <c r="AC75" s="164">
        <v>1</v>
      </c>
      <c r="AD75" s="165">
        <v>2</v>
      </c>
      <c r="AE75" s="166">
        <f t="shared" si="22"/>
        <v>0</v>
      </c>
      <c r="AF75" s="167">
        <f t="shared" si="23"/>
        <v>1</v>
      </c>
      <c r="AG75" s="166">
        <f t="shared" si="24"/>
        <v>2</v>
      </c>
      <c r="AH75" s="168">
        <f t="shared" si="25"/>
        <v>2</v>
      </c>
    </row>
    <row r="76" spans="3:34" ht="15" thickBot="1" x14ac:dyDescent="0.35">
      <c r="C76" s="50"/>
      <c r="D76" s="137" t="s">
        <v>84</v>
      </c>
      <c r="E76" s="138"/>
      <c r="F76" s="110">
        <f>F75+F74</f>
        <v>0</v>
      </c>
      <c r="G76" s="110">
        <f t="shared" ref="G76:O76" si="52">G75+G74</f>
        <v>0</v>
      </c>
      <c r="H76" s="110">
        <f t="shared" si="52"/>
        <v>4760</v>
      </c>
      <c r="I76" s="110">
        <f t="shared" si="52"/>
        <v>0</v>
      </c>
      <c r="J76" s="110">
        <f t="shared" si="52"/>
        <v>3725</v>
      </c>
      <c r="K76" s="110">
        <f t="shared" si="52"/>
        <v>0</v>
      </c>
      <c r="L76" s="110">
        <f t="shared" si="52"/>
        <v>0</v>
      </c>
      <c r="M76" s="110">
        <f t="shared" si="52"/>
        <v>0</v>
      </c>
      <c r="N76" s="110">
        <f t="shared" si="52"/>
        <v>0</v>
      </c>
      <c r="O76" s="111">
        <f t="shared" si="52"/>
        <v>0</v>
      </c>
      <c r="P76" s="58"/>
      <c r="AA76" s="169"/>
    </row>
    <row r="77" spans="3:34" x14ac:dyDescent="0.3">
      <c r="D77" s="139" t="s">
        <v>85</v>
      </c>
      <c r="E77" s="92"/>
      <c r="F77" s="140">
        <f>F71*F67</f>
        <v>0</v>
      </c>
      <c r="G77" s="140">
        <f t="shared" ref="G77:O77" si="53">G71*G67</f>
        <v>0</v>
      </c>
      <c r="H77" s="140">
        <f t="shared" si="53"/>
        <v>8240</v>
      </c>
      <c r="I77" s="140">
        <f t="shared" si="53"/>
        <v>0</v>
      </c>
      <c r="J77" s="140">
        <f t="shared" si="53"/>
        <v>6270</v>
      </c>
      <c r="K77" s="140">
        <f t="shared" si="53"/>
        <v>0</v>
      </c>
      <c r="L77" s="140">
        <f t="shared" si="53"/>
        <v>0</v>
      </c>
      <c r="M77" s="140">
        <f t="shared" si="53"/>
        <v>0</v>
      </c>
      <c r="N77" s="140">
        <f t="shared" si="53"/>
        <v>0</v>
      </c>
      <c r="O77" s="141">
        <f t="shared" si="53"/>
        <v>0</v>
      </c>
      <c r="P77" s="58"/>
      <c r="AA77" s="169"/>
    </row>
    <row r="78" spans="3:34" ht="15" thickBot="1" x14ac:dyDescent="0.35">
      <c r="D78" s="137" t="s">
        <v>95</v>
      </c>
      <c r="E78" s="142"/>
      <c r="F78" s="143">
        <f>F77-F76</f>
        <v>0</v>
      </c>
      <c r="G78" s="143">
        <f>G77-G76</f>
        <v>0</v>
      </c>
      <c r="H78" s="144">
        <f t="shared" ref="H78:O78" si="54">H77-H76</f>
        <v>3480</v>
      </c>
      <c r="I78" s="143">
        <f t="shared" si="54"/>
        <v>0</v>
      </c>
      <c r="J78" s="143">
        <f t="shared" si="54"/>
        <v>2545</v>
      </c>
      <c r="K78" s="143">
        <f t="shared" si="54"/>
        <v>0</v>
      </c>
      <c r="L78" s="143">
        <f t="shared" si="54"/>
        <v>0</v>
      </c>
      <c r="M78" s="143">
        <f t="shared" si="54"/>
        <v>0</v>
      </c>
      <c r="N78" s="143">
        <f t="shared" si="54"/>
        <v>0</v>
      </c>
      <c r="O78" s="145">
        <f t="shared" si="54"/>
        <v>0</v>
      </c>
      <c r="P78" s="50" t="s">
        <v>69</v>
      </c>
      <c r="AA78" s="169"/>
    </row>
    <row r="79" spans="3:34" ht="15" thickBot="1" x14ac:dyDescent="0.35">
      <c r="D79" s="146" t="s">
        <v>87</v>
      </c>
      <c r="E79" s="147"/>
      <c r="F79" s="148">
        <f>F69-F78</f>
        <v>3520</v>
      </c>
      <c r="G79" s="148">
        <f>G69-G78</f>
        <v>0</v>
      </c>
      <c r="H79" s="148">
        <f t="shared" ref="H79:O79" si="55">H69-H78</f>
        <v>10440</v>
      </c>
      <c r="I79" s="148">
        <f t="shared" si="55"/>
        <v>17300</v>
      </c>
      <c r="J79" s="148">
        <f t="shared" si="55"/>
        <v>1015</v>
      </c>
      <c r="K79" s="148">
        <f t="shared" si="55"/>
        <v>7480</v>
      </c>
      <c r="L79" s="148">
        <f t="shared" si="55"/>
        <v>3740</v>
      </c>
      <c r="M79" s="148">
        <f t="shared" si="55"/>
        <v>7280</v>
      </c>
      <c r="N79" s="148">
        <f t="shared" si="55"/>
        <v>3600</v>
      </c>
      <c r="O79" s="149">
        <f t="shared" si="55"/>
        <v>0</v>
      </c>
      <c r="AA79" s="169"/>
    </row>
    <row r="80" spans="3:34" x14ac:dyDescent="0.3">
      <c r="D80" s="150" t="s">
        <v>88</v>
      </c>
      <c r="E80" s="151"/>
      <c r="F80" s="152">
        <f t="shared" ref="F80:O80" si="56">F70/F60</f>
        <v>0.5</v>
      </c>
      <c r="G80" s="152" t="e">
        <f t="shared" si="56"/>
        <v>#DIV/0!</v>
      </c>
      <c r="H80" s="152">
        <f t="shared" si="56"/>
        <v>0.25</v>
      </c>
      <c r="I80" s="152">
        <f t="shared" si="56"/>
        <v>0.2</v>
      </c>
      <c r="J80" s="152">
        <f t="shared" si="56"/>
        <v>0.75</v>
      </c>
      <c r="K80" s="152">
        <f t="shared" si="56"/>
        <v>0</v>
      </c>
      <c r="L80" s="152">
        <f t="shared" si="56"/>
        <v>0.5</v>
      </c>
      <c r="M80" s="152">
        <f t="shared" si="56"/>
        <v>0</v>
      </c>
      <c r="N80" s="152">
        <f t="shared" si="56"/>
        <v>0.5</v>
      </c>
      <c r="O80" s="152" t="e">
        <f t="shared" si="56"/>
        <v>#DIV/0!</v>
      </c>
      <c r="AA80" s="169"/>
    </row>
    <row r="81" spans="3:27" x14ac:dyDescent="0.3">
      <c r="D81" s="150" t="s">
        <v>89</v>
      </c>
      <c r="E81" s="151"/>
      <c r="F81" s="152">
        <f t="shared" ref="F81:O81" si="57">F76/F66</f>
        <v>0</v>
      </c>
      <c r="G81" s="152" t="e">
        <f t="shared" si="57"/>
        <v>#DIV/0!</v>
      </c>
      <c r="H81" s="152">
        <f t="shared" si="57"/>
        <v>0.25</v>
      </c>
      <c r="I81" s="152">
        <f t="shared" si="57"/>
        <v>0</v>
      </c>
      <c r="J81" s="152">
        <f t="shared" si="57"/>
        <v>0.77604166666666663</v>
      </c>
      <c r="K81" s="152">
        <f t="shared" si="57"/>
        <v>0</v>
      </c>
      <c r="L81" s="152">
        <f t="shared" si="57"/>
        <v>0</v>
      </c>
      <c r="M81" s="152">
        <f t="shared" si="57"/>
        <v>0</v>
      </c>
      <c r="N81" s="152">
        <f t="shared" si="57"/>
        <v>0</v>
      </c>
      <c r="O81" s="152" t="e">
        <f t="shared" si="57"/>
        <v>#DIV/0!</v>
      </c>
      <c r="AA81" s="169"/>
    </row>
    <row r="82" spans="3:27" x14ac:dyDescent="0.3">
      <c r="D82" s="150" t="s">
        <v>90</v>
      </c>
      <c r="E82" s="153"/>
      <c r="F82" s="152">
        <f t="shared" ref="F82:O82" si="58">F78/F69</f>
        <v>0</v>
      </c>
      <c r="G82" s="152" t="e">
        <f t="shared" si="58"/>
        <v>#DIV/0!</v>
      </c>
      <c r="H82" s="152">
        <f t="shared" si="58"/>
        <v>0.25</v>
      </c>
      <c r="I82" s="152">
        <f t="shared" si="58"/>
        <v>0</v>
      </c>
      <c r="J82" s="152">
        <f t="shared" si="58"/>
        <v>0.7148876404494382</v>
      </c>
      <c r="K82" s="152">
        <f t="shared" si="58"/>
        <v>0</v>
      </c>
      <c r="L82" s="152">
        <f t="shared" si="58"/>
        <v>0</v>
      </c>
      <c r="M82" s="152">
        <f t="shared" si="58"/>
        <v>0</v>
      </c>
      <c r="N82" s="152">
        <f t="shared" si="58"/>
        <v>0</v>
      </c>
      <c r="O82" s="152" t="e">
        <f t="shared" si="58"/>
        <v>#DIV/0!</v>
      </c>
      <c r="AA82" s="169"/>
    </row>
    <row r="83" spans="3:27" x14ac:dyDescent="0.3">
      <c r="D83" s="170"/>
      <c r="E83" s="171"/>
      <c r="F83" s="172"/>
      <c r="G83" s="172"/>
      <c r="H83" s="172"/>
      <c r="I83" s="172"/>
      <c r="J83" s="172"/>
      <c r="K83" s="172"/>
      <c r="L83" s="172"/>
      <c r="M83" s="172"/>
      <c r="N83" s="172"/>
      <c r="O83" s="172"/>
      <c r="AA83" s="169"/>
    </row>
    <row r="84" spans="3:27" x14ac:dyDescent="0.3">
      <c r="E84" s="4"/>
      <c r="AA84" s="169"/>
    </row>
    <row r="85" spans="3:27" x14ac:dyDescent="0.3">
      <c r="C85" s="52" t="s">
        <v>96</v>
      </c>
      <c r="D85" s="53" t="s">
        <v>97</v>
      </c>
      <c r="E85" s="4"/>
      <c r="AA85" s="169"/>
    </row>
    <row r="86" spans="3:27" x14ac:dyDescent="0.3">
      <c r="D86" s="1" t="s">
        <v>0</v>
      </c>
      <c r="E86" s="2">
        <f>'DC3'!C3</f>
        <v>20</v>
      </c>
      <c r="F86" s="3">
        <f>'DC3'!D3</f>
        <v>200</v>
      </c>
      <c r="AA86" s="169"/>
    </row>
    <row r="87" spans="3:27" x14ac:dyDescent="0.3">
      <c r="D87" s="1" t="s">
        <v>1</v>
      </c>
      <c r="E87" s="2">
        <f>'DC3'!C4</f>
        <v>10</v>
      </c>
      <c r="F87" s="3">
        <f>'DC3'!D4</f>
        <v>120</v>
      </c>
      <c r="O87" s="260">
        <v>3</v>
      </c>
      <c r="AA87" s="169"/>
    </row>
    <row r="88" spans="3:27" x14ac:dyDescent="0.3">
      <c r="D88" s="1" t="s">
        <v>119</v>
      </c>
      <c r="E88" s="5">
        <f>'DC3'!C5</f>
        <v>0</v>
      </c>
      <c r="F88" t="s">
        <v>41</v>
      </c>
      <c r="O88" s="260"/>
      <c r="AA88" s="169"/>
    </row>
    <row r="89" spans="3:27" x14ac:dyDescent="0.3">
      <c r="D89" s="1" t="s">
        <v>94</v>
      </c>
      <c r="E89" s="7">
        <f>'DC3'!C6</f>
        <v>10</v>
      </c>
      <c r="F89" t="s">
        <v>42</v>
      </c>
      <c r="K89" s="54" t="s">
        <v>43</v>
      </c>
      <c r="O89" s="260"/>
    </row>
    <row r="90" spans="3:27" ht="15" thickBot="1" x14ac:dyDescent="0.35">
      <c r="D90" s="1" t="s">
        <v>44</v>
      </c>
      <c r="E90" s="7">
        <f>'DC3'!C7</f>
        <v>10</v>
      </c>
      <c r="F90" t="s">
        <v>42</v>
      </c>
      <c r="O90" s="262"/>
    </row>
    <row r="91" spans="3:27" ht="15" thickBot="1" x14ac:dyDescent="0.35">
      <c r="E91" s="55" t="s">
        <v>45</v>
      </c>
      <c r="F91" s="8" t="s">
        <v>2</v>
      </c>
      <c r="G91" s="8" t="s">
        <v>3</v>
      </c>
      <c r="H91" s="8" t="s">
        <v>4</v>
      </c>
      <c r="I91" s="8" t="s">
        <v>5</v>
      </c>
      <c r="J91" s="8" t="s">
        <v>6</v>
      </c>
      <c r="K91" s="8" t="s">
        <v>7</v>
      </c>
      <c r="L91" s="8" t="s">
        <v>8</v>
      </c>
      <c r="M91" s="8" t="s">
        <v>9</v>
      </c>
      <c r="N91" s="8" t="s">
        <v>10</v>
      </c>
      <c r="O91" s="9" t="s">
        <v>11</v>
      </c>
    </row>
    <row r="92" spans="3:27" x14ac:dyDescent="0.3">
      <c r="D92" s="10" t="s">
        <v>12</v>
      </c>
      <c r="E92" s="57"/>
      <c r="F92" s="67">
        <f>'DC3'!C10</f>
        <v>0</v>
      </c>
      <c r="G92" s="67">
        <f>'DC3'!D10</f>
        <v>200</v>
      </c>
      <c r="H92" s="12">
        <f>'DC3'!E10</f>
        <v>15</v>
      </c>
      <c r="I92" s="67">
        <f>'DC3'!F10</f>
        <v>20</v>
      </c>
      <c r="J92" s="67">
        <f>'DC3'!G10</f>
        <v>10</v>
      </c>
      <c r="K92" s="67">
        <f>'DC3'!H10</f>
        <v>0</v>
      </c>
      <c r="L92" s="67">
        <f>'DC3'!I10</f>
        <v>0</v>
      </c>
      <c r="M92" s="67">
        <f>'DC3'!J10</f>
        <v>15</v>
      </c>
      <c r="N92" s="67">
        <f>'DC3'!K10</f>
        <v>0</v>
      </c>
      <c r="O92" s="216">
        <f>'DC3'!L10</f>
        <v>0</v>
      </c>
    </row>
    <row r="93" spans="3:27" x14ac:dyDescent="0.3">
      <c r="D93" s="14" t="s">
        <v>13</v>
      </c>
      <c r="E93" s="59"/>
      <c r="F93" s="217">
        <f>'DC3'!C11</f>
        <v>10</v>
      </c>
      <c r="G93" s="217">
        <f>'DC3'!D11</f>
        <v>0</v>
      </c>
      <c r="H93" s="217">
        <f>'DC3'!E11</f>
        <v>0</v>
      </c>
      <c r="I93" s="217">
        <f>'DC3'!F11</f>
        <v>0</v>
      </c>
      <c r="J93" s="217">
        <f>'DC3'!G11</f>
        <v>0</v>
      </c>
      <c r="K93" s="217">
        <f>'DC3'!H11</f>
        <v>0</v>
      </c>
      <c r="L93" s="217">
        <f>'DC3'!I11</f>
        <v>0</v>
      </c>
      <c r="M93" s="217">
        <f>'DC3'!J11</f>
        <v>0</v>
      </c>
      <c r="N93" s="217">
        <f>'DC3'!K11</f>
        <v>0</v>
      </c>
      <c r="O93" s="37">
        <f>'DC3'!L11</f>
        <v>0</v>
      </c>
    </row>
    <row r="94" spans="3:27" x14ac:dyDescent="0.3">
      <c r="D94" s="16" t="s">
        <v>14</v>
      </c>
      <c r="E94" s="60"/>
      <c r="F94" s="217">
        <f>'DC3'!C12</f>
        <v>0</v>
      </c>
      <c r="G94" s="217">
        <f>'DC3'!D12</f>
        <v>0</v>
      </c>
      <c r="H94" s="217">
        <f>'DC3'!E12</f>
        <v>40</v>
      </c>
      <c r="I94" s="217">
        <f>'DC3'!F12</f>
        <v>30</v>
      </c>
      <c r="J94" s="217">
        <f>'DC3'!G12</f>
        <v>40</v>
      </c>
      <c r="K94" s="217">
        <f>'DC3'!H12</f>
        <v>20</v>
      </c>
      <c r="L94" s="217">
        <f>'DC3'!I12</f>
        <v>30</v>
      </c>
      <c r="M94" s="217">
        <f>'DC3'!J12</f>
        <v>0</v>
      </c>
      <c r="N94" s="217">
        <f>'DC3'!K12</f>
        <v>30</v>
      </c>
      <c r="O94" s="37">
        <f>'DC3'!L12</f>
        <v>20</v>
      </c>
    </row>
    <row r="95" spans="3:27" ht="15" thickBot="1" x14ac:dyDescent="0.35">
      <c r="D95" s="17" t="s">
        <v>15</v>
      </c>
      <c r="E95" s="218"/>
      <c r="F95" s="219">
        <f>'DC3'!C13</f>
        <v>0</v>
      </c>
      <c r="G95" s="219">
        <f>'DC3'!D13</f>
        <v>20</v>
      </c>
      <c r="H95" s="219">
        <f>'DC3'!E13</f>
        <v>0</v>
      </c>
      <c r="I95" s="219">
        <f>'DC3'!F13</f>
        <v>0</v>
      </c>
      <c r="J95" s="219">
        <f>'DC3'!G13</f>
        <v>0</v>
      </c>
      <c r="K95" s="219">
        <f>'DC3'!H13</f>
        <v>0</v>
      </c>
      <c r="L95" s="219">
        <f>'DC3'!I13</f>
        <v>0</v>
      </c>
      <c r="M95" s="219">
        <f>'DC3'!J13</f>
        <v>0</v>
      </c>
      <c r="N95" s="219">
        <f>'DC3'!K13</f>
        <v>0</v>
      </c>
      <c r="O95" s="220">
        <f>'DC3'!L13</f>
        <v>0</v>
      </c>
    </row>
    <row r="96" spans="3:27" ht="15" thickBot="1" x14ac:dyDescent="0.35">
      <c r="D96" s="221" t="s">
        <v>49</v>
      </c>
      <c r="E96" s="213"/>
      <c r="F96" s="214">
        <f>SUM(F92:F95)</f>
        <v>10</v>
      </c>
      <c r="G96" s="214">
        <f t="shared" ref="G96:O96" si="59">SUM(G92:G95)</f>
        <v>220</v>
      </c>
      <c r="H96" s="214">
        <f t="shared" si="59"/>
        <v>55</v>
      </c>
      <c r="I96" s="214">
        <f t="shared" si="59"/>
        <v>50</v>
      </c>
      <c r="J96" s="214">
        <f t="shared" si="59"/>
        <v>50</v>
      </c>
      <c r="K96" s="214">
        <f t="shared" si="59"/>
        <v>20</v>
      </c>
      <c r="L96" s="214">
        <f t="shared" si="59"/>
        <v>30</v>
      </c>
      <c r="M96" s="214">
        <f t="shared" si="59"/>
        <v>15</v>
      </c>
      <c r="N96" s="214">
        <f t="shared" si="59"/>
        <v>30</v>
      </c>
      <c r="O96" s="215">
        <f t="shared" si="59"/>
        <v>20</v>
      </c>
    </row>
    <row r="97" spans="3:34" x14ac:dyDescent="0.3">
      <c r="D97" s="173" t="s">
        <v>16</v>
      </c>
      <c r="E97" s="66"/>
      <c r="F97" s="67">
        <f>'DC3'!C14</f>
        <v>20</v>
      </c>
      <c r="G97" s="67">
        <f>'DC3'!D14</f>
        <v>0</v>
      </c>
      <c r="H97" s="174"/>
      <c r="I97" s="174"/>
      <c r="J97" s="174"/>
      <c r="K97" s="174"/>
      <c r="L97" s="174"/>
      <c r="M97" s="174"/>
      <c r="N97" s="174"/>
      <c r="O97" s="175"/>
    </row>
    <row r="98" spans="3:34" x14ac:dyDescent="0.3">
      <c r="D98" s="176" t="s">
        <v>51</v>
      </c>
      <c r="E98" s="69">
        <f>'DC3'!C8</f>
        <v>20</v>
      </c>
      <c r="F98" s="70">
        <f>E98+F97+F100-F96</f>
        <v>30</v>
      </c>
      <c r="G98" s="177">
        <f t="shared" ref="G98:O98" si="60">F98+G97+G100-G96</f>
        <v>10</v>
      </c>
      <c r="H98" s="177">
        <f t="shared" si="60"/>
        <v>15</v>
      </c>
      <c r="I98" s="177">
        <f t="shared" si="60"/>
        <v>15</v>
      </c>
      <c r="J98" s="177">
        <f t="shared" si="60"/>
        <v>15</v>
      </c>
      <c r="K98" s="177">
        <f t="shared" si="60"/>
        <v>15</v>
      </c>
      <c r="L98" s="177">
        <f t="shared" si="60"/>
        <v>15</v>
      </c>
      <c r="M98" s="177">
        <f t="shared" si="60"/>
        <v>10</v>
      </c>
      <c r="N98" s="177">
        <f t="shared" si="60"/>
        <v>10</v>
      </c>
      <c r="O98" s="178">
        <f t="shared" si="60"/>
        <v>10</v>
      </c>
      <c r="Q98" s="72" t="s">
        <v>52</v>
      </c>
    </row>
    <row r="99" spans="3:34" x14ac:dyDescent="0.3">
      <c r="D99" s="176" t="s">
        <v>54</v>
      </c>
      <c r="E99" s="179"/>
      <c r="F99" s="177">
        <f>IF(E98-F96&lt;=$E$90, F96-E98+$E$90,0)</f>
        <v>0</v>
      </c>
      <c r="G99" s="177">
        <f t="shared" ref="G99:O99" si="61">IF(F98-G96&lt;=$E$90, G96-F98+$E$90,0)</f>
        <v>200</v>
      </c>
      <c r="H99" s="177">
        <f t="shared" si="61"/>
        <v>55</v>
      </c>
      <c r="I99" s="177">
        <f t="shared" si="61"/>
        <v>45</v>
      </c>
      <c r="J99" s="177">
        <f t="shared" si="61"/>
        <v>45</v>
      </c>
      <c r="K99" s="177">
        <f t="shared" si="61"/>
        <v>15</v>
      </c>
      <c r="L99" s="177">
        <f t="shared" si="61"/>
        <v>25</v>
      </c>
      <c r="M99" s="177">
        <f t="shared" si="61"/>
        <v>10</v>
      </c>
      <c r="N99" s="177">
        <f t="shared" si="61"/>
        <v>30</v>
      </c>
      <c r="O99" s="178">
        <f t="shared" si="61"/>
        <v>20</v>
      </c>
      <c r="Q99" s="72" t="s">
        <v>55</v>
      </c>
    </row>
    <row r="100" spans="3:34" x14ac:dyDescent="0.3">
      <c r="D100" s="180" t="s">
        <v>56</v>
      </c>
      <c r="E100" s="179"/>
      <c r="F100" s="177">
        <f xml:space="preserve"> CEILING(F99/$E$89,1)*$E$89</f>
        <v>0</v>
      </c>
      <c r="G100" s="177">
        <f t="shared" ref="G100:O100" si="62" xml:space="preserve"> CEILING(G99/$E$89,1)*$E$89</f>
        <v>200</v>
      </c>
      <c r="H100" s="177">
        <f t="shared" si="62"/>
        <v>60</v>
      </c>
      <c r="I100" s="177">
        <f t="shared" si="62"/>
        <v>50</v>
      </c>
      <c r="J100" s="177">
        <f t="shared" si="62"/>
        <v>50</v>
      </c>
      <c r="K100" s="177">
        <f t="shared" si="62"/>
        <v>20</v>
      </c>
      <c r="L100" s="177">
        <f t="shared" si="62"/>
        <v>30</v>
      </c>
      <c r="M100" s="177">
        <f t="shared" si="62"/>
        <v>10</v>
      </c>
      <c r="N100" s="177">
        <f t="shared" si="62"/>
        <v>30</v>
      </c>
      <c r="O100" s="178">
        <f t="shared" si="62"/>
        <v>20</v>
      </c>
    </row>
    <row r="101" spans="3:34" ht="15" thickBot="1" x14ac:dyDescent="0.35">
      <c r="D101" s="181" t="s">
        <v>57</v>
      </c>
      <c r="E101" s="182"/>
      <c r="F101" s="183">
        <f t="shared" ref="F101:O101" si="63">F100</f>
        <v>0</v>
      </c>
      <c r="G101" s="183">
        <f t="shared" si="63"/>
        <v>200</v>
      </c>
      <c r="H101" s="183">
        <f t="shared" si="63"/>
        <v>60</v>
      </c>
      <c r="I101" s="183">
        <f t="shared" si="63"/>
        <v>50</v>
      </c>
      <c r="J101" s="183">
        <f t="shared" si="63"/>
        <v>50</v>
      </c>
      <c r="K101" s="183">
        <f t="shared" si="63"/>
        <v>20</v>
      </c>
      <c r="L101" s="183">
        <f t="shared" si="63"/>
        <v>30</v>
      </c>
      <c r="M101" s="183">
        <f t="shared" si="63"/>
        <v>10</v>
      </c>
      <c r="N101" s="183">
        <f t="shared" si="63"/>
        <v>30</v>
      </c>
      <c r="O101" s="184">
        <f t="shared" si="63"/>
        <v>20</v>
      </c>
    </row>
    <row r="102" spans="3:34" x14ac:dyDescent="0.3">
      <c r="D102" s="116" t="s">
        <v>58</v>
      </c>
      <c r="E102" s="80"/>
      <c r="F102" s="81">
        <f>QUOTIENT(MOD(F101+$E$87-1,$E$86),$E$87)</f>
        <v>0</v>
      </c>
      <c r="G102" s="81">
        <f t="shared" ref="G102:O102" si="64">QUOTIENT(MOD(G101+$E$87-1,$E$86),$E$87)</f>
        <v>0</v>
      </c>
      <c r="H102" s="81">
        <f>QUOTIENT(MOD(H101+$E$87-1,$E$86),$E$87)</f>
        <v>0</v>
      </c>
      <c r="I102" s="81">
        <f t="shared" si="64"/>
        <v>1</v>
      </c>
      <c r="J102" s="81">
        <f t="shared" si="64"/>
        <v>1</v>
      </c>
      <c r="K102" s="81">
        <f t="shared" si="64"/>
        <v>0</v>
      </c>
      <c r="L102" s="81">
        <f t="shared" si="64"/>
        <v>1</v>
      </c>
      <c r="M102" s="81">
        <f t="shared" si="64"/>
        <v>1</v>
      </c>
      <c r="N102" s="81">
        <f t="shared" si="64"/>
        <v>1</v>
      </c>
      <c r="O102" s="82">
        <f t="shared" si="64"/>
        <v>0</v>
      </c>
    </row>
    <row r="103" spans="3:34" x14ac:dyDescent="0.3">
      <c r="C103" s="50"/>
      <c r="D103" s="185" t="s">
        <v>59</v>
      </c>
      <c r="E103" s="155"/>
      <c r="F103" s="85">
        <f>QUOTIENT(F101+$E$87-1,$E$86)</f>
        <v>0</v>
      </c>
      <c r="G103" s="85">
        <f t="shared" ref="G103:O103" si="65">QUOTIENT(G101+$E$87-1,$E$86)</f>
        <v>10</v>
      </c>
      <c r="H103" s="85">
        <f t="shared" si="65"/>
        <v>3</v>
      </c>
      <c r="I103" s="85">
        <f t="shared" si="65"/>
        <v>2</v>
      </c>
      <c r="J103" s="85">
        <f t="shared" si="65"/>
        <v>2</v>
      </c>
      <c r="K103" s="85">
        <f t="shared" si="65"/>
        <v>1</v>
      </c>
      <c r="L103" s="85">
        <f t="shared" si="65"/>
        <v>1</v>
      </c>
      <c r="M103" s="85">
        <f t="shared" si="65"/>
        <v>0</v>
      </c>
      <c r="N103" s="85">
        <f t="shared" si="65"/>
        <v>1</v>
      </c>
      <c r="O103" s="86">
        <f t="shared" si="65"/>
        <v>1</v>
      </c>
    </row>
    <row r="104" spans="3:34" ht="15" thickBot="1" x14ac:dyDescent="0.35">
      <c r="D104" s="186" t="s">
        <v>60</v>
      </c>
      <c r="E104" s="88"/>
      <c r="F104" s="89">
        <f>F103*$F$86+F102*$F$87</f>
        <v>0</v>
      </c>
      <c r="G104" s="89">
        <f t="shared" ref="G104:O104" si="66">G103*$F$86+G102*$F$87</f>
        <v>2000</v>
      </c>
      <c r="H104" s="89">
        <f t="shared" si="66"/>
        <v>600</v>
      </c>
      <c r="I104" s="89">
        <f t="shared" si="66"/>
        <v>520</v>
      </c>
      <c r="J104" s="89">
        <f t="shared" si="66"/>
        <v>520</v>
      </c>
      <c r="K104" s="89">
        <f t="shared" si="66"/>
        <v>200</v>
      </c>
      <c r="L104" s="89">
        <f t="shared" si="66"/>
        <v>320</v>
      </c>
      <c r="M104" s="89">
        <f t="shared" si="66"/>
        <v>120</v>
      </c>
      <c r="N104" s="89">
        <f t="shared" si="66"/>
        <v>320</v>
      </c>
      <c r="O104" s="90">
        <f t="shared" si="66"/>
        <v>200</v>
      </c>
    </row>
    <row r="105" spans="3:34" x14ac:dyDescent="0.3">
      <c r="D105" s="91" t="s">
        <v>19</v>
      </c>
      <c r="E105" s="92"/>
      <c r="F105" s="93">
        <f>'DC3'!C15</f>
        <v>210</v>
      </c>
      <c r="G105" s="93">
        <f>'DC3'!D15</f>
        <v>211</v>
      </c>
      <c r="H105" s="93">
        <f>'DC3'!E15</f>
        <v>213</v>
      </c>
      <c r="I105" s="93">
        <f>'DC3'!F15</f>
        <v>215</v>
      </c>
      <c r="J105" s="93">
        <f>'DC3'!G15</f>
        <v>215</v>
      </c>
      <c r="K105" s="93">
        <f>'DC3'!H15</f>
        <v>216</v>
      </c>
      <c r="L105" s="93">
        <f>'DC3'!I15</f>
        <v>214</v>
      </c>
      <c r="M105" s="93">
        <f>'DC3'!J15</f>
        <v>212</v>
      </c>
      <c r="N105" s="93">
        <f>'DC3'!K15</f>
        <v>210</v>
      </c>
      <c r="O105" s="94">
        <f>'DC3'!L15</f>
        <v>209</v>
      </c>
    </row>
    <row r="106" spans="3:34" x14ac:dyDescent="0.3">
      <c r="C106" s="50" t="s">
        <v>61</v>
      </c>
      <c r="D106" s="95" t="s">
        <v>62</v>
      </c>
      <c r="E106" s="96"/>
      <c r="F106" s="97">
        <f>F105*F101</f>
        <v>0</v>
      </c>
      <c r="G106" s="97">
        <f t="shared" ref="G106:O106" si="67">G105*G101</f>
        <v>42200</v>
      </c>
      <c r="H106" s="97">
        <f t="shared" si="67"/>
        <v>12780</v>
      </c>
      <c r="I106" s="97">
        <f t="shared" si="67"/>
        <v>10750</v>
      </c>
      <c r="J106" s="97">
        <f t="shared" si="67"/>
        <v>10750</v>
      </c>
      <c r="K106" s="97">
        <f t="shared" si="67"/>
        <v>4320</v>
      </c>
      <c r="L106" s="97">
        <f t="shared" si="67"/>
        <v>6420</v>
      </c>
      <c r="M106" s="97">
        <f t="shared" si="67"/>
        <v>2120</v>
      </c>
      <c r="N106" s="97">
        <f t="shared" si="67"/>
        <v>6300</v>
      </c>
      <c r="O106" s="136">
        <f t="shared" si="67"/>
        <v>4180</v>
      </c>
      <c r="P106" s="50" t="s">
        <v>63</v>
      </c>
    </row>
    <row r="107" spans="3:34" ht="15" thickBot="1" x14ac:dyDescent="0.35">
      <c r="D107" s="100" t="s">
        <v>64</v>
      </c>
      <c r="E107" s="101"/>
      <c r="F107" s="102">
        <f t="shared" ref="F107:O107" si="68">F104+F106</f>
        <v>0</v>
      </c>
      <c r="G107" s="102">
        <f t="shared" si="68"/>
        <v>44200</v>
      </c>
      <c r="H107" s="102">
        <f t="shared" si="68"/>
        <v>13380</v>
      </c>
      <c r="I107" s="102">
        <f t="shared" si="68"/>
        <v>11270</v>
      </c>
      <c r="J107" s="102">
        <f t="shared" si="68"/>
        <v>11270</v>
      </c>
      <c r="K107" s="102">
        <f t="shared" si="68"/>
        <v>4520</v>
      </c>
      <c r="L107" s="102">
        <f t="shared" si="68"/>
        <v>6740</v>
      </c>
      <c r="M107" s="102">
        <f t="shared" si="68"/>
        <v>2240</v>
      </c>
      <c r="N107" s="102">
        <f t="shared" si="68"/>
        <v>6620</v>
      </c>
      <c r="O107" s="103">
        <f t="shared" si="68"/>
        <v>4380</v>
      </c>
      <c r="P107" s="50" t="s">
        <v>65</v>
      </c>
    </row>
    <row r="108" spans="3:34" x14ac:dyDescent="0.3">
      <c r="D108" s="91" t="s">
        <v>20</v>
      </c>
      <c r="E108" s="104"/>
      <c r="F108" s="93">
        <f>'DC3'!C16</f>
        <v>410</v>
      </c>
      <c r="G108" s="93">
        <f>'DC3'!D16</f>
        <v>413</v>
      </c>
      <c r="H108" s="93">
        <f>'DC3'!E16</f>
        <v>410</v>
      </c>
      <c r="I108" s="93">
        <f>'DC3'!F16</f>
        <v>415</v>
      </c>
      <c r="J108" s="93">
        <f>'DC3'!G16</f>
        <v>418</v>
      </c>
      <c r="K108" s="93">
        <f>'DC3'!H16</f>
        <v>430</v>
      </c>
      <c r="L108" s="93">
        <f>'DC3'!I16</f>
        <v>423</v>
      </c>
      <c r="M108" s="93">
        <f>'DC3'!J16</f>
        <v>419</v>
      </c>
      <c r="N108" s="93">
        <f>'DC3'!K16</f>
        <v>417</v>
      </c>
      <c r="O108" s="94">
        <f>'DC3'!L16</f>
        <v>422</v>
      </c>
    </row>
    <row r="109" spans="3:34" x14ac:dyDescent="0.3">
      <c r="D109" s="95" t="s">
        <v>66</v>
      </c>
      <c r="E109" s="105"/>
      <c r="F109" s="106">
        <f>F108*F101</f>
        <v>0</v>
      </c>
      <c r="G109" s="106">
        <f t="shared" ref="G109:O109" si="69">G108*G101</f>
        <v>82600</v>
      </c>
      <c r="H109" s="106">
        <f t="shared" si="69"/>
        <v>24600</v>
      </c>
      <c r="I109" s="106">
        <f t="shared" si="69"/>
        <v>20750</v>
      </c>
      <c r="J109" s="106">
        <f t="shared" si="69"/>
        <v>20900</v>
      </c>
      <c r="K109" s="106">
        <f t="shared" si="69"/>
        <v>8600</v>
      </c>
      <c r="L109" s="106">
        <f t="shared" si="69"/>
        <v>12690</v>
      </c>
      <c r="M109" s="106">
        <f t="shared" si="69"/>
        <v>4190</v>
      </c>
      <c r="N109" s="106">
        <f t="shared" si="69"/>
        <v>12510</v>
      </c>
      <c r="O109" s="107">
        <f t="shared" si="69"/>
        <v>8440</v>
      </c>
      <c r="P109" s="50" t="s">
        <v>67</v>
      </c>
    </row>
    <row r="110" spans="3:34" ht="13.8" customHeight="1" thickBot="1" x14ac:dyDescent="0.35">
      <c r="D110" s="108" t="s">
        <v>68</v>
      </c>
      <c r="E110" s="109"/>
      <c r="F110" s="110">
        <f>F109-F107</f>
        <v>0</v>
      </c>
      <c r="G110" s="110">
        <f t="shared" ref="G110:O110" si="70">G109-G107</f>
        <v>38400</v>
      </c>
      <c r="H110" s="110">
        <f t="shared" si="70"/>
        <v>11220</v>
      </c>
      <c r="I110" s="110">
        <f t="shared" si="70"/>
        <v>9480</v>
      </c>
      <c r="J110" s="110">
        <f t="shared" si="70"/>
        <v>9630</v>
      </c>
      <c r="K110" s="110">
        <f t="shared" si="70"/>
        <v>4080</v>
      </c>
      <c r="L110" s="110">
        <f t="shared" si="70"/>
        <v>5950</v>
      </c>
      <c r="M110" s="110">
        <f t="shared" si="70"/>
        <v>1950</v>
      </c>
      <c r="N110" s="110">
        <f t="shared" si="70"/>
        <v>5890</v>
      </c>
      <c r="O110" s="111">
        <f t="shared" si="70"/>
        <v>4060</v>
      </c>
      <c r="P110" s="50" t="s">
        <v>69</v>
      </c>
    </row>
    <row r="111" spans="3:34" ht="13.8" customHeight="1" thickBot="1" x14ac:dyDescent="0.35">
      <c r="D111" s="159" t="s">
        <v>70</v>
      </c>
      <c r="E111" s="222"/>
      <c r="F111" s="223">
        <f>SUM(F92:F93)</f>
        <v>10</v>
      </c>
      <c r="G111" s="223">
        <f t="shared" ref="G111:O111" si="71">SUM(G92:G93)</f>
        <v>200</v>
      </c>
      <c r="H111" s="223">
        <f t="shared" si="71"/>
        <v>15</v>
      </c>
      <c r="I111" s="223">
        <f t="shared" si="71"/>
        <v>20</v>
      </c>
      <c r="J111" s="223">
        <f t="shared" si="71"/>
        <v>10</v>
      </c>
      <c r="K111" s="223">
        <f t="shared" si="71"/>
        <v>0</v>
      </c>
      <c r="L111" s="223">
        <f t="shared" si="71"/>
        <v>0</v>
      </c>
      <c r="M111" s="223">
        <f t="shared" si="71"/>
        <v>15</v>
      </c>
      <c r="N111" s="223">
        <f t="shared" si="71"/>
        <v>0</v>
      </c>
      <c r="O111" s="224">
        <f t="shared" si="71"/>
        <v>0</v>
      </c>
      <c r="P111" s="50" t="s">
        <v>71</v>
      </c>
    </row>
    <row r="112" spans="3:34" ht="13.8" customHeight="1" x14ac:dyDescent="0.3">
      <c r="D112" s="116" t="s">
        <v>74</v>
      </c>
      <c r="E112" s="112"/>
      <c r="F112" s="81">
        <f t="shared" ref="F112:G112" si="72">MIN(F139,F111)</f>
        <v>0</v>
      </c>
      <c r="G112" s="81">
        <f t="shared" si="72"/>
        <v>80</v>
      </c>
      <c r="H112" s="81">
        <f>MIN(H139,H111)</f>
        <v>15</v>
      </c>
      <c r="I112" s="81">
        <f t="shared" ref="I112:O112" si="73">MIN(I139,I111)</f>
        <v>0</v>
      </c>
      <c r="J112" s="81">
        <f t="shared" si="73"/>
        <v>10</v>
      </c>
      <c r="K112" s="81">
        <f t="shared" si="73"/>
        <v>0</v>
      </c>
      <c r="L112" s="81">
        <f t="shared" si="73"/>
        <v>0</v>
      </c>
      <c r="M112" s="81">
        <f t="shared" si="73"/>
        <v>0</v>
      </c>
      <c r="N112" s="81">
        <f t="shared" si="73"/>
        <v>0</v>
      </c>
      <c r="O112" s="82">
        <f t="shared" si="73"/>
        <v>0</v>
      </c>
      <c r="P112" s="50" t="s">
        <v>71</v>
      </c>
      <c r="W112">
        <v>38</v>
      </c>
      <c r="X112">
        <f t="shared" ref="X112" si="74">CEILING(W112,20)</f>
        <v>40</v>
      </c>
      <c r="Y112">
        <f t="shared" ref="Y112" si="75">FLOOR(W112,20)</f>
        <v>20</v>
      </c>
      <c r="Z112">
        <f t="shared" ref="Z112" si="76">MOD(W112,20)</f>
        <v>18</v>
      </c>
      <c r="AA112" s="120">
        <v>0</v>
      </c>
      <c r="AB112" s="120">
        <v>2</v>
      </c>
      <c r="AC112" s="126">
        <v>0</v>
      </c>
      <c r="AD112" s="127">
        <v>2</v>
      </c>
      <c r="AE112">
        <f t="shared" ref="AE112" si="77">QUOTIENT(MOD(W112,$AD$26),$AD$25)</f>
        <v>1</v>
      </c>
      <c r="AF112" s="128">
        <f t="shared" ref="AF112" si="78">QUOTIENT(MOD(W112+$AD$25-1,$AD$26),$AD$25)</f>
        <v>0</v>
      </c>
      <c r="AG112">
        <f t="shared" ref="AG112" si="79">QUOTIENT(W112,$AD$26)</f>
        <v>1</v>
      </c>
      <c r="AH112" s="129">
        <f t="shared" ref="AH112" si="80">QUOTIENT(W112+$AD$25-1,$AD$26)</f>
        <v>2</v>
      </c>
    </row>
    <row r="113" spans="3:27" x14ac:dyDescent="0.3">
      <c r="D113" s="160" t="s">
        <v>75</v>
      </c>
      <c r="E113" s="161"/>
      <c r="F113" s="85">
        <f>QUOTIENT(MOD(F112+$E$87-1,$E$86),$E$87)</f>
        <v>0</v>
      </c>
      <c r="G113" s="85">
        <f t="shared" ref="G113:O113" si="81">QUOTIENT(MOD(G112+$E$87-1,$E$86),$E$87)</f>
        <v>0</v>
      </c>
      <c r="H113" s="85">
        <f t="shared" si="81"/>
        <v>0</v>
      </c>
      <c r="I113" s="85">
        <f t="shared" si="81"/>
        <v>0</v>
      </c>
      <c r="J113" s="85">
        <f t="shared" si="81"/>
        <v>1</v>
      </c>
      <c r="K113" s="85">
        <f t="shared" si="81"/>
        <v>0</v>
      </c>
      <c r="L113" s="85">
        <f t="shared" si="81"/>
        <v>0</v>
      </c>
      <c r="M113" s="85">
        <f t="shared" si="81"/>
        <v>0</v>
      </c>
      <c r="N113" s="85">
        <f t="shared" si="81"/>
        <v>0</v>
      </c>
      <c r="O113" s="86">
        <f t="shared" si="81"/>
        <v>0</v>
      </c>
      <c r="P113" s="58"/>
    </row>
    <row r="114" spans="3:27" x14ac:dyDescent="0.3">
      <c r="D114" s="162" t="s">
        <v>80</v>
      </c>
      <c r="E114" s="84"/>
      <c r="F114" s="85">
        <f>QUOTIENT(F112+$E$87-1,$E$86)</f>
        <v>0</v>
      </c>
      <c r="G114" s="85">
        <f t="shared" ref="G114:O114" si="82">QUOTIENT(G112+$E$87-1,$E$86)</f>
        <v>4</v>
      </c>
      <c r="H114" s="85">
        <f t="shared" si="82"/>
        <v>1</v>
      </c>
      <c r="I114" s="85">
        <f t="shared" si="82"/>
        <v>0</v>
      </c>
      <c r="J114" s="85">
        <f t="shared" si="82"/>
        <v>0</v>
      </c>
      <c r="K114" s="85">
        <f t="shared" si="82"/>
        <v>0</v>
      </c>
      <c r="L114" s="85">
        <f t="shared" si="82"/>
        <v>0</v>
      </c>
      <c r="M114" s="85">
        <f t="shared" si="82"/>
        <v>0</v>
      </c>
      <c r="N114" s="85">
        <f t="shared" si="82"/>
        <v>0</v>
      </c>
      <c r="O114" s="86">
        <f t="shared" si="82"/>
        <v>0</v>
      </c>
      <c r="P114" s="58"/>
    </row>
    <row r="115" spans="3:27" ht="15" thickBot="1" x14ac:dyDescent="0.35">
      <c r="D115" s="163" t="s">
        <v>81</v>
      </c>
      <c r="E115" s="131"/>
      <c r="F115" s="132">
        <f>F114*$F$86+F113*$F$87</f>
        <v>0</v>
      </c>
      <c r="G115" s="132">
        <f t="shared" ref="G115:O115" si="83">G114*$F$86+G113*$F$87</f>
        <v>800</v>
      </c>
      <c r="H115" s="132">
        <f t="shared" si="83"/>
        <v>200</v>
      </c>
      <c r="I115" s="132">
        <f t="shared" si="83"/>
        <v>0</v>
      </c>
      <c r="J115" s="132">
        <f t="shared" si="83"/>
        <v>120</v>
      </c>
      <c r="K115" s="132">
        <f t="shared" si="83"/>
        <v>0</v>
      </c>
      <c r="L115" s="132">
        <f t="shared" si="83"/>
        <v>0</v>
      </c>
      <c r="M115" s="132">
        <f t="shared" si="83"/>
        <v>0</v>
      </c>
      <c r="N115" s="132">
        <f t="shared" si="83"/>
        <v>0</v>
      </c>
      <c r="O115" s="133">
        <f t="shared" si="83"/>
        <v>0</v>
      </c>
      <c r="P115" s="134"/>
    </row>
    <row r="116" spans="3:27" x14ac:dyDescent="0.3">
      <c r="C116" s="50" t="s">
        <v>82</v>
      </c>
      <c r="D116" s="135" t="s">
        <v>83</v>
      </c>
      <c r="E116" s="92"/>
      <c r="F116" s="140">
        <f>F112*F105</f>
        <v>0</v>
      </c>
      <c r="G116" s="140">
        <f t="shared" ref="G116:O116" si="84">G112*G105</f>
        <v>16880</v>
      </c>
      <c r="H116" s="140">
        <f t="shared" si="84"/>
        <v>3195</v>
      </c>
      <c r="I116" s="140">
        <f t="shared" si="84"/>
        <v>0</v>
      </c>
      <c r="J116" s="140">
        <f t="shared" si="84"/>
        <v>2150</v>
      </c>
      <c r="K116" s="140">
        <f t="shared" si="84"/>
        <v>0</v>
      </c>
      <c r="L116" s="140">
        <f t="shared" si="84"/>
        <v>0</v>
      </c>
      <c r="M116" s="140">
        <f t="shared" si="84"/>
        <v>0</v>
      </c>
      <c r="N116" s="140">
        <f t="shared" si="84"/>
        <v>0</v>
      </c>
      <c r="O116" s="141">
        <f t="shared" si="84"/>
        <v>0</v>
      </c>
      <c r="P116" s="134"/>
    </row>
    <row r="117" spans="3:27" ht="15" thickBot="1" x14ac:dyDescent="0.35">
      <c r="C117" s="50"/>
      <c r="D117" s="137" t="s">
        <v>84</v>
      </c>
      <c r="E117" s="138"/>
      <c r="F117" s="110">
        <f>F116+F115</f>
        <v>0</v>
      </c>
      <c r="G117" s="110">
        <f t="shared" ref="G117:O117" si="85">G116+G115</f>
        <v>17680</v>
      </c>
      <c r="H117" s="110">
        <f t="shared" si="85"/>
        <v>3395</v>
      </c>
      <c r="I117" s="110">
        <f t="shared" si="85"/>
        <v>0</v>
      </c>
      <c r="J117" s="110">
        <f t="shared" si="85"/>
        <v>2270</v>
      </c>
      <c r="K117" s="110">
        <f t="shared" si="85"/>
        <v>0</v>
      </c>
      <c r="L117" s="110">
        <f t="shared" si="85"/>
        <v>0</v>
      </c>
      <c r="M117" s="110">
        <f t="shared" si="85"/>
        <v>0</v>
      </c>
      <c r="N117" s="110">
        <f t="shared" si="85"/>
        <v>0</v>
      </c>
      <c r="O117" s="111">
        <f t="shared" si="85"/>
        <v>0</v>
      </c>
      <c r="P117" s="58"/>
    </row>
    <row r="118" spans="3:27" x14ac:dyDescent="0.3">
      <c r="D118" s="139" t="s">
        <v>85</v>
      </c>
      <c r="E118" s="92"/>
      <c r="F118" s="140">
        <f>F112*F108</f>
        <v>0</v>
      </c>
      <c r="G118" s="140">
        <f t="shared" ref="G118:O118" si="86">G112*G108</f>
        <v>33040</v>
      </c>
      <c r="H118" s="140">
        <f t="shared" si="86"/>
        <v>6150</v>
      </c>
      <c r="I118" s="140">
        <f t="shared" si="86"/>
        <v>0</v>
      </c>
      <c r="J118" s="140">
        <f t="shared" si="86"/>
        <v>4180</v>
      </c>
      <c r="K118" s="140">
        <f t="shared" si="86"/>
        <v>0</v>
      </c>
      <c r="L118" s="140">
        <f t="shared" si="86"/>
        <v>0</v>
      </c>
      <c r="M118" s="140">
        <f t="shared" si="86"/>
        <v>0</v>
      </c>
      <c r="N118" s="140">
        <f t="shared" si="86"/>
        <v>0</v>
      </c>
      <c r="O118" s="141">
        <f t="shared" si="86"/>
        <v>0</v>
      </c>
      <c r="P118" s="58"/>
    </row>
    <row r="119" spans="3:27" ht="15" thickBot="1" x14ac:dyDescent="0.35">
      <c r="D119" s="137" t="s">
        <v>86</v>
      </c>
      <c r="E119" s="142"/>
      <c r="F119" s="143">
        <f>F118-F117</f>
        <v>0</v>
      </c>
      <c r="G119" s="143">
        <f>G118-G117</f>
        <v>15360</v>
      </c>
      <c r="H119" s="144">
        <f t="shared" ref="H119:O119" si="87">H118-H117</f>
        <v>2755</v>
      </c>
      <c r="I119" s="143">
        <f t="shared" si="87"/>
        <v>0</v>
      </c>
      <c r="J119" s="143">
        <f t="shared" si="87"/>
        <v>1910</v>
      </c>
      <c r="K119" s="143">
        <f t="shared" si="87"/>
        <v>0</v>
      </c>
      <c r="L119" s="143">
        <f t="shared" si="87"/>
        <v>0</v>
      </c>
      <c r="M119" s="143">
        <f t="shared" si="87"/>
        <v>0</v>
      </c>
      <c r="N119" s="143">
        <f t="shared" si="87"/>
        <v>0</v>
      </c>
      <c r="O119" s="145">
        <f t="shared" si="87"/>
        <v>0</v>
      </c>
      <c r="P119" s="50" t="s">
        <v>69</v>
      </c>
    </row>
    <row r="120" spans="3:27" ht="15" thickBot="1" x14ac:dyDescent="0.35">
      <c r="D120" s="146" t="s">
        <v>87</v>
      </c>
      <c r="E120" s="147"/>
      <c r="F120" s="148">
        <f>F110-F119</f>
        <v>0</v>
      </c>
      <c r="G120" s="148">
        <f>G110-G119</f>
        <v>23040</v>
      </c>
      <c r="H120" s="148">
        <f t="shared" ref="H120:O120" si="88">H110-H119</f>
        <v>8465</v>
      </c>
      <c r="I120" s="148">
        <f t="shared" si="88"/>
        <v>9480</v>
      </c>
      <c r="J120" s="148">
        <f t="shared" si="88"/>
        <v>7720</v>
      </c>
      <c r="K120" s="148">
        <f t="shared" si="88"/>
        <v>4080</v>
      </c>
      <c r="L120" s="148">
        <f t="shared" si="88"/>
        <v>5950</v>
      </c>
      <c r="M120" s="148">
        <f t="shared" si="88"/>
        <v>1950</v>
      </c>
      <c r="N120" s="148">
        <f t="shared" si="88"/>
        <v>5890</v>
      </c>
      <c r="O120" s="149">
        <f t="shared" si="88"/>
        <v>4060</v>
      </c>
      <c r="AA120" s="169"/>
    </row>
    <row r="121" spans="3:27" x14ac:dyDescent="0.3">
      <c r="D121" s="150" t="s">
        <v>88</v>
      </c>
      <c r="E121" s="151"/>
      <c r="F121" s="152" t="e">
        <f>F111/F101</f>
        <v>#DIV/0!</v>
      </c>
      <c r="G121" s="152">
        <f t="shared" ref="G121:O121" si="89">G111/G101</f>
        <v>1</v>
      </c>
      <c r="H121" s="152">
        <f t="shared" si="89"/>
        <v>0.25</v>
      </c>
      <c r="I121" s="152">
        <f t="shared" si="89"/>
        <v>0.4</v>
      </c>
      <c r="J121" s="152">
        <f t="shared" si="89"/>
        <v>0.2</v>
      </c>
      <c r="K121" s="152">
        <f t="shared" si="89"/>
        <v>0</v>
      </c>
      <c r="L121" s="152">
        <f t="shared" si="89"/>
        <v>0</v>
      </c>
      <c r="M121" s="152">
        <f t="shared" si="89"/>
        <v>1.5</v>
      </c>
      <c r="N121" s="152">
        <f t="shared" si="89"/>
        <v>0</v>
      </c>
      <c r="O121" s="152">
        <f t="shared" si="89"/>
        <v>0</v>
      </c>
      <c r="AA121" s="169"/>
    </row>
    <row r="122" spans="3:27" x14ac:dyDescent="0.3">
      <c r="D122" s="150" t="s">
        <v>89</v>
      </c>
      <c r="E122" s="151"/>
      <c r="F122" s="152" t="e">
        <f>F117/F107</f>
        <v>#DIV/0!</v>
      </c>
      <c r="G122" s="152">
        <f t="shared" ref="G122:O122" si="90">G117/G107</f>
        <v>0.4</v>
      </c>
      <c r="H122" s="152">
        <f t="shared" si="90"/>
        <v>0.2537369207772795</v>
      </c>
      <c r="I122" s="152">
        <f t="shared" si="90"/>
        <v>0</v>
      </c>
      <c r="J122" s="152">
        <f t="shared" si="90"/>
        <v>0.20141969831410825</v>
      </c>
      <c r="K122" s="152">
        <f t="shared" si="90"/>
        <v>0</v>
      </c>
      <c r="L122" s="152">
        <f t="shared" si="90"/>
        <v>0</v>
      </c>
      <c r="M122" s="152">
        <f t="shared" si="90"/>
        <v>0</v>
      </c>
      <c r="N122" s="152">
        <f t="shared" si="90"/>
        <v>0</v>
      </c>
      <c r="O122" s="152">
        <f t="shared" si="90"/>
        <v>0</v>
      </c>
      <c r="AA122" s="169"/>
    </row>
    <row r="123" spans="3:27" x14ac:dyDescent="0.3">
      <c r="D123" s="150" t="s">
        <v>90</v>
      </c>
      <c r="E123" s="153"/>
      <c r="F123" s="152" t="e">
        <f>F119/F110</f>
        <v>#DIV/0!</v>
      </c>
      <c r="G123" s="152">
        <f t="shared" ref="G123:O123" si="91">G119/G110</f>
        <v>0.4</v>
      </c>
      <c r="H123" s="152">
        <f>H119/H110</f>
        <v>0.24554367201426025</v>
      </c>
      <c r="I123" s="152">
        <f t="shared" si="91"/>
        <v>0</v>
      </c>
      <c r="J123" s="152">
        <f t="shared" si="91"/>
        <v>0.19833852544132918</v>
      </c>
      <c r="K123" s="152">
        <f t="shared" si="91"/>
        <v>0</v>
      </c>
      <c r="L123" s="152">
        <f t="shared" si="91"/>
        <v>0</v>
      </c>
      <c r="M123" s="152">
        <f t="shared" si="91"/>
        <v>0</v>
      </c>
      <c r="N123" s="152">
        <f t="shared" si="91"/>
        <v>0</v>
      </c>
      <c r="O123" s="152">
        <f t="shared" si="91"/>
        <v>0</v>
      </c>
    </row>
    <row r="124" spans="3:27" x14ac:dyDescent="0.3">
      <c r="D124" s="187"/>
      <c r="E124" s="171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</row>
    <row r="125" spans="3:27" x14ac:dyDescent="0.3">
      <c r="D125" s="187"/>
      <c r="E125" s="171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  <c r="P125" s="58"/>
    </row>
    <row r="127" spans="3:27" x14ac:dyDescent="0.3">
      <c r="C127" s="188" t="s">
        <v>98</v>
      </c>
      <c r="D127" s="189" t="s">
        <v>99</v>
      </c>
      <c r="E127" s="190"/>
      <c r="F127" s="188"/>
    </row>
    <row r="128" spans="3:27" x14ac:dyDescent="0.3">
      <c r="D128" s="1" t="s">
        <v>121</v>
      </c>
      <c r="E128" s="5">
        <f>Sup!C5</f>
        <v>1</v>
      </c>
      <c r="F128" t="s">
        <v>41</v>
      </c>
    </row>
    <row r="129" spans="3:16" x14ac:dyDescent="0.3">
      <c r="D129" s="1" t="s">
        <v>120</v>
      </c>
      <c r="E129" s="6">
        <f>Sup!C6</f>
        <v>50</v>
      </c>
      <c r="F129" t="s">
        <v>42</v>
      </c>
      <c r="K129" s="54" t="s">
        <v>43</v>
      </c>
    </row>
    <row r="130" spans="3:16" x14ac:dyDescent="0.3">
      <c r="D130" s="1" t="s">
        <v>44</v>
      </c>
      <c r="E130" s="6">
        <f>Sup!C7</f>
        <v>30</v>
      </c>
      <c r="F130" t="s">
        <v>42</v>
      </c>
    </row>
    <row r="131" spans="3:16" ht="15" thickBot="1" x14ac:dyDescent="0.35">
      <c r="D131" s="1" t="s">
        <v>26</v>
      </c>
      <c r="E131" s="7">
        <f>Sup!C4</f>
        <v>200</v>
      </c>
    </row>
    <row r="132" spans="3:16" ht="15" thickBot="1" x14ac:dyDescent="0.35">
      <c r="E132" s="55" t="s">
        <v>45</v>
      </c>
      <c r="F132" s="8" t="s">
        <v>2</v>
      </c>
      <c r="G132" s="8" t="s">
        <v>3</v>
      </c>
      <c r="H132" s="8" t="s">
        <v>100</v>
      </c>
      <c r="I132" s="8" t="s">
        <v>5</v>
      </c>
      <c r="J132" s="8" t="s">
        <v>6</v>
      </c>
      <c r="K132" s="8" t="s">
        <v>7</v>
      </c>
      <c r="L132" s="8" t="s">
        <v>8</v>
      </c>
      <c r="M132" s="8" t="s">
        <v>9</v>
      </c>
      <c r="N132" s="8" t="s">
        <v>10</v>
      </c>
      <c r="O132" s="9" t="s">
        <v>11</v>
      </c>
    </row>
    <row r="133" spans="3:16" x14ac:dyDescent="0.3">
      <c r="D133" s="191" t="s">
        <v>101</v>
      </c>
      <c r="E133" s="192"/>
      <c r="F133" s="193">
        <f t="shared" ref="F133:O133" si="92">SUM(F101,F60,F20)</f>
        <v>20</v>
      </c>
      <c r="G133" s="193">
        <f t="shared" si="92"/>
        <v>280</v>
      </c>
      <c r="H133" s="193">
        <f>SUM(H101,H60,H20)</f>
        <v>240</v>
      </c>
      <c r="I133" s="193">
        <f t="shared" si="92"/>
        <v>170</v>
      </c>
      <c r="J133" s="193">
        <f t="shared" si="92"/>
        <v>270</v>
      </c>
      <c r="K133" s="193">
        <f t="shared" si="92"/>
        <v>60</v>
      </c>
      <c r="L133" s="193">
        <f t="shared" si="92"/>
        <v>90</v>
      </c>
      <c r="M133" s="193">
        <f t="shared" si="92"/>
        <v>50</v>
      </c>
      <c r="N133" s="193">
        <f t="shared" si="92"/>
        <v>50</v>
      </c>
      <c r="O133" s="194">
        <f t="shared" si="92"/>
        <v>20</v>
      </c>
    </row>
    <row r="134" spans="3:16" x14ac:dyDescent="0.3">
      <c r="D134" s="195" t="s">
        <v>102</v>
      </c>
      <c r="E134" s="196"/>
      <c r="F134" s="197"/>
      <c r="G134" s="197"/>
      <c r="H134" s="197"/>
      <c r="I134" s="197"/>
      <c r="J134" s="197"/>
      <c r="K134" s="197"/>
      <c r="L134" s="197"/>
      <c r="M134" s="197"/>
      <c r="N134" s="197"/>
      <c r="O134" s="198"/>
    </row>
    <row r="135" spans="3:16" x14ac:dyDescent="0.3">
      <c r="D135" s="176" t="s">
        <v>103</v>
      </c>
      <c r="E135" s="36">
        <f>Sup!C8</f>
        <v>50</v>
      </c>
      <c r="F135" s="70">
        <f t="shared" ref="F135:O135" si="93">E135+F137-F133</f>
        <v>30</v>
      </c>
      <c r="G135" s="70">
        <f t="shared" si="93"/>
        <v>50</v>
      </c>
      <c r="H135" s="70">
        <f t="shared" si="93"/>
        <v>60</v>
      </c>
      <c r="I135" s="70">
        <f t="shared" si="93"/>
        <v>40</v>
      </c>
      <c r="J135" s="70">
        <f t="shared" si="93"/>
        <v>70</v>
      </c>
      <c r="K135" s="70">
        <f t="shared" si="93"/>
        <v>60</v>
      </c>
      <c r="L135" s="70">
        <f t="shared" si="93"/>
        <v>70</v>
      </c>
      <c r="M135" s="70">
        <f t="shared" si="93"/>
        <v>70</v>
      </c>
      <c r="N135" s="70">
        <f t="shared" si="93"/>
        <v>70</v>
      </c>
      <c r="O135" s="71">
        <f t="shared" si="93"/>
        <v>50</v>
      </c>
    </row>
    <row r="136" spans="3:16" x14ac:dyDescent="0.3">
      <c r="D136" s="176" t="s">
        <v>104</v>
      </c>
      <c r="E136" s="73"/>
      <c r="F136" s="70">
        <f t="shared" ref="F136:O136" si="94">IF(E135-F133&lt;=$E$130, F133-E135+$E$130,0)</f>
        <v>0</v>
      </c>
      <c r="G136" s="70">
        <f t="shared" si="94"/>
        <v>280</v>
      </c>
      <c r="H136" s="70">
        <f t="shared" si="94"/>
        <v>220</v>
      </c>
      <c r="I136" s="70">
        <f t="shared" si="94"/>
        <v>140</v>
      </c>
      <c r="J136" s="70">
        <f t="shared" si="94"/>
        <v>260</v>
      </c>
      <c r="K136" s="70">
        <f t="shared" si="94"/>
        <v>20</v>
      </c>
      <c r="L136" s="70">
        <f t="shared" si="94"/>
        <v>60</v>
      </c>
      <c r="M136" s="70">
        <f t="shared" si="94"/>
        <v>10</v>
      </c>
      <c r="N136" s="70">
        <f t="shared" si="94"/>
        <v>10</v>
      </c>
      <c r="O136" s="71">
        <f t="shared" si="94"/>
        <v>0</v>
      </c>
    </row>
    <row r="137" spans="3:16" x14ac:dyDescent="0.3">
      <c r="D137" s="180" t="s">
        <v>105</v>
      </c>
      <c r="E137" s="73"/>
      <c r="F137" s="70">
        <f xml:space="preserve"> CEILING(F136/$E$129,1)*$E$129</f>
        <v>0</v>
      </c>
      <c r="G137" s="70">
        <f t="shared" ref="G137:O137" si="95" xml:space="preserve"> CEILING(G136/$E$129,1)*$E$129</f>
        <v>300</v>
      </c>
      <c r="H137" s="199">
        <f t="shared" si="95"/>
        <v>250</v>
      </c>
      <c r="I137" s="70">
        <f t="shared" si="95"/>
        <v>150</v>
      </c>
      <c r="J137" s="70">
        <f t="shared" si="95"/>
        <v>300</v>
      </c>
      <c r="K137" s="70">
        <f t="shared" si="95"/>
        <v>50</v>
      </c>
      <c r="L137" s="70">
        <f t="shared" si="95"/>
        <v>100</v>
      </c>
      <c r="M137" s="70">
        <f t="shared" si="95"/>
        <v>50</v>
      </c>
      <c r="N137" s="70">
        <f t="shared" si="95"/>
        <v>50</v>
      </c>
      <c r="O137" s="71">
        <f t="shared" si="95"/>
        <v>0</v>
      </c>
    </row>
    <row r="138" spans="3:16" ht="15" thickBot="1" x14ac:dyDescent="0.35">
      <c r="D138" s="200" t="s">
        <v>106</v>
      </c>
      <c r="E138" s="201"/>
      <c r="F138" s="202">
        <f>G137</f>
        <v>300</v>
      </c>
      <c r="G138" s="202">
        <f>H137</f>
        <v>250</v>
      </c>
      <c r="H138" s="202">
        <f t="shared" ref="H138:O138" si="96">I137</f>
        <v>150</v>
      </c>
      <c r="I138" s="202">
        <f t="shared" si="96"/>
        <v>300</v>
      </c>
      <c r="J138" s="202">
        <f t="shared" si="96"/>
        <v>50</v>
      </c>
      <c r="K138" s="202">
        <f t="shared" si="96"/>
        <v>100</v>
      </c>
      <c r="L138" s="202">
        <f t="shared" si="96"/>
        <v>50</v>
      </c>
      <c r="M138" s="202">
        <f t="shared" si="96"/>
        <v>50</v>
      </c>
      <c r="N138" s="202">
        <f t="shared" si="96"/>
        <v>0</v>
      </c>
      <c r="O138" s="203">
        <f t="shared" si="96"/>
        <v>0</v>
      </c>
      <c r="P138" s="134"/>
    </row>
    <row r="139" spans="3:16" ht="15" thickBot="1" x14ac:dyDescent="0.35">
      <c r="D139" s="204" t="s">
        <v>107</v>
      </c>
      <c r="E139" s="205"/>
      <c r="F139" s="206">
        <f>IF(F136&gt;$E$131,F136-$E$131,0)</f>
        <v>0</v>
      </c>
      <c r="G139" s="206">
        <f t="shared" ref="G139:O140" si="97">IF(G136&gt;$E$131,G136-$E$131,0)</f>
        <v>80</v>
      </c>
      <c r="H139" s="206">
        <f>IF(H136&gt;$E$131,H136-$E$131,0)</f>
        <v>20</v>
      </c>
      <c r="I139" s="206">
        <f t="shared" si="97"/>
        <v>0</v>
      </c>
      <c r="J139" s="206">
        <f t="shared" si="97"/>
        <v>60</v>
      </c>
      <c r="K139" s="206">
        <f t="shared" si="97"/>
        <v>0</v>
      </c>
      <c r="L139" s="206">
        <f t="shared" si="97"/>
        <v>0</v>
      </c>
      <c r="M139" s="206">
        <f t="shared" si="97"/>
        <v>0</v>
      </c>
      <c r="N139" s="206">
        <f t="shared" si="97"/>
        <v>0</v>
      </c>
      <c r="O139" s="207">
        <f t="shared" si="97"/>
        <v>0</v>
      </c>
      <c r="P139" s="134"/>
    </row>
    <row r="140" spans="3:16" ht="15" thickBot="1" x14ac:dyDescent="0.35">
      <c r="D140" s="204" t="s">
        <v>108</v>
      </c>
      <c r="E140" s="205"/>
      <c r="F140" s="206">
        <f>IF(F137&gt;$E$131,F137-$E$131,0)</f>
        <v>0</v>
      </c>
      <c r="G140" s="206">
        <f t="shared" si="97"/>
        <v>100</v>
      </c>
      <c r="H140" s="206">
        <f>IF(H137&gt;$E$131,H137-$E$131,0)</f>
        <v>50</v>
      </c>
      <c r="I140" s="206">
        <f t="shared" si="97"/>
        <v>0</v>
      </c>
      <c r="J140" s="206">
        <f t="shared" si="97"/>
        <v>100</v>
      </c>
      <c r="K140" s="206">
        <f t="shared" si="97"/>
        <v>0</v>
      </c>
      <c r="L140" s="206">
        <f t="shared" si="97"/>
        <v>0</v>
      </c>
      <c r="M140" s="206">
        <f t="shared" si="97"/>
        <v>0</v>
      </c>
      <c r="N140" s="206">
        <f t="shared" si="97"/>
        <v>0</v>
      </c>
      <c r="O140" s="207">
        <f t="shared" si="97"/>
        <v>0</v>
      </c>
      <c r="P140" s="134"/>
    </row>
    <row r="141" spans="3:16" x14ac:dyDescent="0.3">
      <c r="H141" s="208"/>
      <c r="I141" s="209"/>
    </row>
    <row r="142" spans="3:16" x14ac:dyDescent="0.3">
      <c r="H142" s="210">
        <f>MIN(H119,H78,H38)</f>
        <v>2755</v>
      </c>
      <c r="I142" s="209"/>
    </row>
    <row r="143" spans="3:16" x14ac:dyDescent="0.3">
      <c r="H143" s="208"/>
      <c r="I143" s="209"/>
    </row>
    <row r="144" spans="3:16" x14ac:dyDescent="0.3">
      <c r="C144" s="49" t="s">
        <v>109</v>
      </c>
      <c r="H144" s="211" t="s">
        <v>110</v>
      </c>
    </row>
    <row r="145" spans="3:8" x14ac:dyDescent="0.3">
      <c r="C145" t="s">
        <v>111</v>
      </c>
      <c r="H145" s="49" t="s">
        <v>112</v>
      </c>
    </row>
    <row r="146" spans="3:8" x14ac:dyDescent="0.3">
      <c r="C146" t="s">
        <v>113</v>
      </c>
    </row>
    <row r="147" spans="3:8" x14ac:dyDescent="0.3">
      <c r="C147" t="s">
        <v>114</v>
      </c>
    </row>
    <row r="148" spans="3:8" x14ac:dyDescent="0.3">
      <c r="C148" s="212" t="s">
        <v>115</v>
      </c>
      <c r="D148" s="49" t="s">
        <v>116</v>
      </c>
      <c r="H148" s="211" t="s">
        <v>117</v>
      </c>
    </row>
    <row r="149" spans="3:8" x14ac:dyDescent="0.3">
      <c r="H149" s="49" t="s">
        <v>118</v>
      </c>
    </row>
  </sheetData>
  <mergeCells count="3">
    <mergeCell ref="O46:O49"/>
    <mergeCell ref="O6:O9"/>
    <mergeCell ref="O87:O9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DC1</vt:lpstr>
      <vt:lpstr>DC2</vt:lpstr>
      <vt:lpstr>DC3</vt:lpstr>
      <vt:lpstr>Sup</vt:lpstr>
      <vt:lpstr>Selection</vt:lpstr>
      <vt:lpstr>DRP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2020-09-01T03:29:46Z</dcterms:modified>
</cp:coreProperties>
</file>