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1C28CB12-25DB-45D1-B7FD-C99ACB48C34E}" xr6:coauthVersionLast="45" xr6:coauthVersionMax="45" xr10:uidLastSave="{00000000-0000-0000-0000-000000000000}"/>
  <bookViews>
    <workbookView xWindow="2952" yWindow="708" windowWidth="18576" windowHeight="11580" activeTab="5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J14" i="7"/>
  <c r="E55" i="7"/>
  <c r="L58" i="7"/>
  <c r="C4" i="4" l="1"/>
  <c r="L14" i="7" l="1"/>
  <c r="L103" i="7"/>
  <c r="O41" i="7" l="1"/>
  <c r="O39" i="7"/>
  <c r="J103" i="7" l="1"/>
  <c r="E5" i="7" l="1"/>
  <c r="E9" i="7"/>
  <c r="H103" i="7" l="1"/>
  <c r="I103" i="7"/>
  <c r="Q54" i="7" l="1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F8" i="7"/>
  <c r="E8" i="7"/>
  <c r="F7" i="7"/>
  <c r="E7" i="7"/>
  <c r="G103" i="7" l="1"/>
  <c r="I14" i="7"/>
  <c r="K14" i="7"/>
  <c r="F6" i="7" l="1"/>
  <c r="F5" i="7"/>
  <c r="E6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K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O29" i="7"/>
  <c r="O32" i="7" s="1"/>
  <c r="F72" i="7" l="1"/>
  <c r="F75" i="7"/>
  <c r="F69" i="7"/>
  <c r="F70" i="7" s="1"/>
  <c r="F73" i="7" s="1"/>
  <c r="F76" i="7" s="1"/>
  <c r="G64" i="7"/>
  <c r="H65" i="7" s="1"/>
  <c r="H66" i="7" s="1"/>
  <c r="H64" i="7" s="1"/>
  <c r="F88" i="7"/>
  <c r="G21" i="7"/>
  <c r="H20" i="7"/>
  <c r="I21" i="7" s="1"/>
  <c r="I22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F145" i="7"/>
  <c r="F148" i="7" s="1"/>
  <c r="G23" i="7" l="1"/>
  <c r="G44" i="7" s="1"/>
  <c r="H112" i="7"/>
  <c r="H113" i="7" s="1"/>
  <c r="G67" i="7"/>
  <c r="G75" i="7" s="1"/>
  <c r="G88" i="7"/>
  <c r="F26" i="7"/>
  <c r="F29" i="7" s="1"/>
  <c r="F32" i="7" s="1"/>
  <c r="G115" i="7"/>
  <c r="G118" i="7" s="1"/>
  <c r="G121" i="7" s="1"/>
  <c r="G24" i="7"/>
  <c r="F151" i="7"/>
  <c r="F149" i="7"/>
  <c r="H109" i="7"/>
  <c r="I20" i="7"/>
  <c r="I65" i="7"/>
  <c r="I66" i="7" s="1"/>
  <c r="F79" i="7" l="1"/>
  <c r="F35" i="7"/>
  <c r="F124" i="7"/>
  <c r="G28" i="7"/>
  <c r="G31" i="7"/>
  <c r="G72" i="7"/>
  <c r="G68" i="7"/>
  <c r="G69" i="7"/>
  <c r="G70" i="7" s="1"/>
  <c r="G73" i="7" s="1"/>
  <c r="G76" i="7" s="1"/>
  <c r="G145" i="7"/>
  <c r="G25" i="7"/>
  <c r="G26" i="7" s="1"/>
  <c r="H114" i="7"/>
  <c r="H115" i="7" s="1"/>
  <c r="H117" i="7"/>
  <c r="H133" i="7"/>
  <c r="H120" i="7"/>
  <c r="H67" i="7"/>
  <c r="H72" i="7" s="1"/>
  <c r="F147" i="7"/>
  <c r="F152" i="7"/>
  <c r="F123" i="7"/>
  <c r="F78" i="7"/>
  <c r="F34" i="7"/>
  <c r="J21" i="7"/>
  <c r="J22" i="7" s="1"/>
  <c r="H23" i="7" s="1"/>
  <c r="I64" i="7"/>
  <c r="I110" i="7"/>
  <c r="I111" i="7" s="1"/>
  <c r="G29" i="7" l="1"/>
  <c r="G32" i="7"/>
  <c r="H25" i="7"/>
  <c r="H145" i="7"/>
  <c r="H75" i="7"/>
  <c r="F41" i="7"/>
  <c r="F39" i="7"/>
  <c r="F85" i="7"/>
  <c r="F83" i="7"/>
  <c r="F130" i="7"/>
  <c r="F128" i="7"/>
  <c r="H88" i="7"/>
  <c r="H118" i="7"/>
  <c r="H121" i="7" s="1"/>
  <c r="I112" i="7"/>
  <c r="I114" i="7" s="1"/>
  <c r="H68" i="7"/>
  <c r="H69" i="7"/>
  <c r="J65" i="7"/>
  <c r="J66" i="7" s="1"/>
  <c r="J20" i="7"/>
  <c r="F81" i="7"/>
  <c r="F80" i="7"/>
  <c r="G148" i="7"/>
  <c r="H24" i="7"/>
  <c r="H31" i="7"/>
  <c r="H28" i="7"/>
  <c r="H44" i="7"/>
  <c r="F36" i="7"/>
  <c r="F37" i="7"/>
  <c r="F125" i="7"/>
  <c r="F126" i="7"/>
  <c r="I109" i="7"/>
  <c r="H70" i="7" l="1"/>
  <c r="H73" i="7" s="1"/>
  <c r="H76" i="7" s="1"/>
  <c r="I120" i="7"/>
  <c r="I117" i="7"/>
  <c r="I133" i="7"/>
  <c r="I113" i="7"/>
  <c r="I115" i="7" s="1"/>
  <c r="I67" i="7"/>
  <c r="I68" i="7" s="1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K21" i="7"/>
  <c r="K22" i="7" s="1"/>
  <c r="I23" i="7" s="1"/>
  <c r="G151" i="7"/>
  <c r="G149" i="7"/>
  <c r="J64" i="7"/>
  <c r="G79" i="7" l="1"/>
  <c r="G124" i="7"/>
  <c r="G35" i="7"/>
  <c r="I145" i="7"/>
  <c r="I75" i="7"/>
  <c r="I69" i="7"/>
  <c r="I70" i="7" s="1"/>
  <c r="I72" i="7"/>
  <c r="I88" i="7"/>
  <c r="I118" i="7"/>
  <c r="I121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I73" i="7" l="1"/>
  <c r="I76" i="7" s="1"/>
  <c r="G39" i="7"/>
  <c r="G41" i="7"/>
  <c r="G85" i="7"/>
  <c r="G83" i="7"/>
  <c r="G130" i="7"/>
  <c r="G128" i="7"/>
  <c r="J67" i="7"/>
  <c r="J88" i="7" s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1" i="7"/>
  <c r="G80" i="7"/>
  <c r="F135" i="7"/>
  <c r="F132" i="7"/>
  <c r="G126" i="7"/>
  <c r="G125" i="7"/>
  <c r="K64" i="7"/>
  <c r="L21" i="7"/>
  <c r="L22" i="7" s="1"/>
  <c r="J23" i="7" s="1"/>
  <c r="H148" i="7"/>
  <c r="G36" i="7"/>
  <c r="G37" i="7"/>
  <c r="K113" i="7"/>
  <c r="K120" i="7"/>
  <c r="K117" i="7"/>
  <c r="K114" i="7"/>
  <c r="K133" i="7"/>
  <c r="J72" i="7" l="1"/>
  <c r="J68" i="7"/>
  <c r="J69" i="7"/>
  <c r="J75" i="7"/>
  <c r="J145" i="7"/>
  <c r="K115" i="7"/>
  <c r="K118" i="7" s="1"/>
  <c r="K121" i="7" s="1"/>
  <c r="G82" i="7"/>
  <c r="G84" i="7" s="1"/>
  <c r="J28" i="7"/>
  <c r="J31" i="7"/>
  <c r="J25" i="7"/>
  <c r="J24" i="7"/>
  <c r="J44" i="7"/>
  <c r="L65" i="7"/>
  <c r="L66" i="7" s="1"/>
  <c r="L109" i="7"/>
  <c r="H151" i="7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79" i="7" l="1"/>
  <c r="H124" i="7"/>
  <c r="H35" i="7"/>
  <c r="J70" i="7"/>
  <c r="J73" i="7" s="1"/>
  <c r="J76" i="7" s="1"/>
  <c r="K67" i="7"/>
  <c r="K88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72" i="7" l="1"/>
  <c r="K145" i="7"/>
  <c r="H41" i="7"/>
  <c r="H39" i="7"/>
  <c r="H85" i="7"/>
  <c r="H83" i="7"/>
  <c r="H130" i="7"/>
  <c r="H128" i="7"/>
  <c r="K6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37" i="7"/>
  <c r="H36" i="7"/>
  <c r="G46" i="7"/>
  <c r="G43" i="7"/>
  <c r="H80" i="7"/>
  <c r="H81" i="7"/>
  <c r="M120" i="7"/>
  <c r="M117" i="7"/>
  <c r="M114" i="7"/>
  <c r="M113" i="7"/>
  <c r="M133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49" i="7"/>
  <c r="I79" i="7" l="1"/>
  <c r="I35" i="7"/>
  <c r="I124" i="7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I41" i="7" l="1"/>
  <c r="I39" i="7"/>
  <c r="I85" i="7"/>
  <c r="I83" i="7"/>
  <c r="I130" i="7"/>
  <c r="I128" i="7"/>
  <c r="M145" i="7"/>
  <c r="M68" i="7"/>
  <c r="M69" i="7"/>
  <c r="M88" i="7"/>
  <c r="M72" i="7"/>
  <c r="O20" i="7"/>
  <c r="H90" i="7"/>
  <c r="O115" i="7"/>
  <c r="O118" i="7" s="1"/>
  <c r="O121" i="7" s="1"/>
  <c r="I81" i="7"/>
  <c r="I80" i="7"/>
  <c r="H154" i="7"/>
  <c r="H135" i="7"/>
  <c r="H132" i="7"/>
  <c r="I125" i="7"/>
  <c r="I126" i="7"/>
  <c r="J148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49" i="7"/>
  <c r="O64" i="7"/>
  <c r="M26" i="7"/>
  <c r="M29" i="7" s="1"/>
  <c r="M32" i="7" s="1"/>
  <c r="J79" i="7" l="1"/>
  <c r="J35" i="7"/>
  <c r="J124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J41" i="7" l="1"/>
  <c r="J39" i="7"/>
  <c r="J85" i="7"/>
  <c r="J83" i="7"/>
  <c r="J130" i="7"/>
  <c r="J128" i="7"/>
  <c r="N73" i="7"/>
  <c r="N76" i="7" s="1"/>
  <c r="I132" i="7"/>
  <c r="I43" i="7"/>
  <c r="J125" i="7"/>
  <c r="J126" i="7"/>
  <c r="I90" i="7"/>
  <c r="I87" i="7"/>
  <c r="J36" i="7"/>
  <c r="J37" i="7"/>
  <c r="K148" i="7"/>
  <c r="J81" i="7"/>
  <c r="J80" i="7"/>
  <c r="J127" i="7" l="1"/>
  <c r="J129" i="7" s="1"/>
  <c r="J134" i="7" s="1"/>
  <c r="K149" i="7"/>
  <c r="K151" i="7"/>
  <c r="J82" i="7"/>
  <c r="J84" i="7" s="1"/>
  <c r="J38" i="7"/>
  <c r="J40" i="7" s="1"/>
  <c r="K35" i="7" l="1"/>
  <c r="K124" i="7"/>
  <c r="K78" i="7"/>
  <c r="K79" i="7"/>
  <c r="K85" i="7" s="1"/>
  <c r="J131" i="7"/>
  <c r="J132" i="7" s="1"/>
  <c r="J89" i="7"/>
  <c r="J86" i="7"/>
  <c r="J45" i="7"/>
  <c r="J42" i="7"/>
  <c r="K123" i="7"/>
  <c r="K34" i="7"/>
  <c r="K152" i="7"/>
  <c r="J150" i="7"/>
  <c r="K147" i="7"/>
  <c r="K83" i="7" l="1"/>
  <c r="K80" i="7"/>
  <c r="K81" i="7"/>
  <c r="K41" i="7"/>
  <c r="K39" i="7"/>
  <c r="K130" i="7"/>
  <c r="K128" i="7"/>
  <c r="J135" i="7"/>
  <c r="J46" i="7"/>
  <c r="J43" i="7"/>
  <c r="K36" i="7"/>
  <c r="K37" i="7"/>
  <c r="J90" i="7"/>
  <c r="J87" i="7"/>
  <c r="L14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49" i="7"/>
  <c r="L79" i="7" l="1"/>
  <c r="L124" i="7"/>
  <c r="L35" i="7"/>
  <c r="K86" i="7"/>
  <c r="L34" i="7"/>
  <c r="K134" i="7"/>
  <c r="K131" i="7"/>
  <c r="L123" i="7"/>
  <c r="L78" i="7"/>
  <c r="L81" i="7" s="1"/>
  <c r="L152" i="7"/>
  <c r="K150" i="7"/>
  <c r="L147" i="7"/>
  <c r="K42" i="7"/>
  <c r="K90" i="7" l="1"/>
  <c r="K87" i="7"/>
  <c r="L41" i="7"/>
  <c r="L39" i="7"/>
  <c r="L85" i="7"/>
  <c r="L83" i="7"/>
  <c r="L130" i="7"/>
  <c r="L128" i="7"/>
  <c r="L80" i="7"/>
  <c r="L126" i="7"/>
  <c r="L125" i="7"/>
  <c r="K46" i="7"/>
  <c r="K43" i="7"/>
  <c r="K135" i="7"/>
  <c r="K132" i="7"/>
  <c r="M148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49" i="7"/>
  <c r="M79" i="7" l="1"/>
  <c r="M35" i="7"/>
  <c r="M124" i="7"/>
  <c r="L86" i="7"/>
  <c r="L87" i="7" s="1"/>
  <c r="L150" i="7"/>
  <c r="M152" i="7"/>
  <c r="M147" i="7"/>
  <c r="L131" i="7"/>
  <c r="M123" i="7"/>
  <c r="M78" i="7"/>
  <c r="M34" i="7"/>
  <c r="L42" i="7"/>
  <c r="M39" i="7" l="1"/>
  <c r="M41" i="7"/>
  <c r="M128" i="7"/>
  <c r="M130" i="7"/>
  <c r="M83" i="7"/>
  <c r="M85" i="7"/>
  <c r="L90" i="7"/>
  <c r="M37" i="7"/>
  <c r="M36" i="7"/>
  <c r="N148" i="7"/>
  <c r="M80" i="7"/>
  <c r="M81" i="7"/>
  <c r="L135" i="7"/>
  <c r="L132" i="7"/>
  <c r="L46" i="7"/>
  <c r="L43" i="7"/>
  <c r="M125" i="7"/>
  <c r="M126" i="7"/>
  <c r="M82" i="7" l="1"/>
  <c r="M84" i="7" s="1"/>
  <c r="M38" i="7"/>
  <c r="M40" i="7" s="1"/>
  <c r="M45" i="7" s="1"/>
  <c r="N151" i="7"/>
  <c r="N149" i="7"/>
  <c r="M127" i="7"/>
  <c r="M129" i="7" s="1"/>
  <c r="N79" i="7" l="1"/>
  <c r="N124" i="7"/>
  <c r="N35" i="7"/>
  <c r="M89" i="7"/>
  <c r="M86" i="7"/>
  <c r="M134" i="7"/>
  <c r="M131" i="7"/>
  <c r="N152" i="7"/>
  <c r="M150" i="7"/>
  <c r="N147" i="7"/>
  <c r="M42" i="7"/>
  <c r="N123" i="7"/>
  <c r="N78" i="7"/>
  <c r="N34" i="7"/>
  <c r="N39" i="7" l="1"/>
  <c r="N41" i="7"/>
  <c r="N128" i="7"/>
  <c r="N130" i="7"/>
  <c r="N83" i="7"/>
  <c r="N85" i="7"/>
  <c r="M90" i="7"/>
  <c r="M87" i="7"/>
  <c r="N81" i="7"/>
  <c r="N80" i="7"/>
  <c r="N125" i="7"/>
  <c r="N126" i="7"/>
  <c r="M46" i="7"/>
  <c r="M43" i="7"/>
  <c r="M135" i="7"/>
  <c r="M132" i="7"/>
  <c r="N36" i="7"/>
  <c r="N37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79" i="7" l="1"/>
  <c r="O124" i="7"/>
  <c r="N131" i="7"/>
  <c r="N135" i="7" s="1"/>
  <c r="N89" i="7"/>
  <c r="N86" i="7"/>
  <c r="O152" i="7"/>
  <c r="N150" i="7"/>
  <c r="O147" i="7"/>
  <c r="O123" i="7"/>
  <c r="O78" i="7"/>
  <c r="O34" i="7"/>
  <c r="N42" i="7"/>
  <c r="O85" i="7" l="1"/>
  <c r="O83" i="7"/>
  <c r="O130" i="7"/>
  <c r="O128" i="7"/>
  <c r="N132" i="7"/>
  <c r="O81" i="7"/>
  <c r="O80" i="7"/>
  <c r="O126" i="7"/>
  <c r="O125" i="7"/>
  <c r="N90" i="7"/>
  <c r="N87" i="7"/>
  <c r="O36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<sst xmlns="http://schemas.openxmlformats.org/spreadsheetml/2006/main" count="439" uniqueCount="138">
  <si>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</si>
  <si>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</si>
  <si>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</si>
  <si>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</si>
  <si>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</si>
  <si>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</si>
  <si>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</si>
  <si>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</si>
  <si>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</si>
  <si>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</si>
  <si>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</si>
  <si>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</si>
  <si>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</si>
  <si>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</si>
  <si>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</si>
  <si>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</si>
  <si>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</si>
  <si>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</si>
  <si>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</si>
  <si>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</si>
  <si>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</si>
  <si>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</si>
  <si>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</si>
  <si>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</si>
  <si>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Move</t>
  </si>
  <si>
    <t>Cut</t>
  </si>
  <si>
    <t>&lt;--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</si>
  <si>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</si>
  <si>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</si>
  <si>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</si>
  <si>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</si>
  <si>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</si>
  <si>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</si>
  <si>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</si>
  <si>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</si>
  <si>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</si>
  <si>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</si>
  <si>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</si>
  <si>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</si>
  <si>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</si>
  <si>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</si>
  <si>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</si>
  <si>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</si>
  <si>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</si>
  <si>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</si>
  <si>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</si>
  <si>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</si>
  <si>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</si>
  <si>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</si>
  <si>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</si>
  <si>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</si>
  <si>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</si>
  <si>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</si>
  <si>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</si>
  <si>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</si>
  <si>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</si>
  <si>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</si>
  <si>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</si>
  <si>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</si>
  <si>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</si>
  <si>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</si>
  <si>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</si>
  <si>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</si>
  <si>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</si>
  <si>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</si>
  <si>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</si>
  <si>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</si>
  <si>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</si>
  <si>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</si>
  <si>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</si>
  <si>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</si>
  <si>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</si>
  <si>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</si>
  <si>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</si>
  <si>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</si>
  <si>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</si>
  <si>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</si>
  <si>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</si>
  <si>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</si>
  <si>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</si>
  <si>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</si>
  <si>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</si>
  <si>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</si>
  <si>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</si>
  <si>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</si>
  <si>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</si>
  <si>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</si>
  <si>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</si>
  <si>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</si>
  <si>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</si>
  <si>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</si>
  <si>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</si>
  <si>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</si>
  <si>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</si>
  <si>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</si>
  <si>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</si>
  <si>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</si>
  <si>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</si>
  <si>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</si>
  <si>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</si>
  <si>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</si>
  <si>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</si>
  <si>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</si>
  <si>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</si>
  <si>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</si>
  <si>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</si>
  <si>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</si>
  <si>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</si>
  <si>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</si>
  <si>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</si>
  <si>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</si>
  <si>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</si>
  <si>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</si>
  <si>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</si>
  <si>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</si>
  <si>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</si>
  <si>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</si>
  <si>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</si>
  <si>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</si>
  <si>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</si>
  <si>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</si>
  <si>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</si>
  <si>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</si>
  <si>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</si>
  <si>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</si>
  <si>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</si>
  <si>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</si>
  <si>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</si>
  <si>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SDTR (accum)</t>
  </si>
  <si>
    <t>Delivery Lead Time (weeks) - sup 1</t>
  </si>
  <si>
    <t>Delivery Lead Time (weeks) - sup 2</t>
  </si>
  <si>
    <t>Max Weekly Production</t>
  </si>
  <si>
    <t>Production Lead Time (weeks)</t>
  </si>
  <si>
    <t>Prebuild Inventory</t>
  </si>
  <si>
    <t>Reduce Demand</t>
  </si>
  <si>
    <t>Must be multiple of Lot Size</t>
  </si>
  <si>
    <t>Lot Size Multiple (n)</t>
  </si>
  <si>
    <t>Max Weekly Production must be multiples of Lot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</si>
</sst>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  <xf numFmtId="0" fontId="5" fillId="8" borderId="1" xfId="5" applyFill="1" applyAlignment="1">
      <alignment horizont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E12E45B-3CBD-459D-9D1B-3A33FCD563A7}"/>
            </a:ext>
          </a:extLst>
        </xdr:cNvPr>
        <xdr:cNvCxnSpPr/>
      </xdr:nvCxnSpPr>
      <xdr:spPr>
        <a:xfrm flipH="1">
          <a:off x="3864805" y="747346"/>
          <a:ext cx="1293349" cy="247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CCB23D3-D0A9-4DD8-9EC1-B12F4D2D9C8E}"/>
            </a:ext>
          </a:extLst>
        </xdr:cNvPr>
        <xdr:cNvCxnSpPr/>
      </xdr:nvCxnSpPr>
      <xdr:spPr>
        <a:xfrm flipH="1">
          <a:off x="3897923" y="747346"/>
          <a:ext cx="1463480" cy="446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321165</xdr:colOff>
      <xdr:row>184</xdr:row>
      <xdr:rowOff>18542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209550</xdr:colOff>
      <xdr:row>229</xdr:row>
      <xdr:rowOff>172855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C13" sqref="C13:L16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118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4">
        <v>20</v>
      </c>
      <c r="D3" s="26">
        <v>600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350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4">
        <v>20</v>
      </c>
      <c r="D5" s="26">
        <v>500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280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2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7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50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0">
        <v>40</v>
      </c>
      <c r="D14" s="281">
        <v>30</v>
      </c>
      <c r="E14" s="281"/>
      <c r="F14" s="281"/>
      <c r="G14" s="281"/>
      <c r="H14" s="281"/>
      <c r="I14" s="281"/>
      <c r="J14" s="281"/>
      <c r="K14" s="281"/>
      <c r="L14" s="15"/>
    </row>
    <row r="15" spans="1:13" x14ac:dyDescent="0.3">
      <c r="B15" s="16" t="s">
        <v>12</v>
      </c>
      <c r="C15" s="230"/>
      <c r="D15" s="281"/>
      <c r="E15" s="281">
        <v>20</v>
      </c>
      <c r="F15" s="281">
        <v>50</v>
      </c>
      <c r="G15" s="281">
        <v>60</v>
      </c>
      <c r="H15" s="281"/>
      <c r="I15" s="281">
        <v>40</v>
      </c>
      <c r="J15" s="281"/>
      <c r="K15" s="281">
        <v>40</v>
      </c>
      <c r="L15" s="15"/>
    </row>
    <row r="16" spans="1:13" ht="15" thickBot="1" x14ac:dyDescent="0.35">
      <c r="B16" s="17" t="s">
        <v>13</v>
      </c>
      <c r="C16" s="230">
        <v>50</v>
      </c>
      <c r="D16" s="281">
        <v>40</v>
      </c>
      <c r="E16" s="281"/>
      <c r="F16" s="281"/>
      <c r="G16" s="281"/>
      <c r="H16" s="281"/>
      <c r="I16" s="281"/>
      <c r="J16" s="281"/>
      <c r="K16" s="281"/>
      <c r="L16" s="15"/>
    </row>
    <row r="17" spans="2:12" ht="15" thickBot="1" x14ac:dyDescent="0.35">
      <c r="B17" s="18" t="s">
        <v>14</v>
      </c>
      <c r="C17" s="232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C13" sqref="C13:L16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125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5">
        <v>20</v>
      </c>
      <c r="D3" s="3">
        <v>500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280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5">
        <v>20</v>
      </c>
      <c r="D5" s="3">
        <v>480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250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1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30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9"/>
      <c r="D13" s="11"/>
      <c r="E13" s="11"/>
      <c r="F13" s="12">
        <v>20</v>
      </c>
      <c r="G13" s="11">
        <v>20</v>
      </c>
      <c r="H13" s="11">
        <v>15</v>
      </c>
      <c r="I13" s="11">
        <v>150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0"/>
      <c r="D14" s="281">
        <v>10</v>
      </c>
      <c r="E14" s="281"/>
      <c r="F14" s="281"/>
      <c r="G14" s="281"/>
      <c r="H14" s="281"/>
      <c r="I14" s="281"/>
      <c r="J14" s="281"/>
      <c r="K14" s="281"/>
      <c r="L14" s="15"/>
    </row>
    <row r="15" spans="1:13" x14ac:dyDescent="0.3">
      <c r="B15" s="16" t="s">
        <v>12</v>
      </c>
      <c r="C15" s="230"/>
      <c r="D15" s="281"/>
      <c r="E15" s="281"/>
      <c r="F15" s="281">
        <v>60</v>
      </c>
      <c r="G15" s="281">
        <v>80</v>
      </c>
      <c r="H15" s="281"/>
      <c r="I15" s="281">
        <v>40</v>
      </c>
      <c r="J15" s="281"/>
      <c r="K15" s="281">
        <v>50</v>
      </c>
      <c r="L15" s="15"/>
    </row>
    <row r="16" spans="1:13" ht="15" thickBot="1" x14ac:dyDescent="0.35">
      <c r="B16" s="28" t="s">
        <v>13</v>
      </c>
      <c r="C16" s="231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6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30" zoomScaleNormal="130" workbookViewId="0">
      <selection activeCell="E23" sqref="E2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126</v>
      </c>
    </row>
    <row r="2" spans="1:13" ht="15" thickBot="1" x14ac:dyDescent="0.35">
      <c r="B2" s="240" t="s">
        <v>16</v>
      </c>
      <c r="C2" s="233" t="s">
        <v>19</v>
      </c>
      <c r="D2" s="27" t="s">
        <v>22</v>
      </c>
    </row>
    <row r="3" spans="1:13" x14ac:dyDescent="0.3">
      <c r="B3" s="241" t="s">
        <v>119</v>
      </c>
      <c r="C3" s="235">
        <v>20</v>
      </c>
      <c r="D3" s="3">
        <v>200</v>
      </c>
      <c r="F3" s="261" t="s">
        <v>26</v>
      </c>
      <c r="G3" s="262" t="s">
        <v>114</v>
      </c>
      <c r="H3" s="261" t="s">
        <v>116</v>
      </c>
      <c r="I3" s="4"/>
      <c r="J3" s="4"/>
      <c r="K3" s="4"/>
      <c r="L3" s="4"/>
      <c r="M3" s="4"/>
    </row>
    <row r="4" spans="1:13" x14ac:dyDescent="0.3">
      <c r="B4" s="242" t="s">
        <v>120</v>
      </c>
      <c r="C4" s="235">
        <v>10</v>
      </c>
      <c r="D4" s="3">
        <v>120</v>
      </c>
      <c r="F4" s="261" t="s">
        <v>26</v>
      </c>
      <c r="G4" s="262" t="s">
        <v>114</v>
      </c>
      <c r="H4" s="261" t="s">
        <v>116</v>
      </c>
      <c r="I4" s="4"/>
      <c r="J4" s="4"/>
      <c r="K4" s="4"/>
      <c r="L4" s="4"/>
      <c r="M4" s="4"/>
    </row>
    <row r="5" spans="1:13" x14ac:dyDescent="0.3">
      <c r="B5" s="241" t="s">
        <v>121</v>
      </c>
      <c r="C5" s="235">
        <v>20</v>
      </c>
      <c r="D5" s="3">
        <v>400</v>
      </c>
      <c r="F5" s="259" t="s">
        <v>26</v>
      </c>
      <c r="G5" s="260" t="s">
        <v>115</v>
      </c>
      <c r="H5" s="259" t="s">
        <v>117</v>
      </c>
      <c r="I5" s="4"/>
      <c r="J5" s="4"/>
      <c r="K5" s="4"/>
      <c r="L5" s="4"/>
      <c r="M5" s="4"/>
    </row>
    <row r="6" spans="1:13" x14ac:dyDescent="0.3">
      <c r="B6" s="242" t="s">
        <v>122</v>
      </c>
      <c r="C6" s="235">
        <v>10</v>
      </c>
      <c r="D6" s="3">
        <v>250</v>
      </c>
      <c r="F6" s="259" t="s">
        <v>26</v>
      </c>
      <c r="G6" s="260" t="s">
        <v>115</v>
      </c>
      <c r="H6" s="259" t="s">
        <v>117</v>
      </c>
      <c r="I6" s="4"/>
      <c r="J6" s="4"/>
      <c r="K6" s="4"/>
      <c r="L6" s="4"/>
      <c r="M6" s="4"/>
    </row>
    <row r="7" spans="1:13" x14ac:dyDescent="0.3">
      <c r="B7" s="242" t="s">
        <v>129</v>
      </c>
      <c r="C7" s="236">
        <v>0</v>
      </c>
      <c r="E7" s="4"/>
      <c r="F7" s="261" t="s">
        <v>26</v>
      </c>
      <c r="G7" s="262" t="s">
        <v>114</v>
      </c>
      <c r="H7" s="261" t="s">
        <v>116</v>
      </c>
      <c r="I7" s="4"/>
      <c r="J7" s="4"/>
      <c r="K7" s="4"/>
      <c r="L7" s="4"/>
      <c r="M7" s="4"/>
    </row>
    <row r="8" spans="1:13" x14ac:dyDescent="0.3">
      <c r="B8" s="242" t="s">
        <v>130</v>
      </c>
      <c r="C8" s="236">
        <v>1</v>
      </c>
      <c r="E8" s="4"/>
      <c r="F8" s="259" t="s">
        <v>26</v>
      </c>
      <c r="G8" s="260" t="s">
        <v>115</v>
      </c>
      <c r="H8" s="259" t="s">
        <v>117</v>
      </c>
      <c r="I8" s="4"/>
      <c r="J8" s="4"/>
      <c r="K8" s="4"/>
      <c r="L8" s="4"/>
      <c r="M8" s="4"/>
    </row>
    <row r="9" spans="1:13" x14ac:dyDescent="0.3">
      <c r="B9" s="242" t="s">
        <v>20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3" t="s">
        <v>21</v>
      </c>
      <c r="C10" s="238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4" t="s">
        <v>15</v>
      </c>
      <c r="C11" s="239">
        <v>20</v>
      </c>
    </row>
    <row r="12" spans="1:13" ht="15" thickBot="1" x14ac:dyDescent="0.35">
      <c r="B12" s="224" t="s">
        <v>16</v>
      </c>
      <c r="C12" s="54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8"/>
      <c r="D13" s="35"/>
      <c r="E13" s="35">
        <v>0</v>
      </c>
      <c r="F13" s="35">
        <v>20</v>
      </c>
      <c r="G13" s="35">
        <v>10</v>
      </c>
      <c r="H13" s="35"/>
      <c r="I13" s="35">
        <v>150</v>
      </c>
      <c r="J13" s="35">
        <v>15</v>
      </c>
      <c r="K13" s="35"/>
      <c r="L13" s="36">
        <v>0</v>
      </c>
    </row>
    <row r="14" spans="1:13" x14ac:dyDescent="0.3">
      <c r="B14" s="14" t="s">
        <v>11</v>
      </c>
      <c r="C14" s="68">
        <v>10</v>
      </c>
      <c r="D14" s="35"/>
      <c r="E14" s="35"/>
      <c r="F14" s="35"/>
      <c r="G14" s="35"/>
      <c r="H14" s="35"/>
      <c r="I14" s="35"/>
      <c r="J14" s="35"/>
      <c r="K14" s="35"/>
      <c r="L14" s="36"/>
    </row>
    <row r="15" spans="1:13" x14ac:dyDescent="0.3">
      <c r="B15" s="16" t="s">
        <v>12</v>
      </c>
      <c r="C15" s="68"/>
      <c r="D15" s="35"/>
      <c r="E15" s="35">
        <v>40</v>
      </c>
      <c r="F15" s="35">
        <v>30</v>
      </c>
      <c r="G15" s="35">
        <v>40</v>
      </c>
      <c r="H15" s="35">
        <v>20</v>
      </c>
      <c r="I15" s="35">
        <v>30</v>
      </c>
      <c r="J15" s="35"/>
      <c r="K15" s="35">
        <v>30</v>
      </c>
      <c r="L15" s="36">
        <v>20</v>
      </c>
    </row>
    <row r="16" spans="1:13" ht="15" thickBot="1" x14ac:dyDescent="0.35">
      <c r="B16" s="28" t="s">
        <v>13</v>
      </c>
      <c r="C16" s="68"/>
      <c r="D16" s="35">
        <v>20</v>
      </c>
      <c r="E16" s="35"/>
      <c r="F16" s="35"/>
      <c r="G16" s="35"/>
      <c r="H16" s="35"/>
      <c r="I16" s="35"/>
      <c r="J16" s="35"/>
      <c r="K16" s="35"/>
      <c r="L16" s="36"/>
    </row>
    <row r="17" spans="2:12" ht="15" thickBot="1" x14ac:dyDescent="0.35">
      <c r="B17" s="31" t="s">
        <v>14</v>
      </c>
      <c r="C17" s="226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5" t="s">
        <v>17</v>
      </c>
      <c r="C18" s="227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5" t="s">
        <v>18</v>
      </c>
      <c r="C19" s="228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F17" sqref="F17"/>
    </sheetView>
  </sheetViews>
  <sheetFormatPr defaultRowHeight="14.4" x14ac:dyDescent="0.3"/>
  <cols>
    <col min="2" max="2" width="29.5546875" bestFit="1" customWidth="1"/>
    <col min="3" max="3" width="17.6640625" customWidth="1"/>
  </cols>
  <sheetData>
    <row r="2" spans="2:13" ht="15" thickBot="1" x14ac:dyDescent="0.35"/>
    <row r="3" spans="2:13" ht="15" thickBot="1" x14ac:dyDescent="0.35">
      <c r="B3" s="41" t="s">
        <v>16</v>
      </c>
      <c r="C3" s="42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131</v>
      </c>
      <c r="C4" s="43">
        <f>C7*C6</f>
        <v>200</v>
      </c>
      <c r="E4" s="4" t="s">
        <v>26</v>
      </c>
      <c r="F4" s="48" t="s">
        <v>137</v>
      </c>
      <c r="G4" s="4"/>
      <c r="H4" s="4"/>
      <c r="I4" s="4"/>
      <c r="J4" s="4"/>
      <c r="K4" s="4"/>
      <c r="L4" s="4"/>
    </row>
    <row r="5" spans="2:13" x14ac:dyDescent="0.3">
      <c r="B5" s="38" t="s">
        <v>132</v>
      </c>
      <c r="C5" s="39">
        <v>1</v>
      </c>
      <c r="D5" s="4"/>
      <c r="G5" s="4"/>
      <c r="H5" s="4"/>
      <c r="I5" s="4"/>
      <c r="J5" s="4"/>
      <c r="K5" s="4"/>
      <c r="L5" s="4"/>
    </row>
    <row r="6" spans="2:13" x14ac:dyDescent="0.3">
      <c r="B6" s="38" t="s">
        <v>136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4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4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5" t="s">
        <v>15</v>
      </c>
      <c r="C9" s="46">
        <v>50</v>
      </c>
      <c r="E9" s="4"/>
      <c r="F9" s="48"/>
    </row>
    <row r="10" spans="2:13" ht="15" thickBot="1" x14ac:dyDescent="0.35">
      <c r="B10" s="47" t="s">
        <v>23</v>
      </c>
      <c r="C10" s="40" t="s">
        <v>134</v>
      </c>
      <c r="E10" s="4" t="s">
        <v>26</v>
      </c>
      <c r="F10" t="s">
        <v>27</v>
      </c>
    </row>
    <row r="11" spans="2:13" x14ac:dyDescent="0.3">
      <c r="F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G20" sqref="G20"/>
    </sheetView>
  </sheetViews>
  <sheetFormatPr defaultRowHeight="14.4" x14ac:dyDescent="0.3"/>
  <sheetData>
    <row r="1" spans="1:1" x14ac:dyDescent="0.3">
      <c r="A1" t="s">
        <v>133</v>
      </c>
    </row>
    <row r="2" spans="1:1" x14ac:dyDescent="0.3">
      <c r="A2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C25" zoomScale="85" zoomScaleNormal="85" workbookViewId="0">
      <selection activeCell="L51" sqref="L51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49"/>
      <c r="B2" s="49"/>
      <c r="D2" s="50" t="s">
        <v>29</v>
      </c>
    </row>
    <row r="3" spans="1:16" x14ac:dyDescent="0.3">
      <c r="A3" s="49"/>
      <c r="B3" s="49"/>
      <c r="D3" s="50"/>
      <c r="J3" s="49" t="s">
        <v>30</v>
      </c>
    </row>
    <row r="4" spans="1:16" x14ac:dyDescent="0.3">
      <c r="C4" s="51" t="s">
        <v>31</v>
      </c>
      <c r="D4" s="52" t="s">
        <v>32</v>
      </c>
      <c r="J4" s="49" t="s">
        <v>33</v>
      </c>
    </row>
    <row r="5" spans="1:16" x14ac:dyDescent="0.3">
      <c r="D5" s="1" t="s">
        <v>119</v>
      </c>
      <c r="E5" s="237">
        <f>'DC1'!C3</f>
        <v>20</v>
      </c>
      <c r="F5" s="257">
        <f>'DC1'!D3</f>
        <v>600</v>
      </c>
      <c r="G5"/>
      <c r="P5" s="4"/>
    </row>
    <row r="6" spans="1:16" ht="14.4" customHeight="1" x14ac:dyDescent="0.3">
      <c r="D6" s="1" t="s">
        <v>120</v>
      </c>
      <c r="E6" s="237">
        <f>'DC1'!C4</f>
        <v>10</v>
      </c>
      <c r="F6" s="257">
        <f>'DC1'!D4</f>
        <v>350</v>
      </c>
      <c r="G6"/>
      <c r="P6" s="4"/>
    </row>
    <row r="7" spans="1:16" ht="14.4" customHeight="1" x14ac:dyDescent="0.3">
      <c r="D7" s="265" t="s">
        <v>121</v>
      </c>
      <c r="E7" s="266">
        <f>'DC1'!C5</f>
        <v>20</v>
      </c>
      <c r="F7" s="267">
        <f>'DC1'!D5</f>
        <v>500</v>
      </c>
      <c r="G7"/>
      <c r="O7" s="263"/>
      <c r="P7" s="4"/>
    </row>
    <row r="8" spans="1:16" ht="14.4" customHeight="1" x14ac:dyDescent="0.3">
      <c r="D8" s="265" t="s">
        <v>122</v>
      </c>
      <c r="E8" s="266">
        <f>'DC1'!C6</f>
        <v>10</v>
      </c>
      <c r="F8" s="267">
        <f>'DC1'!D6</f>
        <v>280</v>
      </c>
      <c r="G8"/>
      <c r="O8" s="263"/>
      <c r="P8" s="4"/>
    </row>
    <row r="9" spans="1:16" ht="14.4" customHeight="1" x14ac:dyDescent="0.3">
      <c r="D9" s="1" t="s">
        <v>123</v>
      </c>
      <c r="E9" s="237">
        <f>'DC1'!C7</f>
        <v>2</v>
      </c>
      <c r="F9" t="s">
        <v>34</v>
      </c>
      <c r="O9" s="279">
        <v>1</v>
      </c>
    </row>
    <row r="10" spans="1:16" ht="14.4" customHeight="1" x14ac:dyDescent="0.3">
      <c r="D10" s="265" t="s">
        <v>124</v>
      </c>
      <c r="E10" s="266">
        <f>'DC1'!C8</f>
        <v>1</v>
      </c>
      <c r="F10" t="s">
        <v>34</v>
      </c>
      <c r="O10" s="279"/>
    </row>
    <row r="11" spans="1:16" ht="14.4" customHeight="1" x14ac:dyDescent="0.3">
      <c r="D11" s="1" t="s">
        <v>87</v>
      </c>
      <c r="E11" s="6">
        <f>'DC1'!C9</f>
        <v>10</v>
      </c>
      <c r="F11" t="s">
        <v>35</v>
      </c>
      <c r="H11" s="264"/>
      <c r="K11" s="53" t="s">
        <v>36</v>
      </c>
      <c r="O11" s="279"/>
    </row>
    <row r="12" spans="1:16" ht="15" customHeight="1" thickBot="1" x14ac:dyDescent="0.35">
      <c r="D12" s="1" t="s">
        <v>37</v>
      </c>
      <c r="E12" s="7">
        <f>'DC1'!C10</f>
        <v>30</v>
      </c>
      <c r="F12" t="s">
        <v>35</v>
      </c>
      <c r="O12" s="280"/>
    </row>
    <row r="13" spans="1:16" ht="15" thickBot="1" x14ac:dyDescent="0.35">
      <c r="E13" s="252" t="s">
        <v>38</v>
      </c>
      <c r="F13" s="253" t="s">
        <v>0</v>
      </c>
      <c r="G13" s="253" t="s">
        <v>1</v>
      </c>
      <c r="H13" s="253" t="s">
        <v>2</v>
      </c>
      <c r="I13" s="253" t="s">
        <v>3</v>
      </c>
      <c r="J13" s="253" t="s">
        <v>4</v>
      </c>
      <c r="K13" s="253" t="s">
        <v>5</v>
      </c>
      <c r="L13" s="253" t="s">
        <v>6</v>
      </c>
      <c r="M13" s="253" t="s">
        <v>7</v>
      </c>
      <c r="N13" s="253" t="s">
        <v>8</v>
      </c>
      <c r="O13" s="254" t="s">
        <v>9</v>
      </c>
      <c r="P13" s="55" t="s">
        <v>39</v>
      </c>
    </row>
    <row r="14" spans="1:16" x14ac:dyDescent="0.3">
      <c r="D14" s="10" t="s">
        <v>10</v>
      </c>
      <c r="E14" s="56"/>
      <c r="F14" s="255">
        <f>'DC1'!C13</f>
        <v>0</v>
      </c>
      <c r="G14" s="255">
        <f>'DC1'!D13</f>
        <v>0</v>
      </c>
      <c r="H14" s="255">
        <f>'DC1'!E13</f>
        <v>0</v>
      </c>
      <c r="I14" s="255">
        <f>'DC1'!F13</f>
        <v>30</v>
      </c>
      <c r="J14" s="258">
        <f>'DC1'!G13</f>
        <v>40</v>
      </c>
      <c r="K14" s="255">
        <f>'DC1'!H13</f>
        <v>15</v>
      </c>
      <c r="L14" s="255">
        <f>'DC1'!I13</f>
        <v>150</v>
      </c>
      <c r="M14" s="255">
        <f>'DC1'!J13</f>
        <v>0</v>
      </c>
      <c r="N14" s="255">
        <f>'DC1'!K13</f>
        <v>0</v>
      </c>
      <c r="O14" s="256">
        <f>'DC1'!L13</f>
        <v>10</v>
      </c>
      <c r="P14" s="57" t="s">
        <v>40</v>
      </c>
    </row>
    <row r="15" spans="1:16" x14ac:dyDescent="0.3">
      <c r="C15" s="49" t="s">
        <v>41</v>
      </c>
      <c r="D15" s="14" t="s">
        <v>11</v>
      </c>
      <c r="E15" s="250"/>
      <c r="F15" s="249">
        <f>'DC1'!C14</f>
        <v>40</v>
      </c>
      <c r="G15" s="249">
        <f>'DC1'!D14</f>
        <v>30</v>
      </c>
      <c r="H15" s="249">
        <f>'DC1'!E14</f>
        <v>0</v>
      </c>
      <c r="I15" s="249">
        <f>'DC1'!F14</f>
        <v>0</v>
      </c>
      <c r="J15" s="249">
        <f>'DC1'!G14</f>
        <v>0</v>
      </c>
      <c r="K15" s="249">
        <f>'DC1'!H14</f>
        <v>0</v>
      </c>
      <c r="L15" s="249">
        <f>'DC1'!I14</f>
        <v>0</v>
      </c>
      <c r="M15" s="249">
        <f>'DC1'!J14</f>
        <v>0</v>
      </c>
      <c r="N15" s="249">
        <f>'DC1'!K14</f>
        <v>0</v>
      </c>
      <c r="O15" s="251">
        <f>'DC1'!L14</f>
        <v>0</v>
      </c>
    </row>
    <row r="16" spans="1:16" x14ac:dyDescent="0.3">
      <c r="D16" s="16" t="s">
        <v>12</v>
      </c>
      <c r="E16" s="59"/>
      <c r="F16" s="249">
        <f>'DC1'!C15</f>
        <v>0</v>
      </c>
      <c r="G16" s="249">
        <f>'DC1'!D15</f>
        <v>0</v>
      </c>
      <c r="H16" s="249">
        <f>'DC1'!E15</f>
        <v>20</v>
      </c>
      <c r="I16" s="249">
        <f>'DC1'!F15</f>
        <v>50</v>
      </c>
      <c r="J16" s="249">
        <f>'DC1'!G15</f>
        <v>60</v>
      </c>
      <c r="K16" s="249">
        <f>'DC1'!H15</f>
        <v>0</v>
      </c>
      <c r="L16" s="249">
        <f>'DC1'!I15</f>
        <v>40</v>
      </c>
      <c r="M16" s="249">
        <f>'DC1'!J15</f>
        <v>0</v>
      </c>
      <c r="N16" s="249">
        <f>'DC1'!K15</f>
        <v>40</v>
      </c>
      <c r="O16" s="251">
        <f>'DC1'!L15</f>
        <v>0</v>
      </c>
    </row>
    <row r="17" spans="3:30" x14ac:dyDescent="0.3">
      <c r="C17" s="49" t="s">
        <v>41</v>
      </c>
      <c r="D17" s="17" t="s">
        <v>13</v>
      </c>
      <c r="E17" s="59"/>
      <c r="F17" s="249">
        <f>'DC1'!C16</f>
        <v>50</v>
      </c>
      <c r="G17" s="249">
        <f>'DC1'!D16</f>
        <v>40</v>
      </c>
      <c r="H17" s="249">
        <f>'DC1'!E16</f>
        <v>0</v>
      </c>
      <c r="I17" s="249">
        <f>'DC1'!F16</f>
        <v>0</v>
      </c>
      <c r="J17" s="249">
        <f>'DC1'!G16</f>
        <v>0</v>
      </c>
      <c r="K17" s="249">
        <f>'DC1'!H16</f>
        <v>0</v>
      </c>
      <c r="L17" s="249">
        <f>'DC1'!I16</f>
        <v>0</v>
      </c>
      <c r="M17" s="249">
        <f>'DC1'!J16</f>
        <v>0</v>
      </c>
      <c r="N17" s="249">
        <f>'DC1'!K16</f>
        <v>0</v>
      </c>
      <c r="O17" s="251">
        <f>'DC1'!L16</f>
        <v>0</v>
      </c>
    </row>
    <row r="18" spans="3:30" ht="15" thickBot="1" x14ac:dyDescent="0.35">
      <c r="D18" s="60" t="s">
        <v>42</v>
      </c>
      <c r="E18" s="61"/>
      <c r="F18" s="62">
        <f>SUM(F14:F17)</f>
        <v>90</v>
      </c>
      <c r="G18" s="62">
        <f t="shared" ref="G18:O18" si="0">SUM(G14:G17)</f>
        <v>70</v>
      </c>
      <c r="H18" s="62">
        <f t="shared" si="0"/>
        <v>20</v>
      </c>
      <c r="I18" s="62">
        <f t="shared" si="0"/>
        <v>80</v>
      </c>
      <c r="J18" s="62">
        <f t="shared" si="0"/>
        <v>100</v>
      </c>
      <c r="K18" s="62">
        <f t="shared" si="0"/>
        <v>15</v>
      </c>
      <c r="L18" s="62">
        <f t="shared" si="0"/>
        <v>190</v>
      </c>
      <c r="M18" s="62">
        <f t="shared" si="0"/>
        <v>0</v>
      </c>
      <c r="N18" s="62">
        <f t="shared" si="0"/>
        <v>40</v>
      </c>
      <c r="O18" s="63">
        <f t="shared" si="0"/>
        <v>10</v>
      </c>
    </row>
    <row r="19" spans="3:30" x14ac:dyDescent="0.3">
      <c r="D19" s="64" t="s">
        <v>14</v>
      </c>
      <c r="E19" s="245"/>
      <c r="F19" s="246">
        <f>'DC1'!C17</f>
        <v>80</v>
      </c>
      <c r="G19" s="246">
        <f>'DC1'!D17</f>
        <v>80</v>
      </c>
      <c r="H19" s="247"/>
      <c r="I19" s="247"/>
      <c r="J19" s="247"/>
      <c r="K19" s="247"/>
      <c r="L19" s="247"/>
      <c r="M19" s="247"/>
      <c r="N19" s="247"/>
      <c r="O19" s="248"/>
      <c r="P19" s="49" t="s">
        <v>43</v>
      </c>
    </row>
    <row r="20" spans="3:30" x14ac:dyDescent="0.3">
      <c r="D20" s="67" t="s">
        <v>44</v>
      </c>
      <c r="E20" s="68">
        <f>'DC1'!C11</f>
        <v>50</v>
      </c>
      <c r="F20" s="69">
        <f>E20+F19+F22-F18</f>
        <v>40</v>
      </c>
      <c r="G20" s="69">
        <f t="shared" ref="G20:O20" si="1">F20+G19+G22-G18</f>
        <v>50</v>
      </c>
      <c r="H20" s="69">
        <f t="shared" si="1"/>
        <v>30</v>
      </c>
      <c r="I20" s="69">
        <f t="shared" si="1"/>
        <v>30</v>
      </c>
      <c r="J20" s="69">
        <f t="shared" si="1"/>
        <v>30</v>
      </c>
      <c r="K20" s="69">
        <f t="shared" si="1"/>
        <v>35</v>
      </c>
      <c r="L20" s="69">
        <f t="shared" si="1"/>
        <v>35</v>
      </c>
      <c r="M20" s="69">
        <f t="shared" si="1"/>
        <v>35</v>
      </c>
      <c r="N20" s="69">
        <f t="shared" si="1"/>
        <v>35</v>
      </c>
      <c r="O20" s="70">
        <f t="shared" si="1"/>
        <v>35</v>
      </c>
      <c r="Q20" s="71" t="s">
        <v>45</v>
      </c>
    </row>
    <row r="21" spans="3:30" x14ac:dyDescent="0.3">
      <c r="C21" s="49" t="s">
        <v>46</v>
      </c>
      <c r="D21" s="67" t="s">
        <v>47</v>
      </c>
      <c r="E21" s="72"/>
      <c r="F21" s="69">
        <f t="shared" ref="F21:G21" si="2">IF(E20-F18&lt;=$E$12, F18-E20+$E$12,0)</f>
        <v>70</v>
      </c>
      <c r="G21" s="69">
        <f t="shared" si="2"/>
        <v>60</v>
      </c>
      <c r="H21" s="69">
        <f>IF(G20-H18&lt;=$E$12, H18-G20+$E$12,0)</f>
        <v>0</v>
      </c>
      <c r="I21" s="69">
        <f t="shared" ref="I21:O21" si="3">IF(H20-I18&lt;=$E$12, I18-H20+$E$12,0)</f>
        <v>80</v>
      </c>
      <c r="J21" s="198">
        <f t="shared" si="3"/>
        <v>100</v>
      </c>
      <c r="K21" s="69">
        <f t="shared" si="3"/>
        <v>15</v>
      </c>
      <c r="L21" s="198">
        <f t="shared" si="3"/>
        <v>185</v>
      </c>
      <c r="M21" s="198">
        <f t="shared" si="3"/>
        <v>0</v>
      </c>
      <c r="N21" s="198">
        <f t="shared" si="3"/>
        <v>35</v>
      </c>
      <c r="O21" s="278">
        <f t="shared" si="3"/>
        <v>5</v>
      </c>
      <c r="Q21" s="71" t="s">
        <v>48</v>
      </c>
    </row>
    <row r="22" spans="3:30" x14ac:dyDescent="0.3">
      <c r="D22" s="73" t="s">
        <v>49</v>
      </c>
      <c r="E22" s="72"/>
      <c r="F22" s="69"/>
      <c r="G22" s="69"/>
      <c r="H22" s="69">
        <f xml:space="preserve"> CEILING(H21/$E$11,1)*$E$11</f>
        <v>0</v>
      </c>
      <c r="I22" s="69">
        <f t="shared" ref="I22:O22" si="4" xml:space="preserve"> CEILING(I21/$E$11,1)*$E$11</f>
        <v>80</v>
      </c>
      <c r="J22" s="69">
        <f t="shared" si="4"/>
        <v>100</v>
      </c>
      <c r="K22" s="69">
        <f t="shared" si="4"/>
        <v>20</v>
      </c>
      <c r="L22" s="69">
        <f t="shared" si="4"/>
        <v>190</v>
      </c>
      <c r="M22" s="69">
        <f t="shared" si="4"/>
        <v>0</v>
      </c>
      <c r="N22" s="69">
        <f t="shared" si="4"/>
        <v>40</v>
      </c>
      <c r="O22" s="70">
        <f t="shared" si="4"/>
        <v>10</v>
      </c>
    </row>
    <row r="23" spans="3:30" ht="15" thickBot="1" x14ac:dyDescent="0.35">
      <c r="D23" s="74" t="s">
        <v>50</v>
      </c>
      <c r="E23" s="75"/>
      <c r="F23" s="76">
        <f>H22</f>
        <v>0</v>
      </c>
      <c r="G23" s="76">
        <f t="shared" ref="G23:O23" si="5">I22</f>
        <v>80</v>
      </c>
      <c r="H23" s="76">
        <f t="shared" si="5"/>
        <v>100</v>
      </c>
      <c r="I23" s="76">
        <f t="shared" si="5"/>
        <v>20</v>
      </c>
      <c r="J23" s="76">
        <f t="shared" si="5"/>
        <v>190</v>
      </c>
      <c r="K23" s="76">
        <f t="shared" si="5"/>
        <v>0</v>
      </c>
      <c r="L23" s="76">
        <f t="shared" si="5"/>
        <v>40</v>
      </c>
      <c r="M23" s="76">
        <f t="shared" si="5"/>
        <v>10</v>
      </c>
      <c r="N23" s="76">
        <f t="shared" si="5"/>
        <v>0</v>
      </c>
      <c r="O23" s="77">
        <f t="shared" si="5"/>
        <v>0</v>
      </c>
    </row>
    <row r="24" spans="3:30" x14ac:dyDescent="0.3">
      <c r="D24" s="78" t="s">
        <v>51</v>
      </c>
      <c r="E24" s="79"/>
      <c r="F24" s="80">
        <f>QUOTIENT(MOD(F23+$E$6-1,$E$5),$E$6)</f>
        <v>0</v>
      </c>
      <c r="G24" s="80">
        <f t="shared" ref="G24:O24" si="6">QUOTIENT(MOD(G23+$E$6-1,$E$5),$E$6)</f>
        <v>0</v>
      </c>
      <c r="H24" s="80">
        <f t="shared" si="6"/>
        <v>0</v>
      </c>
      <c r="I24" s="80">
        <f t="shared" si="6"/>
        <v>0</v>
      </c>
      <c r="J24" s="80">
        <f t="shared" si="6"/>
        <v>1</v>
      </c>
      <c r="K24" s="80">
        <f t="shared" si="6"/>
        <v>0</v>
      </c>
      <c r="L24" s="80">
        <f t="shared" si="6"/>
        <v>0</v>
      </c>
      <c r="M24" s="80">
        <f t="shared" si="6"/>
        <v>1</v>
      </c>
      <c r="N24" s="80">
        <f t="shared" si="6"/>
        <v>0</v>
      </c>
      <c r="O24" s="81">
        <f t="shared" si="6"/>
        <v>0</v>
      </c>
    </row>
    <row r="25" spans="3:30" x14ac:dyDescent="0.3">
      <c r="C25" s="49"/>
      <c r="D25" s="82" t="s">
        <v>52</v>
      </c>
      <c r="E25" s="83"/>
      <c r="F25" s="84">
        <f>QUOTIENT(F23+$E$6-1,$E$5)</f>
        <v>0</v>
      </c>
      <c r="G25" s="84">
        <f t="shared" ref="G25:O25" si="7">QUOTIENT(G23+$E$6-1,$E$5)</f>
        <v>4</v>
      </c>
      <c r="H25" s="84">
        <f t="shared" si="7"/>
        <v>5</v>
      </c>
      <c r="I25" s="84">
        <f t="shared" si="7"/>
        <v>1</v>
      </c>
      <c r="J25" s="84">
        <f t="shared" si="7"/>
        <v>9</v>
      </c>
      <c r="K25" s="84">
        <f t="shared" si="7"/>
        <v>0</v>
      </c>
      <c r="L25" s="84">
        <f t="shared" si="7"/>
        <v>2</v>
      </c>
      <c r="M25" s="84">
        <f t="shared" si="7"/>
        <v>0</v>
      </c>
      <c r="N25" s="84">
        <f t="shared" si="7"/>
        <v>0</v>
      </c>
      <c r="O25" s="85">
        <f t="shared" si="7"/>
        <v>0</v>
      </c>
    </row>
    <row r="26" spans="3:30" ht="15" thickBot="1" x14ac:dyDescent="0.35">
      <c r="D26" s="86" t="s">
        <v>53</v>
      </c>
      <c r="E26" s="87"/>
      <c r="F26" s="88">
        <f t="shared" ref="F26:O26" si="8">F25*$F$5+F24*$F$6</f>
        <v>0</v>
      </c>
      <c r="G26" s="88">
        <f t="shared" si="8"/>
        <v>2400</v>
      </c>
      <c r="H26" s="88">
        <f t="shared" si="8"/>
        <v>3000</v>
      </c>
      <c r="I26" s="88">
        <f t="shared" si="8"/>
        <v>600</v>
      </c>
      <c r="J26" s="88">
        <f t="shared" si="8"/>
        <v>5750</v>
      </c>
      <c r="K26" s="88">
        <f t="shared" si="8"/>
        <v>0</v>
      </c>
      <c r="L26" s="88">
        <f t="shared" si="8"/>
        <v>1200</v>
      </c>
      <c r="M26" s="88">
        <f t="shared" si="8"/>
        <v>350</v>
      </c>
      <c r="N26" s="88">
        <f t="shared" si="8"/>
        <v>0</v>
      </c>
      <c r="O26" s="89">
        <f t="shared" si="8"/>
        <v>0</v>
      </c>
    </row>
    <row r="27" spans="3:30" x14ac:dyDescent="0.3">
      <c r="D27" s="90" t="s">
        <v>17</v>
      </c>
      <c r="E27" s="91"/>
      <c r="F27" s="92">
        <f>'DC1'!C18</f>
        <v>210</v>
      </c>
      <c r="G27" s="92">
        <f>'DC1'!D18</f>
        <v>211</v>
      </c>
      <c r="H27" s="92">
        <f>'DC1'!E18</f>
        <v>213</v>
      </c>
      <c r="I27" s="92">
        <f>'DC1'!F18</f>
        <v>215</v>
      </c>
      <c r="J27" s="92">
        <f>'DC1'!G18</f>
        <v>215</v>
      </c>
      <c r="K27" s="92">
        <f>'DC1'!H18</f>
        <v>216</v>
      </c>
      <c r="L27" s="92">
        <f>'DC1'!I18</f>
        <v>214</v>
      </c>
      <c r="M27" s="92">
        <f>'DC1'!J18</f>
        <v>212</v>
      </c>
      <c r="N27" s="92">
        <f>'DC1'!K18</f>
        <v>210</v>
      </c>
      <c r="O27" s="93">
        <f>'DC1'!L18</f>
        <v>209</v>
      </c>
    </row>
    <row r="28" spans="3:30" x14ac:dyDescent="0.3">
      <c r="C28" s="49" t="s">
        <v>54</v>
      </c>
      <c r="D28" s="94" t="s">
        <v>55</v>
      </c>
      <c r="E28" s="95"/>
      <c r="F28" s="96">
        <f t="shared" ref="F28:O28" si="9">F27*F23</f>
        <v>0</v>
      </c>
      <c r="G28" s="97">
        <f>G27*G23</f>
        <v>16880</v>
      </c>
      <c r="H28" s="97">
        <f t="shared" si="9"/>
        <v>21300</v>
      </c>
      <c r="I28" s="97">
        <f t="shared" si="9"/>
        <v>4300</v>
      </c>
      <c r="J28" s="97">
        <f t="shared" si="9"/>
        <v>40850</v>
      </c>
      <c r="K28" s="97">
        <f t="shared" si="9"/>
        <v>0</v>
      </c>
      <c r="L28" s="97">
        <f t="shared" si="9"/>
        <v>8560</v>
      </c>
      <c r="M28" s="97">
        <f t="shared" si="9"/>
        <v>2120</v>
      </c>
      <c r="N28" s="97">
        <f t="shared" si="9"/>
        <v>0</v>
      </c>
      <c r="O28" s="98">
        <f t="shared" si="9"/>
        <v>0</v>
      </c>
      <c r="P28" s="49" t="s">
        <v>56</v>
      </c>
      <c r="AD28">
        <v>10</v>
      </c>
    </row>
    <row r="29" spans="3:30" ht="15" thickBot="1" x14ac:dyDescent="0.35">
      <c r="D29" s="99" t="s">
        <v>57</v>
      </c>
      <c r="E29" s="100"/>
      <c r="F29" s="101">
        <f t="shared" ref="F29:O29" si="10">F26+F28</f>
        <v>0</v>
      </c>
      <c r="G29" s="101">
        <f t="shared" si="10"/>
        <v>19280</v>
      </c>
      <c r="H29" s="101">
        <f t="shared" si="10"/>
        <v>24300</v>
      </c>
      <c r="I29" s="101">
        <f t="shared" si="10"/>
        <v>4900</v>
      </c>
      <c r="J29" s="101">
        <f t="shared" si="10"/>
        <v>46600</v>
      </c>
      <c r="K29" s="101">
        <f t="shared" si="10"/>
        <v>0</v>
      </c>
      <c r="L29" s="101">
        <f t="shared" si="10"/>
        <v>9760</v>
      </c>
      <c r="M29" s="101">
        <f t="shared" si="10"/>
        <v>2470</v>
      </c>
      <c r="N29" s="101">
        <f t="shared" si="10"/>
        <v>0</v>
      </c>
      <c r="O29" s="102">
        <f t="shared" si="10"/>
        <v>0</v>
      </c>
      <c r="P29" s="49" t="s">
        <v>58</v>
      </c>
      <c r="AD29">
        <v>20</v>
      </c>
    </row>
    <row r="30" spans="3:30" x14ac:dyDescent="0.3">
      <c r="D30" s="90" t="s">
        <v>18</v>
      </c>
      <c r="E30" s="103"/>
      <c r="F30" s="92">
        <f>'DC1'!C19</f>
        <v>410</v>
      </c>
      <c r="G30" s="92">
        <f>'DC1'!D19</f>
        <v>413</v>
      </c>
      <c r="H30" s="92">
        <f>'DC1'!E19</f>
        <v>410</v>
      </c>
      <c r="I30" s="92">
        <f>'DC1'!F19</f>
        <v>415</v>
      </c>
      <c r="J30" s="92">
        <f>'DC1'!G19</f>
        <v>418</v>
      </c>
      <c r="K30" s="92">
        <f>'DC1'!H19</f>
        <v>430</v>
      </c>
      <c r="L30" s="92">
        <f>'DC1'!I19</f>
        <v>423</v>
      </c>
      <c r="M30" s="92">
        <f>'DC1'!J19</f>
        <v>419</v>
      </c>
      <c r="N30" s="92">
        <f>'DC1'!K19</f>
        <v>417</v>
      </c>
      <c r="O30" s="93">
        <f>'DC1'!L19</f>
        <v>422</v>
      </c>
    </row>
    <row r="31" spans="3:30" x14ac:dyDescent="0.3">
      <c r="D31" s="94" t="s">
        <v>59</v>
      </c>
      <c r="E31" s="104"/>
      <c r="F31" s="105">
        <f>F30*F23</f>
        <v>0</v>
      </c>
      <c r="G31" s="105">
        <f t="shared" ref="G31:O31" si="11">G30*G23</f>
        <v>33040</v>
      </c>
      <c r="H31" s="105">
        <f t="shared" si="11"/>
        <v>41000</v>
      </c>
      <c r="I31" s="105">
        <f t="shared" si="11"/>
        <v>8300</v>
      </c>
      <c r="J31" s="105">
        <f t="shared" si="11"/>
        <v>79420</v>
      </c>
      <c r="K31" s="105">
        <f t="shared" si="11"/>
        <v>0</v>
      </c>
      <c r="L31" s="105">
        <f t="shared" si="11"/>
        <v>16920</v>
      </c>
      <c r="M31" s="105">
        <f t="shared" si="11"/>
        <v>4190</v>
      </c>
      <c r="N31" s="105">
        <f t="shared" si="11"/>
        <v>0</v>
      </c>
      <c r="O31" s="106">
        <f t="shared" si="11"/>
        <v>0</v>
      </c>
      <c r="P31" s="49" t="s">
        <v>60</v>
      </c>
    </row>
    <row r="32" spans="3:30" ht="13.8" customHeight="1" thickBot="1" x14ac:dyDescent="0.35">
      <c r="D32" s="107" t="s">
        <v>61</v>
      </c>
      <c r="E32" s="108"/>
      <c r="F32" s="109">
        <f>F31-F29</f>
        <v>0</v>
      </c>
      <c r="G32" s="109">
        <f t="shared" ref="G32:O32" si="12">G31-G29</f>
        <v>13760</v>
      </c>
      <c r="H32" s="109">
        <f t="shared" si="12"/>
        <v>16700</v>
      </c>
      <c r="I32" s="109">
        <f t="shared" si="12"/>
        <v>3400</v>
      </c>
      <c r="J32" s="109">
        <f t="shared" si="12"/>
        <v>32820</v>
      </c>
      <c r="K32" s="109">
        <f t="shared" si="12"/>
        <v>0</v>
      </c>
      <c r="L32" s="109">
        <f t="shared" si="12"/>
        <v>7160</v>
      </c>
      <c r="M32" s="109">
        <f t="shared" si="12"/>
        <v>1720</v>
      </c>
      <c r="N32" s="109">
        <f t="shared" si="12"/>
        <v>0</v>
      </c>
      <c r="O32" s="110">
        <f t="shared" si="12"/>
        <v>0</v>
      </c>
      <c r="P32" s="49" t="s">
        <v>62</v>
      </c>
    </row>
    <row r="33" spans="3:34" ht="13.8" customHeight="1" thickBot="1" x14ac:dyDescent="0.35">
      <c r="D33" s="78" t="s">
        <v>63</v>
      </c>
      <c r="E33" s="111"/>
      <c r="F33" s="80">
        <f>SUM(H14:H15)</f>
        <v>0</v>
      </c>
      <c r="G33" s="80">
        <f>SUM(I14:I15)</f>
        <v>30</v>
      </c>
      <c r="H33" s="80">
        <f t="shared" ref="H33:O33" si="13">SUM(J14:J15)</f>
        <v>40</v>
      </c>
      <c r="I33" s="80">
        <f t="shared" si="13"/>
        <v>15</v>
      </c>
      <c r="J33" s="80">
        <f t="shared" si="13"/>
        <v>150</v>
      </c>
      <c r="K33" s="80">
        <f t="shared" si="13"/>
        <v>0</v>
      </c>
      <c r="L33" s="80">
        <f t="shared" si="13"/>
        <v>0</v>
      </c>
      <c r="M33" s="80">
        <f t="shared" si="13"/>
        <v>10</v>
      </c>
      <c r="N33" s="80">
        <f t="shared" si="13"/>
        <v>0</v>
      </c>
      <c r="O33" s="81">
        <f t="shared" si="13"/>
        <v>0</v>
      </c>
      <c r="P33" s="49" t="s">
        <v>64</v>
      </c>
      <c r="AC33" s="112" t="s">
        <v>65</v>
      </c>
      <c r="AD33" s="113"/>
      <c r="AF33" s="114" t="s">
        <v>66</v>
      </c>
      <c r="AH33" s="114" t="s">
        <v>66</v>
      </c>
    </row>
    <row r="34" spans="3:34" ht="13.8" customHeight="1" thickBot="1" x14ac:dyDescent="0.35">
      <c r="D34" s="115" t="s">
        <v>67</v>
      </c>
      <c r="E34" s="111"/>
      <c r="F34" s="80">
        <f t="shared" ref="F34:O34" si="14">MIN(F151,F33)</f>
        <v>0</v>
      </c>
      <c r="G34" s="80">
        <f t="shared" si="14"/>
        <v>0</v>
      </c>
      <c r="H34" s="80">
        <f t="shared" si="14"/>
        <v>0</v>
      </c>
      <c r="I34" s="80">
        <f t="shared" si="14"/>
        <v>0</v>
      </c>
      <c r="J34" s="80">
        <f t="shared" si="14"/>
        <v>30</v>
      </c>
      <c r="K34" s="80">
        <f t="shared" si="14"/>
        <v>0</v>
      </c>
      <c r="L34" s="80">
        <f t="shared" si="14"/>
        <v>0</v>
      </c>
      <c r="M34" s="80">
        <f t="shared" si="14"/>
        <v>0</v>
      </c>
      <c r="N34" s="80">
        <f t="shared" si="14"/>
        <v>0</v>
      </c>
      <c r="O34" s="81">
        <f t="shared" si="14"/>
        <v>0</v>
      </c>
      <c r="P34" s="49"/>
      <c r="AC34" s="116"/>
      <c r="AD34" s="117"/>
      <c r="AF34" s="114"/>
      <c r="AH34" s="114"/>
    </row>
    <row r="35" spans="3:34" ht="13.8" customHeight="1" thickBot="1" x14ac:dyDescent="0.35">
      <c r="D35" s="277" t="s">
        <v>128</v>
      </c>
      <c r="E35" s="272"/>
      <c r="F35" s="273">
        <f t="shared" ref="F35:I35" si="15">MIN(MAX(CEILING(F$151/$E$11,1)*$E$11-(H22-H21),0),F33)</f>
        <v>0</v>
      </c>
      <c r="G35" s="273">
        <f t="shared" si="15"/>
        <v>0</v>
      </c>
      <c r="H35" s="273">
        <f t="shared" si="15"/>
        <v>0</v>
      </c>
      <c r="I35" s="273">
        <f t="shared" si="15"/>
        <v>0</v>
      </c>
      <c r="J35" s="273">
        <f>MIN(MAX(CEILING(J$151/$E$11,1)*$E$11-(L22-L21),0),J33)</f>
        <v>25</v>
      </c>
      <c r="K35" s="273">
        <f t="shared" ref="K35:N35" si="16">MIN(MAX(CEILING(K$151/$E$11,1)*$E$11-(M22-M21),0),K33)</f>
        <v>0</v>
      </c>
      <c r="L35" s="273">
        <f t="shared" si="16"/>
        <v>0</v>
      </c>
      <c r="M35" s="273">
        <f t="shared" si="16"/>
        <v>0</v>
      </c>
      <c r="N35" s="273">
        <f t="shared" si="16"/>
        <v>0</v>
      </c>
      <c r="O35" s="274">
        <v>0</v>
      </c>
      <c r="P35" s="49"/>
      <c r="AC35" s="116"/>
      <c r="AD35" s="117"/>
      <c r="AF35" s="114"/>
      <c r="AH35" s="114"/>
    </row>
    <row r="36" spans="3:34" x14ac:dyDescent="0.3">
      <c r="D36" s="118" t="s">
        <v>68</v>
      </c>
      <c r="E36" s="83"/>
      <c r="F36" s="84">
        <f>QUOTIENT(MOD(F34+$E$6-1,$E$5),$E$6)</f>
        <v>0</v>
      </c>
      <c r="G36" s="84">
        <f t="shared" ref="G36:O36" si="17">QUOTIENT(MOD(G34+$E$6-1,$E$5),$E$6)</f>
        <v>0</v>
      </c>
      <c r="H36" s="84">
        <f t="shared" si="17"/>
        <v>0</v>
      </c>
      <c r="I36" s="84">
        <f t="shared" si="17"/>
        <v>0</v>
      </c>
      <c r="J36" s="84">
        <f t="shared" si="17"/>
        <v>1</v>
      </c>
      <c r="K36" s="84">
        <f t="shared" si="17"/>
        <v>0</v>
      </c>
      <c r="L36" s="84">
        <f t="shared" si="17"/>
        <v>0</v>
      </c>
      <c r="M36" s="84">
        <f t="shared" si="17"/>
        <v>0</v>
      </c>
      <c r="N36" s="84">
        <f t="shared" si="17"/>
        <v>0</v>
      </c>
      <c r="O36" s="85">
        <f t="shared" si="17"/>
        <v>0</v>
      </c>
      <c r="P36" s="57" t="s">
        <v>69</v>
      </c>
      <c r="AA36" s="119" t="s">
        <v>70</v>
      </c>
      <c r="AB36" s="119" t="s">
        <v>71</v>
      </c>
      <c r="AC36" s="120" t="s">
        <v>72</v>
      </c>
      <c r="AD36" s="121" t="s">
        <v>71</v>
      </c>
      <c r="AE36" s="117" t="s">
        <v>72</v>
      </c>
      <c r="AF36" s="122" t="s">
        <v>72</v>
      </c>
      <c r="AG36" s="117" t="s">
        <v>71</v>
      </c>
      <c r="AH36" s="123" t="s">
        <v>71</v>
      </c>
    </row>
    <row r="37" spans="3:34" x14ac:dyDescent="0.3">
      <c r="D37" s="124" t="s">
        <v>73</v>
      </c>
      <c r="E37" s="83"/>
      <c r="F37" s="84">
        <f>QUOTIENT(F34+$E$6-1,$E$5)</f>
        <v>0</v>
      </c>
      <c r="G37" s="84">
        <f t="shared" ref="G37:O37" si="18">QUOTIENT(G34+$E$6-1,$E$5)</f>
        <v>0</v>
      </c>
      <c r="H37" s="84">
        <f t="shared" si="18"/>
        <v>0</v>
      </c>
      <c r="I37" s="84">
        <f t="shared" si="18"/>
        <v>0</v>
      </c>
      <c r="J37" s="84">
        <f t="shared" si="18"/>
        <v>1</v>
      </c>
      <c r="K37" s="84">
        <f t="shared" si="18"/>
        <v>0</v>
      </c>
      <c r="L37" s="84">
        <f t="shared" si="18"/>
        <v>0</v>
      </c>
      <c r="M37" s="84">
        <f t="shared" si="18"/>
        <v>0</v>
      </c>
      <c r="N37" s="84">
        <f t="shared" si="18"/>
        <v>0</v>
      </c>
      <c r="O37" s="85">
        <f t="shared" si="18"/>
        <v>0</v>
      </c>
      <c r="P37" s="57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19">
        <v>0</v>
      </c>
      <c r="AB37" s="119">
        <v>0</v>
      </c>
      <c r="AC37" s="125">
        <v>0</v>
      </c>
      <c r="AD37" s="126">
        <v>0</v>
      </c>
      <c r="AE37">
        <f>QUOTIENT(MOD(W37,$AD$29),$AD$28)</f>
        <v>0</v>
      </c>
      <c r="AF37" s="127">
        <f>QUOTIENT(MOD(W37+$AD$28-1,$AD$29),$AD$28)</f>
        <v>0</v>
      </c>
      <c r="AG37">
        <f>QUOTIENT(W37,$AD$29)</f>
        <v>0</v>
      </c>
      <c r="AH37" s="128">
        <f>QUOTIENT(W37+$AD$28-1,$AD$29)</f>
        <v>0</v>
      </c>
    </row>
    <row r="38" spans="3:34" ht="15" thickBot="1" x14ac:dyDescent="0.35">
      <c r="D38" s="129" t="s">
        <v>74</v>
      </c>
      <c r="E38" s="130"/>
      <c r="F38" s="131">
        <f>F37*$F$5+F36*$F$6</f>
        <v>0</v>
      </c>
      <c r="G38" s="131">
        <f t="shared" ref="G38:O38" si="19">G37*$F$5+G36*$F$6</f>
        <v>0</v>
      </c>
      <c r="H38" s="131">
        <f t="shared" si="19"/>
        <v>0</v>
      </c>
      <c r="I38" s="131">
        <f t="shared" si="19"/>
        <v>0</v>
      </c>
      <c r="J38" s="131">
        <f t="shared" si="19"/>
        <v>950</v>
      </c>
      <c r="K38" s="131">
        <f t="shared" si="19"/>
        <v>0</v>
      </c>
      <c r="L38" s="131">
        <f t="shared" si="19"/>
        <v>0</v>
      </c>
      <c r="M38" s="131">
        <f t="shared" si="19"/>
        <v>0</v>
      </c>
      <c r="N38" s="131">
        <f t="shared" si="19"/>
        <v>0</v>
      </c>
      <c r="O38" s="132">
        <f t="shared" si="19"/>
        <v>0</v>
      </c>
      <c r="P38" s="133"/>
      <c r="V38">
        <f t="shared" ref="V38:V66" si="20">MOD(W38,$AD$28)</f>
        <v>1</v>
      </c>
      <c r="W38">
        <v>1</v>
      </c>
      <c r="X38">
        <f t="shared" ref="X38:X83" si="21">CEILING(W38,20)</f>
        <v>20</v>
      </c>
      <c r="Y38">
        <f t="shared" ref="Y38:Y83" si="22">FLOOR(W38,20)</f>
        <v>0</v>
      </c>
      <c r="Z38">
        <f t="shared" ref="Z38:Z83" si="23">MOD(W38,20)</f>
        <v>1</v>
      </c>
      <c r="AA38" s="119">
        <v>1</v>
      </c>
      <c r="AB38" s="119">
        <v>0</v>
      </c>
      <c r="AC38" s="125">
        <v>1</v>
      </c>
      <c r="AD38" s="126">
        <v>0</v>
      </c>
      <c r="AE38">
        <f t="shared" ref="AE38:AE83" si="24">QUOTIENT(MOD(W38,$AD$29),$AD$28)</f>
        <v>0</v>
      </c>
      <c r="AF38" s="127">
        <f t="shared" ref="AF38:AF83" si="25">QUOTIENT(MOD(W38+$AD$28-1,$AD$29),$AD$28)</f>
        <v>1</v>
      </c>
      <c r="AG38">
        <f t="shared" ref="AG38:AG83" si="26">QUOTIENT(W38,$AD$29)</f>
        <v>0</v>
      </c>
      <c r="AH38" s="128">
        <f t="shared" ref="AH38:AH83" si="27">QUOTIENT(W38+$AD$28-1,$AD$29)</f>
        <v>0</v>
      </c>
    </row>
    <row r="39" spans="3:34" x14ac:dyDescent="0.3">
      <c r="C39" s="49" t="s">
        <v>75</v>
      </c>
      <c r="D39" s="134" t="s">
        <v>76</v>
      </c>
      <c r="E39" s="91"/>
      <c r="F39" s="139">
        <f t="shared" ref="F39:I39" si="28">F35*F27</f>
        <v>0</v>
      </c>
      <c r="G39" s="139">
        <f t="shared" si="28"/>
        <v>0</v>
      </c>
      <c r="H39" s="139">
        <f t="shared" si="28"/>
        <v>0</v>
      </c>
      <c r="I39" s="139">
        <f t="shared" si="28"/>
        <v>0</v>
      </c>
      <c r="J39" s="139">
        <f>J35*J27</f>
        <v>5375</v>
      </c>
      <c r="K39" s="139">
        <f t="shared" ref="K39:O39" si="29">K35*K27</f>
        <v>0</v>
      </c>
      <c r="L39" s="139">
        <f t="shared" si="29"/>
        <v>0</v>
      </c>
      <c r="M39" s="139">
        <f t="shared" si="29"/>
        <v>0</v>
      </c>
      <c r="N39" s="139">
        <f t="shared" si="29"/>
        <v>0</v>
      </c>
      <c r="O39" s="140">
        <f t="shared" si="29"/>
        <v>0</v>
      </c>
      <c r="P39" s="133"/>
      <c r="V39">
        <f t="shared" si="20"/>
        <v>2</v>
      </c>
      <c r="W39">
        <v>2</v>
      </c>
      <c r="X39">
        <f t="shared" si="21"/>
        <v>20</v>
      </c>
      <c r="Y39">
        <f t="shared" si="22"/>
        <v>0</v>
      </c>
      <c r="Z39">
        <f t="shared" si="23"/>
        <v>2</v>
      </c>
      <c r="AA39" s="119">
        <v>1</v>
      </c>
      <c r="AB39" s="119">
        <v>0</v>
      </c>
      <c r="AC39" s="125">
        <v>1</v>
      </c>
      <c r="AD39" s="126">
        <v>0</v>
      </c>
      <c r="AE39">
        <f t="shared" si="24"/>
        <v>0</v>
      </c>
      <c r="AF39" s="127">
        <f t="shared" si="25"/>
        <v>1</v>
      </c>
      <c r="AG39">
        <f t="shared" si="26"/>
        <v>0</v>
      </c>
      <c r="AH39" s="128">
        <f t="shared" si="27"/>
        <v>0</v>
      </c>
    </row>
    <row r="40" spans="3:34" ht="15" thickBot="1" x14ac:dyDescent="0.35">
      <c r="C40" s="49"/>
      <c r="D40" s="136" t="s">
        <v>77</v>
      </c>
      <c r="E40" s="137"/>
      <c r="F40" s="109">
        <f>F39+F38</f>
        <v>0</v>
      </c>
      <c r="G40" s="109">
        <f t="shared" ref="G40:O40" si="30">G39+G38</f>
        <v>0</v>
      </c>
      <c r="H40" s="109">
        <f t="shared" si="30"/>
        <v>0</v>
      </c>
      <c r="I40" s="109">
        <f t="shared" si="30"/>
        <v>0</v>
      </c>
      <c r="J40" s="109">
        <f t="shared" si="30"/>
        <v>6325</v>
      </c>
      <c r="K40" s="109">
        <f t="shared" si="30"/>
        <v>0</v>
      </c>
      <c r="L40" s="109">
        <f t="shared" si="30"/>
        <v>0</v>
      </c>
      <c r="M40" s="109">
        <f t="shared" si="30"/>
        <v>0</v>
      </c>
      <c r="N40" s="109">
        <f t="shared" si="30"/>
        <v>0</v>
      </c>
      <c r="O40" s="110">
        <f t="shared" si="30"/>
        <v>0</v>
      </c>
      <c r="P40" s="57"/>
      <c r="V40">
        <f t="shared" si="20"/>
        <v>3</v>
      </c>
      <c r="W40">
        <v>3</v>
      </c>
      <c r="X40">
        <f t="shared" si="21"/>
        <v>20</v>
      </c>
      <c r="Y40">
        <f t="shared" si="22"/>
        <v>0</v>
      </c>
      <c r="Z40">
        <f t="shared" si="23"/>
        <v>3</v>
      </c>
      <c r="AA40" s="119">
        <v>1</v>
      </c>
      <c r="AB40" s="119">
        <v>0</v>
      </c>
      <c r="AC40" s="125">
        <v>1</v>
      </c>
      <c r="AD40" s="126">
        <v>0</v>
      </c>
      <c r="AE40">
        <f t="shared" si="24"/>
        <v>0</v>
      </c>
      <c r="AF40" s="127">
        <f t="shared" si="25"/>
        <v>1</v>
      </c>
      <c r="AG40">
        <f t="shared" si="26"/>
        <v>0</v>
      </c>
      <c r="AH40" s="128">
        <f t="shared" si="27"/>
        <v>0</v>
      </c>
    </row>
    <row r="41" spans="3:34" x14ac:dyDescent="0.3">
      <c r="D41" s="138" t="s">
        <v>78</v>
      </c>
      <c r="E41" s="91"/>
      <c r="F41" s="139">
        <f t="shared" ref="F41:I41" si="31">F35*F30</f>
        <v>0</v>
      </c>
      <c r="G41" s="139">
        <f t="shared" si="31"/>
        <v>0</v>
      </c>
      <c r="H41" s="139">
        <f t="shared" si="31"/>
        <v>0</v>
      </c>
      <c r="I41" s="139">
        <f t="shared" si="31"/>
        <v>0</v>
      </c>
      <c r="J41" s="139">
        <f>J35*J30</f>
        <v>10450</v>
      </c>
      <c r="K41" s="139">
        <f t="shared" ref="K41:O41" si="32">K35*K30</f>
        <v>0</v>
      </c>
      <c r="L41" s="139">
        <f t="shared" si="32"/>
        <v>0</v>
      </c>
      <c r="M41" s="139">
        <f t="shared" si="32"/>
        <v>0</v>
      </c>
      <c r="N41" s="139">
        <f t="shared" si="32"/>
        <v>0</v>
      </c>
      <c r="O41" s="140">
        <f t="shared" si="32"/>
        <v>0</v>
      </c>
      <c r="P41" s="57"/>
      <c r="V41">
        <f t="shared" si="20"/>
        <v>4</v>
      </c>
      <c r="W41">
        <v>4</v>
      </c>
      <c r="X41">
        <f t="shared" si="21"/>
        <v>20</v>
      </c>
      <c r="Y41">
        <f t="shared" si="22"/>
        <v>0</v>
      </c>
      <c r="Z41">
        <f t="shared" si="23"/>
        <v>4</v>
      </c>
      <c r="AA41" s="119">
        <v>1</v>
      </c>
      <c r="AB41" s="119">
        <v>0</v>
      </c>
      <c r="AC41" s="125">
        <v>1</v>
      </c>
      <c r="AD41" s="126">
        <v>0</v>
      </c>
      <c r="AE41">
        <f t="shared" si="24"/>
        <v>0</v>
      </c>
      <c r="AF41" s="127">
        <f t="shared" si="25"/>
        <v>1</v>
      </c>
      <c r="AG41">
        <f t="shared" si="26"/>
        <v>0</v>
      </c>
      <c r="AH41" s="128">
        <f t="shared" si="27"/>
        <v>0</v>
      </c>
    </row>
    <row r="42" spans="3:34" ht="15" thickBot="1" x14ac:dyDescent="0.35">
      <c r="D42" s="136" t="s">
        <v>79</v>
      </c>
      <c r="E42" s="141"/>
      <c r="F42" s="142">
        <f>F41-F40</f>
        <v>0</v>
      </c>
      <c r="G42" s="142">
        <f>G41-G40</f>
        <v>0</v>
      </c>
      <c r="H42" s="143">
        <f t="shared" ref="H42:O42" si="33">H41-H40</f>
        <v>0</v>
      </c>
      <c r="I42" s="142">
        <f t="shared" si="33"/>
        <v>0</v>
      </c>
      <c r="J42" s="142">
        <f t="shared" si="33"/>
        <v>4125</v>
      </c>
      <c r="K42" s="142">
        <f t="shared" si="33"/>
        <v>0</v>
      </c>
      <c r="L42" s="142">
        <f t="shared" si="33"/>
        <v>0</v>
      </c>
      <c r="M42" s="142">
        <f t="shared" si="33"/>
        <v>0</v>
      </c>
      <c r="N42" s="142">
        <f t="shared" si="33"/>
        <v>0</v>
      </c>
      <c r="O42" s="144">
        <f t="shared" si="33"/>
        <v>0</v>
      </c>
      <c r="P42" s="49" t="s">
        <v>62</v>
      </c>
      <c r="V42">
        <f t="shared" si="20"/>
        <v>5</v>
      </c>
      <c r="W42">
        <v>5</v>
      </c>
      <c r="X42">
        <f t="shared" si="21"/>
        <v>20</v>
      </c>
      <c r="Y42">
        <f t="shared" si="22"/>
        <v>0</v>
      </c>
      <c r="Z42">
        <f t="shared" si="23"/>
        <v>5</v>
      </c>
      <c r="AA42" s="119">
        <v>1</v>
      </c>
      <c r="AB42" s="119">
        <v>0</v>
      </c>
      <c r="AC42" s="125">
        <v>1</v>
      </c>
      <c r="AD42" s="126">
        <v>0</v>
      </c>
      <c r="AE42">
        <f t="shared" si="24"/>
        <v>0</v>
      </c>
      <c r="AF42" s="127">
        <f t="shared" si="25"/>
        <v>1</v>
      </c>
      <c r="AG42">
        <f t="shared" si="26"/>
        <v>0</v>
      </c>
      <c r="AH42" s="128">
        <f t="shared" si="27"/>
        <v>0</v>
      </c>
    </row>
    <row r="43" spans="3:34" ht="15" thickBot="1" x14ac:dyDescent="0.35">
      <c r="D43" s="145" t="s">
        <v>80</v>
      </c>
      <c r="E43" s="146"/>
      <c r="F43" s="147">
        <f>F32-F42</f>
        <v>0</v>
      </c>
      <c r="G43" s="147">
        <f>G32-G42</f>
        <v>13760</v>
      </c>
      <c r="H43" s="147">
        <f t="shared" ref="H43:O43" si="34">H32-H42</f>
        <v>16700</v>
      </c>
      <c r="I43" s="147">
        <f t="shared" si="34"/>
        <v>3400</v>
      </c>
      <c r="J43" s="147">
        <f t="shared" si="34"/>
        <v>28695</v>
      </c>
      <c r="K43" s="147">
        <f t="shared" si="34"/>
        <v>0</v>
      </c>
      <c r="L43" s="147">
        <f t="shared" si="34"/>
        <v>7160</v>
      </c>
      <c r="M43" s="147">
        <f t="shared" si="34"/>
        <v>1720</v>
      </c>
      <c r="N43" s="147">
        <f t="shared" si="34"/>
        <v>0</v>
      </c>
      <c r="O43" s="148">
        <f t="shared" si="34"/>
        <v>0</v>
      </c>
      <c r="V43">
        <f t="shared" si="20"/>
        <v>6</v>
      </c>
      <c r="W43">
        <v>6</v>
      </c>
      <c r="X43">
        <f t="shared" si="21"/>
        <v>20</v>
      </c>
      <c r="Y43">
        <f t="shared" si="22"/>
        <v>0</v>
      </c>
      <c r="Z43">
        <f t="shared" si="23"/>
        <v>6</v>
      </c>
      <c r="AA43" s="119">
        <v>2</v>
      </c>
      <c r="AB43" s="119">
        <v>0</v>
      </c>
      <c r="AC43" s="125">
        <v>1</v>
      </c>
      <c r="AD43" s="126">
        <v>0</v>
      </c>
      <c r="AE43">
        <f t="shared" si="24"/>
        <v>0</v>
      </c>
      <c r="AF43" s="127">
        <f t="shared" si="25"/>
        <v>1</v>
      </c>
      <c r="AG43">
        <f t="shared" si="26"/>
        <v>0</v>
      </c>
      <c r="AH43" s="128">
        <f t="shared" si="27"/>
        <v>0</v>
      </c>
    </row>
    <row r="44" spans="3:34" x14ac:dyDescent="0.3">
      <c r="D44" s="149" t="s">
        <v>81</v>
      </c>
      <c r="E44" s="150"/>
      <c r="F44" s="151" t="e">
        <f>F33/F23</f>
        <v>#DIV/0!</v>
      </c>
      <c r="G44" s="151">
        <f t="shared" ref="G44:O44" si="35">G33/G23</f>
        <v>0.375</v>
      </c>
      <c r="H44" s="151">
        <f t="shared" si="35"/>
        <v>0.4</v>
      </c>
      <c r="I44" s="151">
        <f t="shared" si="35"/>
        <v>0.75</v>
      </c>
      <c r="J44" s="151">
        <f t="shared" si="35"/>
        <v>0.78947368421052633</v>
      </c>
      <c r="K44" s="151" t="e">
        <f t="shared" si="35"/>
        <v>#DIV/0!</v>
      </c>
      <c r="L44" s="151">
        <f t="shared" si="35"/>
        <v>0</v>
      </c>
      <c r="M44" s="151">
        <f t="shared" si="35"/>
        <v>1</v>
      </c>
      <c r="N44" s="151" t="e">
        <f t="shared" si="35"/>
        <v>#DIV/0!</v>
      </c>
      <c r="O44" s="151" t="e">
        <f t="shared" si="35"/>
        <v>#DIV/0!</v>
      </c>
      <c r="V44">
        <f t="shared" si="20"/>
        <v>7</v>
      </c>
      <c r="W44">
        <v>7</v>
      </c>
      <c r="X44">
        <f t="shared" si="21"/>
        <v>20</v>
      </c>
      <c r="Y44">
        <f t="shared" si="22"/>
        <v>0</v>
      </c>
      <c r="Z44">
        <f t="shared" si="23"/>
        <v>7</v>
      </c>
      <c r="AA44" s="119">
        <v>2</v>
      </c>
      <c r="AB44" s="119">
        <v>0</v>
      </c>
      <c r="AC44" s="125">
        <v>1</v>
      </c>
      <c r="AD44" s="126">
        <v>0</v>
      </c>
      <c r="AE44">
        <f t="shared" si="24"/>
        <v>0</v>
      </c>
      <c r="AF44" s="127">
        <f t="shared" si="25"/>
        <v>1</v>
      </c>
      <c r="AG44">
        <f t="shared" si="26"/>
        <v>0</v>
      </c>
      <c r="AH44" s="128">
        <f t="shared" si="27"/>
        <v>0</v>
      </c>
    </row>
    <row r="45" spans="3:34" x14ac:dyDescent="0.3">
      <c r="D45" s="149" t="s">
        <v>82</v>
      </c>
      <c r="E45" s="150"/>
      <c r="F45" s="151" t="e">
        <f>F40/F29</f>
        <v>#DIV/0!</v>
      </c>
      <c r="G45" s="151">
        <f t="shared" ref="G45:O45" si="36">G40/G29</f>
        <v>0</v>
      </c>
      <c r="H45" s="151">
        <f t="shared" si="36"/>
        <v>0</v>
      </c>
      <c r="I45" s="151">
        <f t="shared" si="36"/>
        <v>0</v>
      </c>
      <c r="J45" s="151">
        <f t="shared" si="36"/>
        <v>0.13572961373390557</v>
      </c>
      <c r="K45" s="151" t="e">
        <f t="shared" si="36"/>
        <v>#DIV/0!</v>
      </c>
      <c r="L45" s="151">
        <f t="shared" si="36"/>
        <v>0</v>
      </c>
      <c r="M45" s="151">
        <f t="shared" si="36"/>
        <v>0</v>
      </c>
      <c r="N45" s="151" t="e">
        <f t="shared" si="36"/>
        <v>#DIV/0!</v>
      </c>
      <c r="O45" s="151" t="e">
        <f t="shared" si="36"/>
        <v>#DIV/0!</v>
      </c>
      <c r="V45">
        <f t="shared" si="20"/>
        <v>8</v>
      </c>
      <c r="W45">
        <v>8</v>
      </c>
      <c r="X45">
        <f t="shared" si="21"/>
        <v>20</v>
      </c>
      <c r="Y45">
        <f t="shared" si="22"/>
        <v>0</v>
      </c>
      <c r="Z45">
        <f t="shared" si="23"/>
        <v>8</v>
      </c>
      <c r="AA45" s="119">
        <v>2</v>
      </c>
      <c r="AB45" s="119">
        <v>0</v>
      </c>
      <c r="AC45" s="125">
        <v>1</v>
      </c>
      <c r="AD45" s="126">
        <v>0</v>
      </c>
      <c r="AE45">
        <f t="shared" si="24"/>
        <v>0</v>
      </c>
      <c r="AF45" s="127">
        <f t="shared" si="25"/>
        <v>1</v>
      </c>
      <c r="AG45">
        <f t="shared" si="26"/>
        <v>0</v>
      </c>
      <c r="AH45" s="128">
        <f t="shared" si="27"/>
        <v>0</v>
      </c>
    </row>
    <row r="46" spans="3:34" x14ac:dyDescent="0.3">
      <c r="D46" s="149" t="s">
        <v>83</v>
      </c>
      <c r="E46" s="152"/>
      <c r="F46" s="151" t="e">
        <f>F42/F32</f>
        <v>#DIV/0!</v>
      </c>
      <c r="G46" s="151">
        <f t="shared" ref="G46:O46" si="37">G42/G32</f>
        <v>0</v>
      </c>
      <c r="H46" s="151">
        <f t="shared" si="37"/>
        <v>0</v>
      </c>
      <c r="I46" s="151">
        <f t="shared" si="37"/>
        <v>0</v>
      </c>
      <c r="J46" s="151">
        <f t="shared" si="37"/>
        <v>0.1256855575868373</v>
      </c>
      <c r="K46" s="151" t="e">
        <f t="shared" si="37"/>
        <v>#DIV/0!</v>
      </c>
      <c r="L46" s="151">
        <f t="shared" si="37"/>
        <v>0</v>
      </c>
      <c r="M46" s="151">
        <f t="shared" si="37"/>
        <v>0</v>
      </c>
      <c r="N46" s="151" t="e">
        <f t="shared" si="37"/>
        <v>#DIV/0!</v>
      </c>
      <c r="O46" s="151" t="e">
        <f t="shared" si="37"/>
        <v>#DIV/0!</v>
      </c>
      <c r="V46">
        <f t="shared" si="20"/>
        <v>9</v>
      </c>
      <c r="W46">
        <v>9</v>
      </c>
      <c r="X46">
        <f t="shared" si="21"/>
        <v>20</v>
      </c>
      <c r="Y46">
        <f t="shared" si="22"/>
        <v>0</v>
      </c>
      <c r="Z46">
        <f t="shared" si="23"/>
        <v>9</v>
      </c>
      <c r="AA46" s="119">
        <v>2</v>
      </c>
      <c r="AB46" s="119">
        <v>0</v>
      </c>
      <c r="AC46" s="125">
        <v>1</v>
      </c>
      <c r="AD46" s="126">
        <v>0</v>
      </c>
      <c r="AE46">
        <f t="shared" si="24"/>
        <v>0</v>
      </c>
      <c r="AF46" s="127">
        <f t="shared" si="25"/>
        <v>1</v>
      </c>
      <c r="AG46">
        <f t="shared" si="26"/>
        <v>0</v>
      </c>
      <c r="AH46" s="128">
        <f t="shared" si="27"/>
        <v>0</v>
      </c>
    </row>
    <row r="47" spans="3:34" x14ac:dyDescent="0.3">
      <c r="E47" s="4"/>
      <c r="V47">
        <f t="shared" si="20"/>
        <v>0</v>
      </c>
      <c r="W47">
        <v>10</v>
      </c>
      <c r="X47">
        <f t="shared" si="21"/>
        <v>20</v>
      </c>
      <c r="Y47">
        <f t="shared" si="22"/>
        <v>0</v>
      </c>
      <c r="Z47">
        <f t="shared" si="23"/>
        <v>10</v>
      </c>
      <c r="AA47" s="119">
        <v>2</v>
      </c>
      <c r="AB47" s="119">
        <v>0</v>
      </c>
      <c r="AC47" s="125">
        <v>1</v>
      </c>
      <c r="AD47" s="126">
        <v>0</v>
      </c>
      <c r="AE47">
        <f t="shared" si="24"/>
        <v>1</v>
      </c>
      <c r="AF47" s="127">
        <f t="shared" si="25"/>
        <v>1</v>
      </c>
      <c r="AG47">
        <f t="shared" si="26"/>
        <v>0</v>
      </c>
      <c r="AH47" s="128">
        <f t="shared" si="27"/>
        <v>0</v>
      </c>
    </row>
    <row r="48" spans="3:34" x14ac:dyDescent="0.3">
      <c r="C48" s="51" t="s">
        <v>84</v>
      </c>
      <c r="D48" s="52" t="s">
        <v>85</v>
      </c>
      <c r="E48" s="4"/>
      <c r="V48">
        <f t="shared" si="20"/>
        <v>1</v>
      </c>
      <c r="W48">
        <v>11</v>
      </c>
      <c r="X48">
        <f t="shared" si="21"/>
        <v>20</v>
      </c>
      <c r="Y48">
        <f t="shared" si="22"/>
        <v>0</v>
      </c>
      <c r="Z48">
        <f t="shared" si="23"/>
        <v>11</v>
      </c>
      <c r="AA48" s="119">
        <v>3</v>
      </c>
      <c r="AB48" s="119">
        <v>0</v>
      </c>
      <c r="AC48" s="125">
        <v>0</v>
      </c>
      <c r="AD48" s="126">
        <v>1</v>
      </c>
      <c r="AE48">
        <f t="shared" si="24"/>
        <v>1</v>
      </c>
      <c r="AF48" s="127">
        <f t="shared" si="25"/>
        <v>0</v>
      </c>
      <c r="AG48">
        <f t="shared" si="26"/>
        <v>0</v>
      </c>
      <c r="AH48" s="128">
        <f t="shared" si="27"/>
        <v>1</v>
      </c>
    </row>
    <row r="49" spans="3:34" x14ac:dyDescent="0.3">
      <c r="D49" s="1" t="s">
        <v>119</v>
      </c>
      <c r="E49" s="2">
        <f>'DC2'!C3</f>
        <v>20</v>
      </c>
      <c r="F49" s="257">
        <f>'DC2'!D3</f>
        <v>500</v>
      </c>
      <c r="G49"/>
      <c r="I49" s="71" t="s">
        <v>86</v>
      </c>
      <c r="P49" s="4"/>
      <c r="V49">
        <f t="shared" si="20"/>
        <v>2</v>
      </c>
      <c r="W49">
        <v>12</v>
      </c>
      <c r="X49">
        <f t="shared" si="21"/>
        <v>20</v>
      </c>
      <c r="Y49">
        <f t="shared" si="22"/>
        <v>0</v>
      </c>
      <c r="Z49">
        <f t="shared" si="23"/>
        <v>12</v>
      </c>
      <c r="AA49" s="119">
        <v>3</v>
      </c>
      <c r="AB49" s="119">
        <v>0</v>
      </c>
      <c r="AC49" s="125">
        <v>0</v>
      </c>
      <c r="AD49" s="126">
        <v>1</v>
      </c>
      <c r="AE49">
        <f t="shared" si="24"/>
        <v>1</v>
      </c>
      <c r="AF49" s="127">
        <f t="shared" si="25"/>
        <v>0</v>
      </c>
      <c r="AG49">
        <f t="shared" si="26"/>
        <v>0</v>
      </c>
      <c r="AH49" s="128">
        <f t="shared" si="27"/>
        <v>1</v>
      </c>
    </row>
    <row r="50" spans="3:34" ht="14.4" customHeight="1" x14ac:dyDescent="0.3">
      <c r="D50" s="1" t="s">
        <v>120</v>
      </c>
      <c r="E50" s="2">
        <f>'DC2'!C4</f>
        <v>10</v>
      </c>
      <c r="F50" s="257">
        <f>'DC2'!D4</f>
        <v>280</v>
      </c>
      <c r="G50"/>
      <c r="O50" s="263"/>
      <c r="P50" s="4"/>
      <c r="V50">
        <f>MOD(W50,$AD$28)</f>
        <v>3</v>
      </c>
      <c r="W50">
        <v>13</v>
      </c>
      <c r="X50">
        <f t="shared" si="21"/>
        <v>20</v>
      </c>
      <c r="Y50">
        <f t="shared" si="22"/>
        <v>0</v>
      </c>
      <c r="Z50">
        <f t="shared" si="23"/>
        <v>13</v>
      </c>
      <c r="AA50" s="119">
        <v>3</v>
      </c>
      <c r="AB50" s="119">
        <v>0</v>
      </c>
      <c r="AC50" s="125">
        <v>0</v>
      </c>
      <c r="AD50" s="126">
        <v>1</v>
      </c>
      <c r="AE50">
        <f t="shared" si="24"/>
        <v>1</v>
      </c>
      <c r="AF50" s="127">
        <f t="shared" si="25"/>
        <v>0</v>
      </c>
      <c r="AG50">
        <f t="shared" si="26"/>
        <v>0</v>
      </c>
      <c r="AH50" s="128">
        <f t="shared" si="27"/>
        <v>1</v>
      </c>
    </row>
    <row r="51" spans="3:34" ht="14.4" customHeight="1" x14ac:dyDescent="0.3">
      <c r="D51" s="265" t="s">
        <v>121</v>
      </c>
      <c r="E51" s="268">
        <f>'DC2'!C5</f>
        <v>20</v>
      </c>
      <c r="F51" s="269">
        <f>'DC2'!D5</f>
        <v>480</v>
      </c>
      <c r="G51"/>
      <c r="O51" s="263"/>
      <c r="P51" s="4">
        <v>580000</v>
      </c>
      <c r="Q51">
        <v>0.47</v>
      </c>
      <c r="AA51" s="119"/>
      <c r="AB51" s="119"/>
      <c r="AC51" s="125"/>
      <c r="AD51" s="126"/>
      <c r="AF51" s="127"/>
      <c r="AH51" s="128"/>
    </row>
    <row r="52" spans="3:34" ht="14.4" customHeight="1" x14ac:dyDescent="0.3">
      <c r="D52" s="265" t="s">
        <v>122</v>
      </c>
      <c r="E52" s="268">
        <f>'DC2'!C6</f>
        <v>10</v>
      </c>
      <c r="F52" s="269">
        <f>'DC2'!D6</f>
        <v>250</v>
      </c>
      <c r="G52"/>
      <c r="O52" s="263"/>
      <c r="P52" s="4"/>
      <c r="Q52">
        <f>Q51*P51</f>
        <v>272600</v>
      </c>
      <c r="AA52" s="119"/>
      <c r="AB52" s="119"/>
      <c r="AC52" s="125"/>
      <c r="AD52" s="126"/>
      <c r="AF52" s="127"/>
      <c r="AH52" s="128"/>
    </row>
    <row r="53" spans="3:34" ht="14.4" customHeight="1" x14ac:dyDescent="0.3">
      <c r="D53" s="1" t="s">
        <v>123</v>
      </c>
      <c r="E53" s="5">
        <f>'DC2'!C7</f>
        <v>1</v>
      </c>
      <c r="F53" t="s">
        <v>34</v>
      </c>
      <c r="O53" s="279">
        <v>2</v>
      </c>
      <c r="Q53">
        <v>170000</v>
      </c>
      <c r="V53">
        <f t="shared" si="20"/>
        <v>4</v>
      </c>
      <c r="W53">
        <v>14</v>
      </c>
      <c r="X53">
        <f t="shared" si="21"/>
        <v>20</v>
      </c>
      <c r="Y53">
        <f t="shared" si="22"/>
        <v>0</v>
      </c>
      <c r="Z53">
        <f t="shared" si="23"/>
        <v>14</v>
      </c>
      <c r="AA53" s="119">
        <v>3</v>
      </c>
      <c r="AB53" s="119">
        <v>0</v>
      </c>
      <c r="AC53" s="125">
        <v>0</v>
      </c>
      <c r="AD53" s="126">
        <v>1</v>
      </c>
      <c r="AE53">
        <f t="shared" si="24"/>
        <v>1</v>
      </c>
      <c r="AF53" s="127">
        <f t="shared" si="25"/>
        <v>0</v>
      </c>
      <c r="AG53">
        <f t="shared" si="26"/>
        <v>0</v>
      </c>
      <c r="AH53" s="128">
        <f t="shared" si="27"/>
        <v>1</v>
      </c>
    </row>
    <row r="54" spans="3:34" ht="14.4" customHeight="1" x14ac:dyDescent="0.3">
      <c r="D54" s="265" t="s">
        <v>124</v>
      </c>
      <c r="E54" s="270">
        <f>'DC2'!C8</f>
        <v>1</v>
      </c>
      <c r="F54" t="s">
        <v>34</v>
      </c>
      <c r="O54" s="279"/>
      <c r="Q54">
        <f>Q53+Q52</f>
        <v>442600</v>
      </c>
      <c r="AA54" s="119"/>
      <c r="AB54" s="119"/>
      <c r="AC54" s="125"/>
      <c r="AD54" s="126"/>
      <c r="AF54" s="127"/>
      <c r="AH54" s="128"/>
    </row>
    <row r="55" spans="3:34" ht="14.4" customHeight="1" x14ac:dyDescent="0.3">
      <c r="D55" s="1" t="s">
        <v>87</v>
      </c>
      <c r="E55" s="7">
        <f>'DC2'!C9</f>
        <v>20</v>
      </c>
      <c r="F55" t="s">
        <v>35</v>
      </c>
      <c r="K55" s="53" t="s">
        <v>36</v>
      </c>
      <c r="O55" s="279"/>
      <c r="V55">
        <f t="shared" si="20"/>
        <v>5</v>
      </c>
      <c r="W55">
        <v>15</v>
      </c>
      <c r="X55">
        <f t="shared" si="21"/>
        <v>20</v>
      </c>
      <c r="Y55">
        <f t="shared" si="22"/>
        <v>0</v>
      </c>
      <c r="Z55">
        <f t="shared" si="23"/>
        <v>15</v>
      </c>
      <c r="AA55" s="119">
        <v>3</v>
      </c>
      <c r="AB55" s="119">
        <v>0</v>
      </c>
      <c r="AC55" s="125">
        <v>0</v>
      </c>
      <c r="AD55" s="126">
        <v>1</v>
      </c>
      <c r="AE55">
        <f t="shared" si="24"/>
        <v>1</v>
      </c>
      <c r="AF55" s="127">
        <f t="shared" si="25"/>
        <v>0</v>
      </c>
      <c r="AG55">
        <f t="shared" si="26"/>
        <v>0</v>
      </c>
      <c r="AH55" s="128">
        <f t="shared" si="27"/>
        <v>1</v>
      </c>
    </row>
    <row r="56" spans="3:34" ht="15" customHeight="1" thickBot="1" x14ac:dyDescent="0.35">
      <c r="D56" s="1" t="s">
        <v>37</v>
      </c>
      <c r="E56" s="7">
        <f>'DC2'!C10</f>
        <v>20</v>
      </c>
      <c r="F56" t="s">
        <v>35</v>
      </c>
      <c r="O56" s="280"/>
      <c r="V56">
        <f>MOD(W56,$AD$28)</f>
        <v>6</v>
      </c>
      <c r="W56">
        <v>16</v>
      </c>
      <c r="X56">
        <f t="shared" si="21"/>
        <v>20</v>
      </c>
      <c r="Y56">
        <f t="shared" si="22"/>
        <v>0</v>
      </c>
      <c r="Z56">
        <f t="shared" si="23"/>
        <v>16</v>
      </c>
      <c r="AA56" s="119">
        <v>0</v>
      </c>
      <c r="AB56" s="119">
        <v>1</v>
      </c>
      <c r="AC56" s="125">
        <v>0</v>
      </c>
      <c r="AD56" s="126">
        <v>1</v>
      </c>
      <c r="AE56">
        <f t="shared" si="24"/>
        <v>1</v>
      </c>
      <c r="AF56" s="127">
        <f t="shared" si="25"/>
        <v>0</v>
      </c>
      <c r="AG56">
        <f t="shared" si="26"/>
        <v>0</v>
      </c>
      <c r="AH56" s="128">
        <f t="shared" si="27"/>
        <v>1</v>
      </c>
    </row>
    <row r="57" spans="3:34" ht="15" thickBot="1" x14ac:dyDescent="0.35">
      <c r="C57" s="153"/>
      <c r="E57" s="252" t="s">
        <v>38</v>
      </c>
      <c r="F57" s="253" t="s">
        <v>0</v>
      </c>
      <c r="G57" s="253" t="s">
        <v>1</v>
      </c>
      <c r="H57" s="253" t="s">
        <v>2</v>
      </c>
      <c r="I57" s="253" t="s">
        <v>3</v>
      </c>
      <c r="J57" s="253" t="s">
        <v>4</v>
      </c>
      <c r="K57" s="253" t="s">
        <v>5</v>
      </c>
      <c r="L57" s="253" t="s">
        <v>6</v>
      </c>
      <c r="M57" s="253" t="s">
        <v>7</v>
      </c>
      <c r="N57" s="253" t="s">
        <v>8</v>
      </c>
      <c r="O57" s="254" t="s">
        <v>9</v>
      </c>
      <c r="V57">
        <f t="shared" si="20"/>
        <v>7</v>
      </c>
      <c r="W57">
        <v>17</v>
      </c>
      <c r="X57">
        <f t="shared" si="21"/>
        <v>20</v>
      </c>
      <c r="Y57">
        <f t="shared" si="22"/>
        <v>0</v>
      </c>
      <c r="Z57">
        <f t="shared" si="23"/>
        <v>17</v>
      </c>
      <c r="AA57" s="119">
        <v>0</v>
      </c>
      <c r="AB57" s="119">
        <v>1</v>
      </c>
      <c r="AC57" s="125">
        <v>0</v>
      </c>
      <c r="AD57" s="126">
        <v>1</v>
      </c>
      <c r="AE57">
        <f t="shared" si="24"/>
        <v>1</v>
      </c>
      <c r="AF57" s="127">
        <f t="shared" si="25"/>
        <v>0</v>
      </c>
      <c r="AG57">
        <f t="shared" si="26"/>
        <v>0</v>
      </c>
      <c r="AH57" s="128">
        <f t="shared" si="27"/>
        <v>1</v>
      </c>
    </row>
    <row r="58" spans="3:34" x14ac:dyDescent="0.3">
      <c r="D58" s="10" t="s">
        <v>10</v>
      </c>
      <c r="E58" s="56"/>
      <c r="F58" s="255">
        <f>'DC2'!C13</f>
        <v>0</v>
      </c>
      <c r="G58" s="255">
        <f>'DC2'!D13</f>
        <v>0</v>
      </c>
      <c r="H58" s="255">
        <f>'DC2'!E13</f>
        <v>0</v>
      </c>
      <c r="I58" s="258">
        <f>'DC2'!F13</f>
        <v>20</v>
      </c>
      <c r="J58" s="255">
        <f>'DC2'!G13</f>
        <v>20</v>
      </c>
      <c r="K58" s="255">
        <f>'DC2'!H13</f>
        <v>15</v>
      </c>
      <c r="L58" s="255">
        <f>'DC2'!I13</f>
        <v>150</v>
      </c>
      <c r="M58" s="255">
        <f>'DC2'!J13</f>
        <v>10</v>
      </c>
      <c r="N58" s="255">
        <f>'DC2'!K13</f>
        <v>0</v>
      </c>
      <c r="O58" s="256">
        <f>'DC2'!L13</f>
        <v>10</v>
      </c>
      <c r="V58">
        <f t="shared" si="20"/>
        <v>8</v>
      </c>
      <c r="W58">
        <v>18</v>
      </c>
      <c r="X58">
        <f t="shared" si="21"/>
        <v>20</v>
      </c>
      <c r="Y58">
        <f t="shared" si="22"/>
        <v>0</v>
      </c>
      <c r="Z58">
        <f t="shared" si="23"/>
        <v>18</v>
      </c>
      <c r="AA58" s="119">
        <v>0</v>
      </c>
      <c r="AB58" s="119">
        <v>1</v>
      </c>
      <c r="AC58" s="125">
        <v>0</v>
      </c>
      <c r="AD58" s="126">
        <v>1</v>
      </c>
      <c r="AE58">
        <f t="shared" si="24"/>
        <v>1</v>
      </c>
      <c r="AF58" s="127">
        <f t="shared" si="25"/>
        <v>0</v>
      </c>
      <c r="AG58">
        <f t="shared" si="26"/>
        <v>0</v>
      </c>
      <c r="AH58" s="128">
        <f t="shared" si="27"/>
        <v>1</v>
      </c>
    </row>
    <row r="59" spans="3:34" x14ac:dyDescent="0.3">
      <c r="D59" s="14" t="s">
        <v>11</v>
      </c>
      <c r="E59" s="250"/>
      <c r="F59" s="249">
        <f>'DC2'!C14</f>
        <v>0</v>
      </c>
      <c r="G59" s="249">
        <f>'DC2'!D14</f>
        <v>10</v>
      </c>
      <c r="H59" s="249">
        <f>'DC2'!E14</f>
        <v>0</v>
      </c>
      <c r="I59" s="249">
        <f>'DC2'!F14</f>
        <v>0</v>
      </c>
      <c r="J59" s="249">
        <f>'DC2'!G14</f>
        <v>0</v>
      </c>
      <c r="K59" s="249">
        <f>'DC2'!H14</f>
        <v>0</v>
      </c>
      <c r="L59" s="249">
        <f>'DC2'!I14</f>
        <v>0</v>
      </c>
      <c r="M59" s="249">
        <f>'DC2'!J14</f>
        <v>0</v>
      </c>
      <c r="N59" s="249">
        <f>'DC2'!K14</f>
        <v>0</v>
      </c>
      <c r="O59" s="251">
        <f>'DC2'!L14</f>
        <v>0</v>
      </c>
      <c r="V59">
        <f t="shared" si="20"/>
        <v>9</v>
      </c>
      <c r="W59">
        <v>19</v>
      </c>
      <c r="X59">
        <f t="shared" si="21"/>
        <v>20</v>
      </c>
      <c r="Y59">
        <f t="shared" si="22"/>
        <v>0</v>
      </c>
      <c r="Z59">
        <f t="shared" si="23"/>
        <v>19</v>
      </c>
      <c r="AA59" s="119">
        <v>0</v>
      </c>
      <c r="AB59" s="119">
        <v>1</v>
      </c>
      <c r="AC59" s="125">
        <v>0</v>
      </c>
      <c r="AD59" s="126">
        <v>1</v>
      </c>
      <c r="AE59">
        <f t="shared" si="24"/>
        <v>1</v>
      </c>
      <c r="AF59" s="127">
        <f t="shared" si="25"/>
        <v>0</v>
      </c>
      <c r="AG59">
        <f t="shared" si="26"/>
        <v>0</v>
      </c>
      <c r="AH59" s="128">
        <f t="shared" si="27"/>
        <v>1</v>
      </c>
    </row>
    <row r="60" spans="3:34" x14ac:dyDescent="0.3">
      <c r="D60" s="16" t="s">
        <v>12</v>
      </c>
      <c r="E60" s="59"/>
      <c r="F60" s="249">
        <f>'DC2'!C15</f>
        <v>0</v>
      </c>
      <c r="G60" s="249">
        <f>'DC2'!D15</f>
        <v>0</v>
      </c>
      <c r="H60" s="249">
        <f>'DC2'!E15</f>
        <v>0</v>
      </c>
      <c r="I60" s="249">
        <f>'DC2'!F15</f>
        <v>60</v>
      </c>
      <c r="J60" s="249">
        <f>'DC2'!G15</f>
        <v>80</v>
      </c>
      <c r="K60" s="249">
        <f>'DC2'!H15</f>
        <v>0</v>
      </c>
      <c r="L60" s="249">
        <f>'DC2'!I15</f>
        <v>40</v>
      </c>
      <c r="M60" s="249">
        <f>'DC2'!J15</f>
        <v>0</v>
      </c>
      <c r="N60" s="249">
        <f>'DC2'!K15</f>
        <v>50</v>
      </c>
      <c r="O60" s="251">
        <f>'DC2'!L15</f>
        <v>0</v>
      </c>
      <c r="V60">
        <f t="shared" si="20"/>
        <v>0</v>
      </c>
      <c r="W60">
        <v>20</v>
      </c>
      <c r="X60">
        <f t="shared" si="21"/>
        <v>20</v>
      </c>
      <c r="Y60">
        <f t="shared" si="22"/>
        <v>20</v>
      </c>
      <c r="Z60">
        <f t="shared" si="23"/>
        <v>0</v>
      </c>
      <c r="AA60" s="119">
        <v>0</v>
      </c>
      <c r="AB60" s="119">
        <v>1</v>
      </c>
      <c r="AC60" s="125">
        <v>0</v>
      </c>
      <c r="AD60" s="126">
        <v>1</v>
      </c>
      <c r="AE60">
        <f t="shared" si="24"/>
        <v>0</v>
      </c>
      <c r="AF60" s="127">
        <f t="shared" si="25"/>
        <v>0</v>
      </c>
      <c r="AG60">
        <f t="shared" si="26"/>
        <v>1</v>
      </c>
      <c r="AH60" s="128">
        <f t="shared" si="27"/>
        <v>1</v>
      </c>
    </row>
    <row r="61" spans="3:34" x14ac:dyDescent="0.3">
      <c r="D61" s="17" t="s">
        <v>13</v>
      </c>
      <c r="E61" s="59"/>
      <c r="F61" s="249">
        <f>'DC2'!C16</f>
        <v>0</v>
      </c>
      <c r="G61" s="249">
        <f>'DC2'!D16</f>
        <v>40</v>
      </c>
      <c r="H61" s="249">
        <f>'DC2'!E16</f>
        <v>0</v>
      </c>
      <c r="I61" s="249">
        <f>'DC2'!F16</f>
        <v>0</v>
      </c>
      <c r="J61" s="249">
        <f>'DC2'!G16</f>
        <v>0</v>
      </c>
      <c r="K61" s="249">
        <f>'DC2'!H16</f>
        <v>0</v>
      </c>
      <c r="L61" s="249">
        <f>'DC2'!I16</f>
        <v>0</v>
      </c>
      <c r="M61" s="249">
        <f>'DC2'!J16</f>
        <v>0</v>
      </c>
      <c r="N61" s="249">
        <f>'DC2'!K16</f>
        <v>0</v>
      </c>
      <c r="O61" s="251">
        <f>'DC2'!L16</f>
        <v>0</v>
      </c>
      <c r="V61">
        <f t="shared" si="20"/>
        <v>1</v>
      </c>
      <c r="W61">
        <v>21</v>
      </c>
      <c r="X61">
        <f t="shared" si="21"/>
        <v>40</v>
      </c>
      <c r="Y61">
        <f t="shared" si="22"/>
        <v>20</v>
      </c>
      <c r="Z61">
        <f t="shared" si="23"/>
        <v>1</v>
      </c>
      <c r="AA61" s="119">
        <v>1</v>
      </c>
      <c r="AB61" s="119">
        <v>1</v>
      </c>
      <c r="AC61" s="125">
        <v>1</v>
      </c>
      <c r="AD61" s="126">
        <v>1</v>
      </c>
      <c r="AE61">
        <f t="shared" si="24"/>
        <v>0</v>
      </c>
      <c r="AF61" s="127">
        <f t="shared" si="25"/>
        <v>1</v>
      </c>
      <c r="AG61">
        <f t="shared" si="26"/>
        <v>1</v>
      </c>
      <c r="AH61" s="128">
        <f t="shared" si="27"/>
        <v>1</v>
      </c>
    </row>
    <row r="62" spans="3:34" ht="15" thickBot="1" x14ac:dyDescent="0.35">
      <c r="D62" s="60" t="s">
        <v>42</v>
      </c>
      <c r="E62" s="61"/>
      <c r="F62" s="62">
        <f>SUM(F58:F61)</f>
        <v>0</v>
      </c>
      <c r="G62" s="62">
        <f t="shared" ref="G62:N62" si="38">SUM(G58:G61)</f>
        <v>50</v>
      </c>
      <c r="H62" s="62">
        <f t="shared" si="38"/>
        <v>0</v>
      </c>
      <c r="I62" s="62">
        <f t="shared" si="38"/>
        <v>80</v>
      </c>
      <c r="J62" s="62">
        <f t="shared" si="38"/>
        <v>100</v>
      </c>
      <c r="K62" s="62">
        <f t="shared" si="38"/>
        <v>15</v>
      </c>
      <c r="L62" s="62">
        <f t="shared" si="38"/>
        <v>190</v>
      </c>
      <c r="M62" s="62">
        <f t="shared" si="38"/>
        <v>10</v>
      </c>
      <c r="N62" s="62">
        <f t="shared" si="38"/>
        <v>50</v>
      </c>
      <c r="O62" s="63">
        <f>SUM(O58:O61)</f>
        <v>10</v>
      </c>
      <c r="V62">
        <f t="shared" si="20"/>
        <v>2</v>
      </c>
      <c r="W62">
        <v>22</v>
      </c>
      <c r="X62">
        <f t="shared" si="21"/>
        <v>40</v>
      </c>
      <c r="Y62">
        <f t="shared" si="22"/>
        <v>20</v>
      </c>
      <c r="Z62">
        <f t="shared" si="23"/>
        <v>2</v>
      </c>
      <c r="AA62" s="119">
        <v>1</v>
      </c>
      <c r="AB62" s="119">
        <v>1</v>
      </c>
      <c r="AC62" s="125">
        <v>1</v>
      </c>
      <c r="AD62" s="126">
        <v>1</v>
      </c>
      <c r="AE62">
        <f t="shared" si="24"/>
        <v>0</v>
      </c>
      <c r="AF62" s="127">
        <f t="shared" si="25"/>
        <v>1</v>
      </c>
      <c r="AG62">
        <f t="shared" si="26"/>
        <v>1</v>
      </c>
      <c r="AH62" s="128">
        <f t="shared" si="27"/>
        <v>1</v>
      </c>
    </row>
    <row r="63" spans="3:34" x14ac:dyDescent="0.3">
      <c r="D63" s="64" t="s">
        <v>14</v>
      </c>
      <c r="E63" s="245"/>
      <c r="F63" s="246">
        <f>'DC2'!C17</f>
        <v>20</v>
      </c>
      <c r="G63" s="246">
        <f>'DC2'!D17</f>
        <v>0</v>
      </c>
      <c r="H63" s="247"/>
      <c r="I63" s="247"/>
      <c r="J63" s="247"/>
      <c r="K63" s="247"/>
      <c r="L63" s="247"/>
      <c r="M63" s="247"/>
      <c r="N63" s="247"/>
      <c r="O63" s="248"/>
      <c r="V63">
        <f t="shared" si="20"/>
        <v>3</v>
      </c>
      <c r="W63">
        <v>23</v>
      </c>
      <c r="X63">
        <f t="shared" si="21"/>
        <v>40</v>
      </c>
      <c r="Y63">
        <f t="shared" si="22"/>
        <v>20</v>
      </c>
      <c r="Z63">
        <f t="shared" si="23"/>
        <v>3</v>
      </c>
      <c r="AA63" s="119">
        <v>1</v>
      </c>
      <c r="AB63" s="119">
        <v>1</v>
      </c>
      <c r="AC63" s="125">
        <v>1</v>
      </c>
      <c r="AD63" s="126">
        <v>1</v>
      </c>
      <c r="AE63">
        <f t="shared" si="24"/>
        <v>0</v>
      </c>
      <c r="AF63" s="127">
        <f t="shared" si="25"/>
        <v>1</v>
      </c>
      <c r="AG63">
        <f t="shared" si="26"/>
        <v>1</v>
      </c>
      <c r="AH63" s="128">
        <f t="shared" si="27"/>
        <v>1</v>
      </c>
    </row>
    <row r="64" spans="3:34" x14ac:dyDescent="0.3">
      <c r="D64" s="67" t="s">
        <v>44</v>
      </c>
      <c r="E64" s="68">
        <f>'DC2'!C11</f>
        <v>30</v>
      </c>
      <c r="F64" s="69">
        <f>E64+F63+F66-F62</f>
        <v>50</v>
      </c>
      <c r="G64" s="69">
        <f t="shared" ref="G64:O64" si="39">F64+G63+G66-G62</f>
        <v>20</v>
      </c>
      <c r="H64" s="69">
        <f t="shared" si="39"/>
        <v>20</v>
      </c>
      <c r="I64" s="69">
        <f t="shared" si="39"/>
        <v>20</v>
      </c>
      <c r="J64" s="69">
        <f t="shared" si="39"/>
        <v>20</v>
      </c>
      <c r="K64" s="69">
        <f t="shared" si="39"/>
        <v>25</v>
      </c>
      <c r="L64" s="69">
        <f t="shared" si="39"/>
        <v>35</v>
      </c>
      <c r="M64" s="69">
        <f t="shared" si="39"/>
        <v>25</v>
      </c>
      <c r="N64" s="69">
        <f t="shared" si="39"/>
        <v>35</v>
      </c>
      <c r="O64" s="70">
        <f t="shared" si="39"/>
        <v>25</v>
      </c>
      <c r="Q64" s="71" t="s">
        <v>45</v>
      </c>
      <c r="V64">
        <f t="shared" si="20"/>
        <v>4</v>
      </c>
      <c r="W64">
        <v>24</v>
      </c>
      <c r="X64">
        <f t="shared" si="21"/>
        <v>40</v>
      </c>
      <c r="Y64">
        <f t="shared" si="22"/>
        <v>20</v>
      </c>
      <c r="Z64">
        <f t="shared" si="23"/>
        <v>4</v>
      </c>
      <c r="AA64" s="119">
        <v>1</v>
      </c>
      <c r="AB64" s="119">
        <v>1</v>
      </c>
      <c r="AC64" s="125">
        <v>1</v>
      </c>
      <c r="AD64" s="126">
        <v>1</v>
      </c>
      <c r="AE64">
        <f t="shared" si="24"/>
        <v>0</v>
      </c>
      <c r="AF64" s="127">
        <f t="shared" si="25"/>
        <v>1</v>
      </c>
      <c r="AG64">
        <f t="shared" si="26"/>
        <v>1</v>
      </c>
      <c r="AH64" s="128">
        <f t="shared" si="27"/>
        <v>1</v>
      </c>
    </row>
    <row r="65" spans="3:34" x14ac:dyDescent="0.3">
      <c r="C65" s="49" t="s">
        <v>46</v>
      </c>
      <c r="D65" s="67" t="s">
        <v>47</v>
      </c>
      <c r="E65" s="72"/>
      <c r="F65" s="69">
        <f>IF(E64-F62&lt;=$E$56, F62-E64+$E$56,0)</f>
        <v>0</v>
      </c>
      <c r="G65" s="69">
        <f t="shared" ref="G65:O65" si="40">IF(F64-G62&lt;=$E$56, G62-F64+$E$56,0)</f>
        <v>20</v>
      </c>
      <c r="H65" s="69">
        <f t="shared" si="40"/>
        <v>0</v>
      </c>
      <c r="I65" s="69">
        <f t="shared" si="40"/>
        <v>80</v>
      </c>
      <c r="J65" s="69">
        <f t="shared" si="40"/>
        <v>100</v>
      </c>
      <c r="K65" s="69">
        <f t="shared" si="40"/>
        <v>15</v>
      </c>
      <c r="L65" s="69">
        <f t="shared" si="40"/>
        <v>185</v>
      </c>
      <c r="M65" s="69">
        <f t="shared" si="40"/>
        <v>0</v>
      </c>
      <c r="N65" s="69">
        <f t="shared" si="40"/>
        <v>45</v>
      </c>
      <c r="O65" s="70">
        <f t="shared" si="40"/>
        <v>0</v>
      </c>
      <c r="Q65" s="71" t="s">
        <v>48</v>
      </c>
      <c r="V65">
        <f t="shared" si="20"/>
        <v>5</v>
      </c>
      <c r="W65">
        <v>25</v>
      </c>
      <c r="X65">
        <f t="shared" si="21"/>
        <v>40</v>
      </c>
      <c r="Y65">
        <f t="shared" si="22"/>
        <v>20</v>
      </c>
      <c r="Z65">
        <f t="shared" si="23"/>
        <v>5</v>
      </c>
      <c r="AA65" s="119">
        <v>1</v>
      </c>
      <c r="AB65" s="119">
        <v>1</v>
      </c>
      <c r="AC65" s="125">
        <v>1</v>
      </c>
      <c r="AD65" s="126">
        <v>1</v>
      </c>
      <c r="AE65">
        <f t="shared" si="24"/>
        <v>0</v>
      </c>
      <c r="AF65" s="127">
        <f t="shared" si="25"/>
        <v>1</v>
      </c>
      <c r="AG65">
        <f t="shared" si="26"/>
        <v>1</v>
      </c>
      <c r="AH65" s="128">
        <f t="shared" si="27"/>
        <v>1</v>
      </c>
    </row>
    <row r="66" spans="3:34" x14ac:dyDescent="0.3">
      <c r="D66" s="73" t="s">
        <v>49</v>
      </c>
      <c r="E66" s="72"/>
      <c r="F66" s="69">
        <f xml:space="preserve"> CEILING(F65/$E$55,1)*$E$55</f>
        <v>0</v>
      </c>
      <c r="G66" s="69">
        <f t="shared" ref="G66:O66" si="41" xml:space="preserve"> CEILING(G65/$E$55,1)*$E$55</f>
        <v>20</v>
      </c>
      <c r="H66" s="69">
        <f t="shared" si="41"/>
        <v>0</v>
      </c>
      <c r="I66" s="69">
        <f t="shared" si="41"/>
        <v>80</v>
      </c>
      <c r="J66" s="69">
        <f t="shared" si="41"/>
        <v>100</v>
      </c>
      <c r="K66" s="69">
        <f t="shared" si="41"/>
        <v>20</v>
      </c>
      <c r="L66" s="69">
        <f t="shared" si="41"/>
        <v>200</v>
      </c>
      <c r="M66" s="69">
        <f t="shared" si="41"/>
        <v>0</v>
      </c>
      <c r="N66" s="69">
        <f t="shared" si="41"/>
        <v>60</v>
      </c>
      <c r="O66" s="70">
        <f t="shared" si="41"/>
        <v>0</v>
      </c>
      <c r="V66">
        <f t="shared" si="20"/>
        <v>6</v>
      </c>
      <c r="W66">
        <v>26</v>
      </c>
      <c r="X66">
        <f t="shared" si="21"/>
        <v>40</v>
      </c>
      <c r="Y66">
        <f t="shared" si="22"/>
        <v>20</v>
      </c>
      <c r="Z66">
        <f t="shared" si="23"/>
        <v>6</v>
      </c>
      <c r="AA66" s="119">
        <v>2</v>
      </c>
      <c r="AB66" s="119">
        <v>1</v>
      </c>
      <c r="AC66" s="125">
        <v>1</v>
      </c>
      <c r="AD66" s="126">
        <v>1</v>
      </c>
      <c r="AE66">
        <f t="shared" si="24"/>
        <v>0</v>
      </c>
      <c r="AF66" s="127">
        <f t="shared" si="25"/>
        <v>1</v>
      </c>
      <c r="AG66">
        <f t="shared" si="26"/>
        <v>1</v>
      </c>
      <c r="AH66" s="128">
        <f t="shared" si="27"/>
        <v>1</v>
      </c>
    </row>
    <row r="67" spans="3:34" ht="15" thickBot="1" x14ac:dyDescent="0.35">
      <c r="D67" s="74" t="s">
        <v>50</v>
      </c>
      <c r="E67" s="75"/>
      <c r="F67" s="76">
        <f>G66</f>
        <v>20</v>
      </c>
      <c r="G67" s="76">
        <f t="shared" ref="G67:O67" si="42">H66</f>
        <v>0</v>
      </c>
      <c r="H67" s="76">
        <f t="shared" si="42"/>
        <v>80</v>
      </c>
      <c r="I67" s="76">
        <f t="shared" si="42"/>
        <v>100</v>
      </c>
      <c r="J67" s="76">
        <f t="shared" si="42"/>
        <v>20</v>
      </c>
      <c r="K67" s="76">
        <f t="shared" si="42"/>
        <v>200</v>
      </c>
      <c r="L67" s="76">
        <f t="shared" si="42"/>
        <v>0</v>
      </c>
      <c r="M67" s="76">
        <f t="shared" si="42"/>
        <v>60</v>
      </c>
      <c r="N67" s="76">
        <f t="shared" si="42"/>
        <v>0</v>
      </c>
      <c r="O67" s="77">
        <f t="shared" si="42"/>
        <v>0</v>
      </c>
      <c r="W67">
        <v>27</v>
      </c>
      <c r="X67">
        <f t="shared" si="21"/>
        <v>40</v>
      </c>
      <c r="Y67">
        <f t="shared" si="22"/>
        <v>20</v>
      </c>
      <c r="Z67">
        <f t="shared" si="23"/>
        <v>7</v>
      </c>
      <c r="AA67" s="119">
        <v>2</v>
      </c>
      <c r="AB67" s="119">
        <v>1</v>
      </c>
      <c r="AC67" s="125">
        <v>1</v>
      </c>
      <c r="AD67" s="126">
        <v>1</v>
      </c>
      <c r="AE67">
        <f t="shared" si="24"/>
        <v>0</v>
      </c>
      <c r="AF67" s="127">
        <f t="shared" si="25"/>
        <v>1</v>
      </c>
      <c r="AG67">
        <f t="shared" si="26"/>
        <v>1</v>
      </c>
      <c r="AH67" s="128">
        <f t="shared" si="27"/>
        <v>1</v>
      </c>
    </row>
    <row r="68" spans="3:34" x14ac:dyDescent="0.3">
      <c r="D68" s="78" t="s">
        <v>51</v>
      </c>
      <c r="E68" s="79"/>
      <c r="F68" s="80">
        <f>QUOTIENT(MOD(F67+$E$50-1,$E$49),$E$50)</f>
        <v>0</v>
      </c>
      <c r="G68" s="80">
        <f t="shared" ref="G68:O68" si="43">QUOTIENT(MOD(G67+$E$50-1,$E$49),$E$50)</f>
        <v>0</v>
      </c>
      <c r="H68" s="80">
        <f t="shared" si="43"/>
        <v>0</v>
      </c>
      <c r="I68" s="80">
        <f t="shared" si="43"/>
        <v>0</v>
      </c>
      <c r="J68" s="80">
        <f t="shared" si="43"/>
        <v>0</v>
      </c>
      <c r="K68" s="80">
        <f t="shared" si="43"/>
        <v>0</v>
      </c>
      <c r="L68" s="80">
        <f t="shared" si="43"/>
        <v>0</v>
      </c>
      <c r="M68" s="80">
        <f t="shared" si="43"/>
        <v>0</v>
      </c>
      <c r="N68" s="80">
        <f t="shared" si="43"/>
        <v>0</v>
      </c>
      <c r="O68" s="81">
        <f t="shared" si="43"/>
        <v>0</v>
      </c>
      <c r="W68">
        <v>28</v>
      </c>
      <c r="X68">
        <f t="shared" si="21"/>
        <v>40</v>
      </c>
      <c r="Y68">
        <f t="shared" si="22"/>
        <v>20</v>
      </c>
      <c r="Z68">
        <f t="shared" si="23"/>
        <v>8</v>
      </c>
      <c r="AA68" s="119">
        <v>2</v>
      </c>
      <c r="AB68" s="119">
        <v>1</v>
      </c>
      <c r="AC68" s="125">
        <v>1</v>
      </c>
      <c r="AD68" s="126">
        <v>1</v>
      </c>
      <c r="AE68">
        <f t="shared" si="24"/>
        <v>0</v>
      </c>
      <c r="AF68" s="127">
        <f t="shared" si="25"/>
        <v>1</v>
      </c>
      <c r="AG68">
        <f t="shared" si="26"/>
        <v>1</v>
      </c>
      <c r="AH68" s="128">
        <f t="shared" si="27"/>
        <v>1</v>
      </c>
    </row>
    <row r="69" spans="3:34" x14ac:dyDescent="0.3">
      <c r="C69" s="49"/>
      <c r="D69" s="82" t="s">
        <v>52</v>
      </c>
      <c r="E69" s="154"/>
      <c r="F69" s="84">
        <f>QUOTIENT(F67+$E$50-1,$E$49)</f>
        <v>1</v>
      </c>
      <c r="G69" s="84">
        <f t="shared" ref="G69:O69" si="44">QUOTIENT(G67+$E$50-1,$E$49)</f>
        <v>0</v>
      </c>
      <c r="H69" s="84">
        <f t="shared" si="44"/>
        <v>4</v>
      </c>
      <c r="I69" s="84">
        <f t="shared" si="44"/>
        <v>5</v>
      </c>
      <c r="J69" s="84">
        <f t="shared" si="44"/>
        <v>1</v>
      </c>
      <c r="K69" s="84">
        <f t="shared" si="44"/>
        <v>10</v>
      </c>
      <c r="L69" s="84">
        <f t="shared" si="44"/>
        <v>0</v>
      </c>
      <c r="M69" s="84">
        <f t="shared" si="44"/>
        <v>3</v>
      </c>
      <c r="N69" s="84">
        <f t="shared" si="44"/>
        <v>0</v>
      </c>
      <c r="O69" s="85">
        <f t="shared" si="44"/>
        <v>0</v>
      </c>
      <c r="W69">
        <v>29</v>
      </c>
      <c r="X69">
        <f t="shared" si="21"/>
        <v>40</v>
      </c>
      <c r="Y69">
        <f t="shared" si="22"/>
        <v>20</v>
      </c>
      <c r="Z69">
        <f t="shared" si="23"/>
        <v>9</v>
      </c>
      <c r="AA69" s="119">
        <v>2</v>
      </c>
      <c r="AB69" s="119">
        <v>1</v>
      </c>
      <c r="AC69" s="125">
        <v>1</v>
      </c>
      <c r="AD69" s="126">
        <v>1</v>
      </c>
      <c r="AE69">
        <f t="shared" si="24"/>
        <v>0</v>
      </c>
      <c r="AF69" s="127">
        <f t="shared" si="25"/>
        <v>1</v>
      </c>
      <c r="AG69">
        <f t="shared" si="26"/>
        <v>1</v>
      </c>
      <c r="AH69" s="128">
        <f t="shared" si="27"/>
        <v>1</v>
      </c>
    </row>
    <row r="70" spans="3:34" ht="15" thickBot="1" x14ac:dyDescent="0.35">
      <c r="D70" s="86" t="s">
        <v>53</v>
      </c>
      <c r="E70" s="87"/>
      <c r="F70" s="88">
        <f>F69*$F$49+F68*$F$50</f>
        <v>500</v>
      </c>
      <c r="G70" s="88">
        <f t="shared" ref="G70:O70" si="45">G69*$F$49+G68*$F$50</f>
        <v>0</v>
      </c>
      <c r="H70" s="88">
        <f t="shared" si="45"/>
        <v>2000</v>
      </c>
      <c r="I70" s="88">
        <f t="shared" si="45"/>
        <v>2500</v>
      </c>
      <c r="J70" s="88">
        <f t="shared" si="45"/>
        <v>500</v>
      </c>
      <c r="K70" s="88">
        <f t="shared" si="45"/>
        <v>5000</v>
      </c>
      <c r="L70" s="88">
        <f t="shared" si="45"/>
        <v>0</v>
      </c>
      <c r="M70" s="88">
        <f t="shared" si="45"/>
        <v>1500</v>
      </c>
      <c r="N70" s="88">
        <f t="shared" si="45"/>
        <v>0</v>
      </c>
      <c r="O70" s="89">
        <f t="shared" si="45"/>
        <v>0</v>
      </c>
      <c r="W70">
        <v>30</v>
      </c>
      <c r="X70">
        <f t="shared" si="21"/>
        <v>40</v>
      </c>
      <c r="Y70">
        <f t="shared" si="22"/>
        <v>20</v>
      </c>
      <c r="Z70">
        <f t="shared" si="23"/>
        <v>10</v>
      </c>
      <c r="AA70" s="119">
        <v>2</v>
      </c>
      <c r="AB70" s="119">
        <v>1</v>
      </c>
      <c r="AC70" s="125">
        <v>1</v>
      </c>
      <c r="AD70" s="126">
        <v>1</v>
      </c>
      <c r="AE70">
        <f t="shared" si="24"/>
        <v>1</v>
      </c>
      <c r="AF70" s="127">
        <f t="shared" si="25"/>
        <v>1</v>
      </c>
      <c r="AG70">
        <f t="shared" si="26"/>
        <v>1</v>
      </c>
      <c r="AH70" s="128">
        <f t="shared" si="27"/>
        <v>1</v>
      </c>
    </row>
    <row r="71" spans="3:34" x14ac:dyDescent="0.3">
      <c r="D71" s="155" t="s">
        <v>17</v>
      </c>
      <c r="E71" s="91"/>
      <c r="F71" s="92">
        <f>'DC2'!C18</f>
        <v>210</v>
      </c>
      <c r="G71" s="92">
        <f>'DC2'!D18</f>
        <v>211</v>
      </c>
      <c r="H71" s="92">
        <f>'DC2'!E18</f>
        <v>213</v>
      </c>
      <c r="I71" s="92">
        <f>'DC2'!F18</f>
        <v>215</v>
      </c>
      <c r="J71" s="92">
        <f>'DC2'!G18</f>
        <v>215</v>
      </c>
      <c r="K71" s="92">
        <f>'DC2'!H18</f>
        <v>216</v>
      </c>
      <c r="L71" s="92">
        <f>'DC2'!I18</f>
        <v>214</v>
      </c>
      <c r="M71" s="92">
        <f>'DC2'!J18</f>
        <v>212</v>
      </c>
      <c r="N71" s="92">
        <f>'DC2'!K18</f>
        <v>210</v>
      </c>
      <c r="O71" s="93">
        <f>'DC2'!L18</f>
        <v>209</v>
      </c>
      <c r="W71">
        <v>31</v>
      </c>
      <c r="X71">
        <f t="shared" si="21"/>
        <v>40</v>
      </c>
      <c r="Y71">
        <f t="shared" si="22"/>
        <v>20</v>
      </c>
      <c r="Z71">
        <f t="shared" si="23"/>
        <v>11</v>
      </c>
      <c r="AA71" s="119">
        <v>3</v>
      </c>
      <c r="AB71" s="119">
        <v>1</v>
      </c>
      <c r="AC71" s="125">
        <v>0</v>
      </c>
      <c r="AD71" s="126">
        <v>2</v>
      </c>
      <c r="AE71">
        <f t="shared" si="24"/>
        <v>1</v>
      </c>
      <c r="AF71" s="127">
        <f t="shared" si="25"/>
        <v>0</v>
      </c>
      <c r="AG71">
        <f t="shared" si="26"/>
        <v>1</v>
      </c>
      <c r="AH71" s="128">
        <f t="shared" si="27"/>
        <v>2</v>
      </c>
    </row>
    <row r="72" spans="3:34" x14ac:dyDescent="0.3">
      <c r="C72" s="49" t="s">
        <v>54</v>
      </c>
      <c r="D72" s="156" t="s">
        <v>55</v>
      </c>
      <c r="E72" s="95"/>
      <c r="F72" s="96">
        <f t="shared" ref="F72:O72" si="46">F71*F67</f>
        <v>4200</v>
      </c>
      <c r="G72" s="96">
        <f t="shared" si="46"/>
        <v>0</v>
      </c>
      <c r="H72" s="96">
        <f t="shared" si="46"/>
        <v>17040</v>
      </c>
      <c r="I72" s="96">
        <f t="shared" si="46"/>
        <v>21500</v>
      </c>
      <c r="J72" s="96">
        <f t="shared" si="46"/>
        <v>4300</v>
      </c>
      <c r="K72" s="96">
        <f t="shared" si="46"/>
        <v>43200</v>
      </c>
      <c r="L72" s="96">
        <f t="shared" si="46"/>
        <v>0</v>
      </c>
      <c r="M72" s="96">
        <f t="shared" si="46"/>
        <v>12720</v>
      </c>
      <c r="N72" s="96">
        <f t="shared" si="46"/>
        <v>0</v>
      </c>
      <c r="O72" s="135">
        <f t="shared" si="46"/>
        <v>0</v>
      </c>
      <c r="P72" s="49" t="s">
        <v>56</v>
      </c>
      <c r="W72">
        <v>32</v>
      </c>
      <c r="X72">
        <f t="shared" si="21"/>
        <v>40</v>
      </c>
      <c r="Y72">
        <f t="shared" si="22"/>
        <v>20</v>
      </c>
      <c r="Z72">
        <f t="shared" si="23"/>
        <v>12</v>
      </c>
      <c r="AA72" s="119">
        <v>3</v>
      </c>
      <c r="AB72" s="119">
        <v>1</v>
      </c>
      <c r="AC72" s="125">
        <v>0</v>
      </c>
      <c r="AD72" s="126">
        <v>2</v>
      </c>
      <c r="AE72">
        <f t="shared" si="24"/>
        <v>1</v>
      </c>
      <c r="AF72" s="127">
        <f t="shared" si="25"/>
        <v>0</v>
      </c>
      <c r="AG72">
        <f t="shared" si="26"/>
        <v>1</v>
      </c>
      <c r="AH72" s="128">
        <f t="shared" si="27"/>
        <v>2</v>
      </c>
    </row>
    <row r="73" spans="3:34" ht="15" thickBot="1" x14ac:dyDescent="0.35">
      <c r="D73" s="157" t="s">
        <v>57</v>
      </c>
      <c r="E73" s="100"/>
      <c r="F73" s="101">
        <f t="shared" ref="F73:O73" si="47">F70+F72</f>
        <v>4700</v>
      </c>
      <c r="G73" s="101">
        <f t="shared" si="47"/>
        <v>0</v>
      </c>
      <c r="H73" s="101">
        <f t="shared" si="47"/>
        <v>19040</v>
      </c>
      <c r="I73" s="101">
        <f t="shared" si="47"/>
        <v>24000</v>
      </c>
      <c r="J73" s="101">
        <f t="shared" si="47"/>
        <v>4800</v>
      </c>
      <c r="K73" s="101">
        <f t="shared" si="47"/>
        <v>48200</v>
      </c>
      <c r="L73" s="101">
        <f t="shared" si="47"/>
        <v>0</v>
      </c>
      <c r="M73" s="101">
        <f t="shared" si="47"/>
        <v>14220</v>
      </c>
      <c r="N73" s="101">
        <f t="shared" si="47"/>
        <v>0</v>
      </c>
      <c r="O73" s="102">
        <f t="shared" si="47"/>
        <v>0</v>
      </c>
      <c r="P73" s="49" t="s">
        <v>58</v>
      </c>
      <c r="W73">
        <v>33</v>
      </c>
      <c r="X73">
        <f t="shared" si="21"/>
        <v>40</v>
      </c>
      <c r="Y73">
        <f t="shared" si="22"/>
        <v>20</v>
      </c>
      <c r="Z73">
        <f t="shared" si="23"/>
        <v>13</v>
      </c>
      <c r="AA73" s="119">
        <v>3</v>
      </c>
      <c r="AB73" s="119">
        <v>1</v>
      </c>
      <c r="AC73" s="125">
        <v>0</v>
      </c>
      <c r="AD73" s="126">
        <v>2</v>
      </c>
      <c r="AE73">
        <f t="shared" si="24"/>
        <v>1</v>
      </c>
      <c r="AF73" s="127">
        <f t="shared" si="25"/>
        <v>0</v>
      </c>
      <c r="AG73">
        <f t="shared" si="26"/>
        <v>1</v>
      </c>
      <c r="AH73" s="128">
        <f t="shared" si="27"/>
        <v>2</v>
      </c>
    </row>
    <row r="74" spans="3:34" x14ac:dyDescent="0.3">
      <c r="D74" s="90" t="s">
        <v>18</v>
      </c>
      <c r="E74" s="103"/>
      <c r="F74" s="92">
        <f>'DC2'!C19</f>
        <v>411</v>
      </c>
      <c r="G74" s="92">
        <f>'DC2'!D19</f>
        <v>414</v>
      </c>
      <c r="H74" s="92">
        <f>'DC2'!E19</f>
        <v>412</v>
      </c>
      <c r="I74" s="92">
        <f>'DC2'!F19</f>
        <v>413</v>
      </c>
      <c r="J74" s="92">
        <f>'DC2'!G19</f>
        <v>418</v>
      </c>
      <c r="K74" s="92">
        <f>'DC2'!H19</f>
        <v>428</v>
      </c>
      <c r="L74" s="92">
        <f>'DC2'!I19</f>
        <v>426</v>
      </c>
      <c r="M74" s="92">
        <f>'DC2'!J19</f>
        <v>419</v>
      </c>
      <c r="N74" s="92">
        <f>'DC2'!K19</f>
        <v>415</v>
      </c>
      <c r="O74" s="93">
        <f>'DC2'!L19</f>
        <v>421</v>
      </c>
      <c r="W74">
        <v>34</v>
      </c>
      <c r="X74">
        <f t="shared" si="21"/>
        <v>40</v>
      </c>
      <c r="Y74">
        <f t="shared" si="22"/>
        <v>20</v>
      </c>
      <c r="Z74">
        <f t="shared" si="23"/>
        <v>14</v>
      </c>
      <c r="AA74" s="119">
        <v>3</v>
      </c>
      <c r="AB74" s="119">
        <v>1</v>
      </c>
      <c r="AC74" s="125">
        <v>0</v>
      </c>
      <c r="AD74" s="126">
        <v>2</v>
      </c>
      <c r="AE74">
        <f t="shared" si="24"/>
        <v>1</v>
      </c>
      <c r="AF74" s="127">
        <f t="shared" si="25"/>
        <v>0</v>
      </c>
      <c r="AG74">
        <f t="shared" si="26"/>
        <v>1</v>
      </c>
      <c r="AH74" s="128">
        <f t="shared" si="27"/>
        <v>2</v>
      </c>
    </row>
    <row r="75" spans="3:34" x14ac:dyDescent="0.3">
      <c r="D75" s="94" t="s">
        <v>59</v>
      </c>
      <c r="E75" s="104"/>
      <c r="F75" s="105">
        <f>F74*F67</f>
        <v>8220</v>
      </c>
      <c r="G75" s="105">
        <f t="shared" ref="G75:O75" si="48">G74*G67</f>
        <v>0</v>
      </c>
      <c r="H75" s="105">
        <f t="shared" si="48"/>
        <v>32960</v>
      </c>
      <c r="I75" s="105">
        <f t="shared" si="48"/>
        <v>41300</v>
      </c>
      <c r="J75" s="105">
        <f t="shared" si="48"/>
        <v>8360</v>
      </c>
      <c r="K75" s="105">
        <f t="shared" si="48"/>
        <v>85600</v>
      </c>
      <c r="L75" s="105">
        <f t="shared" si="48"/>
        <v>0</v>
      </c>
      <c r="M75" s="105">
        <f t="shared" si="48"/>
        <v>25140</v>
      </c>
      <c r="N75" s="105">
        <f t="shared" si="48"/>
        <v>0</v>
      </c>
      <c r="O75" s="106">
        <f t="shared" si="48"/>
        <v>0</v>
      </c>
      <c r="P75" s="49" t="s">
        <v>60</v>
      </c>
      <c r="W75">
        <v>35</v>
      </c>
      <c r="X75">
        <f t="shared" si="21"/>
        <v>40</v>
      </c>
      <c r="Y75">
        <f t="shared" si="22"/>
        <v>20</v>
      </c>
      <c r="Z75">
        <f t="shared" si="23"/>
        <v>15</v>
      </c>
      <c r="AA75" s="119">
        <v>3</v>
      </c>
      <c r="AB75" s="119">
        <v>1</v>
      </c>
      <c r="AC75" s="125">
        <v>0</v>
      </c>
      <c r="AD75" s="126">
        <v>2</v>
      </c>
      <c r="AE75">
        <f t="shared" si="24"/>
        <v>1</v>
      </c>
      <c r="AF75" s="127">
        <f t="shared" si="25"/>
        <v>0</v>
      </c>
      <c r="AG75">
        <f t="shared" si="26"/>
        <v>1</v>
      </c>
      <c r="AH75" s="128">
        <f t="shared" si="27"/>
        <v>2</v>
      </c>
    </row>
    <row r="76" spans="3:34" ht="13.8" customHeight="1" thickBot="1" x14ac:dyDescent="0.35">
      <c r="D76" s="107" t="s">
        <v>61</v>
      </c>
      <c r="E76" s="108"/>
      <c r="F76" s="109">
        <f>F75-F73</f>
        <v>3520</v>
      </c>
      <c r="G76" s="109">
        <f t="shared" ref="G76:O76" si="49">G75-G73</f>
        <v>0</v>
      </c>
      <c r="H76" s="109">
        <f t="shared" si="49"/>
        <v>13920</v>
      </c>
      <c r="I76" s="109">
        <f t="shared" si="49"/>
        <v>17300</v>
      </c>
      <c r="J76" s="109">
        <f t="shared" si="49"/>
        <v>3560</v>
      </c>
      <c r="K76" s="109">
        <f t="shared" si="49"/>
        <v>37400</v>
      </c>
      <c r="L76" s="109">
        <f t="shared" si="49"/>
        <v>0</v>
      </c>
      <c r="M76" s="109">
        <f t="shared" si="49"/>
        <v>10920</v>
      </c>
      <c r="N76" s="109">
        <f t="shared" si="49"/>
        <v>0</v>
      </c>
      <c r="O76" s="110">
        <f t="shared" si="49"/>
        <v>0</v>
      </c>
      <c r="P76" s="49" t="s">
        <v>62</v>
      </c>
      <c r="W76">
        <v>36</v>
      </c>
      <c r="X76">
        <f t="shared" si="21"/>
        <v>40</v>
      </c>
      <c r="Y76">
        <f t="shared" si="22"/>
        <v>20</v>
      </c>
      <c r="Z76">
        <f t="shared" si="23"/>
        <v>16</v>
      </c>
      <c r="AA76" s="119">
        <v>0</v>
      </c>
      <c r="AB76" s="119">
        <v>2</v>
      </c>
      <c r="AC76" s="125">
        <v>0</v>
      </c>
      <c r="AD76" s="126">
        <v>2</v>
      </c>
      <c r="AE76">
        <f t="shared" si="24"/>
        <v>1</v>
      </c>
      <c r="AF76" s="127">
        <f t="shared" si="25"/>
        <v>0</v>
      </c>
      <c r="AG76">
        <f t="shared" si="26"/>
        <v>1</v>
      </c>
      <c r="AH76" s="128">
        <f t="shared" si="27"/>
        <v>2</v>
      </c>
    </row>
    <row r="77" spans="3:34" ht="13.8" customHeight="1" thickBot="1" x14ac:dyDescent="0.35">
      <c r="D77" s="158" t="s">
        <v>63</v>
      </c>
      <c r="E77" s="221"/>
      <c r="F77" s="222">
        <f>SUM(G58:G59)</f>
        <v>10</v>
      </c>
      <c r="G77" s="222">
        <f t="shared" ref="G77:O77" si="50">SUM(H58:H59)</f>
        <v>0</v>
      </c>
      <c r="H77" s="222">
        <f t="shared" si="50"/>
        <v>20</v>
      </c>
      <c r="I77" s="222">
        <f t="shared" si="50"/>
        <v>20</v>
      </c>
      <c r="J77" s="222">
        <f t="shared" si="50"/>
        <v>15</v>
      </c>
      <c r="K77" s="222">
        <f t="shared" si="50"/>
        <v>150</v>
      </c>
      <c r="L77" s="222">
        <f t="shared" si="50"/>
        <v>10</v>
      </c>
      <c r="M77" s="222">
        <f t="shared" si="50"/>
        <v>0</v>
      </c>
      <c r="N77" s="222">
        <f t="shared" si="50"/>
        <v>10</v>
      </c>
      <c r="O77" s="223">
        <f t="shared" si="50"/>
        <v>0</v>
      </c>
      <c r="P77" s="49" t="s">
        <v>64</v>
      </c>
      <c r="W77">
        <v>37</v>
      </c>
      <c r="X77">
        <f t="shared" si="21"/>
        <v>40</v>
      </c>
      <c r="Y77">
        <f t="shared" si="22"/>
        <v>20</v>
      </c>
      <c r="Z77">
        <f t="shared" si="23"/>
        <v>17</v>
      </c>
      <c r="AA77" s="119">
        <v>0</v>
      </c>
      <c r="AB77" s="119">
        <v>2</v>
      </c>
      <c r="AC77" s="125">
        <v>0</v>
      </c>
      <c r="AD77" s="126">
        <v>2</v>
      </c>
      <c r="AE77">
        <f t="shared" si="24"/>
        <v>1</v>
      </c>
      <c r="AF77" s="127">
        <f t="shared" si="25"/>
        <v>0</v>
      </c>
      <c r="AG77">
        <f t="shared" si="26"/>
        <v>1</v>
      </c>
      <c r="AH77" s="128">
        <f t="shared" si="27"/>
        <v>2</v>
      </c>
    </row>
    <row r="78" spans="3:34" ht="13.8" customHeight="1" thickBot="1" x14ac:dyDescent="0.35">
      <c r="D78" s="115" t="s">
        <v>67</v>
      </c>
      <c r="E78" s="111"/>
      <c r="F78" s="80">
        <f t="shared" ref="F78:O78" si="51">MIN(F151,F77)</f>
        <v>0</v>
      </c>
      <c r="G78" s="80">
        <f t="shared" si="51"/>
        <v>0</v>
      </c>
      <c r="H78" s="80">
        <f t="shared" si="51"/>
        <v>0</v>
      </c>
      <c r="I78" s="80">
        <f t="shared" si="51"/>
        <v>0</v>
      </c>
      <c r="J78" s="80">
        <f t="shared" si="51"/>
        <v>15</v>
      </c>
      <c r="K78" s="80">
        <f t="shared" si="51"/>
        <v>0</v>
      </c>
      <c r="L78" s="80">
        <f t="shared" si="51"/>
        <v>10</v>
      </c>
      <c r="M78" s="80">
        <f t="shared" si="51"/>
        <v>0</v>
      </c>
      <c r="N78" s="80">
        <f t="shared" si="51"/>
        <v>0</v>
      </c>
      <c r="O78" s="81">
        <f t="shared" si="51"/>
        <v>0</v>
      </c>
      <c r="P78" s="49" t="s">
        <v>64</v>
      </c>
      <c r="W78">
        <v>38</v>
      </c>
      <c r="X78">
        <f t="shared" si="21"/>
        <v>40</v>
      </c>
      <c r="Y78">
        <f t="shared" si="22"/>
        <v>20</v>
      </c>
      <c r="Z78">
        <f t="shared" si="23"/>
        <v>18</v>
      </c>
      <c r="AA78" s="119">
        <v>0</v>
      </c>
      <c r="AB78" s="119">
        <v>2</v>
      </c>
      <c r="AC78" s="125">
        <v>0</v>
      </c>
      <c r="AD78" s="126">
        <v>2</v>
      </c>
      <c r="AE78">
        <f t="shared" si="24"/>
        <v>1</v>
      </c>
      <c r="AF78" s="127">
        <f t="shared" si="25"/>
        <v>0</v>
      </c>
      <c r="AG78">
        <f t="shared" si="26"/>
        <v>1</v>
      </c>
      <c r="AH78" s="128">
        <f t="shared" si="27"/>
        <v>2</v>
      </c>
    </row>
    <row r="79" spans="3:34" ht="13.8" customHeight="1" x14ac:dyDescent="0.3">
      <c r="D79" s="277" t="s">
        <v>128</v>
      </c>
      <c r="E79" s="272"/>
      <c r="F79" s="273">
        <f t="shared" ref="F79:J79" si="52">MIN(MAX(CEILING(F$151/$E$55,1)*$E$55-(G66-G65),0),F77)</f>
        <v>0</v>
      </c>
      <c r="G79" s="273">
        <f t="shared" si="52"/>
        <v>0</v>
      </c>
      <c r="H79" s="273">
        <f t="shared" si="52"/>
        <v>0</v>
      </c>
      <c r="I79" s="273">
        <f t="shared" si="52"/>
        <v>0</v>
      </c>
      <c r="J79" s="273">
        <f t="shared" si="52"/>
        <v>15</v>
      </c>
      <c r="K79" s="273">
        <f>MIN(MAX(CEILING(K$151/$E$55,1)*$E$55-(L66-L65),0),K77)</f>
        <v>0</v>
      </c>
      <c r="L79" s="273">
        <f t="shared" ref="L79:O79" si="53">MIN(MAX(CEILING(L$151/$E$55,1)*$E$55-(M66-M65),0),L77)</f>
        <v>10</v>
      </c>
      <c r="M79" s="273">
        <f t="shared" si="53"/>
        <v>0</v>
      </c>
      <c r="N79" s="273">
        <f t="shared" si="53"/>
        <v>0</v>
      </c>
      <c r="O79" s="274">
        <f t="shared" si="53"/>
        <v>0</v>
      </c>
      <c r="P79" s="49"/>
      <c r="AC79" s="116"/>
      <c r="AD79" s="117"/>
      <c r="AF79" s="114"/>
      <c r="AH79" s="114"/>
    </row>
    <row r="80" spans="3:34" x14ac:dyDescent="0.3">
      <c r="D80" s="159" t="s">
        <v>68</v>
      </c>
      <c r="E80" s="160"/>
      <c r="F80" s="84">
        <f>QUOTIENT(MOD(F78+$E$50-1,$E$49),$E$50)</f>
        <v>0</v>
      </c>
      <c r="G80" s="84">
        <f t="shared" ref="G80:O80" si="54">QUOTIENT(MOD(G78+$E$50-1,$E$49),$E$50)</f>
        <v>0</v>
      </c>
      <c r="H80" s="84">
        <f t="shared" si="54"/>
        <v>0</v>
      </c>
      <c r="I80" s="84">
        <f t="shared" si="54"/>
        <v>0</v>
      </c>
      <c r="J80" s="84">
        <f t="shared" si="54"/>
        <v>0</v>
      </c>
      <c r="K80" s="84">
        <f t="shared" si="54"/>
        <v>0</v>
      </c>
      <c r="L80" s="84">
        <f t="shared" si="54"/>
        <v>1</v>
      </c>
      <c r="M80" s="84">
        <f t="shared" si="54"/>
        <v>0</v>
      </c>
      <c r="N80" s="84">
        <f t="shared" si="54"/>
        <v>0</v>
      </c>
      <c r="O80" s="85">
        <f t="shared" si="54"/>
        <v>0</v>
      </c>
      <c r="P80" s="57"/>
      <c r="W80">
        <v>39</v>
      </c>
      <c r="X80">
        <f t="shared" si="21"/>
        <v>40</v>
      </c>
      <c r="Y80">
        <f t="shared" si="22"/>
        <v>20</v>
      </c>
      <c r="Z80">
        <f t="shared" si="23"/>
        <v>19</v>
      </c>
      <c r="AA80" s="119">
        <v>0</v>
      </c>
      <c r="AB80" s="119">
        <v>2</v>
      </c>
      <c r="AC80" s="125">
        <v>0</v>
      </c>
      <c r="AD80" s="126">
        <v>2</v>
      </c>
      <c r="AE80">
        <f t="shared" si="24"/>
        <v>1</v>
      </c>
      <c r="AF80" s="127">
        <f t="shared" si="25"/>
        <v>0</v>
      </c>
      <c r="AG80">
        <f t="shared" si="26"/>
        <v>1</v>
      </c>
      <c r="AH80" s="128">
        <f t="shared" si="27"/>
        <v>2</v>
      </c>
    </row>
    <row r="81" spans="3:34" x14ac:dyDescent="0.3">
      <c r="D81" s="161" t="s">
        <v>73</v>
      </c>
      <c r="E81" s="83"/>
      <c r="F81" s="84">
        <f>QUOTIENT(F78+$E$50-1,$E$49)</f>
        <v>0</v>
      </c>
      <c r="G81" s="84">
        <f t="shared" ref="G81:O81" si="55">QUOTIENT(G78+$E$50-1,$E$49)</f>
        <v>0</v>
      </c>
      <c r="H81" s="84">
        <f t="shared" si="55"/>
        <v>0</v>
      </c>
      <c r="I81" s="84">
        <f t="shared" si="55"/>
        <v>0</v>
      </c>
      <c r="J81" s="84">
        <f t="shared" si="55"/>
        <v>1</v>
      </c>
      <c r="K81" s="84">
        <f t="shared" si="55"/>
        <v>0</v>
      </c>
      <c r="L81" s="84">
        <f t="shared" si="55"/>
        <v>0</v>
      </c>
      <c r="M81" s="84">
        <f t="shared" si="55"/>
        <v>0</v>
      </c>
      <c r="N81" s="84">
        <f t="shared" si="55"/>
        <v>0</v>
      </c>
      <c r="O81" s="85">
        <f t="shared" si="55"/>
        <v>0</v>
      </c>
      <c r="P81" s="57"/>
      <c r="W81">
        <v>40</v>
      </c>
      <c r="X81">
        <f t="shared" si="21"/>
        <v>40</v>
      </c>
      <c r="Y81">
        <f t="shared" si="22"/>
        <v>40</v>
      </c>
      <c r="Z81">
        <f t="shared" si="23"/>
        <v>0</v>
      </c>
      <c r="AA81" s="119">
        <v>0</v>
      </c>
      <c r="AB81" s="119">
        <v>2</v>
      </c>
      <c r="AC81" s="125">
        <v>0</v>
      </c>
      <c r="AD81" s="126">
        <v>2</v>
      </c>
      <c r="AE81">
        <f t="shared" si="24"/>
        <v>0</v>
      </c>
      <c r="AF81" s="127">
        <f t="shared" si="25"/>
        <v>0</v>
      </c>
      <c r="AG81">
        <f t="shared" si="26"/>
        <v>2</v>
      </c>
      <c r="AH81" s="128">
        <f t="shared" si="27"/>
        <v>2</v>
      </c>
    </row>
    <row r="82" spans="3:34" ht="15" thickBot="1" x14ac:dyDescent="0.35">
      <c r="D82" s="162" t="s">
        <v>74</v>
      </c>
      <c r="E82" s="130"/>
      <c r="F82" s="131">
        <f>F81*$F$49+F80*$F$50</f>
        <v>0</v>
      </c>
      <c r="G82" s="131">
        <f t="shared" ref="G82:O82" si="56">G81*$F$49+G80*$F$50</f>
        <v>0</v>
      </c>
      <c r="H82" s="131">
        <f t="shared" si="56"/>
        <v>0</v>
      </c>
      <c r="I82" s="131">
        <f t="shared" si="56"/>
        <v>0</v>
      </c>
      <c r="J82" s="131">
        <f t="shared" si="56"/>
        <v>500</v>
      </c>
      <c r="K82" s="131">
        <f t="shared" si="56"/>
        <v>0</v>
      </c>
      <c r="L82" s="131">
        <f t="shared" si="56"/>
        <v>280</v>
      </c>
      <c r="M82" s="131">
        <f t="shared" si="56"/>
        <v>0</v>
      </c>
      <c r="N82" s="131">
        <f t="shared" si="56"/>
        <v>0</v>
      </c>
      <c r="O82" s="132">
        <f t="shared" si="56"/>
        <v>0</v>
      </c>
      <c r="P82" s="133"/>
      <c r="W82">
        <v>41</v>
      </c>
      <c r="X82">
        <f t="shared" si="21"/>
        <v>60</v>
      </c>
      <c r="Y82">
        <f t="shared" si="22"/>
        <v>40</v>
      </c>
      <c r="Z82">
        <f t="shared" si="23"/>
        <v>1</v>
      </c>
      <c r="AA82" s="119">
        <v>1</v>
      </c>
      <c r="AB82" s="119">
        <v>2</v>
      </c>
      <c r="AC82" s="125">
        <v>1</v>
      </c>
      <c r="AD82" s="126">
        <v>2</v>
      </c>
      <c r="AE82">
        <f t="shared" si="24"/>
        <v>0</v>
      </c>
      <c r="AF82" s="127">
        <f t="shared" si="25"/>
        <v>1</v>
      </c>
      <c r="AG82">
        <f t="shared" si="26"/>
        <v>2</v>
      </c>
      <c r="AH82" s="128">
        <f t="shared" si="27"/>
        <v>2</v>
      </c>
    </row>
    <row r="83" spans="3:34" ht="15" thickBot="1" x14ac:dyDescent="0.35">
      <c r="C83" s="49" t="s">
        <v>75</v>
      </c>
      <c r="D83" s="134" t="s">
        <v>76</v>
      </c>
      <c r="E83" s="91"/>
      <c r="F83" s="139">
        <f t="shared" ref="F83:I83" si="57">F79*F71</f>
        <v>0</v>
      </c>
      <c r="G83" s="139">
        <f t="shared" si="57"/>
        <v>0</v>
      </c>
      <c r="H83" s="139">
        <f t="shared" si="57"/>
        <v>0</v>
      </c>
      <c r="I83" s="139">
        <f t="shared" si="57"/>
        <v>0</v>
      </c>
      <c r="J83" s="139">
        <f>J79*J71</f>
        <v>3225</v>
      </c>
      <c r="K83" s="139">
        <f t="shared" ref="K83:O83" si="58">K79*K71</f>
        <v>0</v>
      </c>
      <c r="L83" s="139">
        <f t="shared" si="58"/>
        <v>2140</v>
      </c>
      <c r="M83" s="139">
        <f t="shared" si="58"/>
        <v>0</v>
      </c>
      <c r="N83" s="139">
        <f t="shared" si="58"/>
        <v>0</v>
      </c>
      <c r="O83" s="140">
        <f t="shared" si="58"/>
        <v>0</v>
      </c>
      <c r="P83" s="133"/>
      <c r="W83">
        <v>42</v>
      </c>
      <c r="X83">
        <f t="shared" si="21"/>
        <v>60</v>
      </c>
      <c r="Y83">
        <f t="shared" si="22"/>
        <v>40</v>
      </c>
      <c r="Z83">
        <f t="shared" si="23"/>
        <v>2</v>
      </c>
      <c r="AA83" s="119">
        <v>1</v>
      </c>
      <c r="AB83" s="119">
        <v>2</v>
      </c>
      <c r="AC83" s="163">
        <v>1</v>
      </c>
      <c r="AD83" s="164">
        <v>2</v>
      </c>
      <c r="AE83" s="165">
        <f t="shared" si="24"/>
        <v>0</v>
      </c>
      <c r="AF83" s="166">
        <f t="shared" si="25"/>
        <v>1</v>
      </c>
      <c r="AG83" s="165">
        <f t="shared" si="26"/>
        <v>2</v>
      </c>
      <c r="AH83" s="167">
        <f t="shared" si="27"/>
        <v>2</v>
      </c>
    </row>
    <row r="84" spans="3:34" ht="15" thickBot="1" x14ac:dyDescent="0.35">
      <c r="C84" s="49"/>
      <c r="D84" s="136" t="s">
        <v>77</v>
      </c>
      <c r="E84" s="137"/>
      <c r="F84" s="109">
        <f>F83+F82</f>
        <v>0</v>
      </c>
      <c r="G84" s="109">
        <f t="shared" ref="G84:O84" si="59">G83+G82</f>
        <v>0</v>
      </c>
      <c r="H84" s="109">
        <f t="shared" si="59"/>
        <v>0</v>
      </c>
      <c r="I84" s="109">
        <f t="shared" si="59"/>
        <v>0</v>
      </c>
      <c r="J84" s="109">
        <f t="shared" si="59"/>
        <v>3725</v>
      </c>
      <c r="K84" s="109">
        <f t="shared" si="59"/>
        <v>0</v>
      </c>
      <c r="L84" s="109">
        <f t="shared" si="59"/>
        <v>2420</v>
      </c>
      <c r="M84" s="109">
        <f t="shared" si="59"/>
        <v>0</v>
      </c>
      <c r="N84" s="109">
        <f t="shared" si="59"/>
        <v>0</v>
      </c>
      <c r="O84" s="110">
        <f t="shared" si="59"/>
        <v>0</v>
      </c>
      <c r="P84" s="57"/>
      <c r="AA84" s="168"/>
    </row>
    <row r="85" spans="3:34" x14ac:dyDescent="0.3">
      <c r="D85" s="138" t="s">
        <v>78</v>
      </c>
      <c r="E85" s="91"/>
      <c r="F85" s="139">
        <f t="shared" ref="F85:I85" si="60">F79*F74</f>
        <v>0</v>
      </c>
      <c r="G85" s="139">
        <f t="shared" si="60"/>
        <v>0</v>
      </c>
      <c r="H85" s="139">
        <f t="shared" si="60"/>
        <v>0</v>
      </c>
      <c r="I85" s="139">
        <f t="shared" si="60"/>
        <v>0</v>
      </c>
      <c r="J85" s="139">
        <f>J79*J74</f>
        <v>6270</v>
      </c>
      <c r="K85" s="139">
        <f t="shared" ref="K85:O85" si="61">K79*K74</f>
        <v>0</v>
      </c>
      <c r="L85" s="139">
        <f t="shared" si="61"/>
        <v>4260</v>
      </c>
      <c r="M85" s="139">
        <f t="shared" si="61"/>
        <v>0</v>
      </c>
      <c r="N85" s="139">
        <f t="shared" si="61"/>
        <v>0</v>
      </c>
      <c r="O85" s="140">
        <f t="shared" si="61"/>
        <v>0</v>
      </c>
      <c r="P85" s="57"/>
      <c r="AA85" s="168"/>
    </row>
    <row r="86" spans="3:34" ht="15" thickBot="1" x14ac:dyDescent="0.35">
      <c r="D86" s="136" t="s">
        <v>88</v>
      </c>
      <c r="E86" s="141"/>
      <c r="F86" s="142">
        <f>F85-F84</f>
        <v>0</v>
      </c>
      <c r="G86" s="142">
        <f>G85-G84</f>
        <v>0</v>
      </c>
      <c r="H86" s="143">
        <f t="shared" ref="H86:O86" si="62">H85-H84</f>
        <v>0</v>
      </c>
      <c r="I86" s="142">
        <f t="shared" si="62"/>
        <v>0</v>
      </c>
      <c r="J86" s="142">
        <f t="shared" si="62"/>
        <v>2545</v>
      </c>
      <c r="K86" s="142">
        <f t="shared" si="62"/>
        <v>0</v>
      </c>
      <c r="L86" s="142">
        <f t="shared" si="62"/>
        <v>1840</v>
      </c>
      <c r="M86" s="142">
        <f t="shared" si="62"/>
        <v>0</v>
      </c>
      <c r="N86" s="142">
        <f t="shared" si="62"/>
        <v>0</v>
      </c>
      <c r="O86" s="144">
        <f t="shared" si="62"/>
        <v>0</v>
      </c>
      <c r="P86" s="49" t="s">
        <v>62</v>
      </c>
      <c r="AA86" s="168"/>
    </row>
    <row r="87" spans="3:34" ht="15" thickBot="1" x14ac:dyDescent="0.35">
      <c r="D87" s="145" t="s">
        <v>80</v>
      </c>
      <c r="E87" s="146"/>
      <c r="F87" s="147">
        <f>F76-F86</f>
        <v>3520</v>
      </c>
      <c r="G87" s="147">
        <f>G76-G86</f>
        <v>0</v>
      </c>
      <c r="H87" s="147">
        <f t="shared" ref="H87:O87" si="63">H76-H86</f>
        <v>13920</v>
      </c>
      <c r="I87" s="147">
        <f t="shared" si="63"/>
        <v>17300</v>
      </c>
      <c r="J87" s="147">
        <f t="shared" si="63"/>
        <v>1015</v>
      </c>
      <c r="K87" s="147">
        <f t="shared" si="63"/>
        <v>37400</v>
      </c>
      <c r="L87" s="147">
        <f t="shared" si="63"/>
        <v>-1840</v>
      </c>
      <c r="M87" s="147">
        <f t="shared" si="63"/>
        <v>10920</v>
      </c>
      <c r="N87" s="147">
        <f t="shared" si="63"/>
        <v>0</v>
      </c>
      <c r="O87" s="148">
        <f t="shared" si="63"/>
        <v>0</v>
      </c>
      <c r="AA87" s="168"/>
    </row>
    <row r="88" spans="3:34" x14ac:dyDescent="0.3">
      <c r="D88" s="149" t="s">
        <v>81</v>
      </c>
      <c r="E88" s="150"/>
      <c r="F88" s="151">
        <f t="shared" ref="F88:O88" si="64">F77/F67</f>
        <v>0.5</v>
      </c>
      <c r="G88" s="151" t="e">
        <f t="shared" si="64"/>
        <v>#DIV/0!</v>
      </c>
      <c r="H88" s="151">
        <f t="shared" si="64"/>
        <v>0.25</v>
      </c>
      <c r="I88" s="151">
        <f t="shared" si="64"/>
        <v>0.2</v>
      </c>
      <c r="J88" s="151">
        <f t="shared" si="64"/>
        <v>0.75</v>
      </c>
      <c r="K88" s="151">
        <f t="shared" si="64"/>
        <v>0.75</v>
      </c>
      <c r="L88" s="151" t="e">
        <f t="shared" si="64"/>
        <v>#DIV/0!</v>
      </c>
      <c r="M88" s="151">
        <f t="shared" si="64"/>
        <v>0</v>
      </c>
      <c r="N88" s="151" t="e">
        <f t="shared" si="64"/>
        <v>#DIV/0!</v>
      </c>
      <c r="O88" s="151" t="e">
        <f t="shared" si="64"/>
        <v>#DIV/0!</v>
      </c>
      <c r="AA88" s="168"/>
    </row>
    <row r="89" spans="3:34" x14ac:dyDescent="0.3">
      <c r="D89" s="149" t="s">
        <v>82</v>
      </c>
      <c r="E89" s="150"/>
      <c r="F89" s="151">
        <f t="shared" ref="F89:O89" si="65">F84/F73</f>
        <v>0</v>
      </c>
      <c r="G89" s="151" t="e">
        <f t="shared" si="65"/>
        <v>#DIV/0!</v>
      </c>
      <c r="H89" s="151">
        <f t="shared" si="65"/>
        <v>0</v>
      </c>
      <c r="I89" s="151">
        <f t="shared" si="65"/>
        <v>0</v>
      </c>
      <c r="J89" s="151">
        <f t="shared" si="65"/>
        <v>0.77604166666666663</v>
      </c>
      <c r="K89" s="151">
        <f t="shared" si="65"/>
        <v>0</v>
      </c>
      <c r="L89" s="151" t="e">
        <f t="shared" si="65"/>
        <v>#DIV/0!</v>
      </c>
      <c r="M89" s="151">
        <f t="shared" si="65"/>
        <v>0</v>
      </c>
      <c r="N89" s="151" t="e">
        <f t="shared" si="65"/>
        <v>#DIV/0!</v>
      </c>
      <c r="O89" s="151" t="e">
        <f t="shared" si="65"/>
        <v>#DIV/0!</v>
      </c>
      <c r="AA89" s="168"/>
    </row>
    <row r="90" spans="3:34" x14ac:dyDescent="0.3">
      <c r="D90" s="149" t="s">
        <v>83</v>
      </c>
      <c r="E90" s="152"/>
      <c r="F90" s="151">
        <f t="shared" ref="F90:O90" si="66">F86/F76</f>
        <v>0</v>
      </c>
      <c r="G90" s="151" t="e">
        <f t="shared" si="66"/>
        <v>#DIV/0!</v>
      </c>
      <c r="H90" s="151">
        <f t="shared" si="66"/>
        <v>0</v>
      </c>
      <c r="I90" s="151">
        <f t="shared" si="66"/>
        <v>0</v>
      </c>
      <c r="J90" s="151">
        <f t="shared" si="66"/>
        <v>0.7148876404494382</v>
      </c>
      <c r="K90" s="151">
        <f t="shared" si="66"/>
        <v>0</v>
      </c>
      <c r="L90" s="151" t="e">
        <f t="shared" si="66"/>
        <v>#DIV/0!</v>
      </c>
      <c r="M90" s="151">
        <f t="shared" si="66"/>
        <v>0</v>
      </c>
      <c r="N90" s="151" t="e">
        <f t="shared" si="66"/>
        <v>#DIV/0!</v>
      </c>
      <c r="O90" s="151" t="e">
        <f t="shared" si="66"/>
        <v>#DIV/0!</v>
      </c>
      <c r="AA90" s="168"/>
    </row>
    <row r="91" spans="3:34" x14ac:dyDescent="0.3">
      <c r="D91" s="169"/>
      <c r="E91" s="170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AA91" s="168"/>
    </row>
    <row r="92" spans="3:34" x14ac:dyDescent="0.3">
      <c r="E92" s="4"/>
      <c r="AA92" s="168"/>
    </row>
    <row r="93" spans="3:34" x14ac:dyDescent="0.3">
      <c r="C93" s="51" t="s">
        <v>89</v>
      </c>
      <c r="D93" s="52" t="s">
        <v>90</v>
      </c>
      <c r="E93" s="4"/>
      <c r="AA93" s="168"/>
    </row>
    <row r="94" spans="3:34" x14ac:dyDescent="0.3">
      <c r="D94" s="1" t="s">
        <v>119</v>
      </c>
      <c r="E94" s="2">
        <f>'DC3'!C3</f>
        <v>20</v>
      </c>
      <c r="F94" s="3">
        <f>'DC3'!D3</f>
        <v>200</v>
      </c>
      <c r="AA94" s="168"/>
    </row>
    <row r="95" spans="3:34" ht="14.4" customHeight="1" x14ac:dyDescent="0.3">
      <c r="D95" s="1" t="s">
        <v>120</v>
      </c>
      <c r="E95" s="2">
        <f>'DC3'!C4</f>
        <v>10</v>
      </c>
      <c r="F95" s="3">
        <f>'DC3'!D4</f>
        <v>120</v>
      </c>
      <c r="O95" s="263"/>
      <c r="AA95" s="168"/>
    </row>
    <row r="96" spans="3:34" ht="14.4" customHeight="1" x14ac:dyDescent="0.3">
      <c r="D96" s="265" t="s">
        <v>121</v>
      </c>
      <c r="E96" s="268">
        <f>'DC3'!C5</f>
        <v>20</v>
      </c>
      <c r="F96" s="271">
        <f>'DC3'!D5</f>
        <v>400</v>
      </c>
      <c r="O96" s="263"/>
      <c r="AA96" s="168"/>
    </row>
    <row r="97" spans="4:27" ht="14.4" customHeight="1" x14ac:dyDescent="0.3">
      <c r="D97" s="265" t="s">
        <v>122</v>
      </c>
      <c r="E97" s="268">
        <f>'DC3'!C6</f>
        <v>10</v>
      </c>
      <c r="F97" s="271">
        <f>'DC3'!D6</f>
        <v>250</v>
      </c>
      <c r="O97" s="263"/>
      <c r="AA97" s="168"/>
    </row>
    <row r="98" spans="4:27" ht="14.4" customHeight="1" x14ac:dyDescent="0.3">
      <c r="D98" s="1" t="s">
        <v>123</v>
      </c>
      <c r="E98" s="5">
        <f>'DC3'!C7</f>
        <v>0</v>
      </c>
      <c r="F98" t="s">
        <v>34</v>
      </c>
      <c r="O98" s="279">
        <v>3</v>
      </c>
      <c r="AA98" s="168"/>
    </row>
    <row r="99" spans="4:27" ht="14.4" customHeight="1" x14ac:dyDescent="0.3">
      <c r="D99" s="265" t="s">
        <v>124</v>
      </c>
      <c r="E99" s="270">
        <f>'DC3'!C8</f>
        <v>1</v>
      </c>
      <c r="F99" t="s">
        <v>34</v>
      </c>
      <c r="O99" s="279"/>
      <c r="AA99" s="168"/>
    </row>
    <row r="100" spans="4:27" ht="14.4" customHeight="1" x14ac:dyDescent="0.3">
      <c r="D100" s="1" t="s">
        <v>87</v>
      </c>
      <c r="E100" s="7">
        <f>'DC3'!C9</f>
        <v>10</v>
      </c>
      <c r="F100" t="s">
        <v>35</v>
      </c>
      <c r="K100" s="53" t="s">
        <v>36</v>
      </c>
      <c r="O100" s="279"/>
    </row>
    <row r="101" spans="4:27" ht="15" customHeight="1" thickBot="1" x14ac:dyDescent="0.35">
      <c r="D101" s="1" t="s">
        <v>37</v>
      </c>
      <c r="E101" s="7">
        <f>'DC3'!C10</f>
        <v>10</v>
      </c>
      <c r="F101" t="s">
        <v>35</v>
      </c>
      <c r="O101" s="280"/>
    </row>
    <row r="102" spans="4:27" ht="15" thickBot="1" x14ac:dyDescent="0.35">
      <c r="E102" s="54" t="s">
        <v>38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6"/>
      <c r="F103" s="66">
        <f>'DC3'!C13</f>
        <v>0</v>
      </c>
      <c r="G103" s="66">
        <f>'DC3'!D13</f>
        <v>0</v>
      </c>
      <c r="H103" s="12">
        <f>'DC3'!E13</f>
        <v>0</v>
      </c>
      <c r="I103" s="66">
        <f>'DC3'!F13</f>
        <v>20</v>
      </c>
      <c r="J103" s="66">
        <f>'DC3'!G13</f>
        <v>10</v>
      </c>
      <c r="K103" s="66">
        <f>'DC3'!H13</f>
        <v>0</v>
      </c>
      <c r="L103" s="66">
        <f>'DC3'!I13</f>
        <v>150</v>
      </c>
      <c r="M103" s="66">
        <f>'DC3'!J13</f>
        <v>15</v>
      </c>
      <c r="N103" s="66">
        <f>'DC3'!K13</f>
        <v>0</v>
      </c>
      <c r="O103" s="215">
        <f>'DC3'!L13</f>
        <v>0</v>
      </c>
    </row>
    <row r="104" spans="4:27" x14ac:dyDescent="0.3">
      <c r="D104" s="14" t="s">
        <v>11</v>
      </c>
      <c r="E104" s="58"/>
      <c r="F104" s="216">
        <f>'DC3'!C14</f>
        <v>10</v>
      </c>
      <c r="G104" s="216">
        <f>'DC3'!D14</f>
        <v>0</v>
      </c>
      <c r="H104" s="216">
        <f>'DC3'!E14</f>
        <v>0</v>
      </c>
      <c r="I104" s="216">
        <f>'DC3'!F14</f>
        <v>0</v>
      </c>
      <c r="J104" s="216">
        <f>'DC3'!G14</f>
        <v>0</v>
      </c>
      <c r="K104" s="216">
        <f>'DC3'!H14</f>
        <v>0</v>
      </c>
      <c r="L104" s="216">
        <f>'DC3'!I14</f>
        <v>0</v>
      </c>
      <c r="M104" s="216">
        <f>'DC3'!J14</f>
        <v>0</v>
      </c>
      <c r="N104" s="216">
        <f>'DC3'!K14</f>
        <v>0</v>
      </c>
      <c r="O104" s="36">
        <f>'DC3'!L14</f>
        <v>0</v>
      </c>
    </row>
    <row r="105" spans="4:27" x14ac:dyDescent="0.3">
      <c r="D105" s="16" t="s">
        <v>12</v>
      </c>
      <c r="E105" s="59"/>
      <c r="F105" s="216">
        <f>'DC3'!C15</f>
        <v>0</v>
      </c>
      <c r="G105" s="216">
        <f>'DC3'!D15</f>
        <v>0</v>
      </c>
      <c r="H105" s="216">
        <f>'DC3'!E15</f>
        <v>40</v>
      </c>
      <c r="I105" s="216">
        <f>'DC3'!F15</f>
        <v>30</v>
      </c>
      <c r="J105" s="216">
        <f>'DC3'!G15</f>
        <v>40</v>
      </c>
      <c r="K105" s="216">
        <f>'DC3'!H15</f>
        <v>20</v>
      </c>
      <c r="L105" s="216">
        <f>'DC3'!I15</f>
        <v>30</v>
      </c>
      <c r="M105" s="216">
        <f>'DC3'!J15</f>
        <v>0</v>
      </c>
      <c r="N105" s="216">
        <f>'DC3'!K15</f>
        <v>30</v>
      </c>
      <c r="O105" s="36">
        <f>'DC3'!L15</f>
        <v>20</v>
      </c>
    </row>
    <row r="106" spans="4:27" ht="15" thickBot="1" x14ac:dyDescent="0.35">
      <c r="D106" s="17" t="s">
        <v>13</v>
      </c>
      <c r="E106" s="217"/>
      <c r="F106" s="218">
        <f>'DC3'!C16</f>
        <v>0</v>
      </c>
      <c r="G106" s="218">
        <f>'DC3'!D16</f>
        <v>20</v>
      </c>
      <c r="H106" s="218">
        <f>'DC3'!E16</f>
        <v>0</v>
      </c>
      <c r="I106" s="218">
        <f>'DC3'!F16</f>
        <v>0</v>
      </c>
      <c r="J106" s="218">
        <f>'DC3'!G16</f>
        <v>0</v>
      </c>
      <c r="K106" s="218">
        <f>'DC3'!H16</f>
        <v>0</v>
      </c>
      <c r="L106" s="218">
        <f>'DC3'!I16</f>
        <v>0</v>
      </c>
      <c r="M106" s="218">
        <f>'DC3'!J16</f>
        <v>0</v>
      </c>
      <c r="N106" s="218">
        <f>'DC3'!K16</f>
        <v>0</v>
      </c>
      <c r="O106" s="219">
        <f>'DC3'!L16</f>
        <v>0</v>
      </c>
    </row>
    <row r="107" spans="4:27" ht="15" thickBot="1" x14ac:dyDescent="0.35">
      <c r="D107" s="220" t="s">
        <v>42</v>
      </c>
      <c r="E107" s="212"/>
      <c r="F107" s="213">
        <f>SUM(F103:F106)</f>
        <v>10</v>
      </c>
      <c r="G107" s="213">
        <f t="shared" ref="G107:O107" si="67">SUM(G103:G106)</f>
        <v>20</v>
      </c>
      <c r="H107" s="213">
        <f t="shared" si="67"/>
        <v>40</v>
      </c>
      <c r="I107" s="213">
        <f t="shared" si="67"/>
        <v>50</v>
      </c>
      <c r="J107" s="213">
        <f t="shared" si="67"/>
        <v>50</v>
      </c>
      <c r="K107" s="213">
        <f t="shared" si="67"/>
        <v>20</v>
      </c>
      <c r="L107" s="213">
        <f t="shared" si="67"/>
        <v>180</v>
      </c>
      <c r="M107" s="213">
        <f t="shared" si="67"/>
        <v>15</v>
      </c>
      <c r="N107" s="213">
        <f t="shared" si="67"/>
        <v>30</v>
      </c>
      <c r="O107" s="214">
        <f t="shared" si="67"/>
        <v>20</v>
      </c>
    </row>
    <row r="108" spans="4:27" x14ac:dyDescent="0.3">
      <c r="D108" s="172" t="s">
        <v>14</v>
      </c>
      <c r="E108" s="65"/>
      <c r="F108" s="66">
        <f>'DC3'!C17</f>
        <v>20</v>
      </c>
      <c r="G108" s="66">
        <f>'DC3'!D17</f>
        <v>0</v>
      </c>
      <c r="H108" s="173"/>
      <c r="I108" s="173"/>
      <c r="J108" s="173"/>
      <c r="K108" s="173"/>
      <c r="L108" s="173"/>
      <c r="M108" s="173"/>
      <c r="N108" s="173"/>
      <c r="O108" s="174"/>
    </row>
    <row r="109" spans="4:27" x14ac:dyDescent="0.3">
      <c r="D109" s="175" t="s">
        <v>44</v>
      </c>
      <c r="E109" s="68">
        <f>'DC3'!C11</f>
        <v>20</v>
      </c>
      <c r="F109" s="69">
        <f>E109+F108+F111-F107</f>
        <v>30</v>
      </c>
      <c r="G109" s="176">
        <f t="shared" ref="G109:O109" si="68">F109+G108+G111-G107</f>
        <v>10</v>
      </c>
      <c r="H109" s="176">
        <f t="shared" si="68"/>
        <v>10</v>
      </c>
      <c r="I109" s="176">
        <f t="shared" si="68"/>
        <v>10</v>
      </c>
      <c r="J109" s="176">
        <f t="shared" si="68"/>
        <v>10</v>
      </c>
      <c r="K109" s="176">
        <f t="shared" si="68"/>
        <v>10</v>
      </c>
      <c r="L109" s="176">
        <f t="shared" si="68"/>
        <v>10</v>
      </c>
      <c r="M109" s="176">
        <f t="shared" si="68"/>
        <v>15</v>
      </c>
      <c r="N109" s="176">
        <f t="shared" si="68"/>
        <v>15</v>
      </c>
      <c r="O109" s="177">
        <f t="shared" si="68"/>
        <v>15</v>
      </c>
      <c r="Q109" s="71" t="s">
        <v>45</v>
      </c>
    </row>
    <row r="110" spans="4:27" x14ac:dyDescent="0.3">
      <c r="D110" s="175" t="s">
        <v>47</v>
      </c>
      <c r="E110" s="178"/>
      <c r="F110" s="176">
        <f>IF(E109-F107&lt;=$E$101, F107-E109+$E$101,0)</f>
        <v>0</v>
      </c>
      <c r="G110" s="176">
        <f t="shared" ref="G110:O110" si="69">IF(F109-G107&lt;=$E$101, G107-F109+$E$101,0)</f>
        <v>0</v>
      </c>
      <c r="H110" s="176">
        <f t="shared" si="69"/>
        <v>40</v>
      </c>
      <c r="I110" s="176">
        <f t="shared" si="69"/>
        <v>50</v>
      </c>
      <c r="J110" s="176">
        <f t="shared" si="69"/>
        <v>50</v>
      </c>
      <c r="K110" s="176">
        <f t="shared" si="69"/>
        <v>20</v>
      </c>
      <c r="L110" s="176">
        <f t="shared" si="69"/>
        <v>180</v>
      </c>
      <c r="M110" s="176">
        <f t="shared" si="69"/>
        <v>15</v>
      </c>
      <c r="N110" s="176">
        <f t="shared" si="69"/>
        <v>25</v>
      </c>
      <c r="O110" s="177">
        <f t="shared" si="69"/>
        <v>15</v>
      </c>
      <c r="Q110" s="71" t="s">
        <v>48</v>
      </c>
    </row>
    <row r="111" spans="4:27" x14ac:dyDescent="0.3">
      <c r="D111" s="179" t="s">
        <v>49</v>
      </c>
      <c r="E111" s="178"/>
      <c r="F111" s="176">
        <f xml:space="preserve"> CEILING(F110/$E$100,1)*$E$100</f>
        <v>0</v>
      </c>
      <c r="G111" s="176">
        <f t="shared" ref="G111:O111" si="70" xml:space="preserve"> CEILING(G110/$E$100,1)*$E$100</f>
        <v>0</v>
      </c>
      <c r="H111" s="176">
        <f t="shared" si="70"/>
        <v>40</v>
      </c>
      <c r="I111" s="176">
        <f t="shared" si="70"/>
        <v>50</v>
      </c>
      <c r="J111" s="176">
        <f t="shared" si="70"/>
        <v>50</v>
      </c>
      <c r="K111" s="176">
        <f t="shared" si="70"/>
        <v>20</v>
      </c>
      <c r="L111" s="176">
        <f t="shared" si="70"/>
        <v>180</v>
      </c>
      <c r="M111" s="176">
        <f t="shared" si="70"/>
        <v>20</v>
      </c>
      <c r="N111" s="176">
        <f t="shared" si="70"/>
        <v>30</v>
      </c>
      <c r="O111" s="177">
        <f t="shared" si="70"/>
        <v>20</v>
      </c>
    </row>
    <row r="112" spans="4:27" ht="15" thickBot="1" x14ac:dyDescent="0.35">
      <c r="D112" s="180" t="s">
        <v>50</v>
      </c>
      <c r="E112" s="181"/>
      <c r="F112" s="182">
        <f t="shared" ref="F112:O112" si="71">F111</f>
        <v>0</v>
      </c>
      <c r="G112" s="182">
        <f t="shared" si="71"/>
        <v>0</v>
      </c>
      <c r="H112" s="182">
        <f t="shared" si="71"/>
        <v>40</v>
      </c>
      <c r="I112" s="182">
        <f t="shared" si="71"/>
        <v>50</v>
      </c>
      <c r="J112" s="182">
        <f t="shared" si="71"/>
        <v>50</v>
      </c>
      <c r="K112" s="182">
        <f t="shared" si="71"/>
        <v>20</v>
      </c>
      <c r="L112" s="182">
        <f t="shared" si="71"/>
        <v>180</v>
      </c>
      <c r="M112" s="182">
        <f t="shared" si="71"/>
        <v>20</v>
      </c>
      <c r="N112" s="182">
        <f t="shared" si="71"/>
        <v>30</v>
      </c>
      <c r="O112" s="183">
        <f t="shared" si="71"/>
        <v>20</v>
      </c>
    </row>
    <row r="113" spans="3:34" x14ac:dyDescent="0.3">
      <c r="D113" s="115" t="s">
        <v>51</v>
      </c>
      <c r="E113" s="79"/>
      <c r="F113" s="80">
        <f>QUOTIENT(MOD(F112+$E$95-1,$E$94),$E$95)</f>
        <v>0</v>
      </c>
      <c r="G113" s="80">
        <f t="shared" ref="G113:O113" si="72">QUOTIENT(MOD(G112+$E$95-1,$E$94),$E$95)</f>
        <v>0</v>
      </c>
      <c r="H113" s="80">
        <f>QUOTIENT(MOD(H112+$E$95-1,$E$94),$E$95)</f>
        <v>0</v>
      </c>
      <c r="I113" s="80">
        <f t="shared" si="72"/>
        <v>1</v>
      </c>
      <c r="J113" s="80">
        <f t="shared" si="72"/>
        <v>1</v>
      </c>
      <c r="K113" s="80">
        <f t="shared" si="72"/>
        <v>0</v>
      </c>
      <c r="L113" s="80">
        <f t="shared" si="72"/>
        <v>0</v>
      </c>
      <c r="M113" s="80">
        <f t="shared" si="72"/>
        <v>0</v>
      </c>
      <c r="N113" s="80">
        <f t="shared" si="72"/>
        <v>1</v>
      </c>
      <c r="O113" s="81">
        <f t="shared" si="72"/>
        <v>0</v>
      </c>
    </row>
    <row r="114" spans="3:34" x14ac:dyDescent="0.3">
      <c r="C114" s="49"/>
      <c r="D114" s="184" t="s">
        <v>52</v>
      </c>
      <c r="E114" s="154"/>
      <c r="F114" s="84">
        <f>QUOTIENT(F112+$E$95-1,$E$94)</f>
        <v>0</v>
      </c>
      <c r="G114" s="84">
        <f t="shared" ref="G114:O114" si="73">QUOTIENT(G112+$E$95-1,$E$94)</f>
        <v>0</v>
      </c>
      <c r="H114" s="84">
        <f t="shared" si="73"/>
        <v>2</v>
      </c>
      <c r="I114" s="84">
        <f t="shared" si="73"/>
        <v>2</v>
      </c>
      <c r="J114" s="84">
        <f t="shared" si="73"/>
        <v>2</v>
      </c>
      <c r="K114" s="84">
        <f t="shared" si="73"/>
        <v>1</v>
      </c>
      <c r="L114" s="84">
        <f t="shared" si="73"/>
        <v>9</v>
      </c>
      <c r="M114" s="84">
        <f t="shared" si="73"/>
        <v>1</v>
      </c>
      <c r="N114" s="84">
        <f t="shared" si="73"/>
        <v>1</v>
      </c>
      <c r="O114" s="85">
        <f t="shared" si="73"/>
        <v>1</v>
      </c>
    </row>
    <row r="115" spans="3:34" ht="15" thickBot="1" x14ac:dyDescent="0.35">
      <c r="D115" s="185" t="s">
        <v>53</v>
      </c>
      <c r="E115" s="87"/>
      <c r="F115" s="88">
        <f>F114*$F$94+F113*$F$95</f>
        <v>0</v>
      </c>
      <c r="G115" s="88">
        <f t="shared" ref="G115:O115" si="74">G114*$F$94+G113*$F$95</f>
        <v>0</v>
      </c>
      <c r="H115" s="88">
        <f t="shared" si="74"/>
        <v>400</v>
      </c>
      <c r="I115" s="88">
        <f t="shared" si="74"/>
        <v>520</v>
      </c>
      <c r="J115" s="88">
        <f t="shared" si="74"/>
        <v>520</v>
      </c>
      <c r="K115" s="88">
        <f t="shared" si="74"/>
        <v>200</v>
      </c>
      <c r="L115" s="88">
        <f t="shared" si="74"/>
        <v>1800</v>
      </c>
      <c r="M115" s="88">
        <f t="shared" si="74"/>
        <v>200</v>
      </c>
      <c r="N115" s="88">
        <f t="shared" si="74"/>
        <v>320</v>
      </c>
      <c r="O115" s="89">
        <f t="shared" si="74"/>
        <v>200</v>
      </c>
    </row>
    <row r="116" spans="3:34" x14ac:dyDescent="0.3">
      <c r="D116" s="90" t="s">
        <v>17</v>
      </c>
      <c r="E116" s="91"/>
      <c r="F116" s="92">
        <f>'DC3'!C18</f>
        <v>210</v>
      </c>
      <c r="G116" s="92">
        <f>'DC3'!D18</f>
        <v>211</v>
      </c>
      <c r="H116" s="92">
        <f>'DC3'!E18</f>
        <v>213</v>
      </c>
      <c r="I116" s="92">
        <f>'DC3'!F18</f>
        <v>215</v>
      </c>
      <c r="J116" s="92">
        <f>'DC3'!G18</f>
        <v>215</v>
      </c>
      <c r="K116" s="92">
        <f>'DC3'!H18</f>
        <v>216</v>
      </c>
      <c r="L116" s="92">
        <f>'DC3'!I18</f>
        <v>214</v>
      </c>
      <c r="M116" s="92">
        <f>'DC3'!J18</f>
        <v>212</v>
      </c>
      <c r="N116" s="92">
        <f>'DC3'!K18</f>
        <v>210</v>
      </c>
      <c r="O116" s="93">
        <f>'DC3'!L18</f>
        <v>209</v>
      </c>
    </row>
    <row r="117" spans="3:34" x14ac:dyDescent="0.3">
      <c r="C117" s="49" t="s">
        <v>54</v>
      </c>
      <c r="D117" s="94" t="s">
        <v>55</v>
      </c>
      <c r="E117" s="95"/>
      <c r="F117" s="96">
        <f>F116*F112</f>
        <v>0</v>
      </c>
      <c r="G117" s="96">
        <f t="shared" ref="G117:O117" si="75">G116*G112</f>
        <v>0</v>
      </c>
      <c r="H117" s="96">
        <f t="shared" si="75"/>
        <v>8520</v>
      </c>
      <c r="I117" s="96">
        <f t="shared" si="75"/>
        <v>10750</v>
      </c>
      <c r="J117" s="96">
        <f t="shared" si="75"/>
        <v>10750</v>
      </c>
      <c r="K117" s="96">
        <f t="shared" si="75"/>
        <v>4320</v>
      </c>
      <c r="L117" s="96">
        <f t="shared" si="75"/>
        <v>38520</v>
      </c>
      <c r="M117" s="96">
        <f t="shared" si="75"/>
        <v>4240</v>
      </c>
      <c r="N117" s="96">
        <f t="shared" si="75"/>
        <v>6300</v>
      </c>
      <c r="O117" s="135">
        <f t="shared" si="75"/>
        <v>4180</v>
      </c>
      <c r="P117" s="49" t="s">
        <v>56</v>
      </c>
    </row>
    <row r="118" spans="3:34" ht="15" thickBot="1" x14ac:dyDescent="0.35">
      <c r="D118" s="99" t="s">
        <v>57</v>
      </c>
      <c r="E118" s="100"/>
      <c r="F118" s="101">
        <f t="shared" ref="F118:O118" si="76">F115+F117</f>
        <v>0</v>
      </c>
      <c r="G118" s="101">
        <f t="shared" si="76"/>
        <v>0</v>
      </c>
      <c r="H118" s="101">
        <f t="shared" si="76"/>
        <v>8920</v>
      </c>
      <c r="I118" s="101">
        <f t="shared" si="76"/>
        <v>11270</v>
      </c>
      <c r="J118" s="101">
        <f t="shared" si="76"/>
        <v>11270</v>
      </c>
      <c r="K118" s="101">
        <f t="shared" si="76"/>
        <v>4520</v>
      </c>
      <c r="L118" s="101">
        <f t="shared" si="76"/>
        <v>40320</v>
      </c>
      <c r="M118" s="101">
        <f t="shared" si="76"/>
        <v>4440</v>
      </c>
      <c r="N118" s="101">
        <f t="shared" si="76"/>
        <v>6620</v>
      </c>
      <c r="O118" s="102">
        <f t="shared" si="76"/>
        <v>4380</v>
      </c>
      <c r="P118" s="49" t="s">
        <v>58</v>
      </c>
    </row>
    <row r="119" spans="3:34" x14ac:dyDescent="0.3">
      <c r="D119" s="90" t="s">
        <v>18</v>
      </c>
      <c r="E119" s="103"/>
      <c r="F119" s="92">
        <f>'DC3'!C19</f>
        <v>410</v>
      </c>
      <c r="G119" s="92">
        <f>'DC3'!D19</f>
        <v>413</v>
      </c>
      <c r="H119" s="92">
        <f>'DC3'!E19</f>
        <v>410</v>
      </c>
      <c r="I119" s="92">
        <f>'DC3'!F19</f>
        <v>415</v>
      </c>
      <c r="J119" s="92">
        <f>'DC3'!G19</f>
        <v>418</v>
      </c>
      <c r="K119" s="92">
        <f>'DC3'!H19</f>
        <v>430</v>
      </c>
      <c r="L119" s="92">
        <f>'DC3'!I19</f>
        <v>423</v>
      </c>
      <c r="M119" s="92">
        <f>'DC3'!J19</f>
        <v>419</v>
      </c>
      <c r="N119" s="92">
        <f>'DC3'!K19</f>
        <v>417</v>
      </c>
      <c r="O119" s="93">
        <f>'DC3'!L19</f>
        <v>422</v>
      </c>
    </row>
    <row r="120" spans="3:34" x14ac:dyDescent="0.3">
      <c r="D120" s="94" t="s">
        <v>59</v>
      </c>
      <c r="E120" s="104"/>
      <c r="F120" s="105">
        <f>F119*F112</f>
        <v>0</v>
      </c>
      <c r="G120" s="105">
        <f t="shared" ref="G120:O120" si="77">G119*G112</f>
        <v>0</v>
      </c>
      <c r="H120" s="105">
        <f t="shared" si="77"/>
        <v>16400</v>
      </c>
      <c r="I120" s="105">
        <f t="shared" si="77"/>
        <v>20750</v>
      </c>
      <c r="J120" s="105">
        <f t="shared" si="77"/>
        <v>20900</v>
      </c>
      <c r="K120" s="105">
        <f t="shared" si="77"/>
        <v>8600</v>
      </c>
      <c r="L120" s="105">
        <f t="shared" si="77"/>
        <v>76140</v>
      </c>
      <c r="M120" s="105">
        <f t="shared" si="77"/>
        <v>8380</v>
      </c>
      <c r="N120" s="105">
        <f t="shared" si="77"/>
        <v>12510</v>
      </c>
      <c r="O120" s="106">
        <f t="shared" si="77"/>
        <v>8440</v>
      </c>
      <c r="P120" s="49" t="s">
        <v>60</v>
      </c>
    </row>
    <row r="121" spans="3:34" ht="13.8" customHeight="1" thickBot="1" x14ac:dyDescent="0.35">
      <c r="D121" s="107" t="s">
        <v>61</v>
      </c>
      <c r="E121" s="108"/>
      <c r="F121" s="109">
        <f>F120-F118</f>
        <v>0</v>
      </c>
      <c r="G121" s="109">
        <f t="shared" ref="G121:O121" si="78">G120-G118</f>
        <v>0</v>
      </c>
      <c r="H121" s="109">
        <f t="shared" si="78"/>
        <v>7480</v>
      </c>
      <c r="I121" s="109">
        <f t="shared" si="78"/>
        <v>9480</v>
      </c>
      <c r="J121" s="109">
        <f t="shared" si="78"/>
        <v>9630</v>
      </c>
      <c r="K121" s="109">
        <f t="shared" si="78"/>
        <v>4080</v>
      </c>
      <c r="L121" s="109">
        <f t="shared" si="78"/>
        <v>35820</v>
      </c>
      <c r="M121" s="109">
        <f t="shared" si="78"/>
        <v>3940</v>
      </c>
      <c r="N121" s="109">
        <f t="shared" si="78"/>
        <v>5890</v>
      </c>
      <c r="O121" s="110">
        <f t="shared" si="78"/>
        <v>4060</v>
      </c>
      <c r="P121" s="49" t="s">
        <v>62</v>
      </c>
    </row>
    <row r="122" spans="3:34" ht="13.8" customHeight="1" thickBot="1" x14ac:dyDescent="0.35">
      <c r="D122" s="158" t="s">
        <v>63</v>
      </c>
      <c r="E122" s="221"/>
      <c r="F122" s="222">
        <f>SUM(F103:F104)</f>
        <v>10</v>
      </c>
      <c r="G122" s="222">
        <f t="shared" ref="G122:O122" si="79">SUM(G103:G104)</f>
        <v>0</v>
      </c>
      <c r="H122" s="222">
        <f t="shared" si="79"/>
        <v>0</v>
      </c>
      <c r="I122" s="222">
        <f t="shared" si="79"/>
        <v>20</v>
      </c>
      <c r="J122" s="222">
        <f t="shared" si="79"/>
        <v>10</v>
      </c>
      <c r="K122" s="222">
        <f t="shared" si="79"/>
        <v>0</v>
      </c>
      <c r="L122" s="222">
        <f t="shared" si="79"/>
        <v>150</v>
      </c>
      <c r="M122" s="222">
        <f t="shared" si="79"/>
        <v>15</v>
      </c>
      <c r="N122" s="222">
        <f t="shared" si="79"/>
        <v>0</v>
      </c>
      <c r="O122" s="223">
        <f t="shared" si="79"/>
        <v>0</v>
      </c>
      <c r="P122" s="49" t="s">
        <v>64</v>
      </c>
    </row>
    <row r="123" spans="3:34" ht="13.8" customHeight="1" x14ac:dyDescent="0.3">
      <c r="D123" s="115" t="s">
        <v>67</v>
      </c>
      <c r="E123" s="111"/>
      <c r="F123" s="80">
        <f t="shared" ref="F123:O123" si="80">MIN(F151,F122)</f>
        <v>0</v>
      </c>
      <c r="G123" s="80">
        <f t="shared" si="80"/>
        <v>0</v>
      </c>
      <c r="H123" s="80">
        <f t="shared" si="80"/>
        <v>0</v>
      </c>
      <c r="I123" s="80">
        <f t="shared" si="80"/>
        <v>0</v>
      </c>
      <c r="J123" s="80">
        <f t="shared" si="80"/>
        <v>10</v>
      </c>
      <c r="K123" s="80">
        <f t="shared" si="80"/>
        <v>0</v>
      </c>
      <c r="L123" s="80">
        <f t="shared" si="80"/>
        <v>20</v>
      </c>
      <c r="M123" s="80">
        <f t="shared" si="80"/>
        <v>0</v>
      </c>
      <c r="N123" s="80">
        <f t="shared" si="80"/>
        <v>0</v>
      </c>
      <c r="O123" s="81">
        <f t="shared" si="80"/>
        <v>0</v>
      </c>
      <c r="P123" s="49" t="s">
        <v>64</v>
      </c>
      <c r="W123">
        <v>38</v>
      </c>
      <c r="X123">
        <f t="shared" ref="X123" si="81">CEILING(W123,20)</f>
        <v>40</v>
      </c>
      <c r="Y123">
        <f t="shared" ref="Y123" si="82">FLOOR(W123,20)</f>
        <v>20</v>
      </c>
      <c r="Z123">
        <f t="shared" ref="Z123" si="83">MOD(W123,20)</f>
        <v>18</v>
      </c>
      <c r="AA123" s="119">
        <v>0</v>
      </c>
      <c r="AB123" s="119">
        <v>2</v>
      </c>
      <c r="AC123" s="125">
        <v>0</v>
      </c>
      <c r="AD123" s="126">
        <v>2</v>
      </c>
      <c r="AE123">
        <f t="shared" ref="AE123" si="84">QUOTIENT(MOD(W123,$AD$29),$AD$28)</f>
        <v>1</v>
      </c>
      <c r="AF123" s="127">
        <f t="shared" ref="AF123" si="85">QUOTIENT(MOD(W123+$AD$28-1,$AD$29),$AD$28)</f>
        <v>0</v>
      </c>
      <c r="AG123">
        <f t="shared" ref="AG123" si="86">QUOTIENT(W123,$AD$29)</f>
        <v>1</v>
      </c>
      <c r="AH123" s="128">
        <f t="shared" ref="AH123" si="87">QUOTIENT(W123+$AD$28-1,$AD$29)</f>
        <v>2</v>
      </c>
    </row>
    <row r="124" spans="3:34" ht="13.8" customHeight="1" x14ac:dyDescent="0.3">
      <c r="D124" s="277" t="s">
        <v>128</v>
      </c>
      <c r="E124" s="272"/>
      <c r="F124" s="273">
        <f t="shared" ref="F124:I124" si="88">MIN(MAX(CEILING(F$151/$E$100,1)*$E$100-(F111-F110),0),F122)</f>
        <v>0</v>
      </c>
      <c r="G124" s="273">
        <f t="shared" si="88"/>
        <v>0</v>
      </c>
      <c r="H124" s="273">
        <f t="shared" si="88"/>
        <v>0</v>
      </c>
      <c r="I124" s="273">
        <f t="shared" si="88"/>
        <v>0</v>
      </c>
      <c r="J124" s="273">
        <f>MIN(MAX(CEILING(J$151/$E$100,1)*$E$100-(J111-J110),0),J122)</f>
        <v>10</v>
      </c>
      <c r="K124" s="273">
        <f>MIN(MAX(CEILING(K$151/$E$100,1)*$E$100-(K111-K110),0),K122)</f>
        <v>0</v>
      </c>
      <c r="L124" s="273">
        <f t="shared" ref="L124:O124" si="89">MIN(MAX(CEILING(L$151/$E$100,1)*$E$100-(L111-L110),0),L122)</f>
        <v>20</v>
      </c>
      <c r="M124" s="273">
        <f t="shared" si="89"/>
        <v>0</v>
      </c>
      <c r="N124" s="273">
        <f t="shared" si="89"/>
        <v>0</v>
      </c>
      <c r="O124" s="273">
        <f t="shared" si="89"/>
        <v>0</v>
      </c>
      <c r="P124" s="49"/>
      <c r="AA124" s="119"/>
      <c r="AB124" s="119"/>
      <c r="AC124" s="275"/>
      <c r="AD124" s="126"/>
      <c r="AF124" s="127"/>
      <c r="AH124" s="276"/>
    </row>
    <row r="125" spans="3:34" x14ac:dyDescent="0.3">
      <c r="D125" s="159" t="s">
        <v>68</v>
      </c>
      <c r="E125" s="160"/>
      <c r="F125" s="84">
        <f t="shared" ref="F125:O125" si="90">QUOTIENT(MOD(F123+$E$95-1,$E$94),$E$95)</f>
        <v>0</v>
      </c>
      <c r="G125" s="84">
        <f t="shared" si="90"/>
        <v>0</v>
      </c>
      <c r="H125" s="84">
        <f t="shared" si="90"/>
        <v>0</v>
      </c>
      <c r="I125" s="84">
        <f t="shared" si="90"/>
        <v>0</v>
      </c>
      <c r="J125" s="84">
        <f t="shared" si="90"/>
        <v>1</v>
      </c>
      <c r="K125" s="84">
        <f t="shared" si="90"/>
        <v>0</v>
      </c>
      <c r="L125" s="84">
        <f t="shared" si="90"/>
        <v>0</v>
      </c>
      <c r="M125" s="84">
        <f t="shared" si="90"/>
        <v>0</v>
      </c>
      <c r="N125" s="84">
        <f t="shared" si="90"/>
        <v>0</v>
      </c>
      <c r="O125" s="85">
        <f t="shared" si="90"/>
        <v>0</v>
      </c>
      <c r="P125" s="57"/>
    </row>
    <row r="126" spans="3:34" x14ac:dyDescent="0.3">
      <c r="D126" s="161" t="s">
        <v>73</v>
      </c>
      <c r="E126" s="83"/>
      <c r="F126" s="84">
        <f t="shared" ref="F126:O126" si="91">QUOTIENT(F123+$E$95-1,$E$94)</f>
        <v>0</v>
      </c>
      <c r="G126" s="84">
        <f t="shared" si="91"/>
        <v>0</v>
      </c>
      <c r="H126" s="84">
        <f t="shared" si="91"/>
        <v>0</v>
      </c>
      <c r="I126" s="84">
        <f t="shared" si="91"/>
        <v>0</v>
      </c>
      <c r="J126" s="84">
        <f t="shared" si="91"/>
        <v>0</v>
      </c>
      <c r="K126" s="84">
        <f t="shared" si="91"/>
        <v>0</v>
      </c>
      <c r="L126" s="84">
        <f t="shared" si="91"/>
        <v>1</v>
      </c>
      <c r="M126" s="84">
        <f t="shared" si="91"/>
        <v>0</v>
      </c>
      <c r="N126" s="84">
        <f t="shared" si="91"/>
        <v>0</v>
      </c>
      <c r="O126" s="85">
        <f t="shared" si="91"/>
        <v>0</v>
      </c>
      <c r="P126" s="57"/>
    </row>
    <row r="127" spans="3:34" ht="15" thickBot="1" x14ac:dyDescent="0.35">
      <c r="D127" s="162" t="s">
        <v>74</v>
      </c>
      <c r="E127" s="130"/>
      <c r="F127" s="131">
        <f>F126*$F$94+F125*$F$95</f>
        <v>0</v>
      </c>
      <c r="G127" s="131">
        <f t="shared" ref="G127:O127" si="92">G126*$F$94+G125*$F$95</f>
        <v>0</v>
      </c>
      <c r="H127" s="131">
        <f t="shared" si="92"/>
        <v>0</v>
      </c>
      <c r="I127" s="131">
        <f t="shared" si="92"/>
        <v>0</v>
      </c>
      <c r="J127" s="131">
        <f t="shared" si="92"/>
        <v>120</v>
      </c>
      <c r="K127" s="131">
        <f t="shared" si="92"/>
        <v>0</v>
      </c>
      <c r="L127" s="131">
        <f t="shared" si="92"/>
        <v>200</v>
      </c>
      <c r="M127" s="131">
        <f t="shared" si="92"/>
        <v>0</v>
      </c>
      <c r="N127" s="131">
        <f t="shared" si="92"/>
        <v>0</v>
      </c>
      <c r="O127" s="132">
        <f t="shared" si="92"/>
        <v>0</v>
      </c>
      <c r="P127" s="133"/>
    </row>
    <row r="128" spans="3:34" x14ac:dyDescent="0.3">
      <c r="C128" s="49" t="s">
        <v>75</v>
      </c>
      <c r="D128" s="134" t="s">
        <v>76</v>
      </c>
      <c r="E128" s="91"/>
      <c r="F128" s="139">
        <f t="shared" ref="F128:I128" si="93">F124*F116</f>
        <v>0</v>
      </c>
      <c r="G128" s="139">
        <f t="shared" si="93"/>
        <v>0</v>
      </c>
      <c r="H128" s="139">
        <f t="shared" si="93"/>
        <v>0</v>
      </c>
      <c r="I128" s="139">
        <f t="shared" si="93"/>
        <v>0</v>
      </c>
      <c r="J128" s="139">
        <f>J124*J116</f>
        <v>2150</v>
      </c>
      <c r="K128" s="139">
        <f t="shared" ref="K128:O128" si="94">K124*K116</f>
        <v>0</v>
      </c>
      <c r="L128" s="139">
        <f t="shared" si="94"/>
        <v>4280</v>
      </c>
      <c r="M128" s="139">
        <f t="shared" si="94"/>
        <v>0</v>
      </c>
      <c r="N128" s="139">
        <f t="shared" si="94"/>
        <v>0</v>
      </c>
      <c r="O128" s="140">
        <f t="shared" si="94"/>
        <v>0</v>
      </c>
      <c r="P128" s="133"/>
    </row>
    <row r="129" spans="2:27" ht="15" thickBot="1" x14ac:dyDescent="0.35">
      <c r="C129" s="49"/>
      <c r="D129" s="136" t="s">
        <v>77</v>
      </c>
      <c r="E129" s="137"/>
      <c r="F129" s="109">
        <f>F128+F127</f>
        <v>0</v>
      </c>
      <c r="G129" s="109">
        <f t="shared" ref="G129:O129" si="95">G128+G127</f>
        <v>0</v>
      </c>
      <c r="H129" s="109">
        <f t="shared" si="95"/>
        <v>0</v>
      </c>
      <c r="I129" s="109">
        <f t="shared" si="95"/>
        <v>0</v>
      </c>
      <c r="J129" s="109">
        <f t="shared" si="95"/>
        <v>2270</v>
      </c>
      <c r="K129" s="109">
        <f t="shared" si="95"/>
        <v>0</v>
      </c>
      <c r="L129" s="109">
        <f t="shared" si="95"/>
        <v>4480</v>
      </c>
      <c r="M129" s="109">
        <f t="shared" si="95"/>
        <v>0</v>
      </c>
      <c r="N129" s="109">
        <f t="shared" si="95"/>
        <v>0</v>
      </c>
      <c r="O129" s="110">
        <f t="shared" si="95"/>
        <v>0</v>
      </c>
      <c r="P129" s="57"/>
    </row>
    <row r="130" spans="2:27" x14ac:dyDescent="0.3">
      <c r="D130" s="138" t="s">
        <v>78</v>
      </c>
      <c r="E130" s="91"/>
      <c r="F130" s="139">
        <f t="shared" ref="F130:I130" si="96">F124*F119</f>
        <v>0</v>
      </c>
      <c r="G130" s="139">
        <f t="shared" si="96"/>
        <v>0</v>
      </c>
      <c r="H130" s="139">
        <f t="shared" si="96"/>
        <v>0</v>
      </c>
      <c r="I130" s="139">
        <f t="shared" si="96"/>
        <v>0</v>
      </c>
      <c r="J130" s="139">
        <f>J124*J119</f>
        <v>4180</v>
      </c>
      <c r="K130" s="139">
        <f t="shared" ref="K130:O130" si="97">K124*K119</f>
        <v>0</v>
      </c>
      <c r="L130" s="139">
        <f t="shared" si="97"/>
        <v>8460</v>
      </c>
      <c r="M130" s="139">
        <f t="shared" si="97"/>
        <v>0</v>
      </c>
      <c r="N130" s="139">
        <f t="shared" si="97"/>
        <v>0</v>
      </c>
      <c r="O130" s="140">
        <f t="shared" si="97"/>
        <v>0</v>
      </c>
      <c r="P130" s="57"/>
    </row>
    <row r="131" spans="2:27" ht="15" thickBot="1" x14ac:dyDescent="0.35">
      <c r="D131" s="136" t="s">
        <v>79</v>
      </c>
      <c r="E131" s="141"/>
      <c r="F131" s="142">
        <f>F130-F129</f>
        <v>0</v>
      </c>
      <c r="G131" s="142">
        <f>G130-G129</f>
        <v>0</v>
      </c>
      <c r="H131" s="143">
        <f t="shared" ref="H131:O131" si="98">H130-H129</f>
        <v>0</v>
      </c>
      <c r="I131" s="142">
        <f t="shared" si="98"/>
        <v>0</v>
      </c>
      <c r="J131" s="142">
        <f t="shared" si="98"/>
        <v>1910</v>
      </c>
      <c r="K131" s="142">
        <f t="shared" si="98"/>
        <v>0</v>
      </c>
      <c r="L131" s="142">
        <f t="shared" si="98"/>
        <v>3980</v>
      </c>
      <c r="M131" s="142">
        <f t="shared" si="98"/>
        <v>0</v>
      </c>
      <c r="N131" s="142">
        <f t="shared" si="98"/>
        <v>0</v>
      </c>
      <c r="O131" s="144">
        <f t="shared" si="98"/>
        <v>0</v>
      </c>
      <c r="P131" s="49" t="s">
        <v>62</v>
      </c>
    </row>
    <row r="132" spans="2:27" ht="15" thickBot="1" x14ac:dyDescent="0.35">
      <c r="D132" s="145" t="s">
        <v>80</v>
      </c>
      <c r="E132" s="146"/>
      <c r="F132" s="147">
        <f t="shared" ref="F132:O132" si="99">F121-F131</f>
        <v>0</v>
      </c>
      <c r="G132" s="147">
        <f t="shared" si="99"/>
        <v>0</v>
      </c>
      <c r="H132" s="147">
        <f t="shared" si="99"/>
        <v>7480</v>
      </c>
      <c r="I132" s="147">
        <f t="shared" si="99"/>
        <v>9480</v>
      </c>
      <c r="J132" s="147">
        <f t="shared" si="99"/>
        <v>7720</v>
      </c>
      <c r="K132" s="147">
        <f t="shared" si="99"/>
        <v>4080</v>
      </c>
      <c r="L132" s="147">
        <f t="shared" si="99"/>
        <v>31840</v>
      </c>
      <c r="M132" s="147">
        <f t="shared" si="99"/>
        <v>3940</v>
      </c>
      <c r="N132" s="147">
        <f t="shared" si="99"/>
        <v>5890</v>
      </c>
      <c r="O132" s="148">
        <f t="shared" si="99"/>
        <v>4060</v>
      </c>
      <c r="AA132" s="168"/>
    </row>
    <row r="133" spans="2:27" x14ac:dyDescent="0.3">
      <c r="D133" s="149" t="s">
        <v>81</v>
      </c>
      <c r="E133" s="150"/>
      <c r="F133" s="151" t="e">
        <f t="shared" ref="F133:O133" si="100">F122/F112</f>
        <v>#DIV/0!</v>
      </c>
      <c r="G133" s="151" t="e">
        <f t="shared" si="100"/>
        <v>#DIV/0!</v>
      </c>
      <c r="H133" s="151">
        <f t="shared" si="100"/>
        <v>0</v>
      </c>
      <c r="I133" s="151">
        <f t="shared" si="100"/>
        <v>0.4</v>
      </c>
      <c r="J133" s="151">
        <f t="shared" si="100"/>
        <v>0.2</v>
      </c>
      <c r="K133" s="151">
        <f t="shared" si="100"/>
        <v>0</v>
      </c>
      <c r="L133" s="151">
        <f t="shared" si="100"/>
        <v>0.83333333333333337</v>
      </c>
      <c r="M133" s="151">
        <f t="shared" si="100"/>
        <v>0.75</v>
      </c>
      <c r="N133" s="151">
        <f t="shared" si="100"/>
        <v>0</v>
      </c>
      <c r="O133" s="151">
        <f t="shared" si="100"/>
        <v>0</v>
      </c>
      <c r="AA133" s="168"/>
    </row>
    <row r="134" spans="2:27" x14ac:dyDescent="0.3">
      <c r="D134" s="149" t="s">
        <v>82</v>
      </c>
      <c r="E134" s="150"/>
      <c r="F134" s="151" t="e">
        <f t="shared" ref="F134:O134" si="101">F129/F118</f>
        <v>#DIV/0!</v>
      </c>
      <c r="G134" s="151" t="e">
        <f t="shared" si="101"/>
        <v>#DIV/0!</v>
      </c>
      <c r="H134" s="151">
        <f t="shared" si="101"/>
        <v>0</v>
      </c>
      <c r="I134" s="151">
        <f t="shared" si="101"/>
        <v>0</v>
      </c>
      <c r="J134" s="151">
        <f t="shared" si="101"/>
        <v>0.20141969831410825</v>
      </c>
      <c r="K134" s="151">
        <f t="shared" si="101"/>
        <v>0</v>
      </c>
      <c r="L134" s="151">
        <f t="shared" si="101"/>
        <v>0.1111111111111111</v>
      </c>
      <c r="M134" s="151">
        <f t="shared" si="101"/>
        <v>0</v>
      </c>
      <c r="N134" s="151">
        <f t="shared" si="101"/>
        <v>0</v>
      </c>
      <c r="O134" s="151">
        <f t="shared" si="101"/>
        <v>0</v>
      </c>
      <c r="AA134" s="168"/>
    </row>
    <row r="135" spans="2:27" x14ac:dyDescent="0.3">
      <c r="D135" s="149" t="s">
        <v>83</v>
      </c>
      <c r="E135" s="152"/>
      <c r="F135" s="151" t="e">
        <f t="shared" ref="F135:O135" si="102">F131/F121</f>
        <v>#DIV/0!</v>
      </c>
      <c r="G135" s="151" t="e">
        <f t="shared" si="102"/>
        <v>#DIV/0!</v>
      </c>
      <c r="H135" s="151">
        <f t="shared" si="102"/>
        <v>0</v>
      </c>
      <c r="I135" s="151">
        <f t="shared" si="102"/>
        <v>0</v>
      </c>
      <c r="J135" s="151">
        <f t="shared" si="102"/>
        <v>0.19833852544132918</v>
      </c>
      <c r="K135" s="151">
        <f t="shared" si="102"/>
        <v>0</v>
      </c>
      <c r="L135" s="151">
        <f t="shared" si="102"/>
        <v>0.1111111111111111</v>
      </c>
      <c r="M135" s="151">
        <f t="shared" si="102"/>
        <v>0</v>
      </c>
      <c r="N135" s="151">
        <f t="shared" si="102"/>
        <v>0</v>
      </c>
      <c r="O135" s="151">
        <f t="shared" si="102"/>
        <v>0</v>
      </c>
    </row>
    <row r="136" spans="2:27" x14ac:dyDescent="0.3">
      <c r="D136" s="186"/>
      <c r="E136" s="170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</row>
    <row r="137" spans="2:27" x14ac:dyDescent="0.3">
      <c r="D137" s="186"/>
      <c r="E137" s="170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57"/>
    </row>
    <row r="139" spans="2:27" x14ac:dyDescent="0.3">
      <c r="C139" s="187" t="s">
        <v>91</v>
      </c>
      <c r="D139" s="188" t="s">
        <v>92</v>
      </c>
      <c r="E139" s="189"/>
      <c r="F139" s="187"/>
    </row>
    <row r="140" spans="2:27" x14ac:dyDescent="0.3">
      <c r="D140" s="1" t="s">
        <v>113</v>
      </c>
      <c r="E140" s="5">
        <f>Supplier1!C5</f>
        <v>1</v>
      </c>
      <c r="F140" t="s">
        <v>34</v>
      </c>
    </row>
    <row r="141" spans="2:27" x14ac:dyDescent="0.3">
      <c r="D141" s="1" t="s">
        <v>112</v>
      </c>
      <c r="E141" s="6">
        <f>Supplier1!C7</f>
        <v>50</v>
      </c>
      <c r="F141" t="s">
        <v>35</v>
      </c>
      <c r="K141" s="53" t="s">
        <v>36</v>
      </c>
    </row>
    <row r="142" spans="2:27" x14ac:dyDescent="0.3">
      <c r="D142" s="1" t="s">
        <v>37</v>
      </c>
      <c r="E142" s="6">
        <f>Supplier1!C8</f>
        <v>30</v>
      </c>
      <c r="F142" t="s">
        <v>35</v>
      </c>
    </row>
    <row r="143" spans="2:27" ht="15" thickBot="1" x14ac:dyDescent="0.35">
      <c r="B143" t="s">
        <v>135</v>
      </c>
      <c r="D143" s="1" t="s">
        <v>131</v>
      </c>
      <c r="E143" s="7">
        <f>Supplier1!C4</f>
        <v>200</v>
      </c>
    </row>
    <row r="144" spans="2:27" ht="15" thickBot="1" x14ac:dyDescent="0.35">
      <c r="E144" s="54" t="s">
        <v>38</v>
      </c>
      <c r="F144" s="8" t="s">
        <v>0</v>
      </c>
      <c r="G144" s="8" t="s">
        <v>1</v>
      </c>
      <c r="H144" s="8" t="s">
        <v>93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0" t="s">
        <v>94</v>
      </c>
      <c r="E145" s="191"/>
      <c r="F145" s="192">
        <f t="shared" ref="F145:O145" si="103">SUM(F112,F67,F23)</f>
        <v>20</v>
      </c>
      <c r="G145" s="192">
        <f t="shared" si="103"/>
        <v>80</v>
      </c>
      <c r="H145" s="192">
        <f t="shared" si="103"/>
        <v>220</v>
      </c>
      <c r="I145" s="192">
        <f t="shared" si="103"/>
        <v>170</v>
      </c>
      <c r="J145" s="192">
        <f t="shared" si="103"/>
        <v>260</v>
      </c>
      <c r="K145" s="192">
        <f t="shared" si="103"/>
        <v>220</v>
      </c>
      <c r="L145" s="192">
        <f t="shared" si="103"/>
        <v>220</v>
      </c>
      <c r="M145" s="192">
        <f t="shared" si="103"/>
        <v>90</v>
      </c>
      <c r="N145" s="192">
        <f t="shared" si="103"/>
        <v>30</v>
      </c>
      <c r="O145" s="193">
        <f t="shared" si="103"/>
        <v>20</v>
      </c>
    </row>
    <row r="146" spans="3:16" x14ac:dyDescent="0.3">
      <c r="D146" s="194" t="s">
        <v>95</v>
      </c>
      <c r="E146" s="195"/>
      <c r="F146" s="196"/>
      <c r="G146" s="196"/>
      <c r="H146" s="196"/>
      <c r="I146" s="196"/>
      <c r="J146" s="196"/>
      <c r="K146" s="196"/>
      <c r="L146" s="196"/>
      <c r="M146" s="196"/>
      <c r="N146" s="196"/>
      <c r="O146" s="197"/>
    </row>
    <row r="147" spans="3:16" x14ac:dyDescent="0.3">
      <c r="D147" s="175" t="s">
        <v>96</v>
      </c>
      <c r="E147" s="35">
        <f>Supplier1!C9</f>
        <v>50</v>
      </c>
      <c r="F147" s="69">
        <f t="shared" ref="F147:O147" si="104">E147+F149-F145</f>
        <v>30</v>
      </c>
      <c r="G147" s="69">
        <f t="shared" si="104"/>
        <v>50</v>
      </c>
      <c r="H147" s="69">
        <f t="shared" si="104"/>
        <v>30</v>
      </c>
      <c r="I147" s="69">
        <f t="shared" si="104"/>
        <v>60</v>
      </c>
      <c r="J147" s="69">
        <f t="shared" si="104"/>
        <v>50</v>
      </c>
      <c r="K147" s="69">
        <f t="shared" si="104"/>
        <v>30</v>
      </c>
      <c r="L147" s="69">
        <f t="shared" si="104"/>
        <v>60</v>
      </c>
      <c r="M147" s="69">
        <f t="shared" si="104"/>
        <v>70</v>
      </c>
      <c r="N147" s="69">
        <f t="shared" si="104"/>
        <v>40</v>
      </c>
      <c r="O147" s="70">
        <f t="shared" si="104"/>
        <v>70</v>
      </c>
    </row>
    <row r="148" spans="3:16" x14ac:dyDescent="0.3">
      <c r="D148" s="175" t="s">
        <v>97</v>
      </c>
      <c r="E148" s="72"/>
      <c r="F148" s="69">
        <f t="shared" ref="F148:O148" si="105">IF(E147-F145&lt;=$E$142, F145-E147+$E$142,0)</f>
        <v>0</v>
      </c>
      <c r="G148" s="69">
        <f t="shared" si="105"/>
        <v>80</v>
      </c>
      <c r="H148" s="69">
        <f t="shared" si="105"/>
        <v>200</v>
      </c>
      <c r="I148" s="69">
        <f t="shared" si="105"/>
        <v>170</v>
      </c>
      <c r="J148" s="69">
        <f t="shared" si="105"/>
        <v>230</v>
      </c>
      <c r="K148" s="69">
        <f t="shared" si="105"/>
        <v>200</v>
      </c>
      <c r="L148" s="69">
        <f t="shared" si="105"/>
        <v>220</v>
      </c>
      <c r="M148" s="69">
        <f t="shared" si="105"/>
        <v>60</v>
      </c>
      <c r="N148" s="69">
        <f t="shared" si="105"/>
        <v>0</v>
      </c>
      <c r="O148" s="70">
        <f t="shared" si="105"/>
        <v>10</v>
      </c>
    </row>
    <row r="149" spans="3:16" x14ac:dyDescent="0.3">
      <c r="D149" s="179" t="s">
        <v>98</v>
      </c>
      <c r="E149" s="72"/>
      <c r="F149" s="69">
        <f xml:space="preserve"> CEILING(F148/$E$141,1)*$E$141</f>
        <v>0</v>
      </c>
      <c r="G149" s="69">
        <f t="shared" ref="G149:O149" si="106" xml:space="preserve"> CEILING(G148/$E$141,1)*$E$141</f>
        <v>100</v>
      </c>
      <c r="H149" s="198">
        <f t="shared" si="106"/>
        <v>200</v>
      </c>
      <c r="I149" s="69">
        <f t="shared" si="106"/>
        <v>200</v>
      </c>
      <c r="J149" s="69">
        <f t="shared" si="106"/>
        <v>250</v>
      </c>
      <c r="K149" s="69">
        <f t="shared" si="106"/>
        <v>200</v>
      </c>
      <c r="L149" s="69">
        <f t="shared" si="106"/>
        <v>250</v>
      </c>
      <c r="M149" s="69">
        <f t="shared" si="106"/>
        <v>100</v>
      </c>
      <c r="N149" s="69">
        <f t="shared" si="106"/>
        <v>0</v>
      </c>
      <c r="O149" s="70">
        <f t="shared" si="106"/>
        <v>50</v>
      </c>
    </row>
    <row r="150" spans="3:16" ht="15" thickBot="1" x14ac:dyDescent="0.35">
      <c r="D150" s="199" t="s">
        <v>99</v>
      </c>
      <c r="E150" s="200"/>
      <c r="F150" s="201">
        <f>G149</f>
        <v>100</v>
      </c>
      <c r="G150" s="201">
        <f>H149</f>
        <v>200</v>
      </c>
      <c r="H150" s="201">
        <f t="shared" ref="H150:O150" si="107">I149</f>
        <v>200</v>
      </c>
      <c r="I150" s="201">
        <f t="shared" si="107"/>
        <v>250</v>
      </c>
      <c r="J150" s="201">
        <f t="shared" si="107"/>
        <v>200</v>
      </c>
      <c r="K150" s="201">
        <f t="shared" si="107"/>
        <v>250</v>
      </c>
      <c r="L150" s="201">
        <f t="shared" si="107"/>
        <v>100</v>
      </c>
      <c r="M150" s="201">
        <f t="shared" si="107"/>
        <v>0</v>
      </c>
      <c r="N150" s="201">
        <f t="shared" si="107"/>
        <v>50</v>
      </c>
      <c r="O150" s="202">
        <f t="shared" si="107"/>
        <v>0</v>
      </c>
      <c r="P150" s="133"/>
    </row>
    <row r="151" spans="3:16" ht="15" thickBot="1" x14ac:dyDescent="0.35">
      <c r="D151" s="203" t="s">
        <v>100</v>
      </c>
      <c r="E151" s="204"/>
      <c r="F151" s="205">
        <f>IF(F148&gt;$E$143,F148-$E$143,0)</f>
        <v>0</v>
      </c>
      <c r="G151" s="205">
        <f t="shared" ref="G151:O152" si="108">IF(G148&gt;$E$143,G148-$E$143,0)</f>
        <v>0</v>
      </c>
      <c r="H151" s="205">
        <f>IF(H148&gt;$E$143,H148-$E$143,0)</f>
        <v>0</v>
      </c>
      <c r="I151" s="205">
        <f t="shared" si="108"/>
        <v>0</v>
      </c>
      <c r="J151" s="205">
        <f t="shared" si="108"/>
        <v>30</v>
      </c>
      <c r="K151" s="205">
        <f t="shared" si="108"/>
        <v>0</v>
      </c>
      <c r="L151" s="205">
        <f t="shared" si="108"/>
        <v>20</v>
      </c>
      <c r="M151" s="205">
        <f t="shared" si="108"/>
        <v>0</v>
      </c>
      <c r="N151" s="205">
        <f t="shared" si="108"/>
        <v>0</v>
      </c>
      <c r="O151" s="206">
        <f t="shared" si="108"/>
        <v>0</v>
      </c>
      <c r="P151" s="133"/>
    </row>
    <row r="152" spans="3:16" ht="15" thickBot="1" x14ac:dyDescent="0.35">
      <c r="D152" s="203" t="s">
        <v>101</v>
      </c>
      <c r="E152" s="204"/>
      <c r="F152" s="205">
        <f>IF(F149&gt;$E$143,F149-$E$143,0)</f>
        <v>0</v>
      </c>
      <c r="G152" s="205">
        <f t="shared" si="108"/>
        <v>0</v>
      </c>
      <c r="H152" s="205">
        <f>IF(H149&gt;$E$143,H149-$E$143,0)</f>
        <v>0</v>
      </c>
      <c r="I152" s="205">
        <f t="shared" si="108"/>
        <v>0</v>
      </c>
      <c r="J152" s="205">
        <f t="shared" si="108"/>
        <v>50</v>
      </c>
      <c r="K152" s="205">
        <f t="shared" si="108"/>
        <v>0</v>
      </c>
      <c r="L152" s="205">
        <f t="shared" si="108"/>
        <v>50</v>
      </c>
      <c r="M152" s="205">
        <f t="shared" si="108"/>
        <v>0</v>
      </c>
      <c r="N152" s="205">
        <f t="shared" si="108"/>
        <v>0</v>
      </c>
      <c r="O152" s="206">
        <f t="shared" si="108"/>
        <v>0</v>
      </c>
      <c r="P152" s="133"/>
    </row>
    <row r="153" spans="3:16" x14ac:dyDescent="0.3">
      <c r="H153" s="207"/>
      <c r="I153" s="208"/>
    </row>
    <row r="154" spans="3:16" x14ac:dyDescent="0.3">
      <c r="H154" s="209">
        <f>MIN(H131,H86,H42)</f>
        <v>0</v>
      </c>
      <c r="I154" s="208"/>
    </row>
    <row r="155" spans="3:16" x14ac:dyDescent="0.3">
      <c r="H155" s="207"/>
      <c r="I155" s="208"/>
    </row>
    <row r="156" spans="3:16" x14ac:dyDescent="0.3">
      <c r="C156" s="48" t="s">
        <v>102</v>
      </c>
      <c r="H156" s="210" t="s">
        <v>103</v>
      </c>
    </row>
    <row r="157" spans="3:16" x14ac:dyDescent="0.3">
      <c r="C157" t="s">
        <v>104</v>
      </c>
      <c r="H157" s="48" t="s">
        <v>105</v>
      </c>
    </row>
    <row r="158" spans="3:16" x14ac:dyDescent="0.3">
      <c r="C158" t="s">
        <v>106</v>
      </c>
    </row>
    <row r="159" spans="3:16" x14ac:dyDescent="0.3">
      <c r="C159" t="s">
        <v>107</v>
      </c>
    </row>
    <row r="160" spans="3:16" x14ac:dyDescent="0.3">
      <c r="C160" s="211" t="s">
        <v>108</v>
      </c>
      <c r="D160" s="48" t="s">
        <v>109</v>
      </c>
      <c r="H160" s="210" t="s">
        <v>110</v>
      </c>
    </row>
    <row r="161" spans="3:8" x14ac:dyDescent="0.3">
      <c r="H161" s="48" t="s">
        <v>111</v>
      </c>
    </row>
    <row r="163" spans="3:8" x14ac:dyDescent="0.3">
      <c r="C163" t="s">
        <v>127</v>
      </c>
    </row>
    <row r="186" spans="3:3" x14ac:dyDescent="0.3">
      <c r="C186" t="s">
        <v>25</v>
      </c>
    </row>
    <row r="209" spans="3:3" x14ac:dyDescent="0.3">
      <c r="C209" t="s">
        <v>24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Supplier1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2020-09-17T07:46:14Z</dcterms:modified>
</cp:coreProperties>
</file>