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2896093A-5D71-4806-B5D9-B8DE0BE4D6FD}" xr6:coauthVersionLast="45" xr6:coauthVersionMax="45" xr10:uidLastSave="{00000000-0000-0000-0000-000000000000}"/>
  <bookViews>
    <workbookView xWindow="28680" yWindow="240" windowWidth="29040" windowHeight="15840" tabRatio="761" firstSheet="3" activeTab="8" xr2:uid="{EC6B9FCF-015A-4253-A96B-EFFF1F70826F}"/>
  </bookViews>
  <sheets>
    <sheet name="Sheet1" sheetId="1" r:id="rId1"/>
    <sheet name="DRP" sheetId="2" r:id="rId2"/>
    <sheet name="DRP (simulate)" sheetId="4" r:id="rId3"/>
    <sheet name="DRP (simulate) (2)" sheetId="5" r:id="rId4"/>
    <sheet name="DRP (region)" sheetId="7" r:id="rId5"/>
    <sheet name="DRP (region) (2)" sheetId="9" r:id="rId6"/>
    <sheet name="DRP (ck)" sheetId="11" r:id="rId7"/>
    <sheet name="DRP (ck) (2)" sheetId="12" r:id="rId8"/>
    <sheet name="DRP (ck) (3)" sheetId="13" r:id="rId9"/>
    <sheet name="Def" sheetId="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13" l="1"/>
  <c r="G30" i="13"/>
  <c r="AH112" i="13" l="1"/>
  <c r="AG112" i="13"/>
  <c r="AF112" i="13"/>
  <c r="AE112" i="13"/>
  <c r="Z112" i="13"/>
  <c r="Y112" i="13"/>
  <c r="X112" i="13"/>
  <c r="X70" i="13"/>
  <c r="Y70" i="13"/>
  <c r="Z70" i="13"/>
  <c r="AE70" i="13"/>
  <c r="AF70" i="13"/>
  <c r="AG70" i="13"/>
  <c r="AH70" i="13"/>
  <c r="F70" i="13"/>
  <c r="G70" i="13"/>
  <c r="I70" i="13"/>
  <c r="J70" i="13"/>
  <c r="K70" i="13"/>
  <c r="L70" i="13"/>
  <c r="M70" i="13"/>
  <c r="N70" i="13"/>
  <c r="O70" i="13"/>
  <c r="H30" i="13"/>
  <c r="V49" i="13"/>
  <c r="V50" i="13"/>
  <c r="V51" i="13"/>
  <c r="V52" i="13"/>
  <c r="V53" i="13"/>
  <c r="V54" i="13"/>
  <c r="V55" i="13"/>
  <c r="V56" i="13"/>
  <c r="V57" i="13"/>
  <c r="V58" i="13"/>
  <c r="V59" i="13"/>
  <c r="V46" i="13"/>
  <c r="V47" i="13"/>
  <c r="V48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33" i="13"/>
  <c r="O138" i="13"/>
  <c r="O111" i="13"/>
  <c r="N111" i="13"/>
  <c r="M111" i="13"/>
  <c r="L111" i="13"/>
  <c r="K111" i="13"/>
  <c r="J111" i="13"/>
  <c r="I111" i="13"/>
  <c r="H111" i="13"/>
  <c r="G111" i="13"/>
  <c r="F111" i="13"/>
  <c r="O96" i="13"/>
  <c r="N96" i="13"/>
  <c r="M96" i="13"/>
  <c r="L96" i="13"/>
  <c r="K96" i="13"/>
  <c r="J96" i="13"/>
  <c r="I96" i="13"/>
  <c r="H96" i="13"/>
  <c r="G96" i="13"/>
  <c r="F96" i="13"/>
  <c r="F99" i="13" s="1"/>
  <c r="F100" i="13" s="1"/>
  <c r="AH75" i="13"/>
  <c r="AG75" i="13"/>
  <c r="AF75" i="13"/>
  <c r="AE75" i="13"/>
  <c r="Z75" i="13"/>
  <c r="Y75" i="13"/>
  <c r="X75" i="13"/>
  <c r="AH74" i="13"/>
  <c r="AG74" i="13"/>
  <c r="AF74" i="13"/>
  <c r="AE74" i="13"/>
  <c r="Z74" i="13"/>
  <c r="Y74" i="13"/>
  <c r="X74" i="13"/>
  <c r="AH73" i="13"/>
  <c r="AG73" i="13"/>
  <c r="AF73" i="13"/>
  <c r="AE73" i="13"/>
  <c r="Z73" i="13"/>
  <c r="Y73" i="13"/>
  <c r="X73" i="13"/>
  <c r="AH72" i="13"/>
  <c r="AG72" i="13"/>
  <c r="AF72" i="13"/>
  <c r="AE72" i="13"/>
  <c r="Z72" i="13"/>
  <c r="Y72" i="13"/>
  <c r="X72" i="13"/>
  <c r="AH71" i="13"/>
  <c r="AG71" i="13"/>
  <c r="AF71" i="13"/>
  <c r="AE71" i="13"/>
  <c r="Z71" i="13"/>
  <c r="Y71" i="13"/>
  <c r="X71" i="13"/>
  <c r="AH69" i="13"/>
  <c r="AG69" i="13"/>
  <c r="AF69" i="13"/>
  <c r="AE69" i="13"/>
  <c r="Z69" i="13"/>
  <c r="Y69" i="13"/>
  <c r="X69" i="13"/>
  <c r="AH68" i="13"/>
  <c r="AG68" i="13"/>
  <c r="AF68" i="13"/>
  <c r="AE68" i="13"/>
  <c r="Z68" i="13"/>
  <c r="Y68" i="13"/>
  <c r="X68" i="13"/>
  <c r="AH67" i="13"/>
  <c r="AG67" i="13"/>
  <c r="AF67" i="13"/>
  <c r="AE67" i="13"/>
  <c r="Z67" i="13"/>
  <c r="Y67" i="13"/>
  <c r="X67" i="13"/>
  <c r="AH66" i="13"/>
  <c r="AG66" i="13"/>
  <c r="AF66" i="13"/>
  <c r="AE66" i="13"/>
  <c r="Z66" i="13"/>
  <c r="Y66" i="13"/>
  <c r="X66" i="13"/>
  <c r="AH65" i="13"/>
  <c r="AG65" i="13"/>
  <c r="AF65" i="13"/>
  <c r="AE65" i="13"/>
  <c r="Z65" i="13"/>
  <c r="Y65" i="13"/>
  <c r="X65" i="13"/>
  <c r="AH64" i="13"/>
  <c r="AG64" i="13"/>
  <c r="AF64" i="13"/>
  <c r="AE64" i="13"/>
  <c r="Z64" i="13"/>
  <c r="Y64" i="13"/>
  <c r="X64" i="13"/>
  <c r="AH63" i="13"/>
  <c r="AG63" i="13"/>
  <c r="AF63" i="13"/>
  <c r="AE63" i="13"/>
  <c r="Z63" i="13"/>
  <c r="Y63" i="13"/>
  <c r="X63" i="13"/>
  <c r="AH62" i="13"/>
  <c r="AG62" i="13"/>
  <c r="AF62" i="13"/>
  <c r="AE62" i="13"/>
  <c r="Z62" i="13"/>
  <c r="Y62" i="13"/>
  <c r="X62" i="13"/>
  <c r="AH61" i="13"/>
  <c r="AG61" i="13"/>
  <c r="AF61" i="13"/>
  <c r="AE61" i="13"/>
  <c r="Z61" i="13"/>
  <c r="Y61" i="13"/>
  <c r="X61" i="13"/>
  <c r="AH60" i="13"/>
  <c r="AG60" i="13"/>
  <c r="AF60" i="13"/>
  <c r="AE60" i="13"/>
  <c r="Z60" i="13"/>
  <c r="Y60" i="13"/>
  <c r="X60" i="13"/>
  <c r="O60" i="13"/>
  <c r="O61" i="13" s="1"/>
  <c r="AH59" i="13"/>
  <c r="AG59" i="13"/>
  <c r="AF59" i="13"/>
  <c r="AE59" i="13"/>
  <c r="Z59" i="13"/>
  <c r="Y59" i="13"/>
  <c r="X59" i="13"/>
  <c r="AH58" i="13"/>
  <c r="AG58" i="13"/>
  <c r="AF58" i="13"/>
  <c r="AE58" i="13"/>
  <c r="Z58" i="13"/>
  <c r="Y58" i="13"/>
  <c r="X58" i="13"/>
  <c r="AH57" i="13"/>
  <c r="AG57" i="13"/>
  <c r="AF57" i="13"/>
  <c r="AE57" i="13"/>
  <c r="Z57" i="13"/>
  <c r="Y57" i="13"/>
  <c r="X57" i="13"/>
  <c r="AH56" i="13"/>
  <c r="AG56" i="13"/>
  <c r="AF56" i="13"/>
  <c r="AE56" i="13"/>
  <c r="Z56" i="13"/>
  <c r="Y56" i="13"/>
  <c r="X56" i="13"/>
  <c r="AH55" i="13"/>
  <c r="AG55" i="13"/>
  <c r="AF55" i="13"/>
  <c r="AE55" i="13"/>
  <c r="Z55" i="13"/>
  <c r="Y55" i="13"/>
  <c r="X55" i="13"/>
  <c r="O55" i="13"/>
  <c r="N55" i="13"/>
  <c r="M55" i="13"/>
  <c r="L55" i="13"/>
  <c r="K55" i="13"/>
  <c r="J55" i="13"/>
  <c r="I55" i="13"/>
  <c r="H55" i="13"/>
  <c r="G55" i="13"/>
  <c r="F55" i="13"/>
  <c r="F58" i="13" s="1"/>
  <c r="F59" i="13" s="1"/>
  <c r="F57" i="13" s="1"/>
  <c r="AH54" i="13"/>
  <c r="AG54" i="13"/>
  <c r="AF54" i="13"/>
  <c r="AE54" i="13"/>
  <c r="Z54" i="13"/>
  <c r="Y54" i="13"/>
  <c r="X54" i="13"/>
  <c r="AH53" i="13"/>
  <c r="AG53" i="13"/>
  <c r="AF53" i="13"/>
  <c r="AE53" i="13"/>
  <c r="Z53" i="13"/>
  <c r="Y53" i="13"/>
  <c r="X53" i="13"/>
  <c r="AH52" i="13"/>
  <c r="AG52" i="13"/>
  <c r="AF52" i="13"/>
  <c r="AE52" i="13"/>
  <c r="Z52" i="13"/>
  <c r="Y52" i="13"/>
  <c r="X52" i="13"/>
  <c r="AH51" i="13"/>
  <c r="AG51" i="13"/>
  <c r="AF51" i="13"/>
  <c r="AE51" i="13"/>
  <c r="Z51" i="13"/>
  <c r="Y51" i="13"/>
  <c r="X51" i="13"/>
  <c r="AH50" i="13"/>
  <c r="AG50" i="13"/>
  <c r="AF50" i="13"/>
  <c r="AE50" i="13"/>
  <c r="Z50" i="13"/>
  <c r="Y50" i="13"/>
  <c r="X50" i="13"/>
  <c r="AH49" i="13"/>
  <c r="AG49" i="13"/>
  <c r="AF49" i="13"/>
  <c r="AE49" i="13"/>
  <c r="Z49" i="13"/>
  <c r="Y49" i="13"/>
  <c r="X49" i="13"/>
  <c r="AH48" i="13"/>
  <c r="AG48" i="13"/>
  <c r="AF48" i="13"/>
  <c r="AE48" i="13"/>
  <c r="Z48" i="13"/>
  <c r="Y48" i="13"/>
  <c r="X48" i="13"/>
  <c r="AH47" i="13"/>
  <c r="AG47" i="13"/>
  <c r="AF47" i="13"/>
  <c r="AE47" i="13"/>
  <c r="Z47" i="13"/>
  <c r="Y47" i="13"/>
  <c r="X47" i="13"/>
  <c r="AH46" i="13"/>
  <c r="AG46" i="13"/>
  <c r="AF46" i="13"/>
  <c r="AE46" i="13"/>
  <c r="Z46" i="13"/>
  <c r="Y46" i="13"/>
  <c r="X46" i="13"/>
  <c r="AH45" i="13"/>
  <c r="AG45" i="13"/>
  <c r="AF45" i="13"/>
  <c r="AE45" i="13"/>
  <c r="Z45" i="13"/>
  <c r="Y45" i="13"/>
  <c r="X45" i="13"/>
  <c r="AH44" i="13"/>
  <c r="AG44" i="13"/>
  <c r="AF44" i="13"/>
  <c r="AE44" i="13"/>
  <c r="Z44" i="13"/>
  <c r="Y44" i="13"/>
  <c r="X44" i="13"/>
  <c r="AH43" i="13"/>
  <c r="AG43" i="13"/>
  <c r="AF43" i="13"/>
  <c r="AE43" i="13"/>
  <c r="Z43" i="13"/>
  <c r="Y43" i="13"/>
  <c r="X43" i="13"/>
  <c r="AH42" i="13"/>
  <c r="AG42" i="13"/>
  <c r="AF42" i="13"/>
  <c r="AE42" i="13"/>
  <c r="Z42" i="13"/>
  <c r="Y42" i="13"/>
  <c r="X42" i="13"/>
  <c r="AH41" i="13"/>
  <c r="AG41" i="13"/>
  <c r="AF41" i="13"/>
  <c r="AE41" i="13"/>
  <c r="Z41" i="13"/>
  <c r="Y41" i="13"/>
  <c r="X41" i="13"/>
  <c r="AH40" i="13"/>
  <c r="AG40" i="13"/>
  <c r="AF40" i="13"/>
  <c r="AE40" i="13"/>
  <c r="Z40" i="13"/>
  <c r="Y40" i="13"/>
  <c r="X40" i="13"/>
  <c r="AH39" i="13"/>
  <c r="AG39" i="13"/>
  <c r="AF39" i="13"/>
  <c r="AE39" i="13"/>
  <c r="Z39" i="13"/>
  <c r="Y39" i="13"/>
  <c r="X39" i="13"/>
  <c r="AH38" i="13"/>
  <c r="AG38" i="13"/>
  <c r="AF38" i="13"/>
  <c r="AE38" i="13"/>
  <c r="Z38" i="13"/>
  <c r="Y38" i="13"/>
  <c r="X38" i="13"/>
  <c r="AH37" i="13"/>
  <c r="AG37" i="13"/>
  <c r="AF37" i="13"/>
  <c r="AE37" i="13"/>
  <c r="Z37" i="13"/>
  <c r="Y37" i="13"/>
  <c r="X37" i="13"/>
  <c r="AH36" i="13"/>
  <c r="AG36" i="13"/>
  <c r="AF36" i="13"/>
  <c r="AE36" i="13"/>
  <c r="Z36" i="13"/>
  <c r="Y36" i="13"/>
  <c r="X36" i="13"/>
  <c r="AH35" i="13"/>
  <c r="AG35" i="13"/>
  <c r="AF35" i="13"/>
  <c r="AE35" i="13"/>
  <c r="Z35" i="13"/>
  <c r="Y35" i="13"/>
  <c r="X35" i="13"/>
  <c r="AH34" i="13"/>
  <c r="AG34" i="13"/>
  <c r="AF34" i="13"/>
  <c r="AE34" i="13"/>
  <c r="Z34" i="13"/>
  <c r="Y34" i="13"/>
  <c r="X34" i="13"/>
  <c r="AH33" i="13"/>
  <c r="AG33" i="13"/>
  <c r="AF33" i="13"/>
  <c r="AE33" i="13"/>
  <c r="Z33" i="13"/>
  <c r="Y33" i="13"/>
  <c r="X33" i="13"/>
  <c r="O30" i="13"/>
  <c r="N30" i="13"/>
  <c r="M30" i="13"/>
  <c r="L30" i="13"/>
  <c r="K30" i="13"/>
  <c r="J30" i="13"/>
  <c r="I30" i="13"/>
  <c r="F30" i="13"/>
  <c r="O20" i="13"/>
  <c r="O21" i="13" s="1"/>
  <c r="N20" i="13"/>
  <c r="N28" i="13" s="1"/>
  <c r="O15" i="13"/>
  <c r="N15" i="13"/>
  <c r="M15" i="13"/>
  <c r="L15" i="13"/>
  <c r="K15" i="13"/>
  <c r="J15" i="13"/>
  <c r="I15" i="13"/>
  <c r="H15" i="13"/>
  <c r="G15" i="13"/>
  <c r="F15" i="13"/>
  <c r="F18" i="13" l="1"/>
  <c r="F17" i="13"/>
  <c r="G18" i="13"/>
  <c r="O68" i="13"/>
  <c r="N25" i="13"/>
  <c r="N40" i="13"/>
  <c r="N21" i="13"/>
  <c r="O40" i="13"/>
  <c r="O65" i="13"/>
  <c r="N22" i="13"/>
  <c r="O28" i="13"/>
  <c r="O25" i="13"/>
  <c r="O22" i="13"/>
  <c r="O23" i="13" s="1"/>
  <c r="O80" i="13"/>
  <c r="F98" i="13"/>
  <c r="F101" i="13"/>
  <c r="G58" i="13"/>
  <c r="G59" i="13" s="1"/>
  <c r="F60" i="13" s="1"/>
  <c r="O62" i="13"/>
  <c r="O63" i="13" s="1"/>
  <c r="G109" i="12"/>
  <c r="G110" i="12" s="1"/>
  <c r="H109" i="12"/>
  <c r="H110" i="12" s="1"/>
  <c r="I109" i="12"/>
  <c r="I111" i="12" s="1"/>
  <c r="J109" i="12"/>
  <c r="J110" i="12" s="1"/>
  <c r="K109" i="12"/>
  <c r="K110" i="12" s="1"/>
  <c r="L109" i="12"/>
  <c r="L110" i="12" s="1"/>
  <c r="M109" i="12"/>
  <c r="M111" i="12" s="1"/>
  <c r="N109" i="12"/>
  <c r="N110" i="12" s="1"/>
  <c r="O109" i="12"/>
  <c r="O110" i="12" s="1"/>
  <c r="F109" i="12"/>
  <c r="F115" i="12" s="1"/>
  <c r="L115" i="12"/>
  <c r="G94" i="12"/>
  <c r="H94" i="12"/>
  <c r="I94" i="12"/>
  <c r="J94" i="12"/>
  <c r="K94" i="12"/>
  <c r="L94" i="12"/>
  <c r="M94" i="12"/>
  <c r="N94" i="12"/>
  <c r="O94" i="12"/>
  <c r="F94" i="12"/>
  <c r="F97" i="12" s="1"/>
  <c r="F98" i="12" s="1"/>
  <c r="G69" i="12"/>
  <c r="G70" i="12" s="1"/>
  <c r="H69" i="12"/>
  <c r="H70" i="12" s="1"/>
  <c r="I69" i="12"/>
  <c r="I71" i="12" s="1"/>
  <c r="J69" i="12"/>
  <c r="J70" i="12" s="1"/>
  <c r="K69" i="12"/>
  <c r="K71" i="12" s="1"/>
  <c r="L69" i="12"/>
  <c r="L71" i="12" s="1"/>
  <c r="M69" i="12"/>
  <c r="M71" i="12" s="1"/>
  <c r="N69" i="12"/>
  <c r="N70" i="12" s="1"/>
  <c r="O69" i="12"/>
  <c r="O70" i="12" s="1"/>
  <c r="F69" i="12"/>
  <c r="F71" i="12" s="1"/>
  <c r="G71" i="12"/>
  <c r="O176" i="12"/>
  <c r="O135" i="12"/>
  <c r="AH74" i="12"/>
  <c r="AG74" i="12"/>
  <c r="AF74" i="12"/>
  <c r="AE74" i="12"/>
  <c r="Z74" i="12"/>
  <c r="Y74" i="12"/>
  <c r="X74" i="12"/>
  <c r="AH73" i="12"/>
  <c r="AG73" i="12"/>
  <c r="AF73" i="12"/>
  <c r="AE73" i="12"/>
  <c r="Z73" i="12"/>
  <c r="Y73" i="12"/>
  <c r="X73" i="12"/>
  <c r="AH72" i="12"/>
  <c r="AG72" i="12"/>
  <c r="AF72" i="12"/>
  <c r="AE72" i="12"/>
  <c r="Z72" i="12"/>
  <c r="Y72" i="12"/>
  <c r="X72" i="12"/>
  <c r="AH71" i="12"/>
  <c r="AG71" i="12"/>
  <c r="AF71" i="12"/>
  <c r="AE71" i="12"/>
  <c r="Z71" i="12"/>
  <c r="Y71" i="12"/>
  <c r="X71" i="12"/>
  <c r="AH70" i="12"/>
  <c r="AG70" i="12"/>
  <c r="AF70" i="12"/>
  <c r="AE70" i="12"/>
  <c r="Z70" i="12"/>
  <c r="Y70" i="12"/>
  <c r="X70" i="12"/>
  <c r="AH69" i="12"/>
  <c r="AG69" i="12"/>
  <c r="AF69" i="12"/>
  <c r="AE69" i="12"/>
  <c r="Z69" i="12"/>
  <c r="Y69" i="12"/>
  <c r="X69" i="12"/>
  <c r="AH68" i="12"/>
  <c r="AG68" i="12"/>
  <c r="AF68" i="12"/>
  <c r="AE68" i="12"/>
  <c r="Z68" i="12"/>
  <c r="Y68" i="12"/>
  <c r="X68" i="12"/>
  <c r="AH67" i="12"/>
  <c r="AG67" i="12"/>
  <c r="AF67" i="12"/>
  <c r="AE67" i="12"/>
  <c r="Z67" i="12"/>
  <c r="Y67" i="12"/>
  <c r="X67" i="12"/>
  <c r="AH66" i="12"/>
  <c r="AG66" i="12"/>
  <c r="AF66" i="12"/>
  <c r="AE66" i="12"/>
  <c r="Z66" i="12"/>
  <c r="Y66" i="12"/>
  <c r="X66" i="12"/>
  <c r="AH65" i="12"/>
  <c r="AG65" i="12"/>
  <c r="AF65" i="12"/>
  <c r="AE65" i="12"/>
  <c r="Z65" i="12"/>
  <c r="Y65" i="12"/>
  <c r="X65" i="12"/>
  <c r="AH64" i="12"/>
  <c r="AG64" i="12"/>
  <c r="AF64" i="12"/>
  <c r="AE64" i="12"/>
  <c r="Z64" i="12"/>
  <c r="Y64" i="12"/>
  <c r="X64" i="12"/>
  <c r="AH63" i="12"/>
  <c r="AG63" i="12"/>
  <c r="AF63" i="12"/>
  <c r="AE63" i="12"/>
  <c r="Z63" i="12"/>
  <c r="Y63" i="12"/>
  <c r="X63" i="12"/>
  <c r="AH62" i="12"/>
  <c r="AG62" i="12"/>
  <c r="AF62" i="12"/>
  <c r="AE62" i="12"/>
  <c r="Z62" i="12"/>
  <c r="Y62" i="12"/>
  <c r="X62" i="12"/>
  <c r="AH61" i="12"/>
  <c r="AG61" i="12"/>
  <c r="AF61" i="12"/>
  <c r="AE61" i="12"/>
  <c r="Z61" i="12"/>
  <c r="Y61" i="12"/>
  <c r="X61" i="12"/>
  <c r="AH60" i="12"/>
  <c r="AG60" i="12"/>
  <c r="AF60" i="12"/>
  <c r="AE60" i="12"/>
  <c r="Z60" i="12"/>
  <c r="Y60" i="12"/>
  <c r="X60" i="12"/>
  <c r="AH59" i="12"/>
  <c r="AG59" i="12"/>
  <c r="AF59" i="12"/>
  <c r="AE59" i="12"/>
  <c r="Z59" i="12"/>
  <c r="Y59" i="12"/>
  <c r="X59" i="12"/>
  <c r="O59" i="12"/>
  <c r="O67" i="12" s="1"/>
  <c r="AH58" i="12"/>
  <c r="AG58" i="12"/>
  <c r="AF58" i="12"/>
  <c r="AE58" i="12"/>
  <c r="Z58" i="12"/>
  <c r="Y58" i="12"/>
  <c r="X58" i="12"/>
  <c r="AH57" i="12"/>
  <c r="AG57" i="12"/>
  <c r="AF57" i="12"/>
  <c r="AE57" i="12"/>
  <c r="Z57" i="12"/>
  <c r="Y57" i="12"/>
  <c r="X57" i="12"/>
  <c r="AH56" i="12"/>
  <c r="AG56" i="12"/>
  <c r="AF56" i="12"/>
  <c r="AE56" i="12"/>
  <c r="Z56" i="12"/>
  <c r="Y56" i="12"/>
  <c r="X56" i="12"/>
  <c r="AH55" i="12"/>
  <c r="AG55" i="12"/>
  <c r="AF55" i="12"/>
  <c r="AE55" i="12"/>
  <c r="Z55" i="12"/>
  <c r="Y55" i="12"/>
  <c r="X55" i="12"/>
  <c r="AH54" i="12"/>
  <c r="AG54" i="12"/>
  <c r="AF54" i="12"/>
  <c r="AE54" i="12"/>
  <c r="Z54" i="12"/>
  <c r="Y54" i="12"/>
  <c r="X54" i="12"/>
  <c r="O54" i="12"/>
  <c r="N54" i="12"/>
  <c r="M54" i="12"/>
  <c r="L54" i="12"/>
  <c r="K54" i="12"/>
  <c r="J54" i="12"/>
  <c r="I54" i="12"/>
  <c r="H54" i="12"/>
  <c r="G54" i="12"/>
  <c r="F54" i="12"/>
  <c r="F57" i="12" s="1"/>
  <c r="F58" i="12" s="1"/>
  <c r="F56" i="12" s="1"/>
  <c r="AH53" i="12"/>
  <c r="AG53" i="12"/>
  <c r="AF53" i="12"/>
  <c r="AE53" i="12"/>
  <c r="Z53" i="12"/>
  <c r="Y53" i="12"/>
  <c r="X53" i="12"/>
  <c r="AH52" i="12"/>
  <c r="AG52" i="12"/>
  <c r="AF52" i="12"/>
  <c r="AE52" i="12"/>
  <c r="Z52" i="12"/>
  <c r="Y52" i="12"/>
  <c r="X52" i="12"/>
  <c r="AH51" i="12"/>
  <c r="AG51" i="12"/>
  <c r="AF51" i="12"/>
  <c r="AE51" i="12"/>
  <c r="Z51" i="12"/>
  <c r="Y51" i="12"/>
  <c r="X51" i="12"/>
  <c r="AH50" i="12"/>
  <c r="AG50" i="12"/>
  <c r="AF50" i="12"/>
  <c r="AE50" i="12"/>
  <c r="Z50" i="12"/>
  <c r="Y50" i="12"/>
  <c r="X50" i="12"/>
  <c r="AH49" i="12"/>
  <c r="AG49" i="12"/>
  <c r="AF49" i="12"/>
  <c r="AE49" i="12"/>
  <c r="Z49" i="12"/>
  <c r="Y49" i="12"/>
  <c r="X49" i="12"/>
  <c r="AH48" i="12"/>
  <c r="AG48" i="12"/>
  <c r="AF48" i="12"/>
  <c r="AE48" i="12"/>
  <c r="Z48" i="12"/>
  <c r="Y48" i="12"/>
  <c r="X48" i="12"/>
  <c r="AH47" i="12"/>
  <c r="AG47" i="12"/>
  <c r="AF47" i="12"/>
  <c r="AE47" i="12"/>
  <c r="Z47" i="12"/>
  <c r="Y47" i="12"/>
  <c r="X47" i="12"/>
  <c r="AH46" i="12"/>
  <c r="AG46" i="12"/>
  <c r="AF46" i="12"/>
  <c r="AE46" i="12"/>
  <c r="Z46" i="12"/>
  <c r="Y46" i="12"/>
  <c r="X46" i="12"/>
  <c r="AH45" i="12"/>
  <c r="AG45" i="12"/>
  <c r="AF45" i="12"/>
  <c r="AE45" i="12"/>
  <c r="Z45" i="12"/>
  <c r="Y45" i="12"/>
  <c r="X45" i="12"/>
  <c r="AH44" i="12"/>
  <c r="AG44" i="12"/>
  <c r="AF44" i="12"/>
  <c r="AE44" i="12"/>
  <c r="Z44" i="12"/>
  <c r="Y44" i="12"/>
  <c r="X44" i="12"/>
  <c r="AH43" i="12"/>
  <c r="AG43" i="12"/>
  <c r="AF43" i="12"/>
  <c r="AE43" i="12"/>
  <c r="Z43" i="12"/>
  <c r="Y43" i="12"/>
  <c r="X43" i="12"/>
  <c r="AH42" i="12"/>
  <c r="AG42" i="12"/>
  <c r="AF42" i="12"/>
  <c r="AE42" i="12"/>
  <c r="Z42" i="12"/>
  <c r="Y42" i="12"/>
  <c r="X42" i="12"/>
  <c r="AH41" i="12"/>
  <c r="AG41" i="12"/>
  <c r="AF41" i="12"/>
  <c r="AE41" i="12"/>
  <c r="Z41" i="12"/>
  <c r="Y41" i="12"/>
  <c r="X41" i="12"/>
  <c r="AH40" i="12"/>
  <c r="AG40" i="12"/>
  <c r="AF40" i="12"/>
  <c r="AE40" i="12"/>
  <c r="Z40" i="12"/>
  <c r="Y40" i="12"/>
  <c r="X40" i="12"/>
  <c r="AH39" i="12"/>
  <c r="AG39" i="12"/>
  <c r="AF39" i="12"/>
  <c r="AE39" i="12"/>
  <c r="Z39" i="12"/>
  <c r="Y39" i="12"/>
  <c r="X39" i="12"/>
  <c r="AH38" i="12"/>
  <c r="AG38" i="12"/>
  <c r="AF38" i="12"/>
  <c r="AE38" i="12"/>
  <c r="Z38" i="12"/>
  <c r="Y38" i="12"/>
  <c r="X38" i="12"/>
  <c r="AH37" i="12"/>
  <c r="AG37" i="12"/>
  <c r="AF37" i="12"/>
  <c r="AE37" i="12"/>
  <c r="Z37" i="12"/>
  <c r="Y37" i="12"/>
  <c r="X37" i="12"/>
  <c r="AH36" i="12"/>
  <c r="AG36" i="12"/>
  <c r="AF36" i="12"/>
  <c r="AE36" i="12"/>
  <c r="Z36" i="12"/>
  <c r="Y36" i="12"/>
  <c r="X36" i="12"/>
  <c r="AH35" i="12"/>
  <c r="AG35" i="12"/>
  <c r="AF35" i="12"/>
  <c r="AE35" i="12"/>
  <c r="Z35" i="12"/>
  <c r="Y35" i="12"/>
  <c r="X35" i="12"/>
  <c r="AH34" i="12"/>
  <c r="AG34" i="12"/>
  <c r="AF34" i="12"/>
  <c r="AE34" i="12"/>
  <c r="Z34" i="12"/>
  <c r="Y34" i="12"/>
  <c r="X34" i="12"/>
  <c r="AH33" i="12"/>
  <c r="AG33" i="12"/>
  <c r="AF33" i="12"/>
  <c r="AE33" i="12"/>
  <c r="Z33" i="12"/>
  <c r="Y33" i="12"/>
  <c r="X33" i="12"/>
  <c r="AH32" i="12"/>
  <c r="AG32" i="12"/>
  <c r="AF32" i="12"/>
  <c r="AE32" i="12"/>
  <c r="Z32" i="12"/>
  <c r="Y32" i="12"/>
  <c r="X32" i="12"/>
  <c r="O30" i="12"/>
  <c r="O32" i="12" s="1"/>
  <c r="N30" i="12"/>
  <c r="M30" i="12"/>
  <c r="M31" i="12" s="1"/>
  <c r="L30" i="12"/>
  <c r="L34" i="12" s="1"/>
  <c r="K30" i="12"/>
  <c r="K32" i="12" s="1"/>
  <c r="J30" i="12"/>
  <c r="J32" i="12" s="1"/>
  <c r="I30" i="12"/>
  <c r="I31" i="12" s="1"/>
  <c r="H30" i="12"/>
  <c r="H36" i="12" s="1"/>
  <c r="G30" i="12"/>
  <c r="F30" i="12"/>
  <c r="F34" i="12" s="1"/>
  <c r="O20" i="12"/>
  <c r="O28" i="12" s="1"/>
  <c r="N20" i="12"/>
  <c r="N25" i="12" s="1"/>
  <c r="O15" i="12"/>
  <c r="N15" i="12"/>
  <c r="M15" i="12"/>
  <c r="L15" i="12"/>
  <c r="K15" i="12"/>
  <c r="J15" i="12"/>
  <c r="I15" i="12"/>
  <c r="H15" i="12"/>
  <c r="G15" i="12"/>
  <c r="F15" i="12"/>
  <c r="F17" i="12" s="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3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33" i="11"/>
  <c r="AM32" i="11"/>
  <c r="AL32" i="11"/>
  <c r="AK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Y51" i="11"/>
  <c r="Y52" i="11"/>
  <c r="Y47" i="11"/>
  <c r="Y48" i="11"/>
  <c r="Y49" i="11"/>
  <c r="Y50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32" i="11"/>
  <c r="AF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32" i="11"/>
  <c r="AD46" i="11"/>
  <c r="AD47" i="11"/>
  <c r="AD48" i="11"/>
  <c r="AD49" i="11"/>
  <c r="AD50" i="11"/>
  <c r="AD51" i="11"/>
  <c r="AD5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32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I44" i="11"/>
  <c r="O71" i="11"/>
  <c r="N71" i="11"/>
  <c r="M71" i="11"/>
  <c r="L71" i="11"/>
  <c r="K71" i="11"/>
  <c r="J71" i="11"/>
  <c r="I71" i="11"/>
  <c r="H71" i="11"/>
  <c r="G71" i="11"/>
  <c r="F71" i="11"/>
  <c r="O70" i="11"/>
  <c r="N70" i="11"/>
  <c r="M70" i="11"/>
  <c r="L70" i="11"/>
  <c r="K70" i="11"/>
  <c r="J70" i="11"/>
  <c r="I70" i="11"/>
  <c r="H70" i="11"/>
  <c r="G70" i="11"/>
  <c r="F70" i="11"/>
  <c r="O69" i="11"/>
  <c r="N69" i="11"/>
  <c r="M69" i="11"/>
  <c r="M75" i="11" s="1"/>
  <c r="L69" i="11"/>
  <c r="L75" i="11" s="1"/>
  <c r="K69" i="11"/>
  <c r="J69" i="11"/>
  <c r="I69" i="11"/>
  <c r="I75" i="11" s="1"/>
  <c r="H69" i="11"/>
  <c r="H75" i="11" s="1"/>
  <c r="G69" i="11"/>
  <c r="F69" i="11"/>
  <c r="O59" i="11"/>
  <c r="O60" i="11" s="1"/>
  <c r="O54" i="11"/>
  <c r="N54" i="11"/>
  <c r="M54" i="11"/>
  <c r="L54" i="11"/>
  <c r="K54" i="11"/>
  <c r="J54" i="11"/>
  <c r="I54" i="11"/>
  <c r="H54" i="11"/>
  <c r="G54" i="11"/>
  <c r="F54" i="11"/>
  <c r="F57" i="11" s="1"/>
  <c r="F31" i="11"/>
  <c r="F32" i="11"/>
  <c r="G30" i="11"/>
  <c r="G34" i="11" s="1"/>
  <c r="H30" i="11"/>
  <c r="H36" i="11" s="1"/>
  <c r="I30" i="11"/>
  <c r="I36" i="11" s="1"/>
  <c r="J30" i="11"/>
  <c r="J34" i="11" s="1"/>
  <c r="K30" i="11"/>
  <c r="K36" i="11" s="1"/>
  <c r="L30" i="11"/>
  <c r="L36" i="11" s="1"/>
  <c r="M30" i="11"/>
  <c r="M36" i="11" s="1"/>
  <c r="N30" i="11"/>
  <c r="N32" i="11" s="1"/>
  <c r="O30" i="11"/>
  <c r="O34" i="11" s="1"/>
  <c r="F30" i="11"/>
  <c r="F36" i="11" s="1"/>
  <c r="G29" i="9"/>
  <c r="G15" i="11"/>
  <c r="H15" i="11"/>
  <c r="I15" i="11"/>
  <c r="J15" i="11"/>
  <c r="K15" i="11"/>
  <c r="L15" i="11"/>
  <c r="M15" i="11"/>
  <c r="N15" i="11"/>
  <c r="O15" i="11"/>
  <c r="F15" i="11"/>
  <c r="O167" i="11"/>
  <c r="O126" i="11"/>
  <c r="O106" i="11"/>
  <c r="N106" i="11"/>
  <c r="M106" i="11"/>
  <c r="L106" i="11"/>
  <c r="K106" i="11"/>
  <c r="J106" i="11"/>
  <c r="I106" i="11"/>
  <c r="H106" i="11"/>
  <c r="G106" i="11"/>
  <c r="F106" i="11"/>
  <c r="O105" i="11"/>
  <c r="N105" i="11"/>
  <c r="M105" i="11"/>
  <c r="L105" i="11"/>
  <c r="K105" i="11"/>
  <c r="J105" i="11"/>
  <c r="I105" i="11"/>
  <c r="H105" i="11"/>
  <c r="G105" i="11"/>
  <c r="F105" i="11"/>
  <c r="O104" i="11"/>
  <c r="N104" i="11"/>
  <c r="M104" i="11"/>
  <c r="L104" i="11"/>
  <c r="K104" i="11"/>
  <c r="J104" i="11"/>
  <c r="I104" i="11"/>
  <c r="H104" i="11"/>
  <c r="G104" i="11"/>
  <c r="F104" i="11"/>
  <c r="O92" i="11"/>
  <c r="O101" i="11" s="1"/>
  <c r="N92" i="11"/>
  <c r="N101" i="11" s="1"/>
  <c r="M92" i="11"/>
  <c r="M101" i="11" s="1"/>
  <c r="L92" i="11"/>
  <c r="L101" i="11" s="1"/>
  <c r="K92" i="11"/>
  <c r="K101" i="11" s="1"/>
  <c r="J92" i="11"/>
  <c r="J101" i="11" s="1"/>
  <c r="I92" i="11"/>
  <c r="I101" i="11" s="1"/>
  <c r="H92" i="11"/>
  <c r="H101" i="11" s="1"/>
  <c r="G92" i="11"/>
  <c r="G101" i="11" s="1"/>
  <c r="F92" i="11"/>
  <c r="F101" i="11" s="1"/>
  <c r="O20" i="11"/>
  <c r="O25" i="11" s="1"/>
  <c r="N20" i="11"/>
  <c r="N22" i="11" s="1"/>
  <c r="K15" i="9"/>
  <c r="L15" i="9"/>
  <c r="M15" i="9"/>
  <c r="N15" i="9"/>
  <c r="O15" i="9"/>
  <c r="H15" i="9"/>
  <c r="I15" i="9"/>
  <c r="J15" i="9"/>
  <c r="M91" i="9"/>
  <c r="M92" i="9" s="1"/>
  <c r="G90" i="9"/>
  <c r="G91" i="9" s="1"/>
  <c r="G92" i="9" s="1"/>
  <c r="H90" i="9"/>
  <c r="I90" i="9"/>
  <c r="J90" i="9"/>
  <c r="K90" i="9"/>
  <c r="K91" i="9" s="1"/>
  <c r="K92" i="9" s="1"/>
  <c r="L90" i="9"/>
  <c r="L91" i="9" s="1"/>
  <c r="M90" i="9"/>
  <c r="N90" i="9"/>
  <c r="N91" i="9" s="1"/>
  <c r="O90" i="9"/>
  <c r="O91" i="9" s="1"/>
  <c r="F90" i="9"/>
  <c r="G89" i="9"/>
  <c r="H89" i="9"/>
  <c r="I89" i="9"/>
  <c r="J89" i="9"/>
  <c r="K89" i="9"/>
  <c r="L89" i="9"/>
  <c r="M89" i="9"/>
  <c r="N89" i="9"/>
  <c r="O89" i="9"/>
  <c r="F89" i="9"/>
  <c r="G88" i="9"/>
  <c r="H88" i="9"/>
  <c r="I88" i="9"/>
  <c r="J88" i="9"/>
  <c r="K88" i="9"/>
  <c r="L88" i="9"/>
  <c r="L92" i="9" s="1"/>
  <c r="M88" i="9"/>
  <c r="N88" i="9"/>
  <c r="O88" i="9"/>
  <c r="O92" i="9" s="1"/>
  <c r="F88" i="9"/>
  <c r="G32" i="9"/>
  <c r="H32" i="9"/>
  <c r="I32" i="9"/>
  <c r="J32" i="9"/>
  <c r="K32" i="9"/>
  <c r="L32" i="9"/>
  <c r="M32" i="9"/>
  <c r="M33" i="9" s="1"/>
  <c r="N32" i="9"/>
  <c r="O32" i="9"/>
  <c r="F32" i="9"/>
  <c r="F33" i="9" s="1"/>
  <c r="G31" i="9"/>
  <c r="G33" i="9" s="1"/>
  <c r="H31" i="9"/>
  <c r="I31" i="9"/>
  <c r="J31" i="9"/>
  <c r="K31" i="9"/>
  <c r="K33" i="9" s="1"/>
  <c r="K34" i="9" s="1"/>
  <c r="L31" i="9"/>
  <c r="M31" i="9"/>
  <c r="N31" i="9"/>
  <c r="O31" i="9"/>
  <c r="F31" i="9"/>
  <c r="G30" i="9"/>
  <c r="H30" i="9"/>
  <c r="I30" i="9"/>
  <c r="J30" i="9"/>
  <c r="K30" i="9"/>
  <c r="L30" i="9"/>
  <c r="L34" i="9" s="1"/>
  <c r="M30" i="9"/>
  <c r="M34" i="9" s="1"/>
  <c r="N30" i="9"/>
  <c r="O30" i="9"/>
  <c r="F30" i="9"/>
  <c r="O33" i="9"/>
  <c r="O34" i="9" s="1"/>
  <c r="L33" i="9"/>
  <c r="I33" i="9"/>
  <c r="G59" i="9"/>
  <c r="H59" i="9"/>
  <c r="I59" i="9"/>
  <c r="J59" i="9"/>
  <c r="K59" i="9"/>
  <c r="L59" i="9"/>
  <c r="M59" i="9"/>
  <c r="N59" i="9"/>
  <c r="O59" i="9"/>
  <c r="L62" i="9"/>
  <c r="L63" i="9" s="1"/>
  <c r="F59" i="9"/>
  <c r="G61" i="9"/>
  <c r="H61" i="9"/>
  <c r="H62" i="9" s="1"/>
  <c r="H63" i="9" s="1"/>
  <c r="I61" i="9"/>
  <c r="I62" i="9" s="1"/>
  <c r="J61" i="9"/>
  <c r="J62" i="9" s="1"/>
  <c r="K61" i="9"/>
  <c r="L61" i="9"/>
  <c r="M61" i="9"/>
  <c r="M62" i="9" s="1"/>
  <c r="N61" i="9"/>
  <c r="N62" i="9" s="1"/>
  <c r="O61" i="9"/>
  <c r="F61" i="9"/>
  <c r="G60" i="9"/>
  <c r="G62" i="9" s="1"/>
  <c r="H60" i="9"/>
  <c r="I60" i="9"/>
  <c r="J60" i="9"/>
  <c r="K60" i="9"/>
  <c r="K62" i="9" s="1"/>
  <c r="K63" i="9" s="1"/>
  <c r="L60" i="9"/>
  <c r="M60" i="9"/>
  <c r="N60" i="9"/>
  <c r="O60" i="9"/>
  <c r="O62" i="9" s="1"/>
  <c r="O63" i="9" s="1"/>
  <c r="F60" i="9"/>
  <c r="O26" i="13" l="1"/>
  <c r="G17" i="13"/>
  <c r="O66" i="13"/>
  <c r="O69" i="13" s="1"/>
  <c r="N23" i="13"/>
  <c r="N26" i="13" s="1"/>
  <c r="N29" i="13" s="1"/>
  <c r="F62" i="13"/>
  <c r="F61" i="13"/>
  <c r="F68" i="13"/>
  <c r="F65" i="13"/>
  <c r="F103" i="13"/>
  <c r="F106" i="13"/>
  <c r="F109" i="13"/>
  <c r="F102" i="13"/>
  <c r="F121" i="13"/>
  <c r="G99" i="13"/>
  <c r="G100" i="13" s="1"/>
  <c r="G101" i="13" s="1"/>
  <c r="F80" i="13"/>
  <c r="G57" i="13"/>
  <c r="H115" i="12"/>
  <c r="I115" i="12"/>
  <c r="L111" i="12"/>
  <c r="L112" i="12" s="1"/>
  <c r="F110" i="12"/>
  <c r="K111" i="12"/>
  <c r="K112" i="12" s="1"/>
  <c r="F111" i="12"/>
  <c r="H111" i="12"/>
  <c r="H112" i="12" s="1"/>
  <c r="O111" i="12"/>
  <c r="O112" i="12" s="1"/>
  <c r="G111" i="12"/>
  <c r="G112" i="12" s="1"/>
  <c r="K70" i="12"/>
  <c r="K72" i="12" s="1"/>
  <c r="M115" i="12"/>
  <c r="N111" i="12"/>
  <c r="N112" i="12" s="1"/>
  <c r="J111" i="12"/>
  <c r="J112" i="12" s="1"/>
  <c r="M110" i="12"/>
  <c r="M112" i="12" s="1"/>
  <c r="I110" i="12"/>
  <c r="I112" i="12" s="1"/>
  <c r="K75" i="12"/>
  <c r="O71" i="12"/>
  <c r="J115" i="12"/>
  <c r="N115" i="12"/>
  <c r="H113" i="12"/>
  <c r="L113" i="12"/>
  <c r="I113" i="12"/>
  <c r="M113" i="12"/>
  <c r="G115" i="12"/>
  <c r="K115" i="12"/>
  <c r="O115" i="12"/>
  <c r="F113" i="12"/>
  <c r="J113" i="12"/>
  <c r="N113" i="12"/>
  <c r="G113" i="12"/>
  <c r="K113" i="12"/>
  <c r="O113" i="12"/>
  <c r="G72" i="12"/>
  <c r="L70" i="12"/>
  <c r="L72" i="12" s="1"/>
  <c r="L31" i="12"/>
  <c r="H71" i="12"/>
  <c r="H72" i="12" s="1"/>
  <c r="F70" i="12"/>
  <c r="F72" i="12" s="1"/>
  <c r="O60" i="12"/>
  <c r="H31" i="12"/>
  <c r="M32" i="12"/>
  <c r="G17" i="12"/>
  <c r="H18" i="12" s="1"/>
  <c r="H19" i="12" s="1"/>
  <c r="F20" i="12" s="1"/>
  <c r="N39" i="12"/>
  <c r="O21" i="12"/>
  <c r="I32" i="12"/>
  <c r="I33" i="12" s="1"/>
  <c r="I75" i="12"/>
  <c r="N21" i="12"/>
  <c r="O31" i="12"/>
  <c r="O33" i="12" s="1"/>
  <c r="K31" i="12"/>
  <c r="K33" i="12" s="1"/>
  <c r="G31" i="12"/>
  <c r="L32" i="12"/>
  <c r="H32" i="12"/>
  <c r="I70" i="12"/>
  <c r="I72" i="12" s="1"/>
  <c r="O22" i="12"/>
  <c r="N31" i="12"/>
  <c r="J31" i="12"/>
  <c r="J33" i="12" s="1"/>
  <c r="G32" i="12"/>
  <c r="O72" i="12"/>
  <c r="M70" i="12"/>
  <c r="M72" i="12" s="1"/>
  <c r="F32" i="12"/>
  <c r="M75" i="12"/>
  <c r="N22" i="12"/>
  <c r="F31" i="12"/>
  <c r="N32" i="12"/>
  <c r="O61" i="12"/>
  <c r="N71" i="12"/>
  <c r="N72" i="12" s="1"/>
  <c r="J71" i="12"/>
  <c r="J72" i="12" s="1"/>
  <c r="N34" i="12"/>
  <c r="N36" i="12"/>
  <c r="O64" i="12"/>
  <c r="J34" i="12"/>
  <c r="F36" i="12"/>
  <c r="J36" i="12"/>
  <c r="N28" i="12"/>
  <c r="H34" i="12"/>
  <c r="L36" i="12"/>
  <c r="G57" i="12"/>
  <c r="G58" i="12" s="1"/>
  <c r="O25" i="12"/>
  <c r="F75" i="12"/>
  <c r="F73" i="12"/>
  <c r="J75" i="12"/>
  <c r="J73" i="12"/>
  <c r="N75" i="12"/>
  <c r="N73" i="12"/>
  <c r="G34" i="12"/>
  <c r="K34" i="12"/>
  <c r="O34" i="12"/>
  <c r="G36" i="12"/>
  <c r="K36" i="12"/>
  <c r="O36" i="12"/>
  <c r="O39" i="12"/>
  <c r="G73" i="12"/>
  <c r="K73" i="12"/>
  <c r="O78" i="12"/>
  <c r="O73" i="12"/>
  <c r="I73" i="12"/>
  <c r="O75" i="12"/>
  <c r="H73" i="12"/>
  <c r="H75" i="12"/>
  <c r="L73" i="12"/>
  <c r="L75" i="12"/>
  <c r="M73" i="12"/>
  <c r="F99" i="12"/>
  <c r="F96" i="12"/>
  <c r="I34" i="12"/>
  <c r="M34" i="12"/>
  <c r="I36" i="12"/>
  <c r="M36" i="12"/>
  <c r="G75" i="12"/>
  <c r="I31" i="11"/>
  <c r="H72" i="11"/>
  <c r="L72" i="11"/>
  <c r="M32" i="11"/>
  <c r="M33" i="11" s="1"/>
  <c r="G32" i="11"/>
  <c r="I32" i="11"/>
  <c r="M31" i="11"/>
  <c r="I72" i="11"/>
  <c r="M72" i="11"/>
  <c r="G31" i="11"/>
  <c r="L31" i="11"/>
  <c r="H31" i="11"/>
  <c r="H33" i="11" s="1"/>
  <c r="L32" i="11"/>
  <c r="H32" i="11"/>
  <c r="O31" i="11"/>
  <c r="K31" i="11"/>
  <c r="K33" i="11" s="1"/>
  <c r="O32" i="11"/>
  <c r="K32" i="11"/>
  <c r="I43" i="11"/>
  <c r="N31" i="11"/>
  <c r="N33" i="11" s="1"/>
  <c r="J31" i="11"/>
  <c r="J32" i="11"/>
  <c r="F58" i="11"/>
  <c r="F56" i="11" s="1"/>
  <c r="G57" i="11" s="1"/>
  <c r="F72" i="11"/>
  <c r="J72" i="11"/>
  <c r="N72" i="11"/>
  <c r="O78" i="11"/>
  <c r="G72" i="11"/>
  <c r="K72" i="11"/>
  <c r="O72" i="11"/>
  <c r="F73" i="11"/>
  <c r="J73" i="11"/>
  <c r="N73" i="11"/>
  <c r="F75" i="11"/>
  <c r="J75" i="11"/>
  <c r="N75" i="11"/>
  <c r="G73" i="11"/>
  <c r="K73" i="11"/>
  <c r="O73" i="11"/>
  <c r="O74" i="11" s="1"/>
  <c r="G75" i="11"/>
  <c r="K75" i="11"/>
  <c r="O75" i="11"/>
  <c r="H73" i="11"/>
  <c r="H74" i="11" s="1"/>
  <c r="L73" i="11"/>
  <c r="L74" i="11" s="1"/>
  <c r="I73" i="11"/>
  <c r="M73" i="11"/>
  <c r="N39" i="11"/>
  <c r="J36" i="11"/>
  <c r="O64" i="11"/>
  <c r="N34" i="11"/>
  <c r="O36" i="11"/>
  <c r="O67" i="11"/>
  <c r="M34" i="11"/>
  <c r="I34" i="11"/>
  <c r="N36" i="11"/>
  <c r="O39" i="11"/>
  <c r="G33" i="11"/>
  <c r="G35" i="11" s="1"/>
  <c r="O61" i="11"/>
  <c r="O62" i="11" s="1"/>
  <c r="F34" i="11"/>
  <c r="L34" i="11"/>
  <c r="H34" i="11"/>
  <c r="K34" i="11"/>
  <c r="G36" i="11"/>
  <c r="F17" i="11"/>
  <c r="N28" i="11"/>
  <c r="O28" i="11"/>
  <c r="I107" i="11"/>
  <c r="I108" i="11" s="1"/>
  <c r="M107" i="11"/>
  <c r="M108" i="11" s="1"/>
  <c r="F33" i="11"/>
  <c r="F107" i="11"/>
  <c r="F108" i="11" s="1"/>
  <c r="J107" i="11"/>
  <c r="J108" i="11" s="1"/>
  <c r="N25" i="11"/>
  <c r="H107" i="11"/>
  <c r="H108" i="11" s="1"/>
  <c r="L107" i="11"/>
  <c r="L108" i="11" s="1"/>
  <c r="N107" i="11"/>
  <c r="N108" i="11" s="1"/>
  <c r="O21" i="11"/>
  <c r="O22" i="11"/>
  <c r="N21" i="11"/>
  <c r="N23" i="11" s="1"/>
  <c r="G107" i="11"/>
  <c r="G108" i="11" s="1"/>
  <c r="K107" i="11"/>
  <c r="K108" i="11" s="1"/>
  <c r="O107" i="11"/>
  <c r="O108" i="11" s="1"/>
  <c r="F95" i="11"/>
  <c r="F96" i="11" s="1"/>
  <c r="G63" i="9"/>
  <c r="M63" i="9"/>
  <c r="N63" i="9"/>
  <c r="J91" i="9"/>
  <c r="J92" i="9" s="1"/>
  <c r="J63" i="9"/>
  <c r="I63" i="9"/>
  <c r="F91" i="9"/>
  <c r="F92" i="9" s="1"/>
  <c r="H91" i="9"/>
  <c r="H92" i="9" s="1"/>
  <c r="G34" i="9"/>
  <c r="I34" i="9"/>
  <c r="F62" i="9"/>
  <c r="F63" i="9" s="1"/>
  <c r="I91" i="9"/>
  <c r="I92" i="9" s="1"/>
  <c r="H33" i="9"/>
  <c r="H34" i="9" s="1"/>
  <c r="N92" i="9"/>
  <c r="J33" i="9"/>
  <c r="J34" i="9" s="1"/>
  <c r="N33" i="9"/>
  <c r="N34" i="9" s="1"/>
  <c r="F34" i="9"/>
  <c r="O151" i="9"/>
  <c r="O110" i="9"/>
  <c r="O76" i="9"/>
  <c r="O85" i="9" s="1"/>
  <c r="N76" i="9"/>
  <c r="N85" i="9" s="1"/>
  <c r="M76" i="9"/>
  <c r="M85" i="9" s="1"/>
  <c r="L76" i="9"/>
  <c r="L85" i="9" s="1"/>
  <c r="K76" i="9"/>
  <c r="K85" i="9" s="1"/>
  <c r="J76" i="9"/>
  <c r="J85" i="9" s="1"/>
  <c r="I76" i="9"/>
  <c r="I85" i="9" s="1"/>
  <c r="H76" i="9"/>
  <c r="H85" i="9" s="1"/>
  <c r="G76" i="9"/>
  <c r="G85" i="9" s="1"/>
  <c r="F76" i="9"/>
  <c r="O52" i="9"/>
  <c r="O47" i="9"/>
  <c r="N47" i="9"/>
  <c r="M47" i="9"/>
  <c r="L47" i="9"/>
  <c r="K47" i="9"/>
  <c r="J47" i="9"/>
  <c r="I47" i="9"/>
  <c r="H47" i="9"/>
  <c r="G47" i="9"/>
  <c r="F47" i="9"/>
  <c r="O20" i="9"/>
  <c r="N20" i="9"/>
  <c r="M20" i="7"/>
  <c r="M19" i="7" s="1"/>
  <c r="N20" i="7"/>
  <c r="N19" i="7" s="1"/>
  <c r="N114" i="7"/>
  <c r="N74" i="7"/>
  <c r="N38" i="7"/>
  <c r="N40" i="7" s="1"/>
  <c r="N39" i="7" s="1"/>
  <c r="M18" i="7"/>
  <c r="N18" i="7"/>
  <c r="N53" i="7"/>
  <c r="M53" i="7"/>
  <c r="L53" i="7"/>
  <c r="K53" i="7"/>
  <c r="J53" i="7"/>
  <c r="I53" i="7"/>
  <c r="H53" i="7"/>
  <c r="G53" i="7"/>
  <c r="F53" i="7"/>
  <c r="E53" i="7"/>
  <c r="N33" i="7"/>
  <c r="M33" i="7"/>
  <c r="L33" i="7"/>
  <c r="K33" i="7"/>
  <c r="J33" i="7"/>
  <c r="I33" i="7"/>
  <c r="H33" i="7"/>
  <c r="G33" i="7"/>
  <c r="F33" i="7"/>
  <c r="E33" i="7"/>
  <c r="N13" i="7"/>
  <c r="M13" i="7"/>
  <c r="L13" i="7"/>
  <c r="K13" i="7"/>
  <c r="J13" i="7"/>
  <c r="I13" i="7"/>
  <c r="H13" i="7"/>
  <c r="G13" i="7"/>
  <c r="F13" i="7"/>
  <c r="E13" i="7"/>
  <c r="T58" i="5"/>
  <c r="T41" i="5"/>
  <c r="S41" i="5"/>
  <c r="R41" i="5"/>
  <c r="Q41" i="5"/>
  <c r="T26" i="5"/>
  <c r="T32" i="5" s="1"/>
  <c r="S26" i="5"/>
  <c r="S32" i="5" s="1"/>
  <c r="R26" i="5"/>
  <c r="R32" i="5" s="1"/>
  <c r="Q26" i="5"/>
  <c r="Q32" i="5" s="1"/>
  <c r="T11" i="5"/>
  <c r="T17" i="5" s="1"/>
  <c r="S11" i="5"/>
  <c r="S17" i="5" s="1"/>
  <c r="R11" i="5"/>
  <c r="R17" i="5" s="1"/>
  <c r="Q11" i="5"/>
  <c r="Q17" i="5" s="1"/>
  <c r="P41" i="5"/>
  <c r="O41" i="5"/>
  <c r="N41" i="5"/>
  <c r="M41" i="5"/>
  <c r="M47" i="5" s="1"/>
  <c r="P26" i="5"/>
  <c r="P32" i="5" s="1"/>
  <c r="O26" i="5"/>
  <c r="O32" i="5" s="1"/>
  <c r="N26" i="5"/>
  <c r="N32" i="5" s="1"/>
  <c r="M26" i="5"/>
  <c r="M32" i="5" s="1"/>
  <c r="P11" i="5"/>
  <c r="P17" i="5" s="1"/>
  <c r="O11" i="5"/>
  <c r="O17" i="5" s="1"/>
  <c r="N11" i="5"/>
  <c r="N17" i="5" s="1"/>
  <c r="M11" i="5"/>
  <c r="M17" i="5" s="1"/>
  <c r="L41" i="5"/>
  <c r="L47" i="5" s="1"/>
  <c r="K41" i="5"/>
  <c r="K47" i="5" s="1"/>
  <c r="J41" i="5"/>
  <c r="I41" i="5"/>
  <c r="I47" i="5" s="1"/>
  <c r="H41" i="5"/>
  <c r="H47" i="5" s="1"/>
  <c r="G41" i="5"/>
  <c r="G47" i="5" s="1"/>
  <c r="F41" i="5"/>
  <c r="E41" i="5"/>
  <c r="E47" i="5" s="1"/>
  <c r="L26" i="5"/>
  <c r="L32" i="5" s="1"/>
  <c r="K26" i="5"/>
  <c r="K32" i="5" s="1"/>
  <c r="J26" i="5"/>
  <c r="J32" i="5" s="1"/>
  <c r="I26" i="5"/>
  <c r="I32" i="5" s="1"/>
  <c r="H26" i="5"/>
  <c r="H32" i="5" s="1"/>
  <c r="G26" i="5"/>
  <c r="G32" i="5" s="1"/>
  <c r="F26" i="5"/>
  <c r="F32" i="5" s="1"/>
  <c r="E26" i="5"/>
  <c r="E32" i="5" s="1"/>
  <c r="L11" i="5"/>
  <c r="L17" i="5" s="1"/>
  <c r="K11" i="5"/>
  <c r="K17" i="5" s="1"/>
  <c r="J11" i="5"/>
  <c r="J17" i="5" s="1"/>
  <c r="I11" i="5"/>
  <c r="I17" i="5" s="1"/>
  <c r="H11" i="5"/>
  <c r="H17" i="5" s="1"/>
  <c r="G11" i="5"/>
  <c r="G17" i="5" s="1"/>
  <c r="F11" i="5"/>
  <c r="F17" i="5" s="1"/>
  <c r="E11" i="5"/>
  <c r="E17" i="5" s="1"/>
  <c r="T36" i="4"/>
  <c r="R36" i="4"/>
  <c r="R35" i="4"/>
  <c r="Y37" i="4"/>
  <c r="Y27" i="4"/>
  <c r="Y32" i="4" s="1"/>
  <c r="X27" i="4"/>
  <c r="X32" i="4" s="1"/>
  <c r="W27" i="4"/>
  <c r="W32" i="4" s="1"/>
  <c r="V27" i="4"/>
  <c r="V32" i="4" s="1"/>
  <c r="U27" i="4"/>
  <c r="U32" i="4" s="1"/>
  <c r="T27" i="4"/>
  <c r="T32" i="4" s="1"/>
  <c r="S27" i="4"/>
  <c r="S32" i="4" s="1"/>
  <c r="R27" i="4"/>
  <c r="R32" i="4" s="1"/>
  <c r="R34" i="4" s="1"/>
  <c r="S35" i="4" s="1"/>
  <c r="S36" i="4" s="1"/>
  <c r="Q27" i="4"/>
  <c r="Y20" i="4"/>
  <c r="X20" i="4"/>
  <c r="W20" i="4"/>
  <c r="V20" i="4"/>
  <c r="U20" i="4"/>
  <c r="T20" i="4"/>
  <c r="S20" i="4"/>
  <c r="R20" i="4"/>
  <c r="Q20" i="4"/>
  <c r="R13" i="4"/>
  <c r="S13" i="4"/>
  <c r="T13" i="4"/>
  <c r="U13" i="4"/>
  <c r="V13" i="4"/>
  <c r="W13" i="4"/>
  <c r="X13" i="4"/>
  <c r="Y13" i="4"/>
  <c r="Q13" i="4"/>
  <c r="M30" i="4"/>
  <c r="D28" i="4"/>
  <c r="D29" i="4" s="1"/>
  <c r="D27" i="4" s="1"/>
  <c r="E28" i="4" s="1"/>
  <c r="E29" i="4" s="1"/>
  <c r="E27" i="4" s="1"/>
  <c r="F28" i="4" s="1"/>
  <c r="F29" i="4" s="1"/>
  <c r="F27" i="4" s="1"/>
  <c r="G28" i="4" s="1"/>
  <c r="G29" i="4" s="1"/>
  <c r="G27" i="4" s="1"/>
  <c r="H28" i="4" s="1"/>
  <c r="H29" i="4" s="1"/>
  <c r="M11" i="4"/>
  <c r="D9" i="4"/>
  <c r="D10" i="4" s="1"/>
  <c r="D8" i="4" s="1"/>
  <c r="E9" i="4" s="1"/>
  <c r="E10" i="4" s="1"/>
  <c r="E8" i="4" s="1"/>
  <c r="F9" i="4" s="1"/>
  <c r="F10" i="4" s="1"/>
  <c r="F8" i="4" s="1"/>
  <c r="G9" i="4" s="1"/>
  <c r="G10" i="4" s="1"/>
  <c r="G8" i="4" s="1"/>
  <c r="H9" i="4" s="1"/>
  <c r="H10" i="4" s="1"/>
  <c r="M10" i="2"/>
  <c r="C27" i="1"/>
  <c r="D27" i="1"/>
  <c r="C28" i="1" s="1"/>
  <c r="C29" i="1" s="1"/>
  <c r="C30" i="1" s="1"/>
  <c r="H18" i="13" l="1"/>
  <c r="H19" i="13" s="1"/>
  <c r="H17" i="13" s="1"/>
  <c r="I18" i="13" s="1"/>
  <c r="I19" i="13" s="1"/>
  <c r="I17" i="13" s="1"/>
  <c r="J18" i="13" s="1"/>
  <c r="J19" i="13" s="1"/>
  <c r="J17" i="13" s="1"/>
  <c r="K18" i="13" s="1"/>
  <c r="K19" i="13" s="1"/>
  <c r="K17" i="13" s="1"/>
  <c r="L18" i="13" s="1"/>
  <c r="L19" i="13" s="1"/>
  <c r="L17" i="13" s="1"/>
  <c r="M18" i="13" s="1"/>
  <c r="M19" i="13" s="1"/>
  <c r="M17" i="13" s="1"/>
  <c r="O29" i="13"/>
  <c r="F63" i="13"/>
  <c r="F66" i="13" s="1"/>
  <c r="F69" i="13" s="1"/>
  <c r="G98" i="13"/>
  <c r="F104" i="13"/>
  <c r="F107" i="13" s="1"/>
  <c r="H58" i="13"/>
  <c r="H59" i="13" s="1"/>
  <c r="G60" i="13" s="1"/>
  <c r="G102" i="13"/>
  <c r="G106" i="13"/>
  <c r="G109" i="13"/>
  <c r="G103" i="13"/>
  <c r="G121" i="13"/>
  <c r="N114" i="12"/>
  <c r="N116" i="12" s="1"/>
  <c r="K114" i="12"/>
  <c r="L33" i="12"/>
  <c r="L35" i="12" s="1"/>
  <c r="F112" i="12"/>
  <c r="G33" i="12"/>
  <c r="J114" i="12"/>
  <c r="J116" i="12" s="1"/>
  <c r="F107" i="12"/>
  <c r="F101" i="12"/>
  <c r="F104" i="12"/>
  <c r="F100" i="12"/>
  <c r="F114" i="12"/>
  <c r="F116" i="12" s="1"/>
  <c r="G114" i="12"/>
  <c r="G116" i="12" s="1"/>
  <c r="F118" i="12"/>
  <c r="I114" i="12"/>
  <c r="H114" i="12"/>
  <c r="L114" i="12"/>
  <c r="K116" i="12"/>
  <c r="O114" i="12"/>
  <c r="M114" i="12"/>
  <c r="N23" i="12"/>
  <c r="N26" i="12" s="1"/>
  <c r="N29" i="12" s="1"/>
  <c r="F74" i="12"/>
  <c r="F76" i="12" s="1"/>
  <c r="O62" i="12"/>
  <c r="O65" i="12" s="1"/>
  <c r="O68" i="12" s="1"/>
  <c r="J74" i="12"/>
  <c r="J76" i="12" s="1"/>
  <c r="N33" i="12"/>
  <c r="N35" i="12" s="1"/>
  <c r="N37" i="12" s="1"/>
  <c r="F33" i="12"/>
  <c r="F35" i="12" s="1"/>
  <c r="F37" i="12" s="1"/>
  <c r="J35" i="12"/>
  <c r="J37" i="12" s="1"/>
  <c r="G35" i="12"/>
  <c r="G37" i="12" s="1"/>
  <c r="F39" i="12"/>
  <c r="F21" i="12"/>
  <c r="F22" i="12"/>
  <c r="L37" i="12"/>
  <c r="N74" i="12"/>
  <c r="N76" i="12" s="1"/>
  <c r="M74" i="12"/>
  <c r="M76" i="12" s="1"/>
  <c r="H74" i="12"/>
  <c r="H76" i="12" s="1"/>
  <c r="L74" i="12"/>
  <c r="L76" i="12" s="1"/>
  <c r="O35" i="12"/>
  <c r="O37" i="12" s="1"/>
  <c r="H33" i="12"/>
  <c r="H35" i="12" s="1"/>
  <c r="H37" i="12" s="1"/>
  <c r="I35" i="12"/>
  <c r="I37" i="12" s="1"/>
  <c r="O74" i="12"/>
  <c r="G74" i="12"/>
  <c r="G76" i="12" s="1"/>
  <c r="H17" i="12"/>
  <c r="M33" i="12"/>
  <c r="M35" i="12" s="1"/>
  <c r="M37" i="12" s="1"/>
  <c r="I74" i="12"/>
  <c r="F28" i="12"/>
  <c r="F25" i="12"/>
  <c r="G97" i="12"/>
  <c r="G98" i="12" s="1"/>
  <c r="K74" i="12"/>
  <c r="K35" i="12"/>
  <c r="K37" i="12" s="1"/>
  <c r="O23" i="12"/>
  <c r="O26" i="12" s="1"/>
  <c r="O29" i="12" s="1"/>
  <c r="F59" i="12"/>
  <c r="G56" i="12"/>
  <c r="I33" i="11"/>
  <c r="I35" i="11" s="1"/>
  <c r="I37" i="11" s="1"/>
  <c r="I74" i="11"/>
  <c r="G74" i="11"/>
  <c r="G76" i="11" s="1"/>
  <c r="N74" i="11"/>
  <c r="N76" i="11" s="1"/>
  <c r="J33" i="11"/>
  <c r="J35" i="11" s="1"/>
  <c r="J37" i="11" s="1"/>
  <c r="J74" i="11"/>
  <c r="J76" i="11" s="1"/>
  <c r="M35" i="11"/>
  <c r="M37" i="11" s="1"/>
  <c r="O33" i="11"/>
  <c r="O35" i="11" s="1"/>
  <c r="L33" i="11"/>
  <c r="M74" i="11"/>
  <c r="M76" i="11" s="1"/>
  <c r="K74" i="11"/>
  <c r="K76" i="11" s="1"/>
  <c r="L35" i="11"/>
  <c r="L37" i="11" s="1"/>
  <c r="G58" i="11"/>
  <c r="G17" i="11"/>
  <c r="F74" i="11"/>
  <c r="N35" i="11"/>
  <c r="N37" i="11" s="1"/>
  <c r="F76" i="11"/>
  <c r="H76" i="11"/>
  <c r="O76" i="11"/>
  <c r="I76" i="11"/>
  <c r="L76" i="11"/>
  <c r="H35" i="11"/>
  <c r="H37" i="11" s="1"/>
  <c r="O65" i="11"/>
  <c r="O68" i="11" s="1"/>
  <c r="O37" i="11"/>
  <c r="K35" i="11"/>
  <c r="K37" i="11" s="1"/>
  <c r="F35" i="11"/>
  <c r="F37" i="11"/>
  <c r="G37" i="11"/>
  <c r="O23" i="11"/>
  <c r="O26" i="11" s="1"/>
  <c r="N26" i="11"/>
  <c r="F94" i="11"/>
  <c r="F97" i="11"/>
  <c r="N21" i="9"/>
  <c r="N27" i="9"/>
  <c r="O53" i="9"/>
  <c r="O56" i="9"/>
  <c r="O111" i="9" s="1"/>
  <c r="O21" i="9"/>
  <c r="O27" i="9"/>
  <c r="F18" i="9"/>
  <c r="F19" i="9" s="1"/>
  <c r="F17" i="9" s="1"/>
  <c r="G18" i="9" s="1"/>
  <c r="G19" i="9" s="1"/>
  <c r="G17" i="9" s="1"/>
  <c r="F79" i="9"/>
  <c r="F80" i="9" s="1"/>
  <c r="F78" i="9" s="1"/>
  <c r="F85" i="9"/>
  <c r="F50" i="9"/>
  <c r="F51" i="9" s="1"/>
  <c r="F49" i="9" s="1"/>
  <c r="G50" i="9" s="1"/>
  <c r="G51" i="9" s="1"/>
  <c r="F52" i="9" s="1"/>
  <c r="F56" i="9" s="1"/>
  <c r="O22" i="9"/>
  <c r="O28" i="9" s="1"/>
  <c r="O29" i="9" s="1"/>
  <c r="O35" i="9" s="1"/>
  <c r="N22" i="9"/>
  <c r="N28" i="9" s="1"/>
  <c r="N29" i="9" s="1"/>
  <c r="N35" i="9" s="1"/>
  <c r="O54" i="9"/>
  <c r="M21" i="7"/>
  <c r="N41" i="7"/>
  <c r="N21" i="7"/>
  <c r="E61" i="7"/>
  <c r="E16" i="7"/>
  <c r="E17" i="7" s="1"/>
  <c r="E56" i="7"/>
  <c r="E57" i="7" s="1"/>
  <c r="E58" i="7" s="1"/>
  <c r="E60" i="7" s="1"/>
  <c r="E59" i="7" s="1"/>
  <c r="E36" i="7"/>
  <c r="E37" i="7" s="1"/>
  <c r="E35" i="7" s="1"/>
  <c r="F36" i="7" s="1"/>
  <c r="F37" i="7" s="1"/>
  <c r="E38" i="7" s="1"/>
  <c r="E40" i="7" s="1"/>
  <c r="R53" i="5"/>
  <c r="S53" i="5"/>
  <c r="P53" i="5"/>
  <c r="T53" i="5"/>
  <c r="M53" i="5"/>
  <c r="Q53" i="5"/>
  <c r="O53" i="5"/>
  <c r="N53" i="5"/>
  <c r="Q47" i="5"/>
  <c r="Q59" i="5" s="1"/>
  <c r="R47" i="5"/>
  <c r="R59" i="5" s="1"/>
  <c r="S47" i="5"/>
  <c r="S59" i="5" s="1"/>
  <c r="T47" i="5"/>
  <c r="T59" i="5" s="1"/>
  <c r="M59" i="5"/>
  <c r="N47" i="5"/>
  <c r="N59" i="5" s="1"/>
  <c r="O47" i="5"/>
  <c r="O59" i="5" s="1"/>
  <c r="P47" i="5"/>
  <c r="P59" i="5" s="1"/>
  <c r="G59" i="5"/>
  <c r="K59" i="5"/>
  <c r="H59" i="5"/>
  <c r="L59" i="5"/>
  <c r="E59" i="5"/>
  <c r="I59" i="5"/>
  <c r="F53" i="5"/>
  <c r="J53" i="5"/>
  <c r="J47" i="5"/>
  <c r="J59" i="5" s="1"/>
  <c r="F47" i="5"/>
  <c r="F59" i="5" s="1"/>
  <c r="H53" i="5"/>
  <c r="L53" i="5"/>
  <c r="E53" i="5"/>
  <c r="E56" i="5" s="1"/>
  <c r="E57" i="5" s="1"/>
  <c r="E55" i="5" s="1"/>
  <c r="I53" i="5"/>
  <c r="G53" i="5"/>
  <c r="K53" i="5"/>
  <c r="S34" i="4"/>
  <c r="G30" i="4"/>
  <c r="H27" i="4"/>
  <c r="I28" i="4" s="1"/>
  <c r="I29" i="4" s="1"/>
  <c r="H8" i="4"/>
  <c r="I9" i="4" s="1"/>
  <c r="I10" i="4" s="1"/>
  <c r="G11" i="4"/>
  <c r="D8" i="2"/>
  <c r="D9" i="2" s="1"/>
  <c r="D7" i="2" s="1"/>
  <c r="E8" i="2" s="1"/>
  <c r="G20" i="13" l="1"/>
  <c r="G21" i="13" s="1"/>
  <c r="F20" i="13"/>
  <c r="N18" i="13"/>
  <c r="N19" i="13" s="1"/>
  <c r="N17" i="13" s="1"/>
  <c r="G104" i="13"/>
  <c r="G107" i="13" s="1"/>
  <c r="G61" i="13"/>
  <c r="G68" i="13"/>
  <c r="G65" i="13"/>
  <c r="G62" i="13"/>
  <c r="G80" i="13"/>
  <c r="H99" i="13"/>
  <c r="H100" i="13" s="1"/>
  <c r="H101" i="13" s="1"/>
  <c r="H102" i="13" s="1"/>
  <c r="F110" i="13"/>
  <c r="H57" i="13"/>
  <c r="H20" i="13"/>
  <c r="N40" i="12"/>
  <c r="F102" i="12"/>
  <c r="F105" i="12" s="1"/>
  <c r="F108" i="12" s="1"/>
  <c r="F120" i="12" s="1"/>
  <c r="H116" i="12"/>
  <c r="M116" i="12"/>
  <c r="I116" i="12"/>
  <c r="L116" i="12"/>
  <c r="O116" i="12"/>
  <c r="O79" i="12"/>
  <c r="G99" i="12"/>
  <c r="F23" i="12"/>
  <c r="F26" i="12" s="1"/>
  <c r="F29" i="12" s="1"/>
  <c r="F38" i="12" s="1"/>
  <c r="F130" i="12"/>
  <c r="F171" i="12" s="1"/>
  <c r="F61" i="12"/>
  <c r="F60" i="12"/>
  <c r="G96" i="12"/>
  <c r="H97" i="12" s="1"/>
  <c r="H98" i="12" s="1"/>
  <c r="H57" i="12"/>
  <c r="H58" i="12" s="1"/>
  <c r="G59" i="12" s="1"/>
  <c r="K76" i="12"/>
  <c r="O76" i="12"/>
  <c r="F67" i="12"/>
  <c r="F64" i="12"/>
  <c r="F78" i="12"/>
  <c r="O40" i="12"/>
  <c r="N38" i="12"/>
  <c r="N41" i="12"/>
  <c r="O38" i="12"/>
  <c r="O41" i="12"/>
  <c r="I76" i="12"/>
  <c r="I18" i="12"/>
  <c r="I19" i="12" s="1"/>
  <c r="G20" i="12" s="1"/>
  <c r="G25" i="12" s="1"/>
  <c r="N40" i="11"/>
  <c r="O40" i="11"/>
  <c r="H18" i="11"/>
  <c r="H19" i="11" s="1"/>
  <c r="F59" i="11"/>
  <c r="G56" i="11"/>
  <c r="H57" i="11" s="1"/>
  <c r="H58" i="11" s="1"/>
  <c r="O79" i="11"/>
  <c r="O80" i="11"/>
  <c r="O77" i="11"/>
  <c r="O29" i="11"/>
  <c r="N29" i="11"/>
  <c r="F98" i="11"/>
  <c r="F99" i="11"/>
  <c r="G95" i="11"/>
  <c r="G96" i="11" s="1"/>
  <c r="G97" i="11" s="1"/>
  <c r="O57" i="9"/>
  <c r="O58" i="9" s="1"/>
  <c r="O64" i="9" s="1"/>
  <c r="F81" i="9"/>
  <c r="F82" i="9" s="1"/>
  <c r="G49" i="9"/>
  <c r="H50" i="9" s="1"/>
  <c r="H51" i="9" s="1"/>
  <c r="G52" i="9" s="1"/>
  <c r="G56" i="9" s="1"/>
  <c r="F54" i="9"/>
  <c r="F53" i="9"/>
  <c r="H18" i="9"/>
  <c r="H19" i="9" s="1"/>
  <c r="F20" i="9" s="1"/>
  <c r="F27" i="9" s="1"/>
  <c r="F111" i="9" s="1"/>
  <c r="G79" i="9"/>
  <c r="G80" i="9" s="1"/>
  <c r="G81" i="9" s="1"/>
  <c r="E39" i="7"/>
  <c r="E41" i="7" s="1"/>
  <c r="E15" i="7"/>
  <c r="F16" i="7" s="1"/>
  <c r="F17" i="7" s="1"/>
  <c r="E55" i="7"/>
  <c r="F56" i="7" s="1"/>
  <c r="F57" i="7" s="1"/>
  <c r="F58" i="7" s="1"/>
  <c r="F60" i="7" s="1"/>
  <c r="F35" i="7"/>
  <c r="G36" i="7" s="1"/>
  <c r="G37" i="7" s="1"/>
  <c r="F38" i="7" s="1"/>
  <c r="F56" i="5"/>
  <c r="F57" i="5" s="1"/>
  <c r="F55" i="5" s="1"/>
  <c r="G56" i="5" s="1"/>
  <c r="T35" i="4"/>
  <c r="T34" i="4" s="1"/>
  <c r="I27" i="4"/>
  <c r="J28" i="4" s="1"/>
  <c r="J29" i="4" s="1"/>
  <c r="H30" i="4"/>
  <c r="H11" i="4"/>
  <c r="I8" i="4"/>
  <c r="J9" i="4" s="1"/>
  <c r="J10" i="4" s="1"/>
  <c r="E9" i="2"/>
  <c r="E7" i="2" s="1"/>
  <c r="F8" i="2" s="1"/>
  <c r="G22" i="13" l="1"/>
  <c r="G23" i="13" s="1"/>
  <c r="G40" i="13"/>
  <c r="F40" i="13"/>
  <c r="F22" i="13"/>
  <c r="F25" i="13"/>
  <c r="F21" i="13"/>
  <c r="F28" i="13"/>
  <c r="F133" i="13"/>
  <c r="F136" i="13" s="1"/>
  <c r="F137" i="13" s="1"/>
  <c r="G25" i="13"/>
  <c r="G133" i="13"/>
  <c r="G28" i="13"/>
  <c r="O18" i="13"/>
  <c r="O19" i="13" s="1"/>
  <c r="O17" i="13" s="1"/>
  <c r="G110" i="13"/>
  <c r="H109" i="13"/>
  <c r="H103" i="13"/>
  <c r="H106" i="13"/>
  <c r="H121" i="13"/>
  <c r="H28" i="13"/>
  <c r="H21" i="13"/>
  <c r="H25" i="13"/>
  <c r="H22" i="13"/>
  <c r="H40" i="13"/>
  <c r="I58" i="13"/>
  <c r="I59" i="13" s="1"/>
  <c r="H60" i="13" s="1"/>
  <c r="H133" i="13" s="1"/>
  <c r="H98" i="13"/>
  <c r="G63" i="13"/>
  <c r="G66" i="13" s="1"/>
  <c r="F117" i="12"/>
  <c r="F119" i="12"/>
  <c r="G104" i="12"/>
  <c r="G100" i="12"/>
  <c r="G107" i="12"/>
  <c r="G101" i="12"/>
  <c r="G118" i="12"/>
  <c r="F133" i="12"/>
  <c r="F134" i="12" s="1"/>
  <c r="F132" i="12" s="1"/>
  <c r="H99" i="12"/>
  <c r="G22" i="12"/>
  <c r="G21" i="12"/>
  <c r="G39" i="12"/>
  <c r="G60" i="12"/>
  <c r="G61" i="12"/>
  <c r="F41" i="12"/>
  <c r="F62" i="12"/>
  <c r="F65" i="12" s="1"/>
  <c r="F79" i="12" s="1"/>
  <c r="F40" i="12"/>
  <c r="I17" i="12"/>
  <c r="J18" i="12" s="1"/>
  <c r="J19" i="12" s="1"/>
  <c r="H20" i="12" s="1"/>
  <c r="G28" i="12"/>
  <c r="G130" i="12"/>
  <c r="G171" i="12" s="1"/>
  <c r="G177" i="12" s="1"/>
  <c r="O80" i="12"/>
  <c r="O77" i="12"/>
  <c r="F177" i="12"/>
  <c r="F174" i="12"/>
  <c r="F175" i="12" s="1"/>
  <c r="F173" i="12" s="1"/>
  <c r="H96" i="12"/>
  <c r="H56" i="12"/>
  <c r="G67" i="12"/>
  <c r="G64" i="12"/>
  <c r="G78" i="12"/>
  <c r="F20" i="11"/>
  <c r="H17" i="11"/>
  <c r="I18" i="11" s="1"/>
  <c r="I19" i="11" s="1"/>
  <c r="G20" i="11" s="1"/>
  <c r="F78" i="11"/>
  <c r="F61" i="11"/>
  <c r="F60" i="11"/>
  <c r="F67" i="11"/>
  <c r="F64" i="11"/>
  <c r="G59" i="11"/>
  <c r="H56" i="11"/>
  <c r="N38" i="11"/>
  <c r="N41" i="11"/>
  <c r="O127" i="11"/>
  <c r="O41" i="11"/>
  <c r="O38" i="11"/>
  <c r="G94" i="11"/>
  <c r="H95" i="11" s="1"/>
  <c r="H96" i="11" s="1"/>
  <c r="H97" i="11" s="1"/>
  <c r="G99" i="11"/>
  <c r="G98" i="11"/>
  <c r="F102" i="11"/>
  <c r="F83" i="9"/>
  <c r="F86" i="9" s="1"/>
  <c r="F87" i="9" s="1"/>
  <c r="F93" i="9" s="1"/>
  <c r="F105" i="9"/>
  <c r="F108" i="9" s="1"/>
  <c r="F109" i="9" s="1"/>
  <c r="F107" i="9" s="1"/>
  <c r="G78" i="9"/>
  <c r="H79" i="9" s="1"/>
  <c r="H80" i="9" s="1"/>
  <c r="H81" i="9" s="1"/>
  <c r="G82" i="9"/>
  <c r="G83" i="9"/>
  <c r="G53" i="9"/>
  <c r="G54" i="9"/>
  <c r="H49" i="9"/>
  <c r="I50" i="9" s="1"/>
  <c r="I51" i="9" s="1"/>
  <c r="H52" i="9" s="1"/>
  <c r="H56" i="9" s="1"/>
  <c r="F21" i="9"/>
  <c r="F22" i="9"/>
  <c r="F57" i="9"/>
  <c r="F58" i="9" s="1"/>
  <c r="F64" i="9" s="1"/>
  <c r="H17" i="9"/>
  <c r="F40" i="7"/>
  <c r="F59" i="7"/>
  <c r="F61" i="7"/>
  <c r="F15" i="7"/>
  <c r="G16" i="7" s="1"/>
  <c r="F55" i="7"/>
  <c r="G56" i="7" s="1"/>
  <c r="G57" i="7" s="1"/>
  <c r="G58" i="7" s="1"/>
  <c r="G60" i="7" s="1"/>
  <c r="G35" i="7"/>
  <c r="G17" i="7"/>
  <c r="E58" i="5"/>
  <c r="G57" i="5"/>
  <c r="U35" i="4"/>
  <c r="J27" i="4"/>
  <c r="K28" i="4" s="1"/>
  <c r="K29" i="4" s="1"/>
  <c r="I30" i="4"/>
  <c r="I11" i="4"/>
  <c r="J8" i="4"/>
  <c r="K9" i="4" s="1"/>
  <c r="K10" i="4" s="1"/>
  <c r="F9" i="2"/>
  <c r="F7" i="2" s="1"/>
  <c r="G8" i="2" s="1"/>
  <c r="F140" i="13" l="1"/>
  <c r="F141" i="13" s="1"/>
  <c r="G26" i="13"/>
  <c r="G29" i="13" s="1"/>
  <c r="F23" i="13"/>
  <c r="F26" i="13" s="1"/>
  <c r="F29" i="13" s="1"/>
  <c r="F135" i="13"/>
  <c r="G136" i="13" s="1"/>
  <c r="G137" i="13" s="1"/>
  <c r="F139" i="13"/>
  <c r="I57" i="13"/>
  <c r="J58" i="13" s="1"/>
  <c r="J59" i="13" s="1"/>
  <c r="I60" i="13" s="1"/>
  <c r="H23" i="13"/>
  <c r="H26" i="13" s="1"/>
  <c r="I99" i="13"/>
  <c r="I100" i="13" s="1"/>
  <c r="I101" i="13" s="1"/>
  <c r="H68" i="13"/>
  <c r="H65" i="13"/>
  <c r="H62" i="13"/>
  <c r="H61" i="13"/>
  <c r="H80" i="13"/>
  <c r="G69" i="13"/>
  <c r="I20" i="13"/>
  <c r="H104" i="13"/>
  <c r="H107" i="13" s="1"/>
  <c r="H107" i="12"/>
  <c r="H101" i="12"/>
  <c r="H104" i="12"/>
  <c r="H100" i="12"/>
  <c r="H118" i="12"/>
  <c r="G102" i="12"/>
  <c r="G105" i="12" s="1"/>
  <c r="G108" i="12" s="1"/>
  <c r="J17" i="12"/>
  <c r="K18" i="12" s="1"/>
  <c r="K19" i="12" s="1"/>
  <c r="I20" i="12" s="1"/>
  <c r="H21" i="12"/>
  <c r="H22" i="12"/>
  <c r="G133" i="12"/>
  <c r="G134" i="12" s="1"/>
  <c r="F68" i="12"/>
  <c r="G62" i="12"/>
  <c r="G65" i="12" s="1"/>
  <c r="G79" i="12" s="1"/>
  <c r="G23" i="12"/>
  <c r="G26" i="12" s="1"/>
  <c r="G40" i="12" s="1"/>
  <c r="I97" i="12"/>
  <c r="I98" i="12" s="1"/>
  <c r="G174" i="12"/>
  <c r="G175" i="12" s="1"/>
  <c r="F176" i="12" s="1"/>
  <c r="I57" i="12"/>
  <c r="I58" i="12" s="1"/>
  <c r="H59" i="12" s="1"/>
  <c r="H39" i="12"/>
  <c r="H25" i="12"/>
  <c r="H28" i="12"/>
  <c r="F39" i="11"/>
  <c r="F121" i="11"/>
  <c r="F21" i="11"/>
  <c r="F22" i="11"/>
  <c r="F23" i="11" s="1"/>
  <c r="F25" i="11"/>
  <c r="F28" i="11"/>
  <c r="I57" i="11"/>
  <c r="I58" i="11" s="1"/>
  <c r="F62" i="11"/>
  <c r="F65" i="11" s="1"/>
  <c r="G78" i="11"/>
  <c r="G60" i="11"/>
  <c r="G64" i="11"/>
  <c r="G61" i="11"/>
  <c r="G67" i="11"/>
  <c r="G28" i="11"/>
  <c r="G39" i="11"/>
  <c r="G121" i="11"/>
  <c r="G162" i="11" s="1"/>
  <c r="G168" i="11" s="1"/>
  <c r="G25" i="11"/>
  <c r="H99" i="11"/>
  <c r="H98" i="11"/>
  <c r="I17" i="11"/>
  <c r="J18" i="11" s="1"/>
  <c r="F113" i="11"/>
  <c r="F103" i="11"/>
  <c r="G21" i="11"/>
  <c r="G22" i="11"/>
  <c r="H94" i="11"/>
  <c r="G102" i="11"/>
  <c r="F146" i="9"/>
  <c r="F152" i="9" s="1"/>
  <c r="H78" i="9"/>
  <c r="I79" i="9" s="1"/>
  <c r="I80" i="9" s="1"/>
  <c r="I81" i="9" s="1"/>
  <c r="H83" i="9"/>
  <c r="H82" i="9"/>
  <c r="H53" i="9"/>
  <c r="H54" i="9"/>
  <c r="I49" i="9"/>
  <c r="J50" i="9" s="1"/>
  <c r="J51" i="9" s="1"/>
  <c r="I52" i="9" s="1"/>
  <c r="I56" i="9" s="1"/>
  <c r="I18" i="9"/>
  <c r="I19" i="9" s="1"/>
  <c r="G20" i="9" s="1"/>
  <c r="G27" i="9" s="1"/>
  <c r="G111" i="9" s="1"/>
  <c r="F28" i="9"/>
  <c r="G57" i="9"/>
  <c r="G58" i="9" s="1"/>
  <c r="G64" i="9" s="1"/>
  <c r="G86" i="9"/>
  <c r="G87" i="9" s="1"/>
  <c r="G93" i="9" s="1"/>
  <c r="F39" i="7"/>
  <c r="F41" i="7" s="1"/>
  <c r="G59" i="7"/>
  <c r="G61" i="7" s="1"/>
  <c r="E18" i="7"/>
  <c r="E20" i="7" s="1"/>
  <c r="G55" i="7"/>
  <c r="H56" i="7" s="1"/>
  <c r="H57" i="7" s="1"/>
  <c r="H58" i="7" s="1"/>
  <c r="H60" i="7" s="1"/>
  <c r="H36" i="7"/>
  <c r="H37" i="7" s="1"/>
  <c r="G38" i="7" s="1"/>
  <c r="G15" i="7"/>
  <c r="H16" i="7" s="1"/>
  <c r="G55" i="5"/>
  <c r="H56" i="5" s="1"/>
  <c r="H57" i="5" s="1"/>
  <c r="F58" i="5"/>
  <c r="U36" i="4"/>
  <c r="U34" i="4" s="1"/>
  <c r="V35" i="4" s="1"/>
  <c r="V36" i="4" s="1"/>
  <c r="J30" i="4"/>
  <c r="K27" i="4"/>
  <c r="L28" i="4" s="1"/>
  <c r="L29" i="4" s="1"/>
  <c r="K8" i="4"/>
  <c r="L9" i="4" s="1"/>
  <c r="L10" i="4" s="1"/>
  <c r="J11" i="4"/>
  <c r="G9" i="2"/>
  <c r="G7" i="2" s="1"/>
  <c r="K18" i="1"/>
  <c r="J18" i="1"/>
  <c r="I18" i="1"/>
  <c r="H18" i="1"/>
  <c r="G18" i="1"/>
  <c r="F18" i="1"/>
  <c r="E18" i="1"/>
  <c r="E20" i="1" s="1"/>
  <c r="E6" i="1"/>
  <c r="E8" i="1" s="1"/>
  <c r="F6" i="1"/>
  <c r="F8" i="1" s="1"/>
  <c r="G8" i="1" s="1"/>
  <c r="H8" i="1" s="1"/>
  <c r="G6" i="1"/>
  <c r="H6" i="1"/>
  <c r="I6" i="1"/>
  <c r="J6" i="1"/>
  <c r="K6" i="1"/>
  <c r="G140" i="13" l="1"/>
  <c r="G141" i="13"/>
  <c r="F138" i="13"/>
  <c r="G139" i="13"/>
  <c r="G31" i="13" s="1"/>
  <c r="F31" i="13"/>
  <c r="F71" i="13"/>
  <c r="F112" i="13"/>
  <c r="J20" i="13"/>
  <c r="J21" i="13" s="1"/>
  <c r="H63" i="13"/>
  <c r="H66" i="13" s="1"/>
  <c r="H69" i="13" s="1"/>
  <c r="H29" i="13"/>
  <c r="I65" i="13"/>
  <c r="I62" i="13"/>
  <c r="I61" i="13"/>
  <c r="I68" i="13"/>
  <c r="I80" i="13"/>
  <c r="I133" i="13"/>
  <c r="I109" i="13"/>
  <c r="I106" i="13"/>
  <c r="I103" i="13"/>
  <c r="I102" i="13"/>
  <c r="I121" i="13"/>
  <c r="I25" i="13"/>
  <c r="I28" i="13"/>
  <c r="I21" i="13"/>
  <c r="I22" i="13"/>
  <c r="I40" i="13"/>
  <c r="H110" i="13"/>
  <c r="I98" i="13"/>
  <c r="J57" i="13"/>
  <c r="G119" i="12"/>
  <c r="H102" i="12"/>
  <c r="H105" i="12" s="1"/>
  <c r="H108" i="12" s="1"/>
  <c r="H120" i="12" s="1"/>
  <c r="G117" i="12"/>
  <c r="G120" i="12"/>
  <c r="K17" i="12"/>
  <c r="I99" i="12"/>
  <c r="G29" i="12"/>
  <c r="G41" i="12" s="1"/>
  <c r="F80" i="12"/>
  <c r="F77" i="12"/>
  <c r="I21" i="12"/>
  <c r="I22" i="12"/>
  <c r="H60" i="12"/>
  <c r="H61" i="12"/>
  <c r="F135" i="12"/>
  <c r="G132" i="12"/>
  <c r="G68" i="12"/>
  <c r="G173" i="12"/>
  <c r="H64" i="12"/>
  <c r="H67" i="12"/>
  <c r="H78" i="12"/>
  <c r="H130" i="12"/>
  <c r="I96" i="12"/>
  <c r="H23" i="12"/>
  <c r="H26" i="12" s="1"/>
  <c r="H40" i="12" s="1"/>
  <c r="L18" i="12"/>
  <c r="L19" i="12" s="1"/>
  <c r="J20" i="12" s="1"/>
  <c r="I56" i="12"/>
  <c r="I28" i="12"/>
  <c r="I25" i="12"/>
  <c r="I39" i="12"/>
  <c r="F26" i="11"/>
  <c r="F38" i="11" s="1"/>
  <c r="F40" i="11"/>
  <c r="F29" i="11"/>
  <c r="F41" i="11" s="1"/>
  <c r="F124" i="11"/>
  <c r="F125" i="11" s="1"/>
  <c r="F123" i="11" s="1"/>
  <c r="G124" i="11" s="1"/>
  <c r="G125" i="11" s="1"/>
  <c r="F126" i="11" s="1"/>
  <c r="F162" i="11"/>
  <c r="H59" i="11"/>
  <c r="I56" i="11"/>
  <c r="J57" i="11" s="1"/>
  <c r="J58" i="11" s="1"/>
  <c r="G62" i="11"/>
  <c r="G65" i="11" s="1"/>
  <c r="G79" i="11" s="1"/>
  <c r="F77" i="11"/>
  <c r="F79" i="11"/>
  <c r="F68" i="11"/>
  <c r="F80" i="11" s="1"/>
  <c r="F127" i="11"/>
  <c r="G103" i="11"/>
  <c r="G109" i="11" s="1"/>
  <c r="G23" i="11"/>
  <c r="F109" i="11"/>
  <c r="I95" i="11"/>
  <c r="I96" i="11" s="1"/>
  <c r="I97" i="11" s="1"/>
  <c r="J19" i="11"/>
  <c r="H20" i="11" s="1"/>
  <c r="H39" i="11" s="1"/>
  <c r="H102" i="11"/>
  <c r="F149" i="9"/>
  <c r="F150" i="9" s="1"/>
  <c r="F148" i="9" s="1"/>
  <c r="F97" i="9"/>
  <c r="F29" i="9"/>
  <c r="F35" i="9" s="1"/>
  <c r="I17" i="9"/>
  <c r="J18" i="9" s="1"/>
  <c r="J19" i="9" s="1"/>
  <c r="H20" i="9" s="1"/>
  <c r="H27" i="9" s="1"/>
  <c r="H111" i="9" s="1"/>
  <c r="G21" i="9"/>
  <c r="G22" i="9"/>
  <c r="I83" i="9"/>
  <c r="I82" i="9"/>
  <c r="I54" i="9"/>
  <c r="I53" i="9"/>
  <c r="H57" i="9"/>
  <c r="H58" i="9" s="1"/>
  <c r="H64" i="9" s="1"/>
  <c r="G105" i="9"/>
  <c r="I78" i="9"/>
  <c r="H86" i="9"/>
  <c r="H87" i="9" s="1"/>
  <c r="H93" i="9" s="1"/>
  <c r="J49" i="9"/>
  <c r="E19" i="7"/>
  <c r="E21" i="7"/>
  <c r="E75" i="7" s="1"/>
  <c r="G40" i="7"/>
  <c r="H59" i="7"/>
  <c r="H61" i="7" s="1"/>
  <c r="E69" i="7"/>
  <c r="H17" i="7"/>
  <c r="H55" i="7"/>
  <c r="H35" i="7"/>
  <c r="H55" i="5"/>
  <c r="I56" i="5" s="1"/>
  <c r="G58" i="5"/>
  <c r="U37" i="4"/>
  <c r="V34" i="4"/>
  <c r="K30" i="4"/>
  <c r="L27" i="4"/>
  <c r="M28" i="4" s="1"/>
  <c r="M29" i="4" s="1"/>
  <c r="L8" i="4"/>
  <c r="M9" i="4" s="1"/>
  <c r="M10" i="4" s="1"/>
  <c r="K11" i="4"/>
  <c r="H8" i="2"/>
  <c r="H9" i="2" s="1"/>
  <c r="F20" i="1"/>
  <c r="G20" i="1" s="1"/>
  <c r="H20" i="1" s="1"/>
  <c r="I20" i="1" s="1"/>
  <c r="J20" i="1" s="1"/>
  <c r="K20" i="1" s="1"/>
  <c r="I8" i="1"/>
  <c r="J8" i="1" s="1"/>
  <c r="K8" i="1" s="1"/>
  <c r="G71" i="13" l="1"/>
  <c r="G75" i="13" s="1"/>
  <c r="G135" i="13"/>
  <c r="H136" i="13" s="1"/>
  <c r="H137" i="13" s="1"/>
  <c r="G112" i="13"/>
  <c r="G118" i="13" s="1"/>
  <c r="F118" i="13"/>
  <c r="F116" i="13"/>
  <c r="F113" i="13"/>
  <c r="F114" i="13"/>
  <c r="F33" i="13"/>
  <c r="F32" i="13"/>
  <c r="F37" i="13"/>
  <c r="F35" i="13"/>
  <c r="F75" i="13"/>
  <c r="F77" i="13"/>
  <c r="F73" i="13"/>
  <c r="F72" i="13"/>
  <c r="G37" i="13"/>
  <c r="G32" i="13"/>
  <c r="G33" i="13"/>
  <c r="G35" i="13"/>
  <c r="G72" i="13"/>
  <c r="K20" i="13"/>
  <c r="I104" i="13"/>
  <c r="I107" i="13" s="1"/>
  <c r="I63" i="13"/>
  <c r="I66" i="13" s="1"/>
  <c r="J25" i="13"/>
  <c r="J22" i="13"/>
  <c r="J28" i="13"/>
  <c r="J40" i="13"/>
  <c r="K58" i="13"/>
  <c r="K59" i="13" s="1"/>
  <c r="J60" i="13" s="1"/>
  <c r="I23" i="13"/>
  <c r="I26" i="13" s="1"/>
  <c r="J99" i="13"/>
  <c r="J100" i="13" s="1"/>
  <c r="J101" i="13" s="1"/>
  <c r="H119" i="12"/>
  <c r="G38" i="12"/>
  <c r="I107" i="12"/>
  <c r="I101" i="12"/>
  <c r="I104" i="12"/>
  <c r="I100" i="12"/>
  <c r="I118" i="12"/>
  <c r="H117" i="12"/>
  <c r="H29" i="12"/>
  <c r="J22" i="12"/>
  <c r="J21" i="12"/>
  <c r="G80" i="12"/>
  <c r="G77" i="12"/>
  <c r="J97" i="12"/>
  <c r="J98" i="12" s="1"/>
  <c r="L17" i="12"/>
  <c r="I23" i="12"/>
  <c r="I26" i="12" s="1"/>
  <c r="I40" i="12" s="1"/>
  <c r="J57" i="12"/>
  <c r="J58" i="12" s="1"/>
  <c r="I59" i="12" s="1"/>
  <c r="J28" i="12"/>
  <c r="J25" i="12"/>
  <c r="J39" i="12"/>
  <c r="H171" i="12"/>
  <c r="H133" i="12"/>
  <c r="H134" i="12" s="1"/>
  <c r="H62" i="12"/>
  <c r="H65" i="12" s="1"/>
  <c r="H79" i="12" s="1"/>
  <c r="G68" i="11"/>
  <c r="G77" i="11" s="1"/>
  <c r="F168" i="11"/>
  <c r="F165" i="11"/>
  <c r="F166" i="11" s="1"/>
  <c r="F164" i="11" s="1"/>
  <c r="G165" i="11" s="1"/>
  <c r="G166" i="11" s="1"/>
  <c r="F167" i="11" s="1"/>
  <c r="H78" i="11"/>
  <c r="H64" i="11"/>
  <c r="H60" i="11"/>
  <c r="H67" i="11"/>
  <c r="H61" i="11"/>
  <c r="I59" i="11"/>
  <c r="J56" i="11"/>
  <c r="G123" i="11"/>
  <c r="H25" i="11"/>
  <c r="H28" i="11"/>
  <c r="G26" i="11"/>
  <c r="G40" i="11" s="1"/>
  <c r="I94" i="11"/>
  <c r="J95" i="11" s="1"/>
  <c r="J96" i="11" s="1"/>
  <c r="J97" i="11" s="1"/>
  <c r="G164" i="11"/>
  <c r="J17" i="11"/>
  <c r="K18" i="11" s="1"/>
  <c r="G113" i="11"/>
  <c r="H21" i="11"/>
  <c r="H22" i="11"/>
  <c r="H103" i="11"/>
  <c r="I99" i="11"/>
  <c r="I98" i="11"/>
  <c r="H121" i="11"/>
  <c r="H162" i="11" s="1"/>
  <c r="H168" i="11" s="1"/>
  <c r="H21" i="9"/>
  <c r="H22" i="9"/>
  <c r="J79" i="9"/>
  <c r="J80" i="9" s="1"/>
  <c r="J81" i="9" s="1"/>
  <c r="I57" i="9"/>
  <c r="I58" i="9" s="1"/>
  <c r="I64" i="9" s="1"/>
  <c r="J17" i="9"/>
  <c r="I86" i="9"/>
  <c r="I87" i="9" s="1"/>
  <c r="I93" i="9" s="1"/>
  <c r="H105" i="9"/>
  <c r="H146" i="9" s="1"/>
  <c r="H152" i="9" s="1"/>
  <c r="K50" i="9"/>
  <c r="K51" i="9" s="1"/>
  <c r="J52" i="9" s="1"/>
  <c r="J56" i="9" s="1"/>
  <c r="G146" i="9"/>
  <c r="G108" i="9"/>
  <c r="G109" i="9" s="1"/>
  <c r="F110" i="9" s="1"/>
  <c r="G28" i="9"/>
  <c r="G39" i="7"/>
  <c r="G41" i="7"/>
  <c r="E109" i="7"/>
  <c r="E72" i="7"/>
  <c r="E71" i="7"/>
  <c r="H15" i="7"/>
  <c r="I16" i="7" s="1"/>
  <c r="I17" i="7" s="1"/>
  <c r="I15" i="7" s="1"/>
  <c r="J16" i="7" s="1"/>
  <c r="J17" i="7" s="1"/>
  <c r="F18" i="7"/>
  <c r="F20" i="7" s="1"/>
  <c r="I56" i="7"/>
  <c r="I57" i="7" s="1"/>
  <c r="I58" i="7" s="1"/>
  <c r="I60" i="7" s="1"/>
  <c r="I36" i="7"/>
  <c r="I37" i="7" s="1"/>
  <c r="H38" i="7" s="1"/>
  <c r="I57" i="5"/>
  <c r="W35" i="4"/>
  <c r="W36" i="4" s="1"/>
  <c r="M27" i="4"/>
  <c r="L30" i="4"/>
  <c r="M8" i="4"/>
  <c r="L11" i="4"/>
  <c r="G10" i="2"/>
  <c r="H7" i="2"/>
  <c r="I8" i="2" s="1"/>
  <c r="G73" i="13" l="1"/>
  <c r="H140" i="13"/>
  <c r="H141" i="13" s="1"/>
  <c r="G77" i="13"/>
  <c r="H139" i="13"/>
  <c r="G114" i="13"/>
  <c r="G116" i="13"/>
  <c r="F34" i="13"/>
  <c r="F36" i="13" s="1"/>
  <c r="F41" i="13" s="1"/>
  <c r="F115" i="13"/>
  <c r="F117" i="13" s="1"/>
  <c r="G113" i="13"/>
  <c r="G115" i="13" s="1"/>
  <c r="F74" i="13"/>
  <c r="F76" i="13" s="1"/>
  <c r="F81" i="13" s="1"/>
  <c r="G34" i="13"/>
  <c r="G36" i="13" s="1"/>
  <c r="G38" i="13" s="1"/>
  <c r="H112" i="13"/>
  <c r="G74" i="13"/>
  <c r="G76" i="13" s="1"/>
  <c r="G81" i="13" s="1"/>
  <c r="I110" i="13"/>
  <c r="G138" i="13"/>
  <c r="H135" i="13"/>
  <c r="I136" i="13" s="1"/>
  <c r="I137" i="13" s="1"/>
  <c r="K57" i="13"/>
  <c r="L58" i="13" s="1"/>
  <c r="L59" i="13" s="1"/>
  <c r="J23" i="13"/>
  <c r="J26" i="13" s="1"/>
  <c r="L20" i="13"/>
  <c r="I69" i="13"/>
  <c r="J62" i="13"/>
  <c r="J61" i="13"/>
  <c r="J68" i="13"/>
  <c r="J65" i="13"/>
  <c r="J80" i="13"/>
  <c r="K28" i="13"/>
  <c r="K21" i="13"/>
  <c r="K25" i="13"/>
  <c r="K22" i="13"/>
  <c r="K40" i="13"/>
  <c r="J133" i="13"/>
  <c r="J102" i="13"/>
  <c r="J103" i="13"/>
  <c r="J106" i="13"/>
  <c r="J109" i="13"/>
  <c r="J121" i="13"/>
  <c r="J98" i="13"/>
  <c r="I29" i="13"/>
  <c r="H38" i="12"/>
  <c r="I102" i="12"/>
  <c r="I105" i="12" s="1"/>
  <c r="H41" i="12"/>
  <c r="J99" i="12"/>
  <c r="I60" i="12"/>
  <c r="I61" i="12"/>
  <c r="J23" i="12"/>
  <c r="J26" i="12" s="1"/>
  <c r="J40" i="12" s="1"/>
  <c r="J56" i="12"/>
  <c r="K57" i="12" s="1"/>
  <c r="K58" i="12" s="1"/>
  <c r="J59" i="12" s="1"/>
  <c r="G135" i="12"/>
  <c r="H132" i="12"/>
  <c r="H177" i="12"/>
  <c r="H174" i="12"/>
  <c r="H175" i="12" s="1"/>
  <c r="J96" i="12"/>
  <c r="M18" i="12"/>
  <c r="M19" i="12" s="1"/>
  <c r="K20" i="12" s="1"/>
  <c r="I67" i="12"/>
  <c r="I64" i="12"/>
  <c r="I78" i="12"/>
  <c r="I130" i="12"/>
  <c r="I171" i="12" s="1"/>
  <c r="I177" i="12" s="1"/>
  <c r="H68" i="12"/>
  <c r="I29" i="12"/>
  <c r="G80" i="11"/>
  <c r="H62" i="11"/>
  <c r="H65" i="11" s="1"/>
  <c r="K57" i="11"/>
  <c r="K58" i="11" s="1"/>
  <c r="K19" i="11"/>
  <c r="I78" i="11"/>
  <c r="I64" i="11"/>
  <c r="I67" i="11"/>
  <c r="I60" i="11"/>
  <c r="I61" i="11"/>
  <c r="G29" i="11"/>
  <c r="J94" i="11"/>
  <c r="K95" i="11" s="1"/>
  <c r="K96" i="11" s="1"/>
  <c r="K97" i="11" s="1"/>
  <c r="H165" i="11"/>
  <c r="H166" i="11" s="1"/>
  <c r="G167" i="11" s="1"/>
  <c r="H109" i="11"/>
  <c r="H23" i="11"/>
  <c r="I102" i="11"/>
  <c r="H124" i="11"/>
  <c r="H125" i="11" s="1"/>
  <c r="J98" i="11"/>
  <c r="J99" i="11"/>
  <c r="G97" i="9"/>
  <c r="G35" i="9"/>
  <c r="K49" i="9"/>
  <c r="L50" i="9" s="1"/>
  <c r="L51" i="9" s="1"/>
  <c r="K52" i="9" s="1"/>
  <c r="K56" i="9" s="1"/>
  <c r="J78" i="9"/>
  <c r="K79" i="9" s="1"/>
  <c r="K80" i="9" s="1"/>
  <c r="J82" i="9"/>
  <c r="J83" i="9"/>
  <c r="J53" i="9"/>
  <c r="J54" i="9"/>
  <c r="G107" i="9"/>
  <c r="H108" i="9" s="1"/>
  <c r="H109" i="9" s="1"/>
  <c r="G110" i="9" s="1"/>
  <c r="K18" i="9"/>
  <c r="K19" i="9" s="1"/>
  <c r="I20" i="9" s="1"/>
  <c r="I27" i="9" s="1"/>
  <c r="I111" i="9" s="1"/>
  <c r="G152" i="9"/>
  <c r="G149" i="9"/>
  <c r="G150" i="9" s="1"/>
  <c r="H28" i="9"/>
  <c r="F19" i="7"/>
  <c r="F21" i="7"/>
  <c r="F75" i="7" s="1"/>
  <c r="H40" i="7"/>
  <c r="I59" i="7"/>
  <c r="I61" i="7" s="1"/>
  <c r="F69" i="7"/>
  <c r="F71" i="7" s="1"/>
  <c r="H18" i="7"/>
  <c r="H20" i="7" s="1"/>
  <c r="G18" i="7"/>
  <c r="E115" i="7"/>
  <c r="E112" i="7"/>
  <c r="E113" i="7" s="1"/>
  <c r="E111" i="7" s="1"/>
  <c r="F109" i="7"/>
  <c r="F72" i="7"/>
  <c r="J15" i="7"/>
  <c r="K16" i="7" s="1"/>
  <c r="K17" i="7" s="1"/>
  <c r="I55" i="7"/>
  <c r="I35" i="7"/>
  <c r="I55" i="5"/>
  <c r="H58" i="5"/>
  <c r="V37" i="4"/>
  <c r="W34" i="4"/>
  <c r="I9" i="2"/>
  <c r="I140" i="13" l="1"/>
  <c r="I141" i="13" s="1"/>
  <c r="H71" i="13"/>
  <c r="H75" i="13" s="1"/>
  <c r="H31" i="13"/>
  <c r="H35" i="13" s="1"/>
  <c r="G117" i="13"/>
  <c r="G122" i="13" s="1"/>
  <c r="F38" i="13"/>
  <c r="F42" i="13" s="1"/>
  <c r="F78" i="13"/>
  <c r="F122" i="13"/>
  <c r="F119" i="13"/>
  <c r="G78" i="13"/>
  <c r="G82" i="13" s="1"/>
  <c r="G41" i="13"/>
  <c r="G39" i="13"/>
  <c r="G42" i="13"/>
  <c r="H118" i="13"/>
  <c r="H113" i="13"/>
  <c r="H116" i="13"/>
  <c r="H114" i="13"/>
  <c r="I139" i="13"/>
  <c r="K60" i="13"/>
  <c r="K61" i="13" s="1"/>
  <c r="L57" i="13"/>
  <c r="M58" i="13" s="1"/>
  <c r="M59" i="13" s="1"/>
  <c r="L60" i="13" s="1"/>
  <c r="J104" i="13"/>
  <c r="J107" i="13" s="1"/>
  <c r="J29" i="13"/>
  <c r="K23" i="13"/>
  <c r="K26" i="13" s="1"/>
  <c r="J63" i="13"/>
  <c r="J66" i="13" s="1"/>
  <c r="L28" i="13"/>
  <c r="L25" i="13"/>
  <c r="L22" i="13"/>
  <c r="L21" i="13"/>
  <c r="L40" i="13"/>
  <c r="K99" i="13"/>
  <c r="K100" i="13" s="1"/>
  <c r="K101" i="13" s="1"/>
  <c r="J104" i="12"/>
  <c r="J100" i="12"/>
  <c r="J107" i="12"/>
  <c r="J101" i="12"/>
  <c r="J118" i="12"/>
  <c r="I119" i="12"/>
  <c r="I108" i="12"/>
  <c r="K21" i="12"/>
  <c r="K22" i="12"/>
  <c r="J29" i="12"/>
  <c r="J38" i="12" s="1"/>
  <c r="J130" i="12"/>
  <c r="J171" i="12" s="1"/>
  <c r="J177" i="12" s="1"/>
  <c r="J61" i="12"/>
  <c r="J60" i="12"/>
  <c r="I38" i="12"/>
  <c r="I41" i="12"/>
  <c r="H77" i="12"/>
  <c r="H80" i="12"/>
  <c r="K56" i="12"/>
  <c r="K97" i="12"/>
  <c r="K98" i="12" s="1"/>
  <c r="J67" i="12"/>
  <c r="J64" i="12"/>
  <c r="J78" i="12"/>
  <c r="I62" i="12"/>
  <c r="I65" i="12" s="1"/>
  <c r="I79" i="12" s="1"/>
  <c r="M17" i="12"/>
  <c r="G176" i="12"/>
  <c r="H173" i="12"/>
  <c r="I133" i="12"/>
  <c r="I134" i="12" s="1"/>
  <c r="H135" i="12" s="1"/>
  <c r="K28" i="12"/>
  <c r="K25" i="12"/>
  <c r="K39" i="12"/>
  <c r="J59" i="11"/>
  <c r="K56" i="11"/>
  <c r="L57" i="11" s="1"/>
  <c r="L58" i="11" s="1"/>
  <c r="K59" i="11" s="1"/>
  <c r="K78" i="11" s="1"/>
  <c r="H68" i="11"/>
  <c r="H79" i="11"/>
  <c r="I20" i="11"/>
  <c r="K17" i="11"/>
  <c r="L18" i="11" s="1"/>
  <c r="I62" i="11"/>
  <c r="I65" i="11" s="1"/>
  <c r="I79" i="11" s="1"/>
  <c r="G127" i="11"/>
  <c r="G38" i="11"/>
  <c r="G41" i="11"/>
  <c r="H113" i="11"/>
  <c r="H26" i="11"/>
  <c r="H40" i="11" s="1"/>
  <c r="J102" i="11"/>
  <c r="J103" i="11" s="1"/>
  <c r="J109" i="11" s="1"/>
  <c r="H164" i="11"/>
  <c r="K99" i="11"/>
  <c r="K98" i="11"/>
  <c r="G126" i="11"/>
  <c r="H123" i="11"/>
  <c r="I103" i="11"/>
  <c r="K94" i="11"/>
  <c r="H97" i="9"/>
  <c r="H29" i="9"/>
  <c r="H35" i="9" s="1"/>
  <c r="I21" i="9"/>
  <c r="I22" i="9"/>
  <c r="K17" i="9"/>
  <c r="L18" i="9" s="1"/>
  <c r="L19" i="9" s="1"/>
  <c r="J20" i="9" s="1"/>
  <c r="J27" i="9" s="1"/>
  <c r="J111" i="9" s="1"/>
  <c r="K81" i="9"/>
  <c r="K78" i="9"/>
  <c r="L79" i="9" s="1"/>
  <c r="L80" i="9" s="1"/>
  <c r="L81" i="9" s="1"/>
  <c r="K53" i="9"/>
  <c r="K54" i="9"/>
  <c r="H107" i="9"/>
  <c r="F151" i="9"/>
  <c r="G148" i="9"/>
  <c r="J57" i="9"/>
  <c r="J58" i="9" s="1"/>
  <c r="J64" i="9" s="1"/>
  <c r="L49" i="9"/>
  <c r="J86" i="9"/>
  <c r="J87" i="9" s="1"/>
  <c r="J93" i="9" s="1"/>
  <c r="I105" i="9"/>
  <c r="I146" i="9" s="1"/>
  <c r="I152" i="9" s="1"/>
  <c r="G20" i="7"/>
  <c r="G19" i="7" s="1"/>
  <c r="H19" i="7"/>
  <c r="H21" i="7"/>
  <c r="H39" i="7"/>
  <c r="H41" i="7" s="1"/>
  <c r="H75" i="7" s="1"/>
  <c r="H69" i="7"/>
  <c r="I18" i="7"/>
  <c r="I20" i="7" s="1"/>
  <c r="G69" i="7"/>
  <c r="G72" i="7" s="1"/>
  <c r="F115" i="7"/>
  <c r="F112" i="7"/>
  <c r="F113" i="7" s="1"/>
  <c r="H109" i="7"/>
  <c r="H115" i="7" s="1"/>
  <c r="E74" i="7"/>
  <c r="K15" i="7"/>
  <c r="L16" i="7" s="1"/>
  <c r="L17" i="7" s="1"/>
  <c r="J56" i="7"/>
  <c r="J57" i="7" s="1"/>
  <c r="J58" i="7" s="1"/>
  <c r="J36" i="7"/>
  <c r="J37" i="7" s="1"/>
  <c r="I38" i="7" s="1"/>
  <c r="I40" i="7" s="1"/>
  <c r="J56" i="5"/>
  <c r="J57" i="5" s="1"/>
  <c r="I58" i="5" s="1"/>
  <c r="X35" i="4"/>
  <c r="X36" i="4" s="1"/>
  <c r="I7" i="2"/>
  <c r="J8" i="2" s="1"/>
  <c r="H10" i="2"/>
  <c r="H33" i="13" l="1"/>
  <c r="H32" i="13"/>
  <c r="H77" i="13"/>
  <c r="H73" i="13"/>
  <c r="H72" i="13"/>
  <c r="H37" i="13"/>
  <c r="G79" i="13"/>
  <c r="F39" i="13"/>
  <c r="G119" i="13"/>
  <c r="G120" i="13" s="1"/>
  <c r="K68" i="13"/>
  <c r="F120" i="13"/>
  <c r="F123" i="13"/>
  <c r="F82" i="13"/>
  <c r="F79" i="13"/>
  <c r="I71" i="13"/>
  <c r="I73" i="13" s="1"/>
  <c r="I31" i="13"/>
  <c r="K62" i="13"/>
  <c r="K63" i="13" s="1"/>
  <c r="K65" i="13"/>
  <c r="H115" i="13"/>
  <c r="H117" i="13" s="1"/>
  <c r="H122" i="13" s="1"/>
  <c r="I112" i="13"/>
  <c r="K80" i="13"/>
  <c r="J110" i="13"/>
  <c r="H138" i="13"/>
  <c r="I135" i="13"/>
  <c r="J136" i="13" s="1"/>
  <c r="J137" i="13" s="1"/>
  <c r="L23" i="13"/>
  <c r="L26" i="13" s="1"/>
  <c r="M57" i="13"/>
  <c r="K102" i="13"/>
  <c r="K103" i="13"/>
  <c r="K106" i="13"/>
  <c r="K109" i="13"/>
  <c r="K133" i="13"/>
  <c r="K121" i="13"/>
  <c r="L68" i="13"/>
  <c r="L61" i="13"/>
  <c r="L65" i="13"/>
  <c r="L62" i="13"/>
  <c r="L80" i="13"/>
  <c r="M20" i="13"/>
  <c r="K98" i="13"/>
  <c r="K29" i="13"/>
  <c r="J69" i="13"/>
  <c r="J102" i="12"/>
  <c r="J105" i="12" s="1"/>
  <c r="J119" i="12" s="1"/>
  <c r="K23" i="12"/>
  <c r="K26" i="12" s="1"/>
  <c r="I120" i="12"/>
  <c r="I117" i="12"/>
  <c r="K99" i="12"/>
  <c r="J41" i="12"/>
  <c r="J62" i="12"/>
  <c r="J65" i="12" s="1"/>
  <c r="J79" i="12" s="1"/>
  <c r="I132" i="12"/>
  <c r="N18" i="12"/>
  <c r="N19" i="12" s="1"/>
  <c r="L20" i="12" s="1"/>
  <c r="K96" i="12"/>
  <c r="L57" i="12"/>
  <c r="L58" i="12" s="1"/>
  <c r="K59" i="12" s="1"/>
  <c r="I174" i="12"/>
  <c r="I175" i="12" s="1"/>
  <c r="H176" i="12" s="1"/>
  <c r="I68" i="12"/>
  <c r="J78" i="11"/>
  <c r="J64" i="11"/>
  <c r="J61" i="11"/>
  <c r="J67" i="11"/>
  <c r="J60" i="11"/>
  <c r="H77" i="11"/>
  <c r="H80" i="11"/>
  <c r="L19" i="11"/>
  <c r="I39" i="11"/>
  <c r="I121" i="11"/>
  <c r="I162" i="11" s="1"/>
  <c r="I168" i="11" s="1"/>
  <c r="I28" i="11"/>
  <c r="I25" i="11"/>
  <c r="I22" i="11"/>
  <c r="I21" i="11"/>
  <c r="I68" i="11"/>
  <c r="K67" i="11"/>
  <c r="K64" i="11"/>
  <c r="K60" i="11"/>
  <c r="K61" i="11"/>
  <c r="L56" i="11"/>
  <c r="M57" i="11" s="1"/>
  <c r="H29" i="11"/>
  <c r="I113" i="11"/>
  <c r="L95" i="11"/>
  <c r="L96" i="11" s="1"/>
  <c r="L97" i="11" s="1"/>
  <c r="K102" i="11"/>
  <c r="I109" i="11"/>
  <c r="J22" i="9"/>
  <c r="J21" i="9"/>
  <c r="L83" i="9"/>
  <c r="L82" i="9"/>
  <c r="K82" i="9"/>
  <c r="K83" i="9"/>
  <c r="M50" i="9"/>
  <c r="M51" i="9" s="1"/>
  <c r="L52" i="9" s="1"/>
  <c r="L56" i="9" s="1"/>
  <c r="K57" i="9"/>
  <c r="K58" i="9" s="1"/>
  <c r="K64" i="9" s="1"/>
  <c r="J105" i="9"/>
  <c r="J146" i="9" s="1"/>
  <c r="J152" i="9" s="1"/>
  <c r="L78" i="9"/>
  <c r="H149" i="9"/>
  <c r="H150" i="9" s="1"/>
  <c r="G151" i="9" s="1"/>
  <c r="I108" i="9"/>
  <c r="I109" i="9" s="1"/>
  <c r="H110" i="9" s="1"/>
  <c r="I28" i="9"/>
  <c r="L17" i="9"/>
  <c r="I39" i="7"/>
  <c r="I41" i="7" s="1"/>
  <c r="I75" i="7" s="1"/>
  <c r="I19" i="7"/>
  <c r="I21" i="7"/>
  <c r="G21" i="7"/>
  <c r="G75" i="7" s="1"/>
  <c r="J63" i="7"/>
  <c r="J60" i="7"/>
  <c r="L15" i="7"/>
  <c r="M16" i="7" s="1"/>
  <c r="M17" i="7" s="1"/>
  <c r="M15" i="7" s="1"/>
  <c r="N16" i="7" s="1"/>
  <c r="N17" i="7" s="1"/>
  <c r="G109" i="7"/>
  <c r="G115" i="7" s="1"/>
  <c r="I69" i="7"/>
  <c r="E114" i="7"/>
  <c r="F111" i="7"/>
  <c r="J18" i="7"/>
  <c r="J20" i="7" s="1"/>
  <c r="J55" i="7"/>
  <c r="J35" i="7"/>
  <c r="J55" i="5"/>
  <c r="K56" i="5" s="1"/>
  <c r="K57" i="5" s="1"/>
  <c r="W37" i="4"/>
  <c r="X34" i="4"/>
  <c r="J9" i="2"/>
  <c r="J7" i="2" s="1"/>
  <c r="K8" i="2" s="1"/>
  <c r="H34" i="13" l="1"/>
  <c r="H36" i="13" s="1"/>
  <c r="H38" i="13" s="1"/>
  <c r="H39" i="13" s="1"/>
  <c r="H74" i="13"/>
  <c r="H76" i="13" s="1"/>
  <c r="H81" i="13" s="1"/>
  <c r="G123" i="13"/>
  <c r="K66" i="13"/>
  <c r="K69" i="13" s="1"/>
  <c r="H41" i="13"/>
  <c r="I33" i="13"/>
  <c r="I35" i="13"/>
  <c r="I37" i="13"/>
  <c r="I32" i="13"/>
  <c r="I72" i="13"/>
  <c r="I74" i="13" s="1"/>
  <c r="I75" i="13"/>
  <c r="H119" i="13"/>
  <c r="I116" i="13"/>
  <c r="I114" i="13"/>
  <c r="I118" i="13"/>
  <c r="I113" i="13"/>
  <c r="I77" i="13"/>
  <c r="L63" i="13"/>
  <c r="L66" i="13" s="1"/>
  <c r="L29" i="13"/>
  <c r="J139" i="13"/>
  <c r="M22" i="13"/>
  <c r="M25" i="13"/>
  <c r="M21" i="13"/>
  <c r="M28" i="13"/>
  <c r="M40" i="13"/>
  <c r="N58" i="13"/>
  <c r="N59" i="13" s="1"/>
  <c r="M60" i="13" s="1"/>
  <c r="K104" i="13"/>
  <c r="K107" i="13" s="1"/>
  <c r="L99" i="13"/>
  <c r="L100" i="13" s="1"/>
  <c r="L101" i="13" s="1"/>
  <c r="J108" i="12"/>
  <c r="J117" i="12" s="1"/>
  <c r="K40" i="12"/>
  <c r="K29" i="12"/>
  <c r="K107" i="12"/>
  <c r="K104" i="12"/>
  <c r="K100" i="12"/>
  <c r="K101" i="12"/>
  <c r="K118" i="12"/>
  <c r="J120" i="12"/>
  <c r="L21" i="12"/>
  <c r="L22" i="12"/>
  <c r="K130" i="12"/>
  <c r="K171" i="12" s="1"/>
  <c r="K177" i="12" s="1"/>
  <c r="K60" i="12"/>
  <c r="K61" i="12"/>
  <c r="J68" i="12"/>
  <c r="J77" i="12" s="1"/>
  <c r="I173" i="12"/>
  <c r="L56" i="12"/>
  <c r="N17" i="12"/>
  <c r="L28" i="12"/>
  <c r="L39" i="12"/>
  <c r="L25" i="12"/>
  <c r="K67" i="12"/>
  <c r="K64" i="12"/>
  <c r="K78" i="12"/>
  <c r="J133" i="12"/>
  <c r="J134" i="12" s="1"/>
  <c r="I135" i="12" s="1"/>
  <c r="I77" i="12"/>
  <c r="I80" i="12"/>
  <c r="L97" i="12"/>
  <c r="L98" i="12" s="1"/>
  <c r="K38" i="12"/>
  <c r="K41" i="12"/>
  <c r="J62" i="11"/>
  <c r="J65" i="11" s="1"/>
  <c r="J79" i="11" s="1"/>
  <c r="I23" i="11"/>
  <c r="I26" i="11" s="1"/>
  <c r="I40" i="11" s="1"/>
  <c r="I124" i="11"/>
  <c r="I125" i="11" s="1"/>
  <c r="H126" i="11" s="1"/>
  <c r="J20" i="11"/>
  <c r="L17" i="11"/>
  <c r="M18" i="11" s="1"/>
  <c r="I165" i="11"/>
  <c r="I166" i="11" s="1"/>
  <c r="I77" i="11"/>
  <c r="I80" i="11"/>
  <c r="K62" i="11"/>
  <c r="K65" i="11" s="1"/>
  <c r="K79" i="11" s="1"/>
  <c r="M58" i="11"/>
  <c r="L59" i="11" s="1"/>
  <c r="L78" i="11" s="1"/>
  <c r="H127" i="11"/>
  <c r="H41" i="11"/>
  <c r="H38" i="11"/>
  <c r="L94" i="11"/>
  <c r="M95" i="11" s="1"/>
  <c r="M96" i="11" s="1"/>
  <c r="M97" i="11" s="1"/>
  <c r="K103" i="11"/>
  <c r="J113" i="11"/>
  <c r="L99" i="11"/>
  <c r="L98" i="11"/>
  <c r="I97" i="9"/>
  <c r="I29" i="9"/>
  <c r="I35" i="9" s="1"/>
  <c r="K86" i="9"/>
  <c r="K87" i="9" s="1"/>
  <c r="K93" i="9" s="1"/>
  <c r="L53" i="9"/>
  <c r="L54" i="9"/>
  <c r="H148" i="9"/>
  <c r="I149" i="9" s="1"/>
  <c r="I150" i="9" s="1"/>
  <c r="I107" i="9"/>
  <c r="J108" i="9" s="1"/>
  <c r="J109" i="9" s="1"/>
  <c r="I110" i="9" s="1"/>
  <c r="M79" i="9"/>
  <c r="M80" i="9" s="1"/>
  <c r="M81" i="9" s="1"/>
  <c r="J28" i="9"/>
  <c r="M49" i="9"/>
  <c r="L86" i="9"/>
  <c r="L87" i="9" s="1"/>
  <c r="L93" i="9" s="1"/>
  <c r="M18" i="9"/>
  <c r="M19" i="9" s="1"/>
  <c r="K20" i="9" s="1"/>
  <c r="K27" i="9" s="1"/>
  <c r="K111" i="9" s="1"/>
  <c r="J19" i="7"/>
  <c r="J21" i="7" s="1"/>
  <c r="I109" i="7"/>
  <c r="I115" i="7" s="1"/>
  <c r="J59" i="7"/>
  <c r="J61" i="7" s="1"/>
  <c r="K18" i="7"/>
  <c r="K20" i="7" s="1"/>
  <c r="F74" i="7"/>
  <c r="G71" i="7"/>
  <c r="G112" i="7"/>
  <c r="G113" i="7" s="1"/>
  <c r="F114" i="7" s="1"/>
  <c r="K56" i="7"/>
  <c r="K57" i="7" s="1"/>
  <c r="K58" i="7" s="1"/>
  <c r="K60" i="7" s="1"/>
  <c r="K36" i="7"/>
  <c r="K37" i="7" s="1"/>
  <c r="J38" i="7" s="1"/>
  <c r="J40" i="7" s="1"/>
  <c r="N15" i="7"/>
  <c r="L18" i="7"/>
  <c r="L20" i="7" s="1"/>
  <c r="K55" i="5"/>
  <c r="J58" i="5"/>
  <c r="Y35" i="4"/>
  <c r="Y36" i="4" s="1"/>
  <c r="K9" i="2"/>
  <c r="K7" i="2" s="1"/>
  <c r="L8" i="2" s="1"/>
  <c r="I10" i="2"/>
  <c r="H42" i="13" l="1"/>
  <c r="H78" i="13"/>
  <c r="H82" i="13" s="1"/>
  <c r="J140" i="13"/>
  <c r="J141" i="13" s="1"/>
  <c r="J71" i="13"/>
  <c r="J73" i="13" s="1"/>
  <c r="J31" i="13"/>
  <c r="J112" i="13"/>
  <c r="I76" i="13"/>
  <c r="I81" i="13" s="1"/>
  <c r="I34" i="13"/>
  <c r="I36" i="13" s="1"/>
  <c r="H123" i="13"/>
  <c r="H143" i="13"/>
  <c r="H120" i="13"/>
  <c r="I115" i="13"/>
  <c r="I117" i="13" s="1"/>
  <c r="I138" i="13"/>
  <c r="J135" i="13"/>
  <c r="L69" i="13"/>
  <c r="L106" i="13"/>
  <c r="L109" i="13"/>
  <c r="L133" i="13"/>
  <c r="L102" i="13"/>
  <c r="L103" i="13"/>
  <c r="L121" i="13"/>
  <c r="M65" i="13"/>
  <c r="M68" i="13"/>
  <c r="M62" i="13"/>
  <c r="M61" i="13"/>
  <c r="M80" i="13"/>
  <c r="N57" i="13"/>
  <c r="K110" i="13"/>
  <c r="L98" i="13"/>
  <c r="M23" i="13"/>
  <c r="M26" i="13" s="1"/>
  <c r="K102" i="12"/>
  <c r="K105" i="12" s="1"/>
  <c r="K108" i="12" s="1"/>
  <c r="L99" i="12"/>
  <c r="J80" i="12"/>
  <c r="L96" i="12"/>
  <c r="M97" i="12" s="1"/>
  <c r="M98" i="12" s="1"/>
  <c r="L23" i="12"/>
  <c r="L26" i="12" s="1"/>
  <c r="L40" i="12" s="1"/>
  <c r="K62" i="12"/>
  <c r="K65" i="12" s="1"/>
  <c r="K79" i="12" s="1"/>
  <c r="O18" i="12"/>
  <c r="O19" i="12" s="1"/>
  <c r="M20" i="12" s="1"/>
  <c r="M57" i="12"/>
  <c r="M58" i="12" s="1"/>
  <c r="L59" i="12" s="1"/>
  <c r="J132" i="12"/>
  <c r="J174" i="12"/>
  <c r="J175" i="12" s="1"/>
  <c r="I176" i="12" s="1"/>
  <c r="J68" i="11"/>
  <c r="I29" i="11"/>
  <c r="I41" i="11" s="1"/>
  <c r="I123" i="11"/>
  <c r="H167" i="11"/>
  <c r="I164" i="11"/>
  <c r="M19" i="11"/>
  <c r="J39" i="11"/>
  <c r="J25" i="11"/>
  <c r="J22" i="11"/>
  <c r="J28" i="11"/>
  <c r="J21" i="11"/>
  <c r="J121" i="11"/>
  <c r="J162" i="11" s="1"/>
  <c r="J168" i="11" s="1"/>
  <c r="K68" i="11"/>
  <c r="K77" i="11" s="1"/>
  <c r="L67" i="11"/>
  <c r="L64" i="11"/>
  <c r="M56" i="11"/>
  <c r="N57" i="11" s="1"/>
  <c r="L60" i="11"/>
  <c r="L61" i="11"/>
  <c r="I38" i="11"/>
  <c r="M94" i="11"/>
  <c r="K109" i="11"/>
  <c r="M98" i="11"/>
  <c r="M99" i="11"/>
  <c r="L102" i="11"/>
  <c r="J97" i="9"/>
  <c r="J29" i="9"/>
  <c r="J35" i="9" s="1"/>
  <c r="K21" i="9"/>
  <c r="K22" i="9"/>
  <c r="M83" i="9"/>
  <c r="M82" i="9"/>
  <c r="H151" i="9"/>
  <c r="I148" i="9"/>
  <c r="J149" i="9" s="1"/>
  <c r="J150" i="9" s="1"/>
  <c r="I151" i="9" s="1"/>
  <c r="J107" i="9"/>
  <c r="M78" i="9"/>
  <c r="K105" i="9"/>
  <c r="K146" i="9" s="1"/>
  <c r="K152" i="9" s="1"/>
  <c r="N50" i="9"/>
  <c r="N51" i="9" s="1"/>
  <c r="M52" i="9" s="1"/>
  <c r="M56" i="9" s="1"/>
  <c r="M17" i="9"/>
  <c r="L57" i="9"/>
  <c r="L58" i="9" s="1"/>
  <c r="L64" i="9" s="1"/>
  <c r="J39" i="7"/>
  <c r="J41" i="7" s="1"/>
  <c r="J75" i="7" s="1"/>
  <c r="L19" i="7"/>
  <c r="L21" i="7" s="1"/>
  <c r="K19" i="7"/>
  <c r="K21" i="7"/>
  <c r="K59" i="7"/>
  <c r="K61" i="7" s="1"/>
  <c r="J69" i="7"/>
  <c r="H72" i="7"/>
  <c r="H71" i="7" s="1"/>
  <c r="G111" i="7"/>
  <c r="K55" i="7"/>
  <c r="K35" i="7"/>
  <c r="L56" i="5"/>
  <c r="L57" i="5" s="1"/>
  <c r="X37" i="4"/>
  <c r="Y34" i="4"/>
  <c r="J10" i="2"/>
  <c r="H79" i="13" l="1"/>
  <c r="I78" i="13"/>
  <c r="I79" i="13" s="1"/>
  <c r="I38" i="13"/>
  <c r="I41" i="13"/>
  <c r="J37" i="13"/>
  <c r="J32" i="13"/>
  <c r="J33" i="13"/>
  <c r="J35" i="13"/>
  <c r="J77" i="13"/>
  <c r="J72" i="13"/>
  <c r="J74" i="13" s="1"/>
  <c r="J75" i="13"/>
  <c r="J114" i="13"/>
  <c r="J113" i="13"/>
  <c r="J116" i="13"/>
  <c r="J118" i="13"/>
  <c r="I119" i="13"/>
  <c r="I122" i="13"/>
  <c r="I82" i="13"/>
  <c r="K136" i="13"/>
  <c r="M63" i="13"/>
  <c r="M66" i="13" s="1"/>
  <c r="M69" i="13" s="1"/>
  <c r="M99" i="13"/>
  <c r="M100" i="13" s="1"/>
  <c r="M101" i="13" s="1"/>
  <c r="M29" i="13"/>
  <c r="O58" i="13"/>
  <c r="O59" i="13" s="1"/>
  <c r="N60" i="13" s="1"/>
  <c r="L104" i="13"/>
  <c r="L107" i="13" s="1"/>
  <c r="K119" i="12"/>
  <c r="L107" i="12"/>
  <c r="L101" i="12"/>
  <c r="L104" i="12"/>
  <c r="L100" i="12"/>
  <c r="L118" i="12"/>
  <c r="K120" i="12"/>
  <c r="K117" i="12"/>
  <c r="M99" i="12"/>
  <c r="M96" i="12"/>
  <c r="N97" i="12" s="1"/>
  <c r="N98" i="12" s="1"/>
  <c r="M21" i="12"/>
  <c r="M22" i="12"/>
  <c r="M23" i="12" s="1"/>
  <c r="L130" i="12"/>
  <c r="L171" i="12" s="1"/>
  <c r="L177" i="12" s="1"/>
  <c r="L60" i="12"/>
  <c r="L61" i="12"/>
  <c r="J173" i="12"/>
  <c r="M56" i="12"/>
  <c r="N57" i="12" s="1"/>
  <c r="N58" i="12" s="1"/>
  <c r="M59" i="12" s="1"/>
  <c r="O17" i="12"/>
  <c r="K68" i="12"/>
  <c r="K133" i="12"/>
  <c r="K134" i="12" s="1"/>
  <c r="J135" i="12" s="1"/>
  <c r="L64" i="12"/>
  <c r="L67" i="12"/>
  <c r="L78" i="12"/>
  <c r="M28" i="12"/>
  <c r="M25" i="12"/>
  <c r="M39" i="12"/>
  <c r="L29" i="12"/>
  <c r="J77" i="11"/>
  <c r="J80" i="11"/>
  <c r="I127" i="11"/>
  <c r="J124" i="11"/>
  <c r="J125" i="11" s="1"/>
  <c r="I126" i="11" s="1"/>
  <c r="J23" i="11"/>
  <c r="J26" i="11" s="1"/>
  <c r="J40" i="11" s="1"/>
  <c r="K20" i="11"/>
  <c r="M17" i="11"/>
  <c r="N18" i="11" s="1"/>
  <c r="J165" i="11"/>
  <c r="J166" i="11" s="1"/>
  <c r="N58" i="11"/>
  <c r="K80" i="11"/>
  <c r="L62" i="11"/>
  <c r="L65" i="11" s="1"/>
  <c r="M102" i="11"/>
  <c r="M103" i="11" s="1"/>
  <c r="M109" i="11" s="1"/>
  <c r="L103" i="11"/>
  <c r="N95" i="11"/>
  <c r="N96" i="11" s="1"/>
  <c r="N97" i="11" s="1"/>
  <c r="K113" i="11"/>
  <c r="M53" i="9"/>
  <c r="M54" i="9"/>
  <c r="K108" i="9"/>
  <c r="K109" i="9" s="1"/>
  <c r="J110" i="9" s="1"/>
  <c r="J148" i="9"/>
  <c r="K28" i="9"/>
  <c r="M86" i="9"/>
  <c r="M87" i="9" s="1"/>
  <c r="M93" i="9" s="1"/>
  <c r="N18" i="9"/>
  <c r="N19" i="9" s="1"/>
  <c r="L20" i="9" s="1"/>
  <c r="L27" i="9" s="1"/>
  <c r="L111" i="9" s="1"/>
  <c r="N49" i="9"/>
  <c r="N79" i="9"/>
  <c r="N80" i="9" s="1"/>
  <c r="N81" i="9" s="1"/>
  <c r="J109" i="7"/>
  <c r="J115" i="7" s="1"/>
  <c r="H112" i="7"/>
  <c r="H113" i="7" s="1"/>
  <c r="G114" i="7" s="1"/>
  <c r="G74" i="7"/>
  <c r="L56" i="7"/>
  <c r="L57" i="7" s="1"/>
  <c r="L58" i="7" s="1"/>
  <c r="L60" i="7" s="1"/>
  <c r="L36" i="7"/>
  <c r="L37" i="7" s="1"/>
  <c r="K38" i="7" s="1"/>
  <c r="K40" i="7" s="1"/>
  <c r="L55" i="5"/>
  <c r="M56" i="5" s="1"/>
  <c r="M57" i="5" s="1"/>
  <c r="K58" i="5"/>
  <c r="L9" i="2"/>
  <c r="L7" i="2" s="1"/>
  <c r="M8" i="2" s="1"/>
  <c r="J34" i="13" l="1"/>
  <c r="J36" i="13" s="1"/>
  <c r="J38" i="13" s="1"/>
  <c r="J76" i="13"/>
  <c r="J78" i="13" s="1"/>
  <c r="I39" i="13"/>
  <c r="I42" i="13"/>
  <c r="I120" i="13"/>
  <c r="I123" i="13"/>
  <c r="J115" i="13"/>
  <c r="J117" i="13" s="1"/>
  <c r="O57" i="13"/>
  <c r="K137" i="13"/>
  <c r="K139" i="13"/>
  <c r="N62" i="13"/>
  <c r="N65" i="13"/>
  <c r="N61" i="13"/>
  <c r="N68" i="13"/>
  <c r="N80" i="13"/>
  <c r="L110" i="13"/>
  <c r="M98" i="13"/>
  <c r="M133" i="13"/>
  <c r="M109" i="13"/>
  <c r="M106" i="13"/>
  <c r="M103" i="13"/>
  <c r="M121" i="13"/>
  <c r="M102" i="13"/>
  <c r="L102" i="12"/>
  <c r="L105" i="12" s="1"/>
  <c r="M104" i="12"/>
  <c r="M107" i="12"/>
  <c r="M101" i="12"/>
  <c r="M100" i="12"/>
  <c r="M118" i="12"/>
  <c r="N99" i="12"/>
  <c r="L62" i="12"/>
  <c r="L65" i="12" s="1"/>
  <c r="L79" i="12" s="1"/>
  <c r="K174" i="12"/>
  <c r="K175" i="12" s="1"/>
  <c r="J176" i="12" s="1"/>
  <c r="M60" i="12"/>
  <c r="M61" i="12"/>
  <c r="N56" i="12"/>
  <c r="O57" i="12" s="1"/>
  <c r="O58" i="12" s="1"/>
  <c r="N59" i="12" s="1"/>
  <c r="K132" i="12"/>
  <c r="L133" i="12" s="1"/>
  <c r="L134" i="12" s="1"/>
  <c r="K135" i="12" s="1"/>
  <c r="K77" i="12"/>
  <c r="K80" i="12"/>
  <c r="L38" i="12"/>
  <c r="L41" i="12"/>
  <c r="M67" i="12"/>
  <c r="M64" i="12"/>
  <c r="M78" i="12"/>
  <c r="N96" i="12"/>
  <c r="M26" i="12"/>
  <c r="M40" i="12" s="1"/>
  <c r="M130" i="12"/>
  <c r="M171" i="12" s="1"/>
  <c r="M177" i="12" s="1"/>
  <c r="J29" i="11"/>
  <c r="J41" i="11" s="1"/>
  <c r="J123" i="11"/>
  <c r="I167" i="11"/>
  <c r="J164" i="11"/>
  <c r="J127" i="11"/>
  <c r="N19" i="11"/>
  <c r="L20" i="11" s="1"/>
  <c r="K39" i="11"/>
  <c r="K21" i="11"/>
  <c r="K22" i="11"/>
  <c r="K25" i="11"/>
  <c r="K28" i="11"/>
  <c r="K121" i="11"/>
  <c r="K162" i="11" s="1"/>
  <c r="K168" i="11" s="1"/>
  <c r="M59" i="11"/>
  <c r="N56" i="11"/>
  <c r="L68" i="11"/>
  <c r="L79" i="11"/>
  <c r="N98" i="11"/>
  <c r="N99" i="11"/>
  <c r="N94" i="11"/>
  <c r="L109" i="11"/>
  <c r="K97" i="9"/>
  <c r="K29" i="9"/>
  <c r="K35" i="9" s="1"/>
  <c r="L21" i="9"/>
  <c r="L22" i="9"/>
  <c r="N82" i="9"/>
  <c r="N83" i="9"/>
  <c r="K107" i="9"/>
  <c r="N78" i="9"/>
  <c r="K149" i="9"/>
  <c r="K150" i="9" s="1"/>
  <c r="J151" i="9" s="1"/>
  <c r="O50" i="9"/>
  <c r="O51" i="9" s="1"/>
  <c r="N52" i="9" s="1"/>
  <c r="N56" i="9" s="1"/>
  <c r="N111" i="9" s="1"/>
  <c r="N17" i="9"/>
  <c r="M57" i="9"/>
  <c r="M58" i="9" s="1"/>
  <c r="M64" i="9" s="1"/>
  <c r="L105" i="9"/>
  <c r="K39" i="7"/>
  <c r="K41" i="7" s="1"/>
  <c r="K75" i="7" s="1"/>
  <c r="L59" i="7"/>
  <c r="L61" i="7" s="1"/>
  <c r="K69" i="7"/>
  <c r="K109" i="7" s="1"/>
  <c r="K115" i="7" s="1"/>
  <c r="H111" i="7"/>
  <c r="I72" i="7"/>
  <c r="L55" i="7"/>
  <c r="L35" i="7"/>
  <c r="L58" i="5"/>
  <c r="M55" i="5"/>
  <c r="N56" i="5" s="1"/>
  <c r="N57" i="5" s="1"/>
  <c r="K10" i="2"/>
  <c r="K140" i="13" l="1"/>
  <c r="K141" i="13" s="1"/>
  <c r="K31" i="13"/>
  <c r="K71" i="13"/>
  <c r="K75" i="13" s="1"/>
  <c r="J81" i="13"/>
  <c r="J41" i="13"/>
  <c r="K112" i="13"/>
  <c r="J42" i="13"/>
  <c r="J39" i="13"/>
  <c r="J122" i="13"/>
  <c r="J119" i="13"/>
  <c r="J82" i="13"/>
  <c r="J79" i="13"/>
  <c r="M104" i="13"/>
  <c r="M107" i="13" s="1"/>
  <c r="J138" i="13"/>
  <c r="K135" i="13"/>
  <c r="N63" i="13"/>
  <c r="N66" i="13" s="1"/>
  <c r="N99" i="13"/>
  <c r="N100" i="13" s="1"/>
  <c r="N101" i="13" s="1"/>
  <c r="M102" i="12"/>
  <c r="M105" i="12" s="1"/>
  <c r="M119" i="12" s="1"/>
  <c r="N104" i="12"/>
  <c r="N100" i="12"/>
  <c r="N107" i="12"/>
  <c r="N101" i="12"/>
  <c r="N118" i="12"/>
  <c r="L119" i="12"/>
  <c r="L108" i="12"/>
  <c r="M108" i="12"/>
  <c r="L68" i="12"/>
  <c r="N61" i="12"/>
  <c r="N60" i="12"/>
  <c r="N130" i="12"/>
  <c r="N171" i="12" s="1"/>
  <c r="N177" i="12" s="1"/>
  <c r="O56" i="12"/>
  <c r="K173" i="12"/>
  <c r="L174" i="12" s="1"/>
  <c r="L175" i="12" s="1"/>
  <c r="K176" i="12" s="1"/>
  <c r="L132" i="12"/>
  <c r="M133" i="12" s="1"/>
  <c r="M134" i="12" s="1"/>
  <c r="L135" i="12" s="1"/>
  <c r="O97" i="12"/>
  <c r="O98" i="12" s="1"/>
  <c r="M29" i="12"/>
  <c r="M62" i="12"/>
  <c r="M65" i="12" s="1"/>
  <c r="M79" i="12" s="1"/>
  <c r="N67" i="12"/>
  <c r="N64" i="12"/>
  <c r="N78" i="12"/>
  <c r="L77" i="12"/>
  <c r="L80" i="12"/>
  <c r="J38" i="11"/>
  <c r="O57" i="11"/>
  <c r="O58" i="11" s="1"/>
  <c r="K124" i="11"/>
  <c r="K125" i="11" s="1"/>
  <c r="J126" i="11" s="1"/>
  <c r="K23" i="11"/>
  <c r="K26" i="11" s="1"/>
  <c r="K40" i="11" s="1"/>
  <c r="N17" i="11"/>
  <c r="O18" i="11" s="1"/>
  <c r="K165" i="11"/>
  <c r="K166" i="11" s="1"/>
  <c r="L39" i="11"/>
  <c r="L25" i="11"/>
  <c r="L22" i="11"/>
  <c r="L28" i="11"/>
  <c r="L21" i="11"/>
  <c r="L121" i="11"/>
  <c r="L162" i="11" s="1"/>
  <c r="L168" i="11" s="1"/>
  <c r="M78" i="11"/>
  <c r="M67" i="11"/>
  <c r="M64" i="11"/>
  <c r="M60" i="11"/>
  <c r="M61" i="11"/>
  <c r="L77" i="11"/>
  <c r="L80" i="11"/>
  <c r="L113" i="11"/>
  <c r="N102" i="11"/>
  <c r="N103" i="11" s="1"/>
  <c r="N109" i="11" s="1"/>
  <c r="O95" i="11"/>
  <c r="O96" i="11" s="1"/>
  <c r="O97" i="11" s="1"/>
  <c r="N53" i="9"/>
  <c r="N54" i="9"/>
  <c r="N105" i="9"/>
  <c r="N146" i="9" s="1"/>
  <c r="N152" i="9" s="1"/>
  <c r="L28" i="9"/>
  <c r="O49" i="9"/>
  <c r="O79" i="9"/>
  <c r="O80" i="9" s="1"/>
  <c r="O81" i="9" s="1"/>
  <c r="L146" i="9"/>
  <c r="L152" i="9" s="1"/>
  <c r="L108" i="9"/>
  <c r="L109" i="9" s="1"/>
  <c r="K110" i="9" s="1"/>
  <c r="O18" i="9"/>
  <c r="O19" i="9" s="1"/>
  <c r="M20" i="9" s="1"/>
  <c r="M27" i="9" s="1"/>
  <c r="M111" i="9" s="1"/>
  <c r="P111" i="9" s="1"/>
  <c r="K148" i="9"/>
  <c r="N86" i="9"/>
  <c r="N87" i="9" s="1"/>
  <c r="N93" i="9" s="1"/>
  <c r="I112" i="7"/>
  <c r="I113" i="7" s="1"/>
  <c r="H114" i="7" s="1"/>
  <c r="M56" i="7"/>
  <c r="M57" i="7" s="1"/>
  <c r="M58" i="7" s="1"/>
  <c r="M60" i="7" s="1"/>
  <c r="M36" i="7"/>
  <c r="M37" i="7" s="1"/>
  <c r="L38" i="7" s="1"/>
  <c r="L40" i="7" s="1"/>
  <c r="M58" i="5"/>
  <c r="N55" i="5"/>
  <c r="O56" i="5" s="1"/>
  <c r="O57" i="5" s="1"/>
  <c r="M9" i="2"/>
  <c r="K37" i="13" l="1"/>
  <c r="K32" i="13"/>
  <c r="K33" i="13"/>
  <c r="K35" i="13"/>
  <c r="K73" i="13"/>
  <c r="K77" i="13"/>
  <c r="K72" i="13"/>
  <c r="J123" i="13"/>
  <c r="J120" i="13"/>
  <c r="K118" i="13"/>
  <c r="K113" i="13"/>
  <c r="K114" i="13"/>
  <c r="K116" i="13"/>
  <c r="N69" i="13"/>
  <c r="M110" i="13"/>
  <c r="L136" i="13"/>
  <c r="N98" i="13"/>
  <c r="N109" i="13"/>
  <c r="N133" i="13"/>
  <c r="N102" i="13"/>
  <c r="N103" i="13"/>
  <c r="N106" i="13"/>
  <c r="N121" i="13"/>
  <c r="N102" i="12"/>
  <c r="N105" i="12" s="1"/>
  <c r="N108" i="12" s="1"/>
  <c r="L120" i="12"/>
  <c r="L117" i="12"/>
  <c r="M117" i="12"/>
  <c r="M120" i="12"/>
  <c r="O99" i="12"/>
  <c r="O130" i="12" s="1"/>
  <c r="O171" i="12" s="1"/>
  <c r="O177" i="12" s="1"/>
  <c r="M132" i="12"/>
  <c r="N133" i="12" s="1"/>
  <c r="N134" i="12" s="1"/>
  <c r="M135" i="12" s="1"/>
  <c r="N62" i="12"/>
  <c r="N65" i="12" s="1"/>
  <c r="N79" i="12" s="1"/>
  <c r="L173" i="12"/>
  <c r="M174" i="12" s="1"/>
  <c r="M175" i="12" s="1"/>
  <c r="L176" i="12" s="1"/>
  <c r="M68" i="12"/>
  <c r="M77" i="12" s="1"/>
  <c r="O96" i="12"/>
  <c r="M38" i="12"/>
  <c r="M41" i="12"/>
  <c r="N59" i="11"/>
  <c r="O56" i="11"/>
  <c r="O19" i="11"/>
  <c r="K123" i="11"/>
  <c r="L124" i="11" s="1"/>
  <c r="L125" i="11" s="1"/>
  <c r="K126" i="11" s="1"/>
  <c r="K29" i="11"/>
  <c r="K38" i="11" s="1"/>
  <c r="J167" i="11"/>
  <c r="K164" i="11"/>
  <c r="L165" i="11" s="1"/>
  <c r="L166" i="11" s="1"/>
  <c r="K167" i="11" s="1"/>
  <c r="L23" i="11"/>
  <c r="L26" i="11" s="1"/>
  <c r="L40" i="11" s="1"/>
  <c r="M62" i="11"/>
  <c r="M65" i="11" s="1"/>
  <c r="O94" i="11"/>
  <c r="O121" i="11"/>
  <c r="O162" i="11" s="1"/>
  <c r="O168" i="11" s="1"/>
  <c r="O99" i="11"/>
  <c r="O98" i="11"/>
  <c r="M113" i="11"/>
  <c r="L97" i="9"/>
  <c r="L29" i="9"/>
  <c r="L35" i="9" s="1"/>
  <c r="O17" i="9"/>
  <c r="M21" i="9"/>
  <c r="M22" i="9"/>
  <c r="O82" i="9"/>
  <c r="O83" i="9"/>
  <c r="L107" i="9"/>
  <c r="O105" i="9"/>
  <c r="O146" i="9" s="1"/>
  <c r="O152" i="9" s="1"/>
  <c r="M105" i="9"/>
  <c r="M146" i="9" s="1"/>
  <c r="M152" i="9" s="1"/>
  <c r="L149" i="9"/>
  <c r="L150" i="9" s="1"/>
  <c r="K151" i="9" s="1"/>
  <c r="N57" i="9"/>
  <c r="O78" i="9"/>
  <c r="L39" i="7"/>
  <c r="L41" i="7" s="1"/>
  <c r="L75" i="7" s="1"/>
  <c r="M59" i="7"/>
  <c r="M61" i="7" s="1"/>
  <c r="L69" i="7"/>
  <c r="I111" i="7"/>
  <c r="J112" i="7" s="1"/>
  <c r="J113" i="7" s="1"/>
  <c r="I114" i="7" s="1"/>
  <c r="I71" i="7"/>
  <c r="H74" i="7"/>
  <c r="M55" i="7"/>
  <c r="M35" i="7"/>
  <c r="N58" i="5"/>
  <c r="O55" i="5"/>
  <c r="P56" i="5" s="1"/>
  <c r="P57" i="5" s="1"/>
  <c r="L10" i="2"/>
  <c r="M7" i="2"/>
  <c r="K74" i="13" l="1"/>
  <c r="K76" i="13" s="1"/>
  <c r="K78" i="13" s="1"/>
  <c r="K34" i="13"/>
  <c r="K36" i="13" s="1"/>
  <c r="K41" i="13" s="1"/>
  <c r="K115" i="13"/>
  <c r="K117" i="13" s="1"/>
  <c r="K122" i="13" s="1"/>
  <c r="L137" i="13"/>
  <c r="L139" i="13"/>
  <c r="N104" i="13"/>
  <c r="N107" i="13" s="1"/>
  <c r="O99" i="13"/>
  <c r="O100" i="13" s="1"/>
  <c r="O101" i="13" s="1"/>
  <c r="N119" i="12"/>
  <c r="O101" i="12"/>
  <c r="O104" i="12"/>
  <c r="O100" i="12"/>
  <c r="O107" i="12"/>
  <c r="O118" i="12"/>
  <c r="N117" i="12"/>
  <c r="N120" i="12"/>
  <c r="N68" i="12"/>
  <c r="N77" i="12" s="1"/>
  <c r="N132" i="12"/>
  <c r="O133" i="12" s="1"/>
  <c r="O134" i="12" s="1"/>
  <c r="N135" i="12" s="1"/>
  <c r="M173" i="12"/>
  <c r="N174" i="12" s="1"/>
  <c r="N175" i="12" s="1"/>
  <c r="M176" i="12" s="1"/>
  <c r="M80" i="12"/>
  <c r="N78" i="11"/>
  <c r="N67" i="11"/>
  <c r="N60" i="11"/>
  <c r="N61" i="11"/>
  <c r="N64" i="11"/>
  <c r="O17" i="11"/>
  <c r="M20" i="11"/>
  <c r="M28" i="11" s="1"/>
  <c r="K41" i="11"/>
  <c r="K127" i="11"/>
  <c r="L164" i="11"/>
  <c r="L29" i="11"/>
  <c r="M39" i="11"/>
  <c r="M68" i="11"/>
  <c r="M79" i="11"/>
  <c r="L123" i="11"/>
  <c r="N121" i="11"/>
  <c r="N162" i="11" s="1"/>
  <c r="N168" i="11" s="1"/>
  <c r="O102" i="11"/>
  <c r="N97" i="9"/>
  <c r="N58" i="9"/>
  <c r="L148" i="9"/>
  <c r="M28" i="9"/>
  <c r="O86" i="9"/>
  <c r="O87" i="9" s="1"/>
  <c r="M108" i="9"/>
  <c r="M109" i="9" s="1"/>
  <c r="L110" i="9" s="1"/>
  <c r="L109" i="7"/>
  <c r="L115" i="7" s="1"/>
  <c r="J111" i="7"/>
  <c r="K112" i="7" s="1"/>
  <c r="K113" i="7" s="1"/>
  <c r="J114" i="7" s="1"/>
  <c r="J72" i="7"/>
  <c r="N56" i="7"/>
  <c r="N57" i="7" s="1"/>
  <c r="N58" i="7" s="1"/>
  <c r="N60" i="7" s="1"/>
  <c r="N36" i="7"/>
  <c r="N37" i="7" s="1"/>
  <c r="M38" i="7" s="1"/>
  <c r="M40" i="7" s="1"/>
  <c r="O58" i="5"/>
  <c r="P55" i="5"/>
  <c r="Q56" i="5" s="1"/>
  <c r="Q57" i="5" s="1"/>
  <c r="L140" i="13" l="1"/>
  <c r="L141" i="13" s="1"/>
  <c r="L31" i="13"/>
  <c r="L71" i="13"/>
  <c r="L75" i="13" s="1"/>
  <c r="K81" i="13"/>
  <c r="L112" i="13"/>
  <c r="K38" i="13"/>
  <c r="K119" i="13"/>
  <c r="K82" i="13"/>
  <c r="K79" i="13"/>
  <c r="K138" i="13"/>
  <c r="L135" i="13"/>
  <c r="N110" i="13"/>
  <c r="O102" i="13"/>
  <c r="O133" i="13"/>
  <c r="O103" i="13"/>
  <c r="O106" i="13"/>
  <c r="O109" i="13"/>
  <c r="O121" i="13"/>
  <c r="O98" i="13"/>
  <c r="O102" i="12"/>
  <c r="O105" i="12" s="1"/>
  <c r="O108" i="12" s="1"/>
  <c r="N80" i="12"/>
  <c r="N173" i="12"/>
  <c r="O174" i="12" s="1"/>
  <c r="O175" i="12" s="1"/>
  <c r="N176" i="12" s="1"/>
  <c r="O132" i="12"/>
  <c r="N62" i="11"/>
  <c r="N65" i="11"/>
  <c r="N79" i="11" s="1"/>
  <c r="M121" i="11"/>
  <c r="M162" i="11" s="1"/>
  <c r="M168" i="11" s="1"/>
  <c r="M25" i="11"/>
  <c r="M22" i="11"/>
  <c r="M21" i="11"/>
  <c r="N68" i="11"/>
  <c r="N77" i="11" s="1"/>
  <c r="L38" i="11"/>
  <c r="L127" i="11"/>
  <c r="L41" i="11"/>
  <c r="M77" i="11"/>
  <c r="M80" i="11"/>
  <c r="N113" i="11"/>
  <c r="O113" i="11"/>
  <c r="O103" i="11"/>
  <c r="N127" i="11"/>
  <c r="P127" i="11" s="1"/>
  <c r="P58" i="9"/>
  <c r="N64" i="9"/>
  <c r="P87" i="9"/>
  <c r="O93" i="9"/>
  <c r="M97" i="9"/>
  <c r="M29" i="9"/>
  <c r="M107" i="9"/>
  <c r="O97" i="9"/>
  <c r="M149" i="9"/>
  <c r="M150" i="9" s="1"/>
  <c r="L151" i="9" s="1"/>
  <c r="M39" i="7"/>
  <c r="M41" i="7" s="1"/>
  <c r="M75" i="7" s="1"/>
  <c r="N59" i="7"/>
  <c r="N61" i="7" s="1"/>
  <c r="N75" i="7" s="1"/>
  <c r="N69" i="7"/>
  <c r="N109" i="7" s="1"/>
  <c r="N115" i="7" s="1"/>
  <c r="M69" i="7"/>
  <c r="M109" i="7" s="1"/>
  <c r="M115" i="7" s="1"/>
  <c r="J71" i="7"/>
  <c r="I74" i="7"/>
  <c r="K111" i="7"/>
  <c r="N55" i="7"/>
  <c r="N35" i="7"/>
  <c r="P58" i="5"/>
  <c r="Q55" i="5"/>
  <c r="R56" i="5" s="1"/>
  <c r="R57" i="5" s="1"/>
  <c r="L72" i="13" l="1"/>
  <c r="L77" i="13"/>
  <c r="K42" i="13"/>
  <c r="K39" i="13"/>
  <c r="L35" i="13"/>
  <c r="L37" i="13"/>
  <c r="L32" i="13"/>
  <c r="L33" i="13"/>
  <c r="L73" i="13"/>
  <c r="K120" i="13"/>
  <c r="K123" i="13"/>
  <c r="L118" i="13"/>
  <c r="L113" i="13"/>
  <c r="L114" i="13"/>
  <c r="L116" i="13"/>
  <c r="M136" i="13"/>
  <c r="O104" i="13"/>
  <c r="O107" i="13" s="1"/>
  <c r="O119" i="12"/>
  <c r="O120" i="12"/>
  <c r="O117" i="12"/>
  <c r="O173" i="12"/>
  <c r="N80" i="11"/>
  <c r="M124" i="11"/>
  <c r="M125" i="11" s="1"/>
  <c r="L126" i="11" s="1"/>
  <c r="M165" i="11"/>
  <c r="M166" i="11" s="1"/>
  <c r="L167" i="11" s="1"/>
  <c r="M23" i="11"/>
  <c r="M26" i="11" s="1"/>
  <c r="M40" i="11" s="1"/>
  <c r="P113" i="11"/>
  <c r="O109" i="11"/>
  <c r="P103" i="11"/>
  <c r="P29" i="9"/>
  <c r="M35" i="9"/>
  <c r="P97" i="9"/>
  <c r="N108" i="9"/>
  <c r="N109" i="9" s="1"/>
  <c r="M110" i="9" s="1"/>
  <c r="O75" i="7"/>
  <c r="M148" i="9"/>
  <c r="K72" i="7"/>
  <c r="J74" i="7" s="1"/>
  <c r="L112" i="7"/>
  <c r="L113" i="7" s="1"/>
  <c r="K114" i="7" s="1"/>
  <c r="Q58" i="5"/>
  <c r="R55" i="5"/>
  <c r="S56" i="5" s="1"/>
  <c r="S57" i="5" s="1"/>
  <c r="L74" i="13" l="1"/>
  <c r="L76" i="13" s="1"/>
  <c r="L78" i="13" s="1"/>
  <c r="L34" i="13"/>
  <c r="L36" i="13" s="1"/>
  <c r="L115" i="13"/>
  <c r="L117" i="13" s="1"/>
  <c r="L122" i="13" s="1"/>
  <c r="M137" i="13"/>
  <c r="M139" i="13"/>
  <c r="O110" i="13"/>
  <c r="M123" i="11"/>
  <c r="N124" i="11" s="1"/>
  <c r="N125" i="11" s="1"/>
  <c r="M126" i="11" s="1"/>
  <c r="M29" i="11"/>
  <c r="M41" i="11" s="1"/>
  <c r="M164" i="11"/>
  <c r="N165" i="11" s="1"/>
  <c r="N166" i="11" s="1"/>
  <c r="M167" i="11" s="1"/>
  <c r="N107" i="9"/>
  <c r="O108" i="9" s="1"/>
  <c r="O109" i="9" s="1"/>
  <c r="N110" i="9" s="1"/>
  <c r="N149" i="9"/>
  <c r="N150" i="9" s="1"/>
  <c r="M151" i="9" s="1"/>
  <c r="K71" i="7"/>
  <c r="L111" i="7"/>
  <c r="R58" i="5"/>
  <c r="S55" i="5"/>
  <c r="T56" i="5" s="1"/>
  <c r="T57" i="5" s="1"/>
  <c r="M140" i="13" l="1"/>
  <c r="M141" i="13" s="1"/>
  <c r="L81" i="13"/>
  <c r="M71" i="13"/>
  <c r="M72" i="13" s="1"/>
  <c r="M31" i="13"/>
  <c r="L41" i="13"/>
  <c r="L38" i="13"/>
  <c r="L42" i="13" s="1"/>
  <c r="M112" i="13"/>
  <c r="L119" i="13"/>
  <c r="L82" i="13"/>
  <c r="L79" i="13"/>
  <c r="L138" i="13"/>
  <c r="M135" i="13"/>
  <c r="M38" i="11"/>
  <c r="M127" i="11"/>
  <c r="N164" i="11"/>
  <c r="O165" i="11" s="1"/>
  <c r="O166" i="11" s="1"/>
  <c r="N167" i="11" s="1"/>
  <c r="N123" i="11"/>
  <c r="O107" i="9"/>
  <c r="N148" i="9"/>
  <c r="L72" i="7"/>
  <c r="K74" i="7" s="1"/>
  <c r="M112" i="7"/>
  <c r="M113" i="7" s="1"/>
  <c r="L114" i="7" s="1"/>
  <c r="S58" i="5"/>
  <c r="T55" i="5"/>
  <c r="M75" i="13" l="1"/>
  <c r="L39" i="13"/>
  <c r="M73" i="13"/>
  <c r="M74" i="13" s="1"/>
  <c r="M77" i="13"/>
  <c r="M33" i="13"/>
  <c r="M35" i="13"/>
  <c r="M37" i="13"/>
  <c r="M32" i="13"/>
  <c r="M116" i="13"/>
  <c r="M118" i="13"/>
  <c r="M113" i="13"/>
  <c r="M114" i="13"/>
  <c r="L123" i="13"/>
  <c r="L120" i="13"/>
  <c r="N136" i="13"/>
  <c r="O164" i="11"/>
  <c r="O124" i="11"/>
  <c r="O125" i="11" s="1"/>
  <c r="N126" i="11" s="1"/>
  <c r="O149" i="9"/>
  <c r="O150" i="9" s="1"/>
  <c r="N151" i="9" s="1"/>
  <c r="L71" i="7"/>
  <c r="M111" i="7"/>
  <c r="M76" i="13" l="1"/>
  <c r="M78" i="13" s="1"/>
  <c r="M34" i="13"/>
  <c r="M36" i="13" s="1"/>
  <c r="M115" i="13"/>
  <c r="M117" i="13" s="1"/>
  <c r="M122" i="13" s="1"/>
  <c r="N137" i="13"/>
  <c r="N139" i="13"/>
  <c r="O123" i="11"/>
  <c r="O148" i="9"/>
  <c r="M72" i="7"/>
  <c r="L74" i="7" s="1"/>
  <c r="N112" i="7"/>
  <c r="N113" i="7" s="1"/>
  <c r="M114" i="7" s="1"/>
  <c r="N140" i="13" l="1"/>
  <c r="N141" i="13" s="1"/>
  <c r="M81" i="13"/>
  <c r="N71" i="13"/>
  <c r="N77" i="13" s="1"/>
  <c r="N31" i="13"/>
  <c r="M38" i="13"/>
  <c r="M41" i="13"/>
  <c r="M119" i="13"/>
  <c r="M120" i="13" s="1"/>
  <c r="N112" i="13"/>
  <c r="M82" i="13"/>
  <c r="M79" i="13"/>
  <c r="M138" i="13"/>
  <c r="N135" i="13"/>
  <c r="M71" i="7"/>
  <c r="N111" i="7"/>
  <c r="M123" i="13" l="1"/>
  <c r="N73" i="13"/>
  <c r="N72" i="13"/>
  <c r="N75" i="13"/>
  <c r="N37" i="13"/>
  <c r="N32" i="13"/>
  <c r="N33" i="13"/>
  <c r="N35" i="13"/>
  <c r="M39" i="13"/>
  <c r="M42" i="13"/>
  <c r="N114" i="13"/>
  <c r="N118" i="13"/>
  <c r="N116" i="13"/>
  <c r="N113" i="13"/>
  <c r="O136" i="13"/>
  <c r="N72" i="7"/>
  <c r="M74" i="7" s="1"/>
  <c r="N74" i="13" l="1"/>
  <c r="N76" i="13" s="1"/>
  <c r="N81" i="13" s="1"/>
  <c r="N34" i="13"/>
  <c r="N36" i="13" s="1"/>
  <c r="N115" i="13"/>
  <c r="N117" i="13" s="1"/>
  <c r="N122" i="13" s="1"/>
  <c r="O137" i="13"/>
  <c r="O139" i="13"/>
  <c r="N71" i="7"/>
  <c r="O140" i="13" l="1"/>
  <c r="O141" i="13" s="1"/>
  <c r="N78" i="13"/>
  <c r="N79" i="13" s="1"/>
  <c r="O31" i="13"/>
  <c r="O71" i="13"/>
  <c r="O73" i="13" s="1"/>
  <c r="N41" i="13"/>
  <c r="N38" i="13"/>
  <c r="N39" i="13" s="1"/>
  <c r="O112" i="13"/>
  <c r="N119" i="13"/>
  <c r="N138" i="13"/>
  <c r="O135" i="13"/>
  <c r="N82" i="13" l="1"/>
  <c r="N42" i="13"/>
  <c r="O72" i="13"/>
  <c r="O74" i="13" s="1"/>
  <c r="O77" i="13"/>
  <c r="O75" i="13"/>
  <c r="O37" i="13"/>
  <c r="O32" i="13"/>
  <c r="O33" i="13"/>
  <c r="O35" i="13"/>
  <c r="N120" i="13"/>
  <c r="N123" i="13"/>
  <c r="O118" i="13"/>
  <c r="O113" i="13"/>
  <c r="O114" i="13"/>
  <c r="O116" i="13"/>
  <c r="O76" i="13" l="1"/>
  <c r="O81" i="13" s="1"/>
  <c r="O34" i="13"/>
  <c r="O36" i="13" s="1"/>
  <c r="O41" i="13" s="1"/>
  <c r="O115" i="13"/>
  <c r="O117" i="13" s="1"/>
  <c r="O122" i="13" s="1"/>
  <c r="O78" i="13" l="1"/>
  <c r="O82" i="13" s="1"/>
  <c r="O38" i="13"/>
  <c r="O42" i="13" s="1"/>
  <c r="O119" i="13"/>
  <c r="O79" i="13" l="1"/>
  <c r="O39" i="13"/>
  <c r="O123" i="13"/>
  <c r="O120" i="13"/>
</calcChain>
</file>

<file path=xl/sharedStrings.xml><?xml version="1.0" encoding="utf-8"?>
<sst xmlns="http://schemas.openxmlformats.org/spreadsheetml/2006/main" count="1542" uniqueCount="238">
  <si>
    <t>week</t>
  </si>
  <si>
    <t>planned shipment</t>
  </si>
  <si>
    <t>schedule receipts</t>
  </si>
  <si>
    <t>in transit</t>
  </si>
  <si>
    <t>PAB</t>
  </si>
  <si>
    <t>wk1</t>
  </si>
  <si>
    <t>wk2</t>
  </si>
  <si>
    <t>wk3</t>
  </si>
  <si>
    <t>wk4</t>
  </si>
  <si>
    <t>wk5</t>
  </si>
  <si>
    <t>wk6</t>
  </si>
  <si>
    <t>wk7</t>
  </si>
  <si>
    <t>Demand forecast</t>
  </si>
  <si>
    <t>Safety Stock = 5</t>
  </si>
  <si>
    <t>Ship Qtt = 40</t>
  </si>
  <si>
    <t>lead time :1wk</t>
  </si>
  <si>
    <t>To fill in</t>
  </si>
  <si>
    <t>Gross Req</t>
  </si>
  <si>
    <t>Time Bucket (Weekly)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</si>
  <si>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</si>
  <si>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</si>
  <si>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</si>
  <si>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</si>
  <si>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</si>
  <si>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</si>
  <si>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</si>
  <si>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</si>
  <si>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</si>
  <si>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</si>
  <si>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</si>
  <si>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Net Requirements</t>
  </si>
  <si>
    <t>Planned Receipts</t>
  </si>
  <si>
    <t>1wk</t>
  </si>
  <si>
    <t>Lot Size</t>
  </si>
  <si>
    <t>Weekly</t>
  </si>
  <si>
    <t>Safety Stock (SS)</t>
  </si>
  <si>
    <t>Lot Size (LS)</t>
  </si>
  <si>
    <t>Lead time (LT)</t>
  </si>
  <si>
    <t>Time Bucket (TB)</t>
  </si>
  <si>
    <t>Formula</t>
  </si>
  <si>
    <t>Gross Requirements (GR)</t>
  </si>
  <si>
    <t>Schedules Receipts (SR)</t>
  </si>
  <si>
    <t>Projected On-Hand (POH)</t>
  </si>
  <si>
    <t>Net Requirements (NR)</t>
  </si>
  <si>
    <t>Planned Receipts (POR)</t>
  </si>
  <si>
    <t>Planned Release (PORI)</t>
  </si>
  <si>
    <t>Net(t) = GR(t) + SS - POH(t-1)</t>
  </si>
  <si>
    <t>DRP</t>
  </si>
  <si>
    <t>POH(t) = POH(t-1) + SR(t) + POR(t) - GR(t)</t>
  </si>
  <si>
    <t>W11</t>
  </si>
  <si>
    <t>Column1</t>
  </si>
  <si>
    <t>Though exist in theory, this row ncould be omitted.</t>
  </si>
  <si>
    <t>year</t>
  </si>
  <si>
    <t>day</t>
  </si>
  <si>
    <t>min</t>
  </si>
  <si>
    <t>sec</t>
  </si>
  <si>
    <t>hr</t>
  </si>
  <si>
    <t>KL Warehouse</t>
  </si>
  <si>
    <t>Penang Warehouse</t>
  </si>
  <si>
    <t>Malacca</t>
  </si>
  <si>
    <t>Butterworth</t>
  </si>
  <si>
    <t>JB</t>
  </si>
  <si>
    <t>Kuantan</t>
  </si>
  <si>
    <t>Shipment cost (KT-BW)</t>
  </si>
  <si>
    <t>Shipment cost (KT-ML)</t>
  </si>
  <si>
    <t>Shipment cost (KT-JB)</t>
  </si>
  <si>
    <t>kg</t>
  </si>
  <si>
    <t>(Supply)</t>
  </si>
  <si>
    <t>(Demand3)</t>
  </si>
  <si>
    <t>(Demand1)</t>
  </si>
  <si>
    <t>(Demand2)</t>
  </si>
  <si>
    <t>Example Product A</t>
  </si>
  <si>
    <t>TOTAL DEMAND</t>
  </si>
  <si>
    <t>Spot Sales (kg)</t>
  </si>
  <si>
    <t>Term Contract (kg)</t>
  </si>
  <si>
    <t>Forecasted (kg)</t>
  </si>
  <si>
    <t>1 wk</t>
  </si>
  <si>
    <t>Total Shipment Cost</t>
  </si>
  <si>
    <t>Total Shipment cost</t>
  </si>
  <si>
    <t>Butterworth Distribution Centre</t>
  </si>
  <si>
    <t>JB Distribution Centre</t>
  </si>
  <si>
    <t>DC1</t>
  </si>
  <si>
    <t>DC2</t>
  </si>
  <si>
    <t>DC3</t>
  </si>
  <si>
    <t>Scheduled Receipts</t>
  </si>
  <si>
    <t>Projected Ending Inventory</t>
  </si>
  <si>
    <t>Planned Orders</t>
  </si>
  <si>
    <t>W12</t>
  </si>
  <si>
    <t>W13</t>
  </si>
  <si>
    <t>W14</t>
  </si>
  <si>
    <t>W15</t>
  </si>
  <si>
    <t>W16</t>
  </si>
  <si>
    <t>Lead Time</t>
  </si>
  <si>
    <t>weeks</t>
  </si>
  <si>
    <t>Definitions</t>
  </si>
  <si>
    <t>Kerteh Distribution Centre</t>
  </si>
  <si>
    <t>W45</t>
  </si>
  <si>
    <t>W46</t>
  </si>
  <si>
    <t>W47</t>
  </si>
  <si>
    <t>W48</t>
  </si>
  <si>
    <t>W49</t>
  </si>
  <si>
    <t>W50</t>
  </si>
  <si>
    <t>W51</t>
  </si>
  <si>
    <t>W52</t>
  </si>
  <si>
    <t>Forecasted DEMAND</t>
  </si>
  <si>
    <t>Supply</t>
  </si>
  <si>
    <t>Nothern Demand Centre</t>
  </si>
  <si>
    <t>Central Demand Centre</t>
  </si>
  <si>
    <t>Southern Demand Centre</t>
  </si>
  <si>
    <t>Christmas</t>
  </si>
  <si>
    <t>Lead Time (MPS)</t>
  </si>
  <si>
    <t>Southern Distribution Centre - Master Schedule</t>
  </si>
  <si>
    <t>&lt;-- Translated from Planned orders of each DC.</t>
  </si>
  <si>
    <t>Master Production Schedule</t>
  </si>
  <si>
    <t>Booked</t>
  </si>
  <si>
    <t>Shipment cost (20 Ton)</t>
  </si>
  <si>
    <t>Shipment cost (10 Ton)</t>
  </si>
  <si>
    <t>No. of 20T Trucks</t>
  </si>
  <si>
    <t>No. of 10T Trucks</t>
  </si>
  <si>
    <t>* Assuming max production a day is 200, then cut from spot sales.</t>
  </si>
  <si>
    <t>MT</t>
  </si>
  <si>
    <t>If above, cut quantity from spot sales, or shift production to another week?</t>
  </si>
  <si>
    <t>W48*</t>
  </si>
  <si>
    <t>Spot Demand(MT)</t>
  </si>
  <si>
    <t>Term Demand (MT)</t>
  </si>
  <si>
    <t>Total Cost</t>
  </si>
  <si>
    <t>Product purchase Cost (RM)</t>
  </si>
  <si>
    <t>Shipment Cost</t>
  </si>
  <si>
    <t>Product Weekly Price(RM/MT)</t>
  </si>
  <si>
    <t>Total Cost for DC3:</t>
  </si>
  <si>
    <t>Total Cost for DC1:</t>
  </si>
  <si>
    <t>Total Cost for DC2:</t>
  </si>
  <si>
    <t>Total Sales</t>
  </si>
  <si>
    <t xml:space="preserve">* Assuming the max daily production is 200 MT. </t>
  </si>
  <si>
    <t>Total Weekly Shipment Cost</t>
  </si>
  <si>
    <t>Total Shipment Cost:</t>
  </si>
  <si>
    <t>Total Sales:</t>
  </si>
  <si>
    <t>A change in spot order from a single week can change production schedule of different weeks.</t>
  </si>
  <si>
    <t>Reduce 50</t>
  </si>
  <si>
    <t>Product Costs, Ordering Cost, Inventory Costs?</t>
  </si>
  <si>
    <t>Objective:</t>
  </si>
  <si>
    <t>Maximize Expected profit</t>
  </si>
  <si>
    <t>(Spot only) Purchase Cost</t>
  </si>
  <si>
    <t>(Spot only) No. of 10T Trucks</t>
  </si>
  <si>
    <t>(Spot only) No. of 20T Trucks</t>
  </si>
  <si>
    <t>(Spot only) Shipment Cost</t>
  </si>
  <si>
    <t>(Spot only) Total Cost</t>
  </si>
  <si>
    <t>(Term Only) Total Cost</t>
  </si>
  <si>
    <t>Price - product cost</t>
  </si>
  <si>
    <t>product from factory</t>
  </si>
  <si>
    <t>product cost (RM/T)</t>
  </si>
  <si>
    <t>cost from factory</t>
  </si>
  <si>
    <t>price that can sell</t>
  </si>
  <si>
    <t>dist sell to cust</t>
  </si>
  <si>
    <t>Total por</t>
  </si>
  <si>
    <t>Profit = weekly price *amount - supply cost (RM)</t>
  </si>
  <si>
    <t>Single Company - reduce supply cost</t>
  </si>
  <si>
    <t>trans</t>
  </si>
  <si>
    <t>discrete manufacturing</t>
  </si>
  <si>
    <t>continuous manufacturing</t>
  </si>
  <si>
    <t>ordering cost</t>
  </si>
  <si>
    <t>Total DEMAND</t>
  </si>
  <si>
    <t>Spot Forecast Demand(MT)</t>
  </si>
  <si>
    <t>Spot Order</t>
  </si>
  <si>
    <t>Term Order</t>
  </si>
  <si>
    <t>Term Forecast Demand (MT)</t>
  </si>
  <si>
    <t>E-commerce</t>
  </si>
  <si>
    <t>From E-commerce</t>
  </si>
  <si>
    <t>The easy part is the more demand you have, the more you sell it and the more you profit.</t>
  </si>
  <si>
    <t>The harder part is to predict the demand, and what drives the demand.</t>
  </si>
  <si>
    <t>Product Unit Cost (RM/MT)</t>
  </si>
  <si>
    <t>Product Cost (RM)</t>
  </si>
  <si>
    <t>Total Supply Cost (RM)</t>
  </si>
  <si>
    <t>Product Selling Price (RM/MT)</t>
  </si>
  <si>
    <t>Total supply cost = product cost + transportation</t>
  </si>
  <si>
    <t>Revenue (RM)</t>
  </si>
  <si>
    <t>Profit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</si>
  <si>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</si>
  <si>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</si>
  <si>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</si>
  <si>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</si>
  <si>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if no supply problem</t>
  </si>
  <si>
    <t>Spot only</t>
  </si>
  <si>
    <r>
      <t>Gross requirements</t>
    </r>
    <r>
      <rPr>
        <sz val="10"/>
        <rFont val="Arial"/>
        <family val="2"/>
      </rPr>
      <t xml:space="preserve">: anticipated future usage of (or demand for) the item </t>
    </r>
    <r>
      <rPr>
        <b/>
        <i/>
        <sz val="10"/>
        <rFont val="Arial"/>
        <family val="2"/>
      </rPr>
      <t>during</t>
    </r>
    <r>
      <rPr>
        <sz val="10"/>
        <rFont val="Arial"/>
        <family val="2"/>
      </rPr>
      <t xml:space="preserve"> each period.</t>
    </r>
  </si>
  <si>
    <r>
      <t>Scheduled receipts</t>
    </r>
    <r>
      <rPr>
        <sz val="10"/>
        <rFont val="Arial"/>
        <family val="2"/>
      </rPr>
      <t xml:space="preserve">: existing replenishment orders for the item due in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</si>
  <si>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Projected on hand</t>
    </r>
    <r>
      <rPr>
        <sz val="10"/>
        <rFont val="Arial"/>
        <family val="2"/>
      </rPr>
      <t xml:space="preserve">: projected inventory status for the item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</si>
  <si>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Net requirements:</t>
    </r>
    <r>
      <rPr>
        <sz val="10"/>
        <rFont val="Arial"/>
        <family val="2"/>
      </rPr>
      <t xml:space="preserve"> calculated as Gross Requirements </t>
    </r>
    <r>
      <rPr>
        <b/>
        <i/>
        <sz val="10"/>
        <rFont val="Arial"/>
        <family val="2"/>
      </rPr>
      <t>plus</t>
    </r>
    <r>
      <rPr>
        <sz val="10"/>
        <rFont val="Arial"/>
        <family val="2"/>
      </rPr>
      <t xml:space="preserve"> Scheduled Receipts </t>
    </r>
    <r>
      <rPr>
        <b/>
        <i/>
        <sz val="10"/>
        <rFont val="Arial"/>
        <family val="2"/>
      </rPr>
      <t>minus</t>
    </r>
    <r>
      <rPr>
        <sz val="10"/>
        <rFont val="Arial"/>
        <family val="2"/>
      </rPr>
      <t xml:space="preserve"> Projected on hand.</t>
    </r>
  </si>
  <si>
    <r>
      <t>Planned order receipt:</t>
    </r>
    <r>
      <rPr>
        <sz val="10"/>
        <rFont val="Arial"/>
        <family val="2"/>
      </rPr>
      <t xml:space="preserve"> planned receipt of replenishment orders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the period.</t>
    </r>
  </si>
  <si>
    <r>
      <t>Planned order releases</t>
    </r>
    <r>
      <rPr>
        <sz val="10"/>
        <rFont val="Arial"/>
        <family val="2"/>
      </rPr>
      <t xml:space="preserve">: release of planned replenishment orders for the item using </t>
    </r>
    <r>
      <rPr>
        <b/>
        <i/>
        <sz val="10"/>
        <rFont val="Arial"/>
        <family val="2"/>
      </rPr>
      <t>lead-time offset</t>
    </r>
    <r>
      <rPr>
        <sz val="10"/>
        <rFont val="Arial"/>
        <family val="2"/>
      </rPr>
      <t>.</t>
    </r>
  </si>
  <si>
    <t>Existing replenishment orders for the item due in at the beginning of each period.</t>
  </si>
  <si>
    <t>--&gt;</t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</si>
  <si>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Release</t>
    </r>
    <r>
      <rPr>
        <i/>
        <sz val="11"/>
        <color theme="1"/>
        <rFont val="Calibri"/>
        <family val="2"/>
        <scheme val="minor"/>
      </rPr>
      <t xml:space="preserve"> always similar to </t>
    </r>
    <r>
      <rPr>
        <b/>
        <i/>
        <sz val="11"/>
        <color theme="1"/>
        <rFont val="Calibri"/>
        <family val="2"/>
        <scheme val="minor"/>
      </rPr>
      <t>Plan Order Receipt</t>
    </r>
    <r>
      <rPr>
        <i/>
        <sz val="11"/>
        <color theme="1"/>
        <rFont val="Calibri"/>
        <family val="2"/>
        <scheme val="minor"/>
      </rPr>
      <t xml:space="preserve">. But, the allocation of the order has referred to </t>
    </r>
    <r>
      <rPr>
        <b/>
        <i/>
        <sz val="11"/>
        <color theme="1"/>
        <rFont val="Calibri"/>
        <family val="2"/>
        <scheme val="minor"/>
      </rPr>
      <t>Lead Time (LT)</t>
    </r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</si>
  <si>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Receipts</t>
    </r>
    <r>
      <rPr>
        <i/>
        <sz val="11"/>
        <color theme="1"/>
        <rFont val="Calibri"/>
        <family val="2"/>
        <scheme val="minor"/>
      </rPr>
      <t xml:space="preserve"> always equal to </t>
    </r>
    <r>
      <rPr>
        <b/>
        <i/>
        <sz val="11"/>
        <color theme="1"/>
        <rFont val="Calibri"/>
        <family val="2"/>
        <scheme val="minor"/>
      </rPr>
      <t>Net Requirement</t>
    </r>
    <r>
      <rPr>
        <i/>
        <sz val="11"/>
        <color theme="1"/>
        <rFont val="Calibri"/>
        <family val="2"/>
        <scheme val="minor"/>
      </rPr>
      <t xml:space="preserve"> if there is </t>
    </r>
    <r>
      <rPr>
        <b/>
        <i/>
        <sz val="11"/>
        <color theme="1"/>
        <rFont val="Calibri"/>
        <family val="2"/>
        <scheme val="minor"/>
      </rPr>
      <t>no restriction on Standard Lot Size</t>
    </r>
  </si>
  <si>
    <t>Spot Demand</t>
  </si>
  <si>
    <t>(Spot only) Product Cost (RM)</t>
  </si>
  <si>
    <t>(Spot only) Total Supply Cost (RM)</t>
  </si>
  <si>
    <t>https://irzaidan.files.wordpress.com/2012/02/mrp_summary1.pdf</t>
  </si>
  <si>
    <t>Some helpful links</t>
  </si>
  <si>
    <t>(Spot only) Revenue (RM)</t>
  </si>
  <si>
    <t>Planned Orders (MT)</t>
  </si>
  <si>
    <t>Planned Receipts (MT)</t>
  </si>
  <si>
    <t>Net Requirements (MT)</t>
  </si>
  <si>
    <t>Projected Ending Inventory (MT)</t>
  </si>
  <si>
    <t>Scheduled Receipts (MT)</t>
  </si>
  <si>
    <t>Spot Order (MT)</t>
  </si>
  <si>
    <t>Term Order (MT)</t>
  </si>
  <si>
    <t>Total DEMAND (MT)</t>
  </si>
  <si>
    <t>Total Shipment Cost (RM)</t>
  </si>
  <si>
    <t>(Spot only) Profit (RM)</t>
  </si>
  <si>
    <t>(Term Only) Loss in profit</t>
  </si>
  <si>
    <t>&lt;-- Compare with Row 20 (Planned Orders)</t>
  </si>
  <si>
    <t>&lt;-- Need to modify the algorithm here</t>
  </si>
  <si>
    <t>demand ratio</t>
  </si>
  <si>
    <t>TSC ratio</t>
  </si>
  <si>
    <t>profit ratio</t>
  </si>
  <si>
    <t>20T</t>
  </si>
  <si>
    <t>10T</t>
  </si>
  <si>
    <t>5T</t>
  </si>
  <si>
    <t>pass</t>
  </si>
  <si>
    <t>simulation</t>
  </si>
  <si>
    <t>done</t>
  </si>
  <si>
    <t>Shipment cost ratio higher because 20T truck not fully utilised.</t>
  </si>
  <si>
    <t>(Term Only) Reduction in profit</t>
  </si>
  <si>
    <t>Amount to reduce</t>
  </si>
  <si>
    <t>Max Daily Production</t>
  </si>
  <si>
    <t>Planned Orders (if there is)</t>
  </si>
  <si>
    <t>`</t>
  </si>
  <si>
    <t>&lt;-- User input font in orange for entire table</t>
  </si>
  <si>
    <t>Spot Demand to reduce</t>
  </si>
  <si>
    <t>(Spot only) Loss in Profit (RM)</t>
  </si>
  <si>
    <t>(Term Only) Final profit</t>
  </si>
  <si>
    <t>Supplier Forecasted DEMAND</t>
  </si>
  <si>
    <t>Cons</t>
  </si>
  <si>
    <t>reduction can only be made to 1 supplier</t>
  </si>
  <si>
    <t>Pros</t>
  </si>
  <si>
    <t>multiple violations can be solved</t>
  </si>
  <si>
    <t>Amount to Move</t>
  </si>
  <si>
    <t>Updated Master Production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</si>
</sst>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7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23" borderId="66" applyNumberFormat="0" applyAlignment="0" applyProtection="0"/>
  </cellStyleXfs>
  <cellXfs count="419">
    <xf numFmtId="0" fontId="0" fillId="0" borderId="0" xfId="0"/>
    <xf numFmtId="0" fontId="0" fillId="2" borderId="0" xfId="0" applyFill="1"/>
    <xf numFmtId="0" fontId="0" fillId="7" borderId="1" xfId="0" applyFont="1" applyFill="1" applyBorder="1"/>
    <xf numFmtId="0" fontId="2" fillId="3" borderId="0" xfId="1"/>
    <xf numFmtId="0" fontId="0" fillId="0" borderId="0" xfId="0" applyAlignment="1">
      <alignment horizontal="center"/>
    </xf>
    <xf numFmtId="0" fontId="6" fillId="0" borderId="0" xfId="0" applyFont="1" applyBorder="1"/>
    <xf numFmtId="0" fontId="0" fillId="0" borderId="4" xfId="0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0" xfId="0" applyNumberFormat="1" applyBorder="1"/>
    <xf numFmtId="0" fontId="6" fillId="7" borderId="9" xfId="0" applyFont="1" applyFill="1" applyBorder="1"/>
    <xf numFmtId="0" fontId="6" fillId="0" borderId="10" xfId="0" applyFont="1" applyBorder="1"/>
    <xf numFmtId="0" fontId="0" fillId="0" borderId="11" xfId="0" applyBorder="1"/>
    <xf numFmtId="0" fontId="0" fillId="0" borderId="12" xfId="0" applyBorder="1"/>
    <xf numFmtId="0" fontId="2" fillId="3" borderId="0" xfId="1" applyBorder="1"/>
    <xf numFmtId="0" fontId="0" fillId="0" borderId="0" xfId="0" applyFill="1" applyBorder="1" applyAlignment="1">
      <alignment horizontal="center"/>
    </xf>
    <xf numFmtId="0" fontId="8" fillId="0" borderId="0" xfId="0" applyFont="1"/>
    <xf numFmtId="0" fontId="9" fillId="0" borderId="2" xfId="0" applyFont="1" applyBorder="1"/>
    <xf numFmtId="0" fontId="9" fillId="0" borderId="0" xfId="0" applyFont="1" applyBorder="1"/>
    <xf numFmtId="0" fontId="4" fillId="5" borderId="0" xfId="3"/>
    <xf numFmtId="0" fontId="0" fillId="0" borderId="0" xfId="0" applyBorder="1" applyAlignment="1">
      <alignment horizontal="center"/>
    </xf>
    <xf numFmtId="0" fontId="11" fillId="0" borderId="0" xfId="0" applyFont="1"/>
    <xf numFmtId="0" fontId="12" fillId="0" borderId="19" xfId="0" applyFont="1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19" xfId="0" applyFont="1" applyBorder="1"/>
    <xf numFmtId="0" fontId="9" fillId="0" borderId="0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8" borderId="26" xfId="0" applyFill="1" applyBorder="1"/>
    <xf numFmtId="0" fontId="0" fillId="8" borderId="27" xfId="0" applyFill="1" applyBorder="1"/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6" fontId="2" fillId="3" borderId="18" xfId="1" applyNumberFormat="1" applyBorder="1" applyAlignment="1">
      <alignment horizontal="center"/>
    </xf>
    <xf numFmtId="0" fontId="4" fillId="5" borderId="3" xfId="3" applyBorder="1"/>
    <xf numFmtId="0" fontId="13" fillId="0" borderId="37" xfId="3" applyFont="1" applyFill="1" applyBorder="1"/>
    <xf numFmtId="0" fontId="13" fillId="0" borderId="38" xfId="3" applyFont="1" applyFill="1" applyBorder="1"/>
    <xf numFmtId="0" fontId="6" fillId="0" borderId="38" xfId="0" applyFont="1" applyBorder="1"/>
    <xf numFmtId="0" fontId="6" fillId="8" borderId="39" xfId="0" applyFont="1" applyFill="1" applyBorder="1" applyAlignment="1">
      <alignment horizontal="right"/>
    </xf>
    <xf numFmtId="0" fontId="2" fillId="3" borderId="3" xfId="1" applyBorder="1"/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2" fillId="9" borderId="35" xfId="0" applyFont="1" applyFill="1" applyBorder="1" applyAlignment="1">
      <alignment horizontal="center"/>
    </xf>
    <xf numFmtId="0" fontId="12" fillId="9" borderId="31" xfId="0" applyFont="1" applyFill="1" applyBorder="1" applyAlignment="1">
      <alignment horizontal="center"/>
    </xf>
    <xf numFmtId="0" fontId="4" fillId="5" borderId="30" xfId="3" applyBorder="1" applyAlignment="1">
      <alignment horizontal="left"/>
    </xf>
    <xf numFmtId="0" fontId="5" fillId="6" borderId="16" xfId="0" applyFont="1" applyFill="1" applyBorder="1" applyAlignment="1"/>
    <xf numFmtId="0" fontId="5" fillId="6" borderId="17" xfId="0" applyFont="1" applyFill="1" applyBorder="1" applyAlignment="1"/>
    <xf numFmtId="0" fontId="5" fillId="6" borderId="18" xfId="0" applyFont="1" applyFill="1" applyBorder="1" applyAlignment="1"/>
    <xf numFmtId="0" fontId="10" fillId="0" borderId="0" xfId="0" applyFont="1"/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40" xfId="0" applyFont="1" applyFill="1" applyBorder="1" applyAlignment="1">
      <alignment horizontal="right"/>
    </xf>
    <xf numFmtId="0" fontId="0" fillId="7" borderId="13" xfId="0" applyFont="1" applyFill="1" applyBorder="1"/>
    <xf numFmtId="0" fontId="0" fillId="0" borderId="17" xfId="0" applyBorder="1"/>
    <xf numFmtId="6" fontId="0" fillId="0" borderId="17" xfId="0" applyNumberFormat="1" applyBorder="1"/>
    <xf numFmtId="6" fontId="0" fillId="0" borderId="18" xfId="0" applyNumberFormat="1" applyBorder="1"/>
    <xf numFmtId="0" fontId="6" fillId="8" borderId="28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6" fontId="2" fillId="3" borderId="12" xfId="1" applyNumberFormat="1" applyBorder="1" applyAlignment="1">
      <alignment horizontal="center"/>
    </xf>
    <xf numFmtId="6" fontId="6" fillId="8" borderId="16" xfId="0" applyNumberFormat="1" applyFont="1" applyFill="1" applyBorder="1" applyAlignment="1">
      <alignment horizontal="center"/>
    </xf>
    <xf numFmtId="6" fontId="0" fillId="8" borderId="35" xfId="0" applyNumberFormat="1" applyFont="1" applyFill="1" applyBorder="1" applyAlignment="1">
      <alignment horizontal="center"/>
    </xf>
    <xf numFmtId="6" fontId="0" fillId="8" borderId="31" xfId="0" applyNumberFormat="1" applyFont="1" applyFill="1" applyBorder="1" applyAlignment="1">
      <alignment horizontal="center"/>
    </xf>
    <xf numFmtId="0" fontId="6" fillId="8" borderId="14" xfId="0" applyFont="1" applyFill="1" applyBorder="1" applyAlignment="1">
      <alignment horizontal="right"/>
    </xf>
    <xf numFmtId="6" fontId="6" fillId="8" borderId="30" xfId="0" applyNumberFormat="1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2" fillId="9" borderId="30" xfId="0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6" fillId="8" borderId="25" xfId="0" applyFont="1" applyFill="1" applyBorder="1" applyAlignment="1">
      <alignment horizontal="center"/>
    </xf>
    <xf numFmtId="0" fontId="4" fillId="5" borderId="3" xfId="3" applyBorder="1" applyAlignment="1">
      <alignment horizontal="left"/>
    </xf>
    <xf numFmtId="0" fontId="0" fillId="0" borderId="41" xfId="0" applyBorder="1"/>
    <xf numFmtId="0" fontId="6" fillId="0" borderId="42" xfId="0" applyFont="1" applyBorder="1"/>
    <xf numFmtId="0" fontId="6" fillId="7" borderId="43" xfId="0" applyFont="1" applyFill="1" applyBorder="1"/>
    <xf numFmtId="0" fontId="6" fillId="0" borderId="44" xfId="0" applyFont="1" applyBorder="1"/>
    <xf numFmtId="0" fontId="6" fillId="0" borderId="3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0" fillId="0" borderId="15" xfId="0" applyBorder="1"/>
    <xf numFmtId="0" fontId="0" fillId="7" borderId="45" xfId="0" applyFont="1" applyFill="1" applyBorder="1"/>
    <xf numFmtId="0" fontId="0" fillId="0" borderId="14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6" fontId="2" fillId="3" borderId="0" xfId="1" applyNumberFormat="1" applyBorder="1" applyAlignment="1">
      <alignment horizontal="center"/>
    </xf>
    <xf numFmtId="0" fontId="0" fillId="10" borderId="0" xfId="0" applyFill="1"/>
    <xf numFmtId="0" fontId="2" fillId="10" borderId="0" xfId="1" applyFill="1" applyBorder="1"/>
    <xf numFmtId="6" fontId="2" fillId="10" borderId="0" xfId="1" applyNumberFormat="1" applyFill="1" applyBorder="1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15" fillId="5" borderId="0" xfId="3" applyFont="1" applyBorder="1"/>
    <xf numFmtId="0" fontId="6" fillId="8" borderId="47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4" xfId="0" applyFont="1" applyFill="1" applyBorder="1" applyAlignment="1">
      <alignment horizontal="center"/>
    </xf>
    <xf numFmtId="0" fontId="13" fillId="0" borderId="49" xfId="3" applyFont="1" applyFill="1" applyBorder="1"/>
    <xf numFmtId="0" fontId="13" fillId="0" borderId="50" xfId="3" applyFont="1" applyFill="1" applyBorder="1"/>
    <xf numFmtId="0" fontId="6" fillId="8" borderId="51" xfId="0" applyFont="1" applyFill="1" applyBorder="1" applyAlignment="1">
      <alignment horizontal="right"/>
    </xf>
    <xf numFmtId="0" fontId="12" fillId="9" borderId="52" xfId="0" applyFont="1" applyFill="1" applyBorder="1" applyAlignment="1">
      <alignment horizontal="center"/>
    </xf>
    <xf numFmtId="0" fontId="12" fillId="9" borderId="53" xfId="0" applyFont="1" applyFill="1" applyBorder="1" applyAlignment="1">
      <alignment horizontal="center"/>
    </xf>
    <xf numFmtId="0" fontId="12" fillId="9" borderId="54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6" fillId="8" borderId="49" xfId="0" applyFont="1" applyFill="1" applyBorder="1" applyAlignment="1">
      <alignment horizontal="left"/>
    </xf>
    <xf numFmtId="0" fontId="6" fillId="8" borderId="50" xfId="0" applyFont="1" applyFill="1" applyBorder="1" applyAlignment="1">
      <alignment horizontal="left"/>
    </xf>
    <xf numFmtId="0" fontId="6" fillId="8" borderId="51" xfId="0" applyFont="1" applyFill="1" applyBorder="1" applyAlignment="1">
      <alignment horizontal="left"/>
    </xf>
    <xf numFmtId="0" fontId="6" fillId="8" borderId="55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15" fillId="5" borderId="0" xfId="3" applyFont="1"/>
    <xf numFmtId="0" fontId="2" fillId="3" borderId="19" xfId="1" applyBorder="1"/>
    <xf numFmtId="6" fontId="2" fillId="3" borderId="19" xfId="1" applyNumberFormat="1" applyBorder="1" applyAlignment="1">
      <alignment horizontal="center"/>
    </xf>
    <xf numFmtId="164" fontId="2" fillId="3" borderId="19" xfId="1" applyNumberFormat="1" applyBorder="1" applyAlignment="1">
      <alignment horizontal="center"/>
    </xf>
    <xf numFmtId="0" fontId="2" fillId="3" borderId="19" xfId="1" applyNumberFormat="1" applyBorder="1" applyAlignment="1">
      <alignment horizontal="center"/>
    </xf>
    <xf numFmtId="0" fontId="2" fillId="3" borderId="28" xfId="1" applyNumberFormat="1" applyBorder="1" applyAlignment="1">
      <alignment horizontal="center"/>
    </xf>
    <xf numFmtId="0" fontId="6" fillId="8" borderId="32" xfId="0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3" fillId="4" borderId="0" xfId="2"/>
    <xf numFmtId="0" fontId="3" fillId="4" borderId="0" xfId="2" applyBorder="1"/>
    <xf numFmtId="0" fontId="6" fillId="8" borderId="46" xfId="0" applyFont="1" applyFill="1" applyBorder="1" applyAlignment="1">
      <alignment horizontal="right"/>
    </xf>
    <xf numFmtId="0" fontId="6" fillId="8" borderId="37" xfId="0" applyFont="1" applyFill="1" applyBorder="1" applyAlignment="1">
      <alignment horizontal="left"/>
    </xf>
    <xf numFmtId="0" fontId="6" fillId="8" borderId="38" xfId="0" applyFont="1" applyFill="1" applyBorder="1" applyAlignment="1">
      <alignment horizontal="left"/>
    </xf>
    <xf numFmtId="0" fontId="6" fillId="8" borderId="48" xfId="0" applyFont="1" applyFill="1" applyBorder="1" applyAlignment="1">
      <alignment horizontal="left"/>
    </xf>
    <xf numFmtId="0" fontId="6" fillId="8" borderId="39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3" fillId="4" borderId="0" xfId="2" applyAlignment="1">
      <alignment horizontal="center"/>
    </xf>
    <xf numFmtId="0" fontId="14" fillId="8" borderId="21" xfId="0" applyFont="1" applyFill="1" applyBorder="1" applyAlignment="1">
      <alignment horizontal="center"/>
    </xf>
    <xf numFmtId="0" fontId="14" fillId="8" borderId="2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 applyBorder="1" applyAlignment="1">
      <alignment horizontal="right"/>
    </xf>
    <xf numFmtId="6" fontId="6" fillId="0" borderId="0" xfId="0" applyNumberFormat="1" applyFont="1" applyFill="1" applyBorder="1" applyAlignment="1">
      <alignment horizontal="center"/>
    </xf>
    <xf numFmtId="6" fontId="0" fillId="0" borderId="0" xfId="0" applyNumberFormat="1" applyFont="1" applyFill="1" applyBorder="1" applyAlignment="1">
      <alignment horizontal="center"/>
    </xf>
    <xf numFmtId="0" fontId="2" fillId="3" borderId="19" xfId="1" applyBorder="1" applyAlignment="1">
      <alignment horizontal="center"/>
    </xf>
    <xf numFmtId="0" fontId="6" fillId="11" borderId="21" xfId="0" applyNumberFormat="1" applyFont="1" applyFill="1" applyBorder="1" applyAlignment="1">
      <alignment horizontal="center"/>
    </xf>
    <xf numFmtId="0" fontId="6" fillId="11" borderId="22" xfId="0" applyNumberFormat="1" applyFont="1" applyFill="1" applyBorder="1" applyAlignment="1">
      <alignment horizontal="center"/>
    </xf>
    <xf numFmtId="0" fontId="6" fillId="11" borderId="26" xfId="0" applyNumberFormat="1" applyFont="1" applyFill="1" applyBorder="1" applyAlignment="1">
      <alignment horizontal="center"/>
    </xf>
    <xf numFmtId="0" fontId="6" fillId="11" borderId="27" xfId="0" applyNumberFormat="1" applyFont="1" applyFill="1" applyBorder="1" applyAlignment="1">
      <alignment horizontal="center"/>
    </xf>
    <xf numFmtId="0" fontId="6" fillId="11" borderId="49" xfId="0" applyFont="1" applyFill="1" applyBorder="1" applyAlignment="1">
      <alignment horizontal="left"/>
    </xf>
    <xf numFmtId="0" fontId="6" fillId="11" borderId="55" xfId="0" applyFont="1" applyFill="1" applyBorder="1" applyAlignment="1">
      <alignment horizontal="left"/>
    </xf>
    <xf numFmtId="0" fontId="6" fillId="11" borderId="20" xfId="0" applyFont="1" applyFill="1" applyBorder="1" applyAlignment="1">
      <alignment horizontal="center"/>
    </xf>
    <xf numFmtId="0" fontId="6" fillId="11" borderId="25" xfId="0" applyFont="1" applyFill="1" applyBorder="1" applyAlignment="1">
      <alignment horizontal="center"/>
    </xf>
    <xf numFmtId="0" fontId="6" fillId="11" borderId="56" xfId="0" applyFont="1" applyFill="1" applyBorder="1" applyAlignment="1">
      <alignment horizontal="center"/>
    </xf>
    <xf numFmtId="0" fontId="6" fillId="11" borderId="36" xfId="0" applyFont="1" applyFill="1" applyBorder="1" applyAlignment="1">
      <alignment horizontal="center"/>
    </xf>
    <xf numFmtId="0" fontId="6" fillId="11" borderId="46" xfId="0" applyFont="1" applyFill="1" applyBorder="1" applyAlignment="1">
      <alignment horizontal="left"/>
    </xf>
    <xf numFmtId="0" fontId="6" fillId="11" borderId="39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6" fontId="0" fillId="0" borderId="0" xfId="0" applyNumberFormat="1"/>
    <xf numFmtId="0" fontId="0" fillId="0" borderId="0" xfId="0" applyFont="1" applyFill="1" applyBorder="1" applyAlignment="1">
      <alignment horizontal="left"/>
    </xf>
    <xf numFmtId="0" fontId="3" fillId="4" borderId="21" xfId="2" applyBorder="1" applyAlignment="1">
      <alignment horizontal="center"/>
    </xf>
    <xf numFmtId="0" fontId="3" fillId="4" borderId="33" xfId="2" applyBorder="1" applyAlignment="1">
      <alignment horizontal="center"/>
    </xf>
    <xf numFmtId="0" fontId="6" fillId="8" borderId="0" xfId="0" applyFont="1" applyFill="1" applyBorder="1" applyAlignment="1">
      <alignment horizontal="right"/>
    </xf>
    <xf numFmtId="6" fontId="6" fillId="8" borderId="0" xfId="0" applyNumberFormat="1" applyFont="1" applyFill="1" applyBorder="1" applyAlignment="1">
      <alignment horizontal="center"/>
    </xf>
    <xf numFmtId="6" fontId="0" fillId="8" borderId="0" xfId="0" applyNumberFormat="1" applyFont="1" applyFill="1" applyBorder="1" applyAlignment="1">
      <alignment horizontal="center"/>
    </xf>
    <xf numFmtId="0" fontId="6" fillId="11" borderId="51" xfId="0" applyFont="1" applyFill="1" applyBorder="1" applyAlignment="1">
      <alignment horizontal="left"/>
    </xf>
    <xf numFmtId="0" fontId="6" fillId="11" borderId="47" xfId="0" applyFont="1" applyFill="1" applyBorder="1" applyAlignment="1">
      <alignment horizontal="center"/>
    </xf>
    <xf numFmtId="0" fontId="6" fillId="11" borderId="28" xfId="0" applyNumberFormat="1" applyFont="1" applyFill="1" applyBorder="1" applyAlignment="1">
      <alignment horizontal="center"/>
    </xf>
    <xf numFmtId="0" fontId="6" fillId="11" borderId="29" xfId="0" applyNumberFormat="1" applyFont="1" applyFill="1" applyBorder="1" applyAlignment="1">
      <alignment horizontal="center"/>
    </xf>
    <xf numFmtId="6" fontId="0" fillId="8" borderId="58" xfId="0" applyNumberFormat="1" applyFont="1" applyFill="1" applyBorder="1" applyAlignment="1">
      <alignment horizontal="center"/>
    </xf>
    <xf numFmtId="6" fontId="0" fillId="8" borderId="59" xfId="0" applyNumberFormat="1" applyFont="1" applyFill="1" applyBorder="1" applyAlignment="1">
      <alignment horizontal="center"/>
    </xf>
    <xf numFmtId="0" fontId="6" fillId="8" borderId="56" xfId="0" applyFont="1" applyFill="1" applyBorder="1" applyAlignment="1">
      <alignment horizontal="center"/>
    </xf>
    <xf numFmtId="0" fontId="6" fillId="8" borderId="60" xfId="0" applyFont="1" applyFill="1" applyBorder="1" applyAlignment="1">
      <alignment horizontal="center"/>
    </xf>
    <xf numFmtId="0" fontId="6" fillId="8" borderId="61" xfId="0" applyFont="1" applyFill="1" applyBorder="1" applyAlignment="1">
      <alignment horizontal="center"/>
    </xf>
    <xf numFmtId="0" fontId="6" fillId="11" borderId="61" xfId="0" applyFont="1" applyFill="1" applyBorder="1" applyAlignment="1">
      <alignment horizontal="center"/>
    </xf>
    <xf numFmtId="6" fontId="6" fillId="8" borderId="62" xfId="0" applyNumberFormat="1" applyFont="1" applyFill="1" applyBorder="1" applyAlignment="1">
      <alignment horizontal="center"/>
    </xf>
    <xf numFmtId="6" fontId="6" fillId="8" borderId="63" xfId="0" applyNumberFormat="1" applyFont="1" applyFill="1" applyBorder="1" applyAlignment="1">
      <alignment horizontal="center"/>
    </xf>
    <xf numFmtId="0" fontId="6" fillId="8" borderId="46" xfId="0" applyFont="1" applyFill="1" applyBorder="1" applyAlignment="1">
      <alignment horizontal="left"/>
    </xf>
    <xf numFmtId="0" fontId="6" fillId="11" borderId="48" xfId="0" applyFont="1" applyFill="1" applyBorder="1" applyAlignment="1">
      <alignment horizontal="left"/>
    </xf>
    <xf numFmtId="6" fontId="9" fillId="0" borderId="0" xfId="0" applyNumberFormat="1" applyFont="1"/>
    <xf numFmtId="0" fontId="3" fillId="4" borderId="19" xfId="2" applyBorder="1" applyAlignment="1">
      <alignment horizontal="center"/>
    </xf>
    <xf numFmtId="0" fontId="6" fillId="12" borderId="46" xfId="0" applyFont="1" applyFill="1" applyBorder="1" applyAlignment="1">
      <alignment horizontal="right"/>
    </xf>
    <xf numFmtId="0" fontId="6" fillId="12" borderId="56" xfId="0" applyFont="1" applyFill="1" applyBorder="1" applyAlignment="1">
      <alignment horizontal="center"/>
    </xf>
    <xf numFmtId="0" fontId="0" fillId="12" borderId="21" xfId="0" applyNumberFormat="1" applyFont="1" applyFill="1" applyBorder="1" applyAlignment="1">
      <alignment horizontal="center"/>
    </xf>
    <xf numFmtId="0" fontId="0" fillId="12" borderId="22" xfId="0" applyNumberFormat="1" applyFont="1" applyFill="1" applyBorder="1" applyAlignment="1">
      <alignment horizontal="center"/>
    </xf>
    <xf numFmtId="0" fontId="6" fillId="12" borderId="39" xfId="0" applyFont="1" applyFill="1" applyBorder="1" applyAlignment="1">
      <alignment horizontal="right"/>
    </xf>
    <xf numFmtId="0" fontId="6" fillId="12" borderId="36" xfId="0" applyFont="1" applyFill="1" applyBorder="1" applyAlignment="1">
      <alignment horizontal="center"/>
    </xf>
    <xf numFmtId="165" fontId="0" fillId="12" borderId="26" xfId="0" applyNumberFormat="1" applyFont="1" applyFill="1" applyBorder="1" applyAlignment="1">
      <alignment horizontal="center"/>
    </xf>
    <xf numFmtId="165" fontId="0" fillId="12" borderId="27" xfId="0" applyNumberFormat="1" applyFont="1" applyFill="1" applyBorder="1" applyAlignment="1">
      <alignment horizontal="center"/>
    </xf>
    <xf numFmtId="0" fontId="11" fillId="12" borderId="21" xfId="0" applyNumberFormat="1" applyFont="1" applyFill="1" applyBorder="1" applyAlignment="1">
      <alignment horizontal="center"/>
    </xf>
    <xf numFmtId="0" fontId="11" fillId="12" borderId="22" xfId="0" applyNumberFormat="1" applyFont="1" applyFill="1" applyBorder="1" applyAlignment="1">
      <alignment horizontal="center"/>
    </xf>
    <xf numFmtId="0" fontId="0" fillId="13" borderId="0" xfId="0" applyFill="1"/>
    <xf numFmtId="0" fontId="6" fillId="8" borderId="3" xfId="0" applyFont="1" applyFill="1" applyBorder="1" applyAlignment="1">
      <alignment horizontal="right"/>
    </xf>
    <xf numFmtId="6" fontId="0" fillId="0" borderId="0" xfId="0" applyNumberFormat="1" applyFill="1"/>
    <xf numFmtId="0" fontId="6" fillId="0" borderId="0" xfId="0" applyFont="1" applyFill="1" applyBorder="1" applyAlignment="1">
      <alignment horizontal="left"/>
    </xf>
    <xf numFmtId="165" fontId="0" fillId="12" borderId="19" xfId="0" applyNumberFormat="1" applyFont="1" applyFill="1" applyBorder="1" applyAlignment="1">
      <alignment horizontal="center"/>
    </xf>
    <xf numFmtId="165" fontId="0" fillId="12" borderId="21" xfId="0" applyNumberFormat="1" applyFont="1" applyFill="1" applyBorder="1" applyAlignment="1">
      <alignment horizontal="center"/>
    </xf>
    <xf numFmtId="165" fontId="0" fillId="12" borderId="22" xfId="0" applyNumberFormat="1" applyFont="1" applyFill="1" applyBorder="1" applyAlignment="1">
      <alignment horizontal="center"/>
    </xf>
    <xf numFmtId="0" fontId="6" fillId="11" borderId="38" xfId="0" applyFont="1" applyFill="1" applyBorder="1" applyAlignment="1">
      <alignment horizontal="left"/>
    </xf>
    <xf numFmtId="0" fontId="6" fillId="11" borderId="50" xfId="0" applyFont="1" applyFill="1" applyBorder="1" applyAlignment="1">
      <alignment horizontal="left"/>
    </xf>
    <xf numFmtId="0" fontId="6" fillId="14" borderId="50" xfId="0" applyFont="1" applyFill="1" applyBorder="1" applyAlignment="1">
      <alignment horizontal="left"/>
    </xf>
    <xf numFmtId="0" fontId="6" fillId="14" borderId="19" xfId="0" applyNumberFormat="1" applyFont="1" applyFill="1" applyBorder="1" applyAlignment="1">
      <alignment horizontal="center"/>
    </xf>
    <xf numFmtId="165" fontId="0" fillId="14" borderId="21" xfId="0" applyNumberFormat="1" applyFont="1" applyFill="1" applyBorder="1" applyAlignment="1">
      <alignment horizontal="center"/>
    </xf>
    <xf numFmtId="165" fontId="0" fillId="14" borderId="22" xfId="0" applyNumberFormat="1" applyFont="1" applyFill="1" applyBorder="1" applyAlignment="1">
      <alignment horizontal="center"/>
    </xf>
    <xf numFmtId="0" fontId="6" fillId="14" borderId="24" xfId="0" applyNumberFormat="1" applyFont="1" applyFill="1" applyBorder="1" applyAlignment="1">
      <alignment horizontal="center"/>
    </xf>
    <xf numFmtId="0" fontId="6" fillId="14" borderId="51" xfId="0" applyFont="1" applyFill="1" applyBorder="1" applyAlignment="1">
      <alignment horizontal="left"/>
    </xf>
    <xf numFmtId="6" fontId="0" fillId="12" borderId="35" xfId="0" applyNumberFormat="1" applyFont="1" applyFill="1" applyBorder="1" applyAlignment="1">
      <alignment horizontal="center"/>
    </xf>
    <xf numFmtId="6" fontId="0" fillId="12" borderId="31" xfId="0" applyNumberFormat="1" applyFont="1" applyFill="1" applyBorder="1" applyAlignment="1">
      <alignment horizontal="center"/>
    </xf>
    <xf numFmtId="6" fontId="0" fillId="12" borderId="19" xfId="0" applyNumberFormat="1" applyFont="1" applyFill="1" applyBorder="1" applyAlignment="1">
      <alignment horizontal="center"/>
    </xf>
    <xf numFmtId="165" fontId="0" fillId="12" borderId="24" xfId="0" applyNumberFormat="1" applyFont="1" applyFill="1" applyBorder="1" applyAlignment="1">
      <alignment horizontal="center"/>
    </xf>
    <xf numFmtId="6" fontId="0" fillId="12" borderId="24" xfId="0" applyNumberFormat="1" applyFont="1" applyFill="1" applyBorder="1" applyAlignment="1">
      <alignment horizontal="center"/>
    </xf>
    <xf numFmtId="6" fontId="0" fillId="12" borderId="26" xfId="0" applyNumberFormat="1" applyFont="1" applyFill="1" applyBorder="1" applyAlignment="1">
      <alignment horizontal="center"/>
    </xf>
    <xf numFmtId="6" fontId="0" fillId="12" borderId="27" xfId="0" applyNumberFormat="1" applyFont="1" applyFill="1" applyBorder="1" applyAlignment="1">
      <alignment horizontal="center"/>
    </xf>
    <xf numFmtId="6" fontId="0" fillId="12" borderId="28" xfId="0" applyNumberFormat="1" applyFont="1" applyFill="1" applyBorder="1" applyAlignment="1">
      <alignment horizontal="center"/>
    </xf>
    <xf numFmtId="6" fontId="0" fillId="12" borderId="29" xfId="0" applyNumberFormat="1" applyFont="1" applyFill="1" applyBorder="1" applyAlignment="1">
      <alignment horizontal="center"/>
    </xf>
    <xf numFmtId="0" fontId="6" fillId="12" borderId="60" xfId="0" applyFont="1" applyFill="1" applyBorder="1" applyAlignment="1">
      <alignment horizontal="center"/>
    </xf>
    <xf numFmtId="6" fontId="6" fillId="12" borderId="61" xfId="0" applyNumberFormat="1" applyFont="1" applyFill="1" applyBorder="1" applyAlignment="1">
      <alignment horizontal="center"/>
    </xf>
    <xf numFmtId="6" fontId="6" fillId="12" borderId="63" xfId="0" applyNumberFormat="1" applyFont="1" applyFill="1" applyBorder="1" applyAlignment="1">
      <alignment horizontal="center"/>
    </xf>
    <xf numFmtId="0" fontId="6" fillId="12" borderId="38" xfId="0" applyFont="1" applyFill="1" applyBorder="1" applyAlignment="1">
      <alignment horizontal="right"/>
    </xf>
    <xf numFmtId="0" fontId="6" fillId="12" borderId="48" xfId="0" applyFont="1" applyFill="1" applyBorder="1" applyAlignment="1">
      <alignment horizontal="right"/>
    </xf>
    <xf numFmtId="0" fontId="6" fillId="12" borderId="3" xfId="0" applyFont="1" applyFill="1" applyBorder="1" applyAlignment="1">
      <alignment horizontal="right"/>
    </xf>
    <xf numFmtId="6" fontId="0" fillId="14" borderId="28" xfId="0" applyNumberFormat="1" applyFont="1" applyFill="1" applyBorder="1" applyAlignment="1">
      <alignment horizontal="center"/>
    </xf>
    <xf numFmtId="6" fontId="0" fillId="14" borderId="29" xfId="0" applyNumberFormat="1" applyFont="1" applyFill="1" applyBorder="1" applyAlignment="1">
      <alignment horizontal="center"/>
    </xf>
    <xf numFmtId="0" fontId="6" fillId="15" borderId="16" xfId="0" applyFont="1" applyFill="1" applyBorder="1" applyAlignment="1">
      <alignment horizontal="left"/>
    </xf>
    <xf numFmtId="6" fontId="0" fillId="14" borderId="53" xfId="0" applyNumberFormat="1" applyFont="1" applyFill="1" applyBorder="1" applyAlignment="1">
      <alignment horizontal="center"/>
    </xf>
    <xf numFmtId="6" fontId="0" fillId="14" borderId="54" xfId="0" applyNumberFormat="1" applyFont="1" applyFill="1" applyBorder="1" applyAlignment="1">
      <alignment horizontal="center"/>
    </xf>
    <xf numFmtId="6" fontId="0" fillId="15" borderId="35" xfId="0" applyNumberFormat="1" applyFont="1" applyFill="1" applyBorder="1" applyAlignment="1">
      <alignment horizontal="center"/>
    </xf>
    <xf numFmtId="6" fontId="0" fillId="15" borderId="31" xfId="0" applyNumberFormat="1" applyFont="1" applyFill="1" applyBorder="1" applyAlignment="1">
      <alignment horizontal="center"/>
    </xf>
    <xf numFmtId="0" fontId="6" fillId="14" borderId="64" xfId="0" applyFont="1" applyFill="1" applyBorder="1" applyAlignment="1">
      <alignment horizontal="left"/>
    </xf>
    <xf numFmtId="0" fontId="6" fillId="14" borderId="4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center"/>
    </xf>
    <xf numFmtId="0" fontId="6" fillId="14" borderId="23" xfId="0" applyFont="1" applyFill="1" applyBorder="1" applyAlignment="1">
      <alignment horizontal="center"/>
    </xf>
    <xf numFmtId="6" fontId="6" fillId="14" borderId="47" xfId="0" applyNumberFormat="1" applyFont="1" applyFill="1" applyBorder="1" applyAlignment="1">
      <alignment horizontal="center"/>
    </xf>
    <xf numFmtId="6" fontId="6" fillId="14" borderId="52" xfId="0" applyNumberFormat="1" applyFont="1" applyFill="1" applyBorder="1" applyAlignment="1">
      <alignment horizontal="center"/>
    </xf>
    <xf numFmtId="6" fontId="6" fillId="15" borderId="30" xfId="0" applyNumberFormat="1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12" borderId="23" xfId="0" applyFont="1" applyFill="1" applyBorder="1" applyAlignment="1">
      <alignment horizontal="center"/>
    </xf>
    <xf numFmtId="6" fontId="6" fillId="12" borderId="23" xfId="0" applyNumberFormat="1" applyFont="1" applyFill="1" applyBorder="1" applyAlignment="1">
      <alignment horizontal="center"/>
    </xf>
    <xf numFmtId="6" fontId="6" fillId="12" borderId="25" xfId="0" applyNumberFormat="1" applyFont="1" applyFill="1" applyBorder="1" applyAlignment="1">
      <alignment horizontal="center"/>
    </xf>
    <xf numFmtId="6" fontId="17" fillId="14" borderId="53" xfId="0" applyNumberFormat="1" applyFont="1" applyFill="1" applyBorder="1" applyAlignment="1">
      <alignment horizontal="center"/>
    </xf>
    <xf numFmtId="6" fontId="0" fillId="16" borderId="53" xfId="0" applyNumberFormat="1" applyFont="1" applyFill="1" applyBorder="1" applyAlignment="1">
      <alignment horizontal="center"/>
    </xf>
    <xf numFmtId="0" fontId="17" fillId="16" borderId="21" xfId="2" applyFont="1" applyFill="1" applyBorder="1" applyAlignment="1">
      <alignment horizontal="center"/>
    </xf>
    <xf numFmtId="6" fontId="17" fillId="15" borderId="35" xfId="0" applyNumberFormat="1" applyFont="1" applyFill="1" applyBorder="1" applyAlignment="1">
      <alignment horizontal="center"/>
    </xf>
    <xf numFmtId="0" fontId="17" fillId="16" borderId="33" xfId="2" applyFont="1" applyFill="1" applyBorder="1" applyAlignment="1">
      <alignment horizontal="center"/>
    </xf>
    <xf numFmtId="0" fontId="6" fillId="12" borderId="37" xfId="0" applyFont="1" applyFill="1" applyBorder="1" applyAlignment="1">
      <alignment horizontal="right"/>
    </xf>
    <xf numFmtId="0" fontId="6" fillId="12" borderId="32" xfId="0" applyFont="1" applyFill="1" applyBorder="1" applyAlignment="1">
      <alignment horizontal="center"/>
    </xf>
    <xf numFmtId="0" fontId="11" fillId="12" borderId="33" xfId="0" applyNumberFormat="1" applyFont="1" applyFill="1" applyBorder="1" applyAlignment="1">
      <alignment horizontal="center"/>
    </xf>
    <xf numFmtId="0" fontId="11" fillId="12" borderId="65" xfId="0" applyNumberFormat="1" applyFont="1" applyFill="1" applyBorder="1" applyAlignment="1">
      <alignment horizontal="center"/>
    </xf>
    <xf numFmtId="0" fontId="13" fillId="0" borderId="64" xfId="3" applyFont="1" applyFill="1" applyBorder="1"/>
    <xf numFmtId="0" fontId="13" fillId="0" borderId="51" xfId="3" applyFont="1" applyFill="1" applyBorder="1"/>
    <xf numFmtId="0" fontId="16" fillId="0" borderId="4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9" fillId="0" borderId="0" xfId="0" applyFont="1"/>
    <xf numFmtId="0" fontId="6" fillId="17" borderId="48" xfId="0" applyFont="1" applyFill="1" applyBorder="1" applyAlignment="1">
      <alignment horizontal="right"/>
    </xf>
    <xf numFmtId="6" fontId="6" fillId="17" borderId="47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right"/>
    </xf>
    <xf numFmtId="0" fontId="6" fillId="18" borderId="57" xfId="0" applyFont="1" applyFill="1" applyBorder="1" applyAlignment="1">
      <alignment horizontal="center"/>
    </xf>
    <xf numFmtId="6" fontId="6" fillId="17" borderId="28" xfId="0" applyNumberFormat="1" applyFont="1" applyFill="1" applyBorder="1" applyAlignment="1">
      <alignment horizontal="center"/>
    </xf>
    <xf numFmtId="6" fontId="6" fillId="17" borderId="29" xfId="0" applyNumberFormat="1" applyFont="1" applyFill="1" applyBorder="1" applyAlignment="1">
      <alignment horizontal="center"/>
    </xf>
    <xf numFmtId="0" fontId="0" fillId="11" borderId="21" xfId="0" applyNumberFormat="1" applyFont="1" applyFill="1" applyBorder="1" applyAlignment="1">
      <alignment horizontal="center"/>
    </xf>
    <xf numFmtId="0" fontId="0" fillId="11" borderId="22" xfId="0" applyNumberFormat="1" applyFont="1" applyFill="1" applyBorder="1" applyAlignment="1">
      <alignment horizontal="center"/>
    </xf>
    <xf numFmtId="0" fontId="0" fillId="11" borderId="28" xfId="0" applyNumberFormat="1" applyFont="1" applyFill="1" applyBorder="1" applyAlignment="1">
      <alignment horizontal="center"/>
    </xf>
    <xf numFmtId="0" fontId="0" fillId="11" borderId="29" xfId="0" applyNumberFormat="1" applyFont="1" applyFill="1" applyBorder="1" applyAlignment="1">
      <alignment horizontal="center"/>
    </xf>
    <xf numFmtId="0" fontId="3" fillId="4" borderId="21" xfId="2" applyFont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0" fillId="8" borderId="21" xfId="0" applyFont="1" applyFill="1" applyBorder="1" applyAlignment="1">
      <alignment horizontal="center"/>
    </xf>
    <xf numFmtId="0" fontId="0" fillId="8" borderId="22" xfId="0" applyFont="1" applyFill="1" applyBorder="1" applyAlignment="1">
      <alignment horizontal="center"/>
    </xf>
    <xf numFmtId="0" fontId="0" fillId="8" borderId="23" xfId="0" applyFont="1" applyFill="1" applyBorder="1" applyAlignment="1">
      <alignment horizontal="center"/>
    </xf>
    <xf numFmtId="0" fontId="0" fillId="8" borderId="19" xfId="0" applyFont="1" applyFill="1" applyBorder="1" applyAlignment="1">
      <alignment horizontal="center"/>
    </xf>
    <xf numFmtId="0" fontId="0" fillId="8" borderId="24" xfId="0" applyFont="1" applyFill="1" applyBorder="1" applyAlignment="1">
      <alignment horizontal="center"/>
    </xf>
    <xf numFmtId="0" fontId="6" fillId="19" borderId="51" xfId="0" applyFont="1" applyFill="1" applyBorder="1" applyAlignment="1">
      <alignment horizontal="left"/>
    </xf>
    <xf numFmtId="0" fontId="6" fillId="19" borderId="47" xfId="0" applyFont="1" applyFill="1" applyBorder="1" applyAlignment="1">
      <alignment horizontal="center"/>
    </xf>
    <xf numFmtId="0" fontId="6" fillId="19" borderId="28" xfId="0" applyFont="1" applyFill="1" applyBorder="1" applyAlignment="1">
      <alignment horizontal="center"/>
    </xf>
    <xf numFmtId="0" fontId="6" fillId="19" borderId="29" xfId="0" applyFont="1" applyFill="1" applyBorder="1" applyAlignment="1">
      <alignment horizontal="center"/>
    </xf>
    <xf numFmtId="0" fontId="0" fillId="12" borderId="20" xfId="0" applyFont="1" applyFill="1" applyBorder="1" applyAlignment="1">
      <alignment horizontal="center"/>
    </xf>
    <xf numFmtId="0" fontId="0" fillId="12" borderId="32" xfId="0" applyFont="1" applyFill="1" applyBorder="1" applyAlignment="1">
      <alignment horizontal="center"/>
    </xf>
    <xf numFmtId="0" fontId="13" fillId="20" borderId="49" xfId="3" applyFont="1" applyFill="1" applyBorder="1"/>
    <xf numFmtId="0" fontId="0" fillId="20" borderId="20" xfId="0" applyFont="1" applyFill="1" applyBorder="1" applyAlignment="1">
      <alignment horizontal="center"/>
    </xf>
    <xf numFmtId="0" fontId="13" fillId="20" borderId="64" xfId="3" applyFont="1" applyFill="1" applyBorder="1"/>
    <xf numFmtId="0" fontId="0" fillId="20" borderId="32" xfId="0" applyFont="1" applyFill="1" applyBorder="1" applyAlignment="1">
      <alignment horizontal="center"/>
    </xf>
    <xf numFmtId="0" fontId="13" fillId="20" borderId="50" xfId="3" applyFont="1" applyFill="1" applyBorder="1"/>
    <xf numFmtId="0" fontId="16" fillId="20" borderId="23" xfId="0" applyFont="1" applyFill="1" applyBorder="1" applyAlignment="1">
      <alignment horizontal="center"/>
    </xf>
    <xf numFmtId="0" fontId="18" fillId="20" borderId="19" xfId="0" applyFont="1" applyFill="1" applyBorder="1" applyAlignment="1">
      <alignment horizontal="center"/>
    </xf>
    <xf numFmtId="0" fontId="18" fillId="20" borderId="24" xfId="0" applyFont="1" applyFill="1" applyBorder="1" applyAlignment="1">
      <alignment horizontal="center"/>
    </xf>
    <xf numFmtId="0" fontId="13" fillId="20" borderId="51" xfId="3" applyFont="1" applyFill="1" applyBorder="1"/>
    <xf numFmtId="0" fontId="16" fillId="20" borderId="47" xfId="0" applyFont="1" applyFill="1" applyBorder="1" applyAlignment="1">
      <alignment horizontal="center"/>
    </xf>
    <xf numFmtId="0" fontId="18" fillId="20" borderId="28" xfId="0" applyFont="1" applyFill="1" applyBorder="1" applyAlignment="1">
      <alignment horizontal="center"/>
    </xf>
    <xf numFmtId="0" fontId="18" fillId="20" borderId="29" xfId="0" applyFont="1" applyFill="1" applyBorder="1" applyAlignment="1">
      <alignment horizontal="center"/>
    </xf>
    <xf numFmtId="0" fontId="6" fillId="21" borderId="51" xfId="0" applyFont="1" applyFill="1" applyBorder="1" applyAlignment="1">
      <alignment horizontal="right"/>
    </xf>
    <xf numFmtId="0" fontId="6" fillId="21" borderId="25" xfId="0" applyFont="1" applyFill="1" applyBorder="1" applyAlignment="1">
      <alignment horizontal="center"/>
    </xf>
    <xf numFmtId="0" fontId="6" fillId="21" borderId="26" xfId="0" applyFont="1" applyFill="1" applyBorder="1" applyAlignment="1">
      <alignment horizontal="center"/>
    </xf>
    <xf numFmtId="0" fontId="6" fillId="21" borderId="27" xfId="0" applyFont="1" applyFill="1" applyBorder="1" applyAlignment="1">
      <alignment horizontal="center"/>
    </xf>
    <xf numFmtId="0" fontId="0" fillId="18" borderId="25" xfId="0" applyFont="1" applyFill="1" applyBorder="1" applyAlignment="1">
      <alignment horizontal="center"/>
    </xf>
    <xf numFmtId="165" fontId="6" fillId="18" borderId="26" xfId="0" applyNumberFormat="1" applyFont="1" applyFill="1" applyBorder="1" applyAlignment="1">
      <alignment horizontal="center"/>
    </xf>
    <xf numFmtId="165" fontId="6" fillId="18" borderId="27" xfId="0" applyNumberFormat="1" applyFont="1" applyFill="1" applyBorder="1" applyAlignment="1">
      <alignment horizontal="center"/>
    </xf>
    <xf numFmtId="0" fontId="9" fillId="0" borderId="0" xfId="0" applyFont="1" applyFill="1"/>
    <xf numFmtId="0" fontId="6" fillId="18" borderId="48" xfId="0" applyFont="1" applyFill="1" applyBorder="1" applyAlignment="1">
      <alignment horizontal="right"/>
    </xf>
    <xf numFmtId="0" fontId="0" fillId="18" borderId="47" xfId="0" applyFont="1" applyFill="1" applyBorder="1" applyAlignment="1">
      <alignment horizontal="center"/>
    </xf>
    <xf numFmtId="165" fontId="6" fillId="18" borderId="28" xfId="0" applyNumberFormat="1" applyFont="1" applyFill="1" applyBorder="1" applyAlignment="1">
      <alignment horizontal="center"/>
    </xf>
    <xf numFmtId="165" fontId="6" fillId="18" borderId="29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 applyAlignment="1">
      <alignment horizontal="center"/>
    </xf>
    <xf numFmtId="0" fontId="22" fillId="20" borderId="33" xfId="0" applyFont="1" applyFill="1" applyBorder="1" applyAlignment="1">
      <alignment horizontal="center"/>
    </xf>
    <xf numFmtId="0" fontId="22" fillId="20" borderId="21" xfId="0" applyFont="1" applyFill="1" applyBorder="1" applyAlignment="1">
      <alignment horizontal="center"/>
    </xf>
    <xf numFmtId="0" fontId="22" fillId="20" borderId="21" xfId="2" applyFont="1" applyFill="1" applyBorder="1" applyAlignment="1">
      <alignment horizontal="center"/>
    </xf>
    <xf numFmtId="0" fontId="22" fillId="20" borderId="22" xfId="0" applyFont="1" applyFill="1" applyBorder="1" applyAlignment="1">
      <alignment horizontal="center"/>
    </xf>
    <xf numFmtId="0" fontId="22" fillId="20" borderId="33" xfId="2" applyFont="1" applyFill="1" applyBorder="1" applyAlignment="1">
      <alignment horizontal="center"/>
    </xf>
    <xf numFmtId="0" fontId="22" fillId="20" borderId="34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left"/>
    </xf>
    <xf numFmtId="0" fontId="6" fillId="11" borderId="37" xfId="0" applyFont="1" applyFill="1" applyBorder="1" applyAlignment="1">
      <alignment horizontal="left"/>
    </xf>
    <xf numFmtId="0" fontId="6" fillId="11" borderId="32" xfId="0" applyFont="1" applyFill="1" applyBorder="1" applyAlignment="1">
      <alignment horizontal="center"/>
    </xf>
    <xf numFmtId="0" fontId="6" fillId="11" borderId="23" xfId="0" applyFont="1" applyFill="1" applyBorder="1" applyAlignment="1">
      <alignment horizontal="center"/>
    </xf>
    <xf numFmtId="0" fontId="0" fillId="11" borderId="33" xfId="0" applyNumberFormat="1" applyFont="1" applyFill="1" applyBorder="1" applyAlignment="1">
      <alignment horizontal="center"/>
    </xf>
    <xf numFmtId="0" fontId="0" fillId="11" borderId="34" xfId="0" applyNumberFormat="1" applyFont="1" applyFill="1" applyBorder="1" applyAlignment="1">
      <alignment horizontal="center"/>
    </xf>
    <xf numFmtId="0" fontId="0" fillId="11" borderId="19" xfId="0" applyNumberFormat="1" applyFont="1" applyFill="1" applyBorder="1" applyAlignment="1">
      <alignment horizontal="center"/>
    </xf>
    <xf numFmtId="0" fontId="0" fillId="11" borderId="24" xfId="0" applyNumberFormat="1" applyFont="1" applyFill="1" applyBorder="1" applyAlignment="1">
      <alignment horizontal="center"/>
    </xf>
    <xf numFmtId="6" fontId="6" fillId="22" borderId="25" xfId="0" applyNumberFormat="1" applyFont="1" applyFill="1" applyBorder="1" applyAlignment="1">
      <alignment horizontal="center"/>
    </xf>
    <xf numFmtId="6" fontId="6" fillId="22" borderId="26" xfId="0" applyNumberFormat="1" applyFont="1" applyFill="1" applyBorder="1" applyAlignment="1">
      <alignment horizontal="center"/>
    </xf>
    <xf numFmtId="6" fontId="6" fillId="22" borderId="27" xfId="0" applyNumberFormat="1" applyFont="1" applyFill="1" applyBorder="1" applyAlignment="1">
      <alignment horizontal="center"/>
    </xf>
    <xf numFmtId="0" fontId="6" fillId="22" borderId="48" xfId="0" applyFont="1" applyFill="1" applyBorder="1" applyAlignment="1">
      <alignment horizontal="left"/>
    </xf>
    <xf numFmtId="0" fontId="6" fillId="15" borderId="14" xfId="0" applyFont="1" applyFill="1" applyBorder="1" applyAlignment="1">
      <alignment horizontal="left"/>
    </xf>
    <xf numFmtId="0" fontId="6" fillId="12" borderId="46" xfId="0" applyFont="1" applyFill="1" applyBorder="1" applyAlignment="1">
      <alignment horizontal="left"/>
    </xf>
    <xf numFmtId="0" fontId="23" fillId="0" borderId="0" xfId="4"/>
    <xf numFmtId="0" fontId="6" fillId="18" borderId="39" xfId="0" applyFont="1" applyFill="1" applyBorder="1" applyAlignment="1">
      <alignment horizontal="left"/>
    </xf>
    <xf numFmtId="0" fontId="6" fillId="18" borderId="25" xfId="0" applyFont="1" applyFill="1" applyBorder="1" applyAlignment="1">
      <alignment horizontal="center"/>
    </xf>
    <xf numFmtId="0" fontId="6" fillId="12" borderId="37" xfId="0" applyFont="1" applyFill="1" applyBorder="1" applyAlignment="1">
      <alignment horizontal="left"/>
    </xf>
    <xf numFmtId="6" fontId="6" fillId="18" borderId="25" xfId="0" applyNumberFormat="1" applyFont="1" applyFill="1" applyBorder="1" applyAlignment="1">
      <alignment horizontal="center"/>
    </xf>
    <xf numFmtId="6" fontId="6" fillId="18" borderId="26" xfId="0" applyNumberFormat="1" applyFont="1" applyFill="1" applyBorder="1" applyAlignment="1">
      <alignment horizontal="center"/>
    </xf>
    <xf numFmtId="6" fontId="6" fillId="18" borderId="27" xfId="0" applyNumberFormat="1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6" fontId="7" fillId="8" borderId="0" xfId="0" applyNumberFormat="1" applyFont="1" applyFill="1" applyBorder="1" applyAlignment="1">
      <alignment horizontal="center"/>
    </xf>
    <xf numFmtId="2" fontId="9" fillId="8" borderId="0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165" fontId="0" fillId="12" borderId="33" xfId="0" applyNumberFormat="1" applyFont="1" applyFill="1" applyBorder="1" applyAlignment="1">
      <alignment horizontal="center"/>
    </xf>
    <xf numFmtId="0" fontId="0" fillId="12" borderId="33" xfId="0" applyNumberFormat="1" applyFont="1" applyFill="1" applyBorder="1" applyAlignment="1">
      <alignment horizontal="center"/>
    </xf>
    <xf numFmtId="0" fontId="0" fillId="12" borderId="34" xfId="0" applyNumberFormat="1" applyFont="1" applyFill="1" applyBorder="1" applyAlignment="1">
      <alignment horizontal="center"/>
    </xf>
    <xf numFmtId="6" fontId="6" fillId="18" borderId="58" xfId="0" applyNumberFormat="1" applyFont="1" applyFill="1" applyBorder="1" applyAlignment="1">
      <alignment horizontal="center"/>
    </xf>
    <xf numFmtId="6" fontId="6" fillId="18" borderId="59" xfId="0" applyNumberFormat="1" applyFont="1" applyFill="1" applyBorder="1" applyAlignment="1">
      <alignment horizontal="center"/>
    </xf>
    <xf numFmtId="6" fontId="0" fillId="12" borderId="33" xfId="0" applyNumberFormat="1" applyFont="1" applyFill="1" applyBorder="1" applyAlignment="1">
      <alignment horizontal="center"/>
    </xf>
    <xf numFmtId="6" fontId="0" fillId="12" borderId="34" xfId="0" applyNumberFormat="1" applyFont="1" applyFill="1" applyBorder="1" applyAlignment="1">
      <alignment horizontal="center"/>
    </xf>
    <xf numFmtId="6" fontId="3" fillId="4" borderId="26" xfId="2" applyNumberForma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6" fillId="19" borderId="25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7" xfId="0" applyFont="1" applyFill="1" applyBorder="1" applyAlignment="1">
      <alignment horizontal="center"/>
    </xf>
    <xf numFmtId="0" fontId="0" fillId="14" borderId="0" xfId="0" applyFill="1"/>
    <xf numFmtId="0" fontId="2" fillId="14" borderId="0" xfId="1" applyFill="1"/>
    <xf numFmtId="0" fontId="0" fillId="11" borderId="0" xfId="0" applyFill="1"/>
    <xf numFmtId="0" fontId="7" fillId="0" borderId="0" xfId="0" applyFont="1"/>
    <xf numFmtId="0" fontId="0" fillId="14" borderId="4" xfId="0" applyFill="1" applyBorder="1"/>
    <xf numFmtId="0" fontId="2" fillId="14" borderId="5" xfId="1" applyFill="1" applyBorder="1"/>
    <xf numFmtId="0" fontId="0" fillId="0" borderId="5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4" borderId="15" xfId="0" applyFill="1" applyBorder="1"/>
    <xf numFmtId="0" fontId="2" fillId="14" borderId="0" xfId="1" applyFill="1" applyBorder="1"/>
    <xf numFmtId="0" fontId="0" fillId="0" borderId="0" xfId="0" applyFill="1" applyBorder="1"/>
    <xf numFmtId="0" fontId="0" fillId="11" borderId="0" xfId="0" applyFill="1" applyBorder="1"/>
    <xf numFmtId="0" fontId="0" fillId="11" borderId="8" xfId="0" applyFill="1" applyBorder="1"/>
    <xf numFmtId="0" fontId="0" fillId="14" borderId="14" xfId="0" applyFill="1" applyBorder="1"/>
    <xf numFmtId="0" fontId="2" fillId="14" borderId="11" xfId="1" applyFill="1" applyBorder="1"/>
    <xf numFmtId="0" fontId="0" fillId="0" borderId="11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0" borderId="16" xfId="0" applyBorder="1"/>
    <xf numFmtId="0" fontId="0" fillId="0" borderId="18" xfId="0" applyBorder="1"/>
    <xf numFmtId="0" fontId="2" fillId="0" borderId="0" xfId="1" applyFill="1"/>
    <xf numFmtId="0" fontId="6" fillId="17" borderId="51" xfId="0" applyFont="1" applyFill="1" applyBorder="1" applyAlignment="1">
      <alignment horizontal="right"/>
    </xf>
    <xf numFmtId="0" fontId="0" fillId="11" borderId="19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6" fontId="6" fillId="17" borderId="25" xfId="0" applyNumberFormat="1" applyFont="1" applyFill="1" applyBorder="1" applyAlignment="1">
      <alignment horizontal="center"/>
    </xf>
    <xf numFmtId="6" fontId="6" fillId="17" borderId="26" xfId="0" applyNumberFormat="1" applyFont="1" applyFill="1" applyBorder="1" applyAlignment="1">
      <alignment horizontal="center"/>
    </xf>
    <xf numFmtId="6" fontId="6" fillId="17" borderId="27" xfId="0" applyNumberFormat="1" applyFont="1" applyFill="1" applyBorder="1" applyAlignment="1">
      <alignment horizontal="center"/>
    </xf>
    <xf numFmtId="0" fontId="6" fillId="11" borderId="64" xfId="0" applyFont="1" applyFill="1" applyBorder="1" applyAlignment="1">
      <alignment horizontal="left"/>
    </xf>
    <xf numFmtId="0" fontId="6" fillId="22" borderId="51" xfId="0" applyFont="1" applyFill="1" applyBorder="1" applyAlignment="1">
      <alignment horizontal="left"/>
    </xf>
    <xf numFmtId="165" fontId="0" fillId="12" borderId="34" xfId="0" applyNumberFormat="1" applyFont="1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6" fillId="19" borderId="39" xfId="0" applyFont="1" applyFill="1" applyBorder="1" applyAlignment="1">
      <alignment horizontal="left"/>
    </xf>
    <xf numFmtId="0" fontId="6" fillId="19" borderId="61" xfId="0" applyFont="1" applyFill="1" applyBorder="1" applyAlignment="1">
      <alignment horizontal="center"/>
    </xf>
    <xf numFmtId="0" fontId="3" fillId="0" borderId="0" xfId="2" applyFill="1" applyAlignment="1">
      <alignment horizontal="center"/>
    </xf>
    <xf numFmtId="0" fontId="3" fillId="0" borderId="0" xfId="2" applyFill="1" applyAlignment="1">
      <alignment horizontal="left"/>
    </xf>
    <xf numFmtId="0" fontId="0" fillId="0" borderId="0" xfId="0" applyAlignment="1">
      <alignment horizontal="right"/>
    </xf>
    <xf numFmtId="0" fontId="6" fillId="11" borderId="39" xfId="0" applyFont="1" applyFill="1" applyBorder="1" applyAlignment="1">
      <alignment horizontal="right"/>
    </xf>
    <xf numFmtId="0" fontId="6" fillId="11" borderId="30" xfId="0" applyFont="1" applyFill="1" applyBorder="1" applyAlignment="1">
      <alignment horizontal="center"/>
    </xf>
    <xf numFmtId="0" fontId="6" fillId="11" borderId="35" xfId="0" applyFont="1" applyFill="1" applyBorder="1" applyAlignment="1">
      <alignment horizontal="center"/>
    </xf>
    <xf numFmtId="0" fontId="6" fillId="11" borderId="31" xfId="0" applyFont="1" applyFill="1" applyBorder="1" applyAlignment="1">
      <alignment horizontal="center"/>
    </xf>
    <xf numFmtId="0" fontId="3" fillId="4" borderId="19" xfId="2" applyFont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27" xfId="0" applyFont="1" applyFill="1" applyBorder="1" applyAlignment="1">
      <alignment horizontal="center"/>
    </xf>
    <xf numFmtId="0" fontId="24" fillId="20" borderId="68" xfId="5" applyFill="1" applyBorder="1" applyAlignment="1">
      <alignment horizontal="center"/>
    </xf>
    <xf numFmtId="0" fontId="24" fillId="20" borderId="69" xfId="5" applyFill="1" applyBorder="1" applyAlignment="1">
      <alignment horizontal="center"/>
    </xf>
    <xf numFmtId="0" fontId="24" fillId="20" borderId="66" xfId="5" applyFill="1" applyBorder="1" applyAlignment="1">
      <alignment horizontal="center"/>
    </xf>
    <xf numFmtId="0" fontId="24" fillId="20" borderId="70" xfId="5" applyFill="1" applyBorder="1" applyAlignment="1">
      <alignment horizontal="center"/>
    </xf>
    <xf numFmtId="0" fontId="24" fillId="12" borderId="68" xfId="5" applyNumberFormat="1" applyFill="1" applyBorder="1" applyAlignment="1">
      <alignment horizontal="center"/>
    </xf>
    <xf numFmtId="0" fontId="24" fillId="12" borderId="69" xfId="5" applyNumberFormat="1" applyFill="1" applyBorder="1" applyAlignment="1">
      <alignment horizontal="center"/>
    </xf>
    <xf numFmtId="0" fontId="24" fillId="23" borderId="68" xfId="5" applyBorder="1" applyAlignment="1">
      <alignment horizontal="center"/>
    </xf>
    <xf numFmtId="0" fontId="24" fillId="23" borderId="71" xfId="5" applyBorder="1" applyAlignment="1">
      <alignment horizontal="center"/>
    </xf>
    <xf numFmtId="0" fontId="6" fillId="12" borderId="49" xfId="0" applyFont="1" applyFill="1" applyBorder="1" applyAlignment="1">
      <alignment horizontal="right"/>
    </xf>
    <xf numFmtId="0" fontId="6" fillId="12" borderId="64" xfId="0" applyFont="1" applyFill="1" applyBorder="1" applyAlignment="1">
      <alignment horizontal="right"/>
    </xf>
    <xf numFmtId="0" fontId="6" fillId="18" borderId="14" xfId="0" applyFont="1" applyFill="1" applyBorder="1" applyAlignment="1">
      <alignment horizontal="right"/>
    </xf>
    <xf numFmtId="0" fontId="24" fillId="12" borderId="66" xfId="5" applyNumberFormat="1" applyFill="1" applyBorder="1" applyAlignment="1">
      <alignment horizontal="center"/>
    </xf>
    <xf numFmtId="0" fontId="24" fillId="12" borderId="70" xfId="5" applyNumberFormat="1" applyFill="1" applyBorder="1" applyAlignment="1">
      <alignment horizontal="center"/>
    </xf>
    <xf numFmtId="0" fontId="12" fillId="0" borderId="67" xfId="0" applyFont="1" applyFill="1" applyBorder="1" applyAlignment="1">
      <alignment horizontal="center"/>
    </xf>
    <xf numFmtId="0" fontId="3" fillId="4" borderId="68" xfId="2" applyBorder="1" applyAlignment="1">
      <alignment horizontal="center"/>
    </xf>
    <xf numFmtId="0" fontId="6" fillId="14" borderId="46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left"/>
    </xf>
    <xf numFmtId="0" fontId="0" fillId="14" borderId="21" xfId="0" applyNumberFormat="1" applyFont="1" applyFill="1" applyBorder="1" applyAlignment="1">
      <alignment horizontal="center"/>
    </xf>
    <xf numFmtId="0" fontId="0" fillId="14" borderId="22" xfId="0" applyNumberFormat="1" applyFont="1" applyFill="1" applyBorder="1" applyAlignment="1">
      <alignment horizontal="center"/>
    </xf>
    <xf numFmtId="0" fontId="0" fillId="0" borderId="5" xfId="0" applyBorder="1"/>
    <xf numFmtId="6" fontId="3" fillId="0" borderId="0" xfId="2" applyNumberFormat="1" applyFill="1" applyAlignment="1">
      <alignment horizontal="left"/>
    </xf>
    <xf numFmtId="0" fontId="24" fillId="23" borderId="66" xfId="5" applyBorder="1" applyAlignment="1">
      <alignment horizontal="center"/>
    </xf>
    <xf numFmtId="0" fontId="24" fillId="23" borderId="70" xfId="5" applyBorder="1" applyAlignment="1">
      <alignment horizontal="center"/>
    </xf>
    <xf numFmtId="0" fontId="10" fillId="0" borderId="0" xfId="0" applyFont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12"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57</xdr:row>
      <xdr:rowOff>85725</xdr:rowOff>
    </xdr:from>
    <xdr:to>
      <xdr:col>6</xdr:col>
      <xdr:colOff>542925</xdr:colOff>
      <xdr:row>68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3B2206A-2145-47FA-B672-7F4C44FCF2D6}"/>
            </a:ext>
          </a:extLst>
        </xdr:cNvPr>
        <xdr:cNvCxnSpPr/>
      </xdr:nvCxnSpPr>
      <xdr:spPr>
        <a:xfrm>
          <a:off x="5734050" y="8896350"/>
          <a:ext cx="0" cy="1476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445770</xdr:colOff>
      <xdr:row>37</xdr:row>
      <xdr:rowOff>95250</xdr:rowOff>
    </xdr:from>
    <xdr:to>
      <xdr:col>6</xdr:col>
      <xdr:colOff>485775</xdr:colOff>
      <xdr:row>68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F39BBA-DD9B-4042-993A-F685B4FB15FE}"/>
            </a:ext>
          </a:extLst>
        </xdr:cNvPr>
        <xdr:cNvCxnSpPr/>
      </xdr:nvCxnSpPr>
      <xdr:spPr>
        <a:xfrm flipH="1">
          <a:off x="5636895" y="5962650"/>
          <a:ext cx="40005" cy="441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100966</xdr:colOff>
      <xdr:row>17</xdr:row>
      <xdr:rowOff>95250</xdr:rowOff>
    </xdr:from>
    <xdr:to>
      <xdr:col>6</xdr:col>
      <xdr:colOff>142875</xdr:colOff>
      <xdr:row>68</xdr:row>
      <xdr:rowOff>66675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AEE142-9E1A-4A5D-AB44-2AA4BB426AF2}"/>
            </a:ext>
          </a:extLst>
        </xdr:cNvPr>
        <xdr:cNvCxnSpPr/>
      </xdr:nvCxnSpPr>
      <xdr:spPr>
        <a:xfrm flipH="1">
          <a:off x="5292091" y="3019425"/>
          <a:ext cx="41909" cy="7343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39C6744-52C9-445C-8278-73D056312EF1}"/>
            </a:ext>
          </a:extLst>
        </xdr:cNvPr>
        <xdr:cNvSpPr/>
      </xdr:nvSpPr>
      <xdr:spPr>
        <a:xfrm>
          <a:off x="10356574" y="3101009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79512</xdr:colOff>
      <xdr:row>50</xdr:row>
      <xdr:rowOff>92766</xdr:rowOff>
    </xdr:from>
    <xdr:to>
      <xdr:col>15</xdr:col>
      <xdr:colOff>742120</xdr:colOff>
      <xdr:row>52</xdr:row>
      <xdr:rowOff>86140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317C374F-A56A-4EC0-AB65-F30FE994EBC0}"/>
            </a:ext>
          </a:extLst>
        </xdr:cNvPr>
        <xdr:cNvSpPr/>
      </xdr:nvSpPr>
      <xdr:spPr>
        <a:xfrm>
          <a:off x="10376451" y="6831496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79</xdr:row>
      <xdr:rowOff>92766</xdr:rowOff>
    </xdr:from>
    <xdr:to>
      <xdr:col>15</xdr:col>
      <xdr:colOff>702363</xdr:colOff>
      <xdr:row>81</xdr:row>
      <xdr:rowOff>86140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44153C8-4CA4-490C-872B-EB2B60C52159}"/>
            </a:ext>
          </a:extLst>
        </xdr:cNvPr>
        <xdr:cNvSpPr/>
      </xdr:nvSpPr>
      <xdr:spPr>
        <a:xfrm>
          <a:off x="10336694" y="10581862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103</xdr:row>
      <xdr:rowOff>92765</xdr:rowOff>
    </xdr:from>
    <xdr:to>
      <xdr:col>3</xdr:col>
      <xdr:colOff>33130</xdr:colOff>
      <xdr:row>105</xdr:row>
      <xdr:rowOff>99391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18D6FC13-A6D4-4F6D-8F5E-E848F2713828}"/>
            </a:ext>
          </a:extLst>
        </xdr:cNvPr>
        <xdr:cNvSpPr/>
      </xdr:nvSpPr>
      <xdr:spPr>
        <a:xfrm>
          <a:off x="1020418" y="13219043"/>
          <a:ext cx="781877" cy="38431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729920F-DD21-4CAF-A684-698B8546EC57}"/>
            </a:ext>
          </a:extLst>
        </xdr:cNvPr>
        <xdr:cNvSpPr/>
      </xdr:nvSpPr>
      <xdr:spPr>
        <a:xfrm>
          <a:off x="124954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95</xdr:row>
      <xdr:rowOff>92766</xdr:rowOff>
    </xdr:from>
    <xdr:to>
      <xdr:col>15</xdr:col>
      <xdr:colOff>702363</xdr:colOff>
      <xdr:row>97</xdr:row>
      <xdr:rowOff>86140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31EC93A-5511-48B7-8BA3-88915485010F}"/>
            </a:ext>
          </a:extLst>
        </xdr:cNvPr>
        <xdr:cNvSpPr/>
      </xdr:nvSpPr>
      <xdr:spPr>
        <a:xfrm>
          <a:off x="12475595" y="14692686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119</xdr:row>
      <xdr:rowOff>92765</xdr:rowOff>
    </xdr:from>
    <xdr:to>
      <xdr:col>3</xdr:col>
      <xdr:colOff>33130</xdr:colOff>
      <xdr:row>121</xdr:row>
      <xdr:rowOff>99391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1D594FC-8EFB-4834-B6B3-3ADDF4CEE158}"/>
            </a:ext>
          </a:extLst>
        </xdr:cNvPr>
        <xdr:cNvSpPr/>
      </xdr:nvSpPr>
      <xdr:spPr>
        <a:xfrm>
          <a:off x="1020418" y="1917324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2692B06B-EEC5-4907-9528-F203862C4112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848AB65A-01E2-468E-BCF6-8D4DE93FAFA0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2AAFFF87-55D4-47E4-8B54-40C2E2153AF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CB5E731-9BC5-43C4-BE28-408939492283}"/>
            </a:ext>
          </a:extLst>
        </xdr:cNvPr>
        <xdr:cNvSpPr/>
      </xdr:nvSpPr>
      <xdr:spPr>
        <a:xfrm>
          <a:off x="2402541" y="2008094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3F94644-6EAA-4D62-93AD-8F0F7F1B4415}"/>
            </a:ext>
          </a:extLst>
        </xdr:cNvPr>
        <xdr:cNvSpPr/>
      </xdr:nvSpPr>
      <xdr:spPr>
        <a:xfrm>
          <a:off x="2393576" y="2357717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EE49FBEA-9817-4506-9138-C370FF91A544}"/>
            </a:ext>
          </a:extLst>
        </xdr:cNvPr>
        <xdr:cNvSpPr/>
      </xdr:nvSpPr>
      <xdr:spPr>
        <a:xfrm>
          <a:off x="2446020" y="5344758"/>
          <a:ext cx="312420" cy="1303468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B0C5085-E5AA-4560-86BB-2B06AD0D429A}"/>
            </a:ext>
          </a:extLst>
        </xdr:cNvPr>
        <xdr:cNvSpPr/>
      </xdr:nvSpPr>
      <xdr:spPr>
        <a:xfrm>
          <a:off x="13140934" y="10428779"/>
          <a:ext cx="662608" cy="3609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0C07F2F-E7A8-4510-AFA6-C6E2B107BCDD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128</xdr:row>
      <xdr:rowOff>92765</xdr:rowOff>
    </xdr:from>
    <xdr:to>
      <xdr:col>3</xdr:col>
      <xdr:colOff>33130</xdr:colOff>
      <xdr:row>130</xdr:row>
      <xdr:rowOff>99391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CFC50EB1-3B07-4883-898F-C71BC4DBE396}"/>
            </a:ext>
          </a:extLst>
        </xdr:cNvPr>
        <xdr:cNvSpPr/>
      </xdr:nvSpPr>
      <xdr:spPr>
        <a:xfrm>
          <a:off x="1020418" y="220917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44FED7A1-E5CD-4009-8242-7963CF70977E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F338074C-3ABB-414B-AE7F-9CAB27436109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2391DF1E-8DB8-4B34-9DB8-68F54EAD1D1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87464126-D18B-4F77-9397-9F0971CDED00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89ABA91-96F9-44E2-8199-9C20F374ED33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6F20DC46-5C4D-4B4B-80C3-EF237E0D0F4C}"/>
            </a:ext>
          </a:extLst>
        </xdr:cNvPr>
        <xdr:cNvSpPr/>
      </xdr:nvSpPr>
      <xdr:spPr>
        <a:xfrm>
          <a:off x="2446020" y="1262634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343B23EA-6B58-4177-A460-FDEEBB30C9BB}"/>
            </a:ext>
          </a:extLst>
        </xdr:cNvPr>
        <xdr:cNvSpPr/>
      </xdr:nvSpPr>
      <xdr:spPr>
        <a:xfrm>
          <a:off x="13113592" y="1060045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41</xdr:row>
      <xdr:rowOff>76200</xdr:rowOff>
    </xdr:from>
    <xdr:to>
      <xdr:col>8</xdr:col>
      <xdr:colOff>206828</xdr:colOff>
      <xdr:row>42</xdr:row>
      <xdr:rowOff>174171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55CCEA49-16C8-4D87-860E-FEFA159E6CCC}"/>
            </a:ext>
          </a:extLst>
        </xdr:cNvPr>
        <xdr:cNvSpPr/>
      </xdr:nvSpPr>
      <xdr:spPr>
        <a:xfrm>
          <a:off x="8294914" y="7750629"/>
          <a:ext cx="152400" cy="28302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59</xdr:row>
      <xdr:rowOff>68130</xdr:rowOff>
    </xdr:from>
    <xdr:to>
      <xdr:col>2</xdr:col>
      <xdr:colOff>1514140</xdr:colOff>
      <xdr:row>67</xdr:row>
      <xdr:rowOff>113851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E9A5598B-DEB1-446F-8CC7-09CF67A5CE02}"/>
            </a:ext>
          </a:extLst>
        </xdr:cNvPr>
        <xdr:cNvSpPr/>
      </xdr:nvSpPr>
      <xdr:spPr>
        <a:xfrm>
          <a:off x="2558080" y="10771989"/>
          <a:ext cx="175260" cy="1498003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54</xdr:row>
      <xdr:rowOff>30480</xdr:rowOff>
    </xdr:from>
    <xdr:to>
      <xdr:col>2</xdr:col>
      <xdr:colOff>1485900</xdr:colOff>
      <xdr:row>58</xdr:row>
      <xdr:rowOff>152400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5157A236-7739-42A8-A568-DAD7CC1068C7}"/>
            </a:ext>
          </a:extLst>
        </xdr:cNvPr>
        <xdr:cNvSpPr/>
      </xdr:nvSpPr>
      <xdr:spPr>
        <a:xfrm>
          <a:off x="2514600" y="2838994"/>
          <a:ext cx="190500" cy="862149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99</xdr:row>
      <xdr:rowOff>68130</xdr:rowOff>
    </xdr:from>
    <xdr:to>
      <xdr:col>2</xdr:col>
      <xdr:colOff>1514140</xdr:colOff>
      <xdr:row>107</xdr:row>
      <xdr:rowOff>113851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61D1D54-B126-400D-BD36-8D52B7019267}"/>
            </a:ext>
          </a:extLst>
        </xdr:cNvPr>
        <xdr:cNvSpPr/>
      </xdr:nvSpPr>
      <xdr:spPr>
        <a:xfrm>
          <a:off x="2558080" y="11117130"/>
          <a:ext cx="175260" cy="1547950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108</xdr:row>
      <xdr:rowOff>91440</xdr:rowOff>
    </xdr:from>
    <xdr:to>
      <xdr:col>2</xdr:col>
      <xdr:colOff>1539240</xdr:colOff>
      <xdr:row>115</xdr:row>
      <xdr:rowOff>121920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36D2CF6B-142B-449A-BE1F-3B17D6074960}"/>
            </a:ext>
          </a:extLst>
        </xdr:cNvPr>
        <xdr:cNvSpPr/>
      </xdr:nvSpPr>
      <xdr:spPr>
        <a:xfrm>
          <a:off x="2446020" y="12816840"/>
          <a:ext cx="312420" cy="1336766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F521BD0-52D5-4EEF-BEFB-561DE66408AD}"/>
            </a:ext>
          </a:extLst>
        </xdr:cNvPr>
        <xdr:cNvSpPr/>
      </xdr:nvSpPr>
      <xdr:spPr>
        <a:xfrm>
          <a:off x="13047925" y="3398769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131</xdr:row>
      <xdr:rowOff>92765</xdr:rowOff>
    </xdr:from>
    <xdr:to>
      <xdr:col>3</xdr:col>
      <xdr:colOff>33130</xdr:colOff>
      <xdr:row>133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BBB377E7-100E-48C8-80A3-2AE65BC1099C}"/>
            </a:ext>
          </a:extLst>
        </xdr:cNvPr>
        <xdr:cNvSpPr/>
      </xdr:nvSpPr>
      <xdr:spPr>
        <a:xfrm>
          <a:off x="1018513" y="23499500"/>
          <a:ext cx="1851162" cy="37048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5295075-4B52-45A2-8623-6600AB638244}"/>
            </a:ext>
          </a:extLst>
        </xdr:cNvPr>
        <xdr:cNvSpPr/>
      </xdr:nvSpPr>
      <xdr:spPr>
        <a:xfrm>
          <a:off x="2524125" y="3752850"/>
          <a:ext cx="171450" cy="150495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37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6D0D9050-528D-4FDD-82C3-0723554842C9}"/>
            </a:ext>
          </a:extLst>
        </xdr:cNvPr>
        <xdr:cNvSpPr/>
      </xdr:nvSpPr>
      <xdr:spPr>
        <a:xfrm>
          <a:off x="2447925" y="5391150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ADCDFBB-1C58-4EB0-8D83-1F7555A9ACD1}"/>
            </a:ext>
          </a:extLst>
        </xdr:cNvPr>
        <xdr:cNvSpPr/>
      </xdr:nvSpPr>
      <xdr:spPr>
        <a:xfrm>
          <a:off x="2514600" y="2771775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BD279876-7881-4CCF-93C3-6BA29AE10340}"/>
            </a:ext>
          </a:extLst>
        </xdr:cNvPr>
        <xdr:cNvSpPr/>
      </xdr:nvSpPr>
      <xdr:spPr>
        <a:xfrm>
          <a:off x="2402541" y="2031514"/>
          <a:ext cx="31892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641486FA-AFD0-49B9-B5B1-10EC5FD81F67}"/>
            </a:ext>
          </a:extLst>
        </xdr:cNvPr>
        <xdr:cNvSpPr/>
      </xdr:nvSpPr>
      <xdr:spPr>
        <a:xfrm>
          <a:off x="2391671" y="2382594"/>
          <a:ext cx="32654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69</xdr:row>
      <xdr:rowOff>91440</xdr:rowOff>
    </xdr:from>
    <xdr:to>
      <xdr:col>2</xdr:col>
      <xdr:colOff>1539240</xdr:colOff>
      <xdr:row>77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5C1864CA-71C0-494E-B097-1BE45D9D0EE1}"/>
            </a:ext>
          </a:extLst>
        </xdr:cNvPr>
        <xdr:cNvSpPr/>
      </xdr:nvSpPr>
      <xdr:spPr>
        <a:xfrm>
          <a:off x="2447925" y="125253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58</xdr:row>
      <xdr:rowOff>92473</xdr:rowOff>
    </xdr:from>
    <xdr:to>
      <xdr:col>15</xdr:col>
      <xdr:colOff>768860</xdr:colOff>
      <xdr:row>60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41B3F4AC-04E6-433E-97D8-6562C7BBD89D}"/>
            </a:ext>
          </a:extLst>
        </xdr:cNvPr>
        <xdr:cNvSpPr/>
      </xdr:nvSpPr>
      <xdr:spPr>
        <a:xfrm>
          <a:off x="13096447" y="10516633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42</xdr:row>
      <xdr:rowOff>76200</xdr:rowOff>
    </xdr:from>
    <xdr:to>
      <xdr:col>8</xdr:col>
      <xdr:colOff>206828</xdr:colOff>
      <xdr:row>43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6AC246D3-A69C-47EC-9EA9-BD2A0FD9775F}"/>
            </a:ext>
          </a:extLst>
        </xdr:cNvPr>
        <xdr:cNvSpPr/>
      </xdr:nvSpPr>
      <xdr:spPr>
        <a:xfrm>
          <a:off x="8287838" y="7572375"/>
          <a:ext cx="152400" cy="275136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60</xdr:row>
      <xdr:rowOff>68130</xdr:rowOff>
    </xdr:from>
    <xdr:to>
      <xdr:col>2</xdr:col>
      <xdr:colOff>1514140</xdr:colOff>
      <xdr:row>68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5482D2B9-5ED3-44BD-A962-E44F353F50B4}"/>
            </a:ext>
          </a:extLst>
        </xdr:cNvPr>
        <xdr:cNvSpPr/>
      </xdr:nvSpPr>
      <xdr:spPr>
        <a:xfrm>
          <a:off x="2559985" y="108580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55</xdr:row>
      <xdr:rowOff>30480</xdr:rowOff>
    </xdr:from>
    <xdr:to>
      <xdr:col>2</xdr:col>
      <xdr:colOff>1485900</xdr:colOff>
      <xdr:row>59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FEB18640-A82D-472E-B1C6-1E43C7B89BA8}"/>
            </a:ext>
          </a:extLst>
        </xdr:cNvPr>
        <xdr:cNvSpPr/>
      </xdr:nvSpPr>
      <xdr:spPr>
        <a:xfrm>
          <a:off x="2514600" y="9906000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101</xdr:row>
      <xdr:rowOff>68130</xdr:rowOff>
    </xdr:from>
    <xdr:to>
      <xdr:col>2</xdr:col>
      <xdr:colOff>1514140</xdr:colOff>
      <xdr:row>109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7599B91B-738F-4656-A7E5-A15160222A48}"/>
            </a:ext>
          </a:extLst>
        </xdr:cNvPr>
        <xdr:cNvSpPr/>
      </xdr:nvSpPr>
      <xdr:spPr>
        <a:xfrm>
          <a:off x="2559985" y="181732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110</xdr:row>
      <xdr:rowOff>91440</xdr:rowOff>
    </xdr:from>
    <xdr:to>
      <xdr:col>2</xdr:col>
      <xdr:colOff>1539240</xdr:colOff>
      <xdr:row>118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7447CEF9-F3E8-4B09-BEBE-E44FAA3B2924}"/>
            </a:ext>
          </a:extLst>
        </xdr:cNvPr>
        <xdr:cNvSpPr/>
      </xdr:nvSpPr>
      <xdr:spPr>
        <a:xfrm>
          <a:off x="2447925" y="198405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99</xdr:row>
      <xdr:rowOff>133350</xdr:rowOff>
    </xdr:from>
    <xdr:to>
      <xdr:col>15</xdr:col>
      <xdr:colOff>666750</xdr:colOff>
      <xdr:row>101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80AE5794-84AF-4C56-BA3A-9FAA886ECC8A}"/>
            </a:ext>
          </a:extLst>
        </xdr:cNvPr>
        <xdr:cNvSpPr/>
      </xdr:nvSpPr>
      <xdr:spPr>
        <a:xfrm>
          <a:off x="13049250" y="17868900"/>
          <a:ext cx="609600" cy="2819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229685</xdr:colOff>
      <xdr:row>29</xdr:row>
      <xdr:rowOff>182423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41CED-D4C7-442C-820E-E3D099CD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" y="1097280"/>
          <a:ext cx="6561905" cy="36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54C86-8D35-40EF-8B62-FA3E16F168FE}" name="Table1" displayName="Table1" ref="B4:M8" totalsRowShown="0" headerRowDxfId="11">
  <autoFilter ref="B4:M8" xr:uid="{38708685-A958-48F9-8F9A-EF5175EA9D0D}"/>
  <tableColumns count="12">
    <tableColumn id="1" xr3:uid="{08C84F60-46B0-4FC6-A6A4-0B018B5EAC43}" name="Column1" dataDxfId="10"/>
    <tableColumn id="2" xr3:uid="{E0FA11F5-608B-4924-9DD5-D27162B53BEF}" name="W0"/>
    <tableColumn id="3" xr3:uid="{FF869CCD-30B2-4CD9-BB31-4A5575DFB995}" name="W1"/>
    <tableColumn id="4" xr3:uid="{59D41042-4265-43C8-85DB-C8405BB0865C}" name="W2"/>
    <tableColumn id="5" xr3:uid="{ACDC35A2-87D5-42F2-AE7C-721C054C2620}" name="W3"/>
    <tableColumn id="6" xr3:uid="{DE6AC28C-61E3-4028-82C6-80F5D7A721C7}" name="W4"/>
    <tableColumn id="7" xr3:uid="{CCD2DE41-E422-4C6E-9699-829D9A73C953}" name="W5"/>
    <tableColumn id="8" xr3:uid="{7631F339-E727-47E6-BB9B-1E94BC32BFE9}" name="W6"/>
    <tableColumn id="9" xr3:uid="{F99751EC-BBAF-4DF9-951E-23B9CC4D19D9}" name="W7"/>
    <tableColumn id="10" xr3:uid="{6040B82D-39D1-4DBC-B9C1-88255069661C}" name="W8"/>
    <tableColumn id="11" xr3:uid="{A47CAF01-5EF1-4D17-8DE9-124EBDB338D8}" name="W9"/>
    <tableColumn id="12" xr3:uid="{2BFED085-4480-4ADA-AB77-D1AB9DBF75DA}" name="W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D85BD2-F349-4B0E-9815-D1342B6726DD}" name="Table14" displayName="Table14" ref="B5:M9" totalsRowShown="0" headerRowDxfId="9">
  <autoFilter ref="B5:M9" xr:uid="{38708685-A958-48F9-8F9A-EF5175EA9D0D}"/>
  <tableColumns count="12">
    <tableColumn id="1" xr3:uid="{B4B1F751-F21B-461B-9AF1-C56773224C9D}" name="Column1" dataDxfId="8"/>
    <tableColumn id="2" xr3:uid="{81AFD4B8-69CF-4C8E-9142-9EB611230F54}" name="W0"/>
    <tableColumn id="3" xr3:uid="{8C8BBF71-F66B-4DF6-80A0-0D31486B16B1}" name="W1"/>
    <tableColumn id="4" xr3:uid="{61EC959B-93D1-469D-B9CC-26C685564095}" name="W2"/>
    <tableColumn id="5" xr3:uid="{C74EBFCD-18FB-4F2D-A990-587A9C0E70E1}" name="W3"/>
    <tableColumn id="6" xr3:uid="{E18EC86F-0412-43B1-8F15-343714B937E6}" name="W4"/>
    <tableColumn id="7" xr3:uid="{C3EB1588-0803-402B-8DDE-D1B4D9B0668B}" name="W5"/>
    <tableColumn id="8" xr3:uid="{B71F846D-4D60-406C-9247-0844CE75FFAB}" name="W6"/>
    <tableColumn id="9" xr3:uid="{EA68985B-24FD-4ACD-89D2-A8E2B231B64D}" name="W7"/>
    <tableColumn id="10" xr3:uid="{77B8FDE5-7A29-4313-86FD-0CFED4E72B42}" name="W8"/>
    <tableColumn id="11" xr3:uid="{198F7CCC-077F-4180-8654-21AFC64CCCD6}" name="W9"/>
    <tableColumn id="12" xr3:uid="{C48C1E74-581F-442E-B1FF-A0BD23220B06}" name="W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9A68EB-64E9-4253-B379-224BEFC1A2F8}" name="Table145" displayName="Table145" ref="B24:M28" totalsRowShown="0" headerRowDxfId="7">
  <autoFilter ref="B24:M28" xr:uid="{83627A28-A270-42A2-838E-3C1A76E75FDA}"/>
  <tableColumns count="12">
    <tableColumn id="1" xr3:uid="{23ABEE44-8176-43DE-BE86-E074525C2580}" name="Column1" dataDxfId="6"/>
    <tableColumn id="2" xr3:uid="{1DCD51B4-BAAF-44AD-86C3-499ED4EA6740}" name="W0"/>
    <tableColumn id="3" xr3:uid="{5677E7C7-D77E-4304-B0F5-A4DA42D5E0D9}" name="W1"/>
    <tableColumn id="4" xr3:uid="{938B5035-35BB-40FE-AFBC-4600692EE0EC}" name="W2"/>
    <tableColumn id="5" xr3:uid="{99868D2B-B47D-4F32-A8AF-AF0D2596BC07}" name="W3"/>
    <tableColumn id="6" xr3:uid="{D1F78FB9-DCEC-45AE-97D7-0748B4961045}" name="W4"/>
    <tableColumn id="7" xr3:uid="{5BD2617C-1792-4E2B-ABB5-FDBCD0DDF204}" name="W5"/>
    <tableColumn id="8" xr3:uid="{D4A3D41C-9F00-4F70-A481-92423EDD1870}" name="W6"/>
    <tableColumn id="9" xr3:uid="{B6C5F2F7-2C42-4DC1-AB0B-CA360F60B30E}" name="W7"/>
    <tableColumn id="10" xr3:uid="{D3649FB2-99E1-4A88-AB68-15F3BC1DB24F}" name="W8"/>
    <tableColumn id="11" xr3:uid="{F5B011AB-EF26-4D15-86D3-8A51D57D25C0}" name="W9"/>
    <tableColumn id="12" xr3:uid="{8475A0A2-F590-44D4-9B4F-736664BB92C0}" name="W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CA19BC-BBCC-49D3-9CEC-FF18D8FE5974}" name="Table1456" displayName="Table1456" ref="P31:Y35" totalsRowShown="0" headerRowDxfId="5">
  <autoFilter ref="P31:Y35" xr:uid="{CF57BE68-8E9F-4264-8590-453DCBF7B4FA}"/>
  <tableColumns count="10">
    <tableColumn id="1" xr3:uid="{BD11844F-F932-44D7-9AD0-A811186C1BA8}" name="Column1" dataDxfId="4"/>
    <tableColumn id="2" xr3:uid="{B32FCF4C-9C61-4AAF-AF2B-26FEFD912A5F}" name="W0"/>
    <tableColumn id="3" xr3:uid="{DB474979-EE79-4E51-B232-0F1B405A11B5}" name="W1"/>
    <tableColumn id="4" xr3:uid="{16760B61-7CEC-4FFC-AB45-9AE87CBDDD3E}" name="W2"/>
    <tableColumn id="5" xr3:uid="{12F2441B-2FAA-467D-8899-3617091C3ABF}" name="W3"/>
    <tableColumn id="6" xr3:uid="{ACC15D05-E280-4D98-9977-2DBDFBC56446}" name="W4"/>
    <tableColumn id="7" xr3:uid="{47EB4798-A2A2-463C-A0F9-5E09A797C0AE}" name="W5"/>
    <tableColumn id="8" xr3:uid="{5F848101-5655-4FB4-ABD7-F777FB4282E6}" name="W6"/>
    <tableColumn id="9" xr3:uid="{5E3EF044-18B3-4621-A7A3-8E3CC9FED5F3}" name="W7"/>
    <tableColumn id="10" xr3:uid="{F47E6DB2-97F0-4F34-A4A3-0167A4FB9577}" name="W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1016531-F471-4A63-A969-6265850DC1BC}" name="Table14569" displayName="Table14569" ref="C52:L56" totalsRowShown="0" headerRowDxfId="3">
  <autoFilter ref="C52:L56" xr:uid="{CF57BE68-8E9F-4264-8590-453DCBF7B4FA}"/>
  <tableColumns count="10">
    <tableColumn id="1" xr3:uid="{AD845CFE-7B42-4A75-8899-5A9D055A7900}" name="Column1" dataDxfId="2"/>
    <tableColumn id="2" xr3:uid="{C0398EC6-AEF1-4E39-9B77-F9BF8557027E}" name="W0" dataDxfId="1"/>
    <tableColumn id="3" xr3:uid="{529EA64B-ABD0-4F9A-A38D-7910315079CC}" name="W1"/>
    <tableColumn id="4" xr3:uid="{7176CD96-616D-438B-B108-2B98C7CC1DC5}" name="W2"/>
    <tableColumn id="5" xr3:uid="{A36A57E3-5830-4085-A3F3-569BDCBC8485}" name="W3"/>
    <tableColumn id="6" xr3:uid="{189F3E54-0DDD-4C96-88A5-0F5C1ACCAD43}" name="W4"/>
    <tableColumn id="7" xr3:uid="{FDFEBEA1-863F-4296-9004-3C3F9B1AF107}" name="W5"/>
    <tableColumn id="8" xr3:uid="{784412C8-9DB0-4A54-BC61-DB11B791861D}" name="W6"/>
    <tableColumn id="9" xr3:uid="{DF395E07-DB69-48C2-A03A-EB505A2A2E6E}" name="W7"/>
    <tableColumn id="10" xr3:uid="{5B8C8F6A-772E-473B-81ED-F0703AE6C1F0}" name="W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irzaidan.files.wordpress.com/2012/02/mrp_summary1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AB6B-7F15-426F-ACFD-823C588DEA8C}">
  <dimension ref="B2:M30"/>
  <sheetViews>
    <sheetView workbookViewId="0">
      <selection activeCell="G29" sqref="G29"/>
    </sheetView>
  </sheetViews>
  <sheetFormatPr defaultRowHeight="14.4" x14ac:dyDescent="0.3"/>
  <cols>
    <col min="2" max="2" width="16.88671875" bestFit="1" customWidth="1"/>
    <col min="3" max="3" width="8.88671875" customWidth="1"/>
  </cols>
  <sheetData>
    <row r="2" spans="2:13" x14ac:dyDescent="0.3">
      <c r="M2" s="1" t="s">
        <v>16</v>
      </c>
    </row>
    <row r="3" spans="2:13" x14ac:dyDescent="0.3">
      <c r="B3" t="s">
        <v>0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2:13" x14ac:dyDescent="0.3">
      <c r="B4" t="s">
        <v>12</v>
      </c>
      <c r="E4" s="1">
        <v>18</v>
      </c>
      <c r="F4" s="1">
        <v>24</v>
      </c>
      <c r="G4" s="1">
        <v>20</v>
      </c>
      <c r="H4" s="1">
        <v>20</v>
      </c>
      <c r="I4" s="1">
        <v>20</v>
      </c>
      <c r="J4" s="1">
        <v>20</v>
      </c>
      <c r="K4" s="1">
        <v>20</v>
      </c>
    </row>
    <row r="5" spans="2:13" x14ac:dyDescent="0.3">
      <c r="B5" t="s">
        <v>1</v>
      </c>
      <c r="E5" s="1"/>
      <c r="F5" s="1">
        <v>40</v>
      </c>
      <c r="G5" s="1"/>
      <c r="H5" s="1">
        <v>40</v>
      </c>
      <c r="I5" s="1"/>
      <c r="J5" s="1">
        <v>40</v>
      </c>
      <c r="K5" s="1"/>
    </row>
    <row r="6" spans="2:13" x14ac:dyDescent="0.3">
      <c r="B6" t="s">
        <v>2</v>
      </c>
      <c r="E6">
        <f t="shared" ref="E6:F6" si="0">D5</f>
        <v>0</v>
      </c>
      <c r="F6">
        <f t="shared" si="0"/>
        <v>0</v>
      </c>
      <c r="G6">
        <f>F5</f>
        <v>40</v>
      </c>
      <c r="H6">
        <f t="shared" ref="H6:K6" si="1">G5</f>
        <v>0</v>
      </c>
      <c r="I6">
        <f t="shared" si="1"/>
        <v>40</v>
      </c>
      <c r="J6">
        <f t="shared" si="1"/>
        <v>0</v>
      </c>
      <c r="K6">
        <f t="shared" si="1"/>
        <v>40</v>
      </c>
    </row>
    <row r="7" spans="2:13" x14ac:dyDescent="0.3">
      <c r="B7" t="s">
        <v>3</v>
      </c>
      <c r="E7">
        <v>40</v>
      </c>
    </row>
    <row r="8" spans="2:13" x14ac:dyDescent="0.3">
      <c r="B8" t="s">
        <v>4</v>
      </c>
      <c r="D8" s="1">
        <v>6</v>
      </c>
      <c r="E8">
        <f>E7+E6+D8-E4</f>
        <v>28</v>
      </c>
      <c r="F8">
        <f t="shared" ref="F8:K8" si="2">F7+F6+E8-F4</f>
        <v>4</v>
      </c>
      <c r="G8">
        <f t="shared" si="2"/>
        <v>24</v>
      </c>
      <c r="H8">
        <f t="shared" si="2"/>
        <v>4</v>
      </c>
      <c r="I8">
        <f t="shared" si="2"/>
        <v>24</v>
      </c>
      <c r="J8">
        <f t="shared" si="2"/>
        <v>4</v>
      </c>
      <c r="K8">
        <f t="shared" si="2"/>
        <v>24</v>
      </c>
    </row>
    <row r="9" spans="2:13" x14ac:dyDescent="0.3">
      <c r="B9" t="s">
        <v>13</v>
      </c>
    </row>
    <row r="10" spans="2:13" x14ac:dyDescent="0.3">
      <c r="B10" t="s">
        <v>14</v>
      </c>
    </row>
    <row r="11" spans="2:13" x14ac:dyDescent="0.3">
      <c r="B11" t="s">
        <v>15</v>
      </c>
    </row>
    <row r="15" spans="2:13" x14ac:dyDescent="0.3">
      <c r="B15" t="s">
        <v>0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</row>
    <row r="16" spans="2:13" x14ac:dyDescent="0.3">
      <c r="B16" t="s">
        <v>17</v>
      </c>
      <c r="E16" s="1">
        <v>18</v>
      </c>
      <c r="F16" s="1">
        <v>24</v>
      </c>
      <c r="G16" s="1">
        <v>20</v>
      </c>
      <c r="H16" s="1">
        <v>20</v>
      </c>
      <c r="I16" s="1">
        <v>20</v>
      </c>
      <c r="J16" s="1">
        <v>20</v>
      </c>
      <c r="K16" s="1">
        <v>20</v>
      </c>
    </row>
    <row r="17" spans="2:11" x14ac:dyDescent="0.3">
      <c r="B17" t="s">
        <v>1</v>
      </c>
      <c r="E17" s="1"/>
      <c r="F17" s="1">
        <v>40</v>
      </c>
      <c r="G17" s="1"/>
      <c r="H17" s="1">
        <v>40</v>
      </c>
      <c r="I17" s="1"/>
      <c r="J17" s="1">
        <v>40</v>
      </c>
      <c r="K17" s="1"/>
    </row>
    <row r="18" spans="2:11" x14ac:dyDescent="0.3">
      <c r="B18" t="s">
        <v>2</v>
      </c>
      <c r="E18">
        <f t="shared" ref="E18:F18" si="3">D17</f>
        <v>0</v>
      </c>
      <c r="F18">
        <f t="shared" si="3"/>
        <v>0</v>
      </c>
      <c r="G18">
        <f>F17</f>
        <v>40</v>
      </c>
      <c r="H18">
        <f t="shared" ref="H18:K18" si="4">G17</f>
        <v>0</v>
      </c>
      <c r="I18">
        <f t="shared" si="4"/>
        <v>40</v>
      </c>
      <c r="J18">
        <f t="shared" si="4"/>
        <v>0</v>
      </c>
      <c r="K18">
        <f t="shared" si="4"/>
        <v>40</v>
      </c>
    </row>
    <row r="19" spans="2:11" x14ac:dyDescent="0.3">
      <c r="B19" t="s">
        <v>3</v>
      </c>
      <c r="E19">
        <v>40</v>
      </c>
    </row>
    <row r="20" spans="2:11" x14ac:dyDescent="0.3">
      <c r="B20" t="s">
        <v>4</v>
      </c>
      <c r="D20" s="1">
        <v>6</v>
      </c>
      <c r="E20">
        <f>E19+E18+D20-E16</f>
        <v>28</v>
      </c>
      <c r="F20">
        <f t="shared" ref="F20" si="5">F19+F18+E20-F16</f>
        <v>4</v>
      </c>
      <c r="G20">
        <f t="shared" ref="G20" si="6">G19+G18+F20-G16</f>
        <v>24</v>
      </c>
      <c r="H20">
        <f t="shared" ref="H20" si="7">H19+H18+G20-H16</f>
        <v>4</v>
      </c>
      <c r="I20">
        <f t="shared" ref="I20" si="8">I19+I18+H20-I16</f>
        <v>24</v>
      </c>
      <c r="J20">
        <f t="shared" ref="J20" si="9">J19+J18+I20-J16</f>
        <v>4</v>
      </c>
      <c r="K20">
        <f t="shared" ref="K20" si="10">K19+K18+J20-K16</f>
        <v>24</v>
      </c>
    </row>
    <row r="21" spans="2:11" x14ac:dyDescent="0.3">
      <c r="B21" t="s">
        <v>13</v>
      </c>
    </row>
    <row r="22" spans="2:11" x14ac:dyDescent="0.3">
      <c r="B22" t="s">
        <v>14</v>
      </c>
    </row>
    <row r="23" spans="2:11" x14ac:dyDescent="0.3">
      <c r="B23" t="s">
        <v>15</v>
      </c>
    </row>
    <row r="26" spans="2:11" x14ac:dyDescent="0.3">
      <c r="B26" t="s">
        <v>52</v>
      </c>
      <c r="C26">
        <v>37</v>
      </c>
    </row>
    <row r="27" spans="2:11" x14ac:dyDescent="0.3">
      <c r="B27" t="s">
        <v>53</v>
      </c>
      <c r="C27">
        <f>C26*365</f>
        <v>13505</v>
      </c>
      <c r="D27">
        <f>CEILING(C26/4,1)</f>
        <v>10</v>
      </c>
    </row>
    <row r="28" spans="2:11" x14ac:dyDescent="0.3">
      <c r="B28" t="s">
        <v>56</v>
      </c>
      <c r="C28">
        <f>(C27+D27)*24</f>
        <v>324360</v>
      </c>
    </row>
    <row r="29" spans="2:11" x14ac:dyDescent="0.3">
      <c r="B29" t="s">
        <v>54</v>
      </c>
      <c r="C29">
        <f>C28*60</f>
        <v>19461600</v>
      </c>
    </row>
    <row r="30" spans="2:11" x14ac:dyDescent="0.3">
      <c r="B30" t="s">
        <v>55</v>
      </c>
      <c r="C30">
        <f>C29*60</f>
        <v>1167696000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7D73-ADC0-4D06-B822-023A79CDA71C}">
  <dimension ref="B2:O15"/>
  <sheetViews>
    <sheetView workbookViewId="0">
      <selection activeCell="O14" sqref="O14:O15"/>
    </sheetView>
  </sheetViews>
  <sheetFormatPr defaultRowHeight="14.4" x14ac:dyDescent="0.3"/>
  <cols>
    <col min="1" max="1" width="17.6640625" bestFit="1" customWidth="1"/>
    <col min="2" max="2" width="21.21875" bestFit="1" customWidth="1"/>
  </cols>
  <sheetData>
    <row r="2" spans="2:15" x14ac:dyDescent="0.3">
      <c r="B2" s="53" t="s">
        <v>94</v>
      </c>
    </row>
    <row r="3" spans="2:15" x14ac:dyDescent="0.3">
      <c r="B3" s="299" t="s">
        <v>183</v>
      </c>
    </row>
    <row r="4" spans="2:15" x14ac:dyDescent="0.3">
      <c r="B4" s="299" t="s">
        <v>184</v>
      </c>
    </row>
    <row r="5" spans="2:15" x14ac:dyDescent="0.3">
      <c r="B5" s="299" t="s">
        <v>185</v>
      </c>
      <c r="K5" s="86" t="s">
        <v>48</v>
      </c>
    </row>
    <row r="6" spans="2:15" x14ac:dyDescent="0.3">
      <c r="B6" s="299" t="s">
        <v>186</v>
      </c>
      <c r="K6" s="85" t="s">
        <v>46</v>
      </c>
    </row>
    <row r="7" spans="2:15" x14ac:dyDescent="0.3">
      <c r="B7" s="299" t="s">
        <v>187</v>
      </c>
      <c r="J7" s="300" t="s">
        <v>190</v>
      </c>
      <c r="K7" s="251" t="s">
        <v>192</v>
      </c>
    </row>
    <row r="8" spans="2:15" x14ac:dyDescent="0.3">
      <c r="B8" s="299" t="s">
        <v>188</v>
      </c>
      <c r="J8" s="300" t="s">
        <v>190</v>
      </c>
      <c r="K8" s="251" t="s">
        <v>191</v>
      </c>
    </row>
    <row r="11" spans="2:15" x14ac:dyDescent="0.3">
      <c r="N11" s="19" t="s">
        <v>197</v>
      </c>
    </row>
    <row r="12" spans="2:15" x14ac:dyDescent="0.3">
      <c r="N12" s="321" t="s">
        <v>196</v>
      </c>
    </row>
    <row r="14" spans="2:15" x14ac:dyDescent="0.3">
      <c r="N14" s="17" t="s">
        <v>39</v>
      </c>
      <c r="O14" s="85" t="s">
        <v>46</v>
      </c>
    </row>
    <row r="15" spans="2:15" x14ac:dyDescent="0.3">
      <c r="O15" s="86" t="s">
        <v>48</v>
      </c>
    </row>
  </sheetData>
  <hyperlinks>
    <hyperlink ref="N12" r:id="rId1" xr:uid="{E7974C98-FEA9-425C-BCA1-7FA1396442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18EE-984D-48FB-9BA4-88A2B4C779DD}">
  <dimension ref="A2:N18"/>
  <sheetViews>
    <sheetView zoomScale="130" zoomScaleNormal="130" workbookViewId="0">
      <selection activeCell="B21" sqref="B21"/>
    </sheetView>
  </sheetViews>
  <sheetFormatPr defaultRowHeight="14.4" x14ac:dyDescent="0.3"/>
  <cols>
    <col min="1" max="1" width="17.21875" customWidth="1"/>
    <col min="2" max="2" width="34.6640625" bestFit="1" customWidth="1"/>
    <col min="5" max="5" width="9.21875" customWidth="1"/>
  </cols>
  <sheetData>
    <row r="2" spans="1:14" ht="15" thickBot="1" x14ac:dyDescent="0.35">
      <c r="B2" s="19" t="s">
        <v>47</v>
      </c>
    </row>
    <row r="3" spans="1:14" ht="15" thickBot="1" x14ac:dyDescent="0.35">
      <c r="C3" s="416" t="s">
        <v>18</v>
      </c>
      <c r="D3" s="417"/>
      <c r="E3" s="417"/>
      <c r="F3" s="417"/>
      <c r="G3" s="417"/>
      <c r="H3" s="417"/>
      <c r="I3" s="417"/>
      <c r="J3" s="417"/>
      <c r="K3" s="417"/>
      <c r="L3" s="417"/>
      <c r="M3" s="418"/>
    </row>
    <row r="4" spans="1:14" x14ac:dyDescent="0.3">
      <c r="B4" s="6" t="s">
        <v>50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24</v>
      </c>
      <c r="I4" s="7" t="s">
        <v>25</v>
      </c>
      <c r="J4" s="7" t="s">
        <v>26</v>
      </c>
      <c r="K4" s="7" t="s">
        <v>27</v>
      </c>
      <c r="L4" s="7" t="s">
        <v>28</v>
      </c>
      <c r="M4" s="8" t="s">
        <v>29</v>
      </c>
    </row>
    <row r="5" spans="1:14" x14ac:dyDescent="0.3">
      <c r="B5" s="9" t="s">
        <v>40</v>
      </c>
      <c r="C5" s="10"/>
      <c r="D5" s="10">
        <v>40</v>
      </c>
      <c r="E5" s="10">
        <v>26</v>
      </c>
      <c r="F5" s="10">
        <v>18</v>
      </c>
      <c r="G5" s="10">
        <v>24</v>
      </c>
      <c r="H5" s="10">
        <v>28</v>
      </c>
      <c r="I5" s="10">
        <v>15</v>
      </c>
      <c r="J5" s="10">
        <v>67</v>
      </c>
      <c r="K5" s="10">
        <v>121</v>
      </c>
      <c r="L5" s="10">
        <v>52</v>
      </c>
      <c r="M5" s="11">
        <v>16</v>
      </c>
    </row>
    <row r="6" spans="1:14" x14ac:dyDescent="0.3">
      <c r="B6" s="9" t="s">
        <v>41</v>
      </c>
      <c r="C6" s="10"/>
      <c r="D6" s="10"/>
      <c r="E6" s="10">
        <v>40</v>
      </c>
      <c r="F6" s="10"/>
      <c r="G6" s="10"/>
      <c r="H6" s="10"/>
      <c r="I6" s="10"/>
      <c r="J6" s="10"/>
      <c r="K6" s="10"/>
      <c r="L6" s="10"/>
      <c r="M6" s="11"/>
      <c r="N6" s="20" t="s">
        <v>51</v>
      </c>
    </row>
    <row r="7" spans="1:14" x14ac:dyDescent="0.3">
      <c r="B7" s="9" t="s">
        <v>42</v>
      </c>
      <c r="C7" s="10">
        <v>80</v>
      </c>
      <c r="D7" s="10">
        <f>Table1[[#This Row],[W0]]+D6+D9-D5</f>
        <v>40</v>
      </c>
      <c r="E7" s="10">
        <f>Table1[[#This Row],[W1]]+E6+E9-E5</f>
        <v>74</v>
      </c>
      <c r="F7" s="10">
        <f>Table1[[#This Row],[W2]]+F6+F9-F5</f>
        <v>56</v>
      </c>
      <c r="G7" s="10">
        <f>Table1[[#This Row],[W3]]+G6+G9-G5</f>
        <v>32</v>
      </c>
      <c r="H7" s="10">
        <f>Table1[[#This Row],[W4]]+H6+H9-H5</f>
        <v>24</v>
      </c>
      <c r="I7" s="10">
        <f>Table1[[#This Row],[W5]]+I6+I9-I5</f>
        <v>29</v>
      </c>
      <c r="J7" s="10">
        <f>Table1[[#This Row],[W6]]+J6+J9-J5</f>
        <v>22</v>
      </c>
      <c r="K7" s="10">
        <f>Table1[[#This Row],[W7]]+K6+K9-K5</f>
        <v>21</v>
      </c>
      <c r="L7" s="10">
        <f>Table1[[#This Row],[W8]]+L6+L9-L5</f>
        <v>29</v>
      </c>
      <c r="M7" s="11">
        <f>Table1[[#This Row],[W9]]+M6+M9-M5</f>
        <v>33</v>
      </c>
    </row>
    <row r="8" spans="1:14" x14ac:dyDescent="0.3">
      <c r="B8" s="9" t="s">
        <v>43</v>
      </c>
      <c r="C8" s="10"/>
      <c r="D8" s="10">
        <f t="shared" ref="D8:H8" si="0">IF(C7-D5&lt;=$B$12, D5-C7+$B$12,0)</f>
        <v>0</v>
      </c>
      <c r="E8" s="10">
        <f t="shared" si="0"/>
        <v>6</v>
      </c>
      <c r="F8" s="10">
        <f t="shared" si="0"/>
        <v>0</v>
      </c>
      <c r="G8" s="10">
        <f t="shared" si="0"/>
        <v>0</v>
      </c>
      <c r="H8" s="10">
        <f t="shared" si="0"/>
        <v>16</v>
      </c>
      <c r="I8" s="10">
        <f>IF(H7-I5&lt;=$B$12, I5-H7+$B$12,0)</f>
        <v>11</v>
      </c>
      <c r="J8" s="10">
        <f t="shared" ref="J8:M8" si="1">IF(I7-J5&lt;=$B$12, J5-I7+$B$12,0)</f>
        <v>58</v>
      </c>
      <c r="K8" s="10">
        <f t="shared" si="1"/>
        <v>119</v>
      </c>
      <c r="L8" s="10">
        <f t="shared" si="1"/>
        <v>51</v>
      </c>
      <c r="M8" s="11">
        <f t="shared" si="1"/>
        <v>7</v>
      </c>
    </row>
    <row r="9" spans="1:14" x14ac:dyDescent="0.3">
      <c r="B9" s="13" t="s">
        <v>44</v>
      </c>
      <c r="C9" s="10"/>
      <c r="D9" s="10">
        <f t="shared" ref="D9:G9" si="2" xml:space="preserve"> CEILING(D8/$B$13,1)*$B$13</f>
        <v>0</v>
      </c>
      <c r="E9" s="10">
        <f t="shared" si="2"/>
        <v>20</v>
      </c>
      <c r="F9" s="10">
        <f t="shared" si="2"/>
        <v>0</v>
      </c>
      <c r="G9" s="10">
        <f t="shared" si="2"/>
        <v>0</v>
      </c>
      <c r="H9" s="10">
        <f xml:space="preserve"> CEILING(H8/$B$13,1)*$B$13</f>
        <v>20</v>
      </c>
      <c r="I9" s="10">
        <f t="shared" ref="I9:J9" si="3" xml:space="preserve"> CEILING(I8/$B$13,1)*$B$13</f>
        <v>20</v>
      </c>
      <c r="J9" s="10">
        <f t="shared" si="3"/>
        <v>60</v>
      </c>
      <c r="K9" s="10">
        <f t="shared" ref="K9" si="4" xml:space="preserve"> CEILING(K8/$B$13,1)*$B$13</f>
        <v>120</v>
      </c>
      <c r="L9" s="10">
        <f t="shared" ref="L9" si="5" xml:space="preserve"> CEILING(L8/$B$13,1)*$B$13</f>
        <v>60</v>
      </c>
      <c r="M9" s="11">
        <f t="shared" ref="M9" si="6" xml:space="preserve"> CEILING(M8/$B$13,1)*$B$13</f>
        <v>20</v>
      </c>
    </row>
    <row r="10" spans="1:14" ht="15" thickBot="1" x14ac:dyDescent="0.35">
      <c r="B10" s="14" t="s">
        <v>45</v>
      </c>
      <c r="C10" s="15"/>
      <c r="D10" s="15"/>
      <c r="E10" s="15"/>
      <c r="F10" s="15"/>
      <c r="G10" s="15">
        <f>H9</f>
        <v>20</v>
      </c>
      <c r="H10" s="15">
        <f t="shared" ref="H10:M10" si="7">I9</f>
        <v>20</v>
      </c>
      <c r="I10" s="15">
        <f t="shared" si="7"/>
        <v>60</v>
      </c>
      <c r="J10" s="15">
        <f t="shared" si="7"/>
        <v>120</v>
      </c>
      <c r="K10" s="15">
        <f t="shared" si="7"/>
        <v>60</v>
      </c>
      <c r="L10" s="15">
        <f t="shared" si="7"/>
        <v>20</v>
      </c>
      <c r="M10" s="15">
        <f t="shared" si="7"/>
        <v>0</v>
      </c>
    </row>
    <row r="11" spans="1:14" x14ac:dyDescent="0.3">
      <c r="B11" s="5"/>
      <c r="C11" s="10"/>
      <c r="D11" s="10"/>
      <c r="E11" s="10"/>
      <c r="F11" s="10"/>
      <c r="G11" s="10"/>
      <c r="H11" s="10"/>
      <c r="I11" s="12"/>
      <c r="J11" s="10"/>
      <c r="K11" s="10"/>
      <c r="L11" s="10"/>
      <c r="M11" s="10"/>
    </row>
    <row r="12" spans="1:14" x14ac:dyDescent="0.3">
      <c r="A12" s="3" t="s">
        <v>35</v>
      </c>
      <c r="B12" s="4">
        <v>20</v>
      </c>
    </row>
    <row r="13" spans="1:14" x14ac:dyDescent="0.3">
      <c r="A13" s="3" t="s">
        <v>36</v>
      </c>
      <c r="B13" s="4">
        <v>20</v>
      </c>
    </row>
    <row r="14" spans="1:14" x14ac:dyDescent="0.3">
      <c r="A14" s="3" t="s">
        <v>37</v>
      </c>
      <c r="B14" s="4" t="s">
        <v>32</v>
      </c>
    </row>
    <row r="15" spans="1:14" x14ac:dyDescent="0.3">
      <c r="A15" s="17" t="s">
        <v>38</v>
      </c>
      <c r="B15" s="18" t="s">
        <v>34</v>
      </c>
    </row>
    <row r="17" spans="1:2" x14ac:dyDescent="0.3">
      <c r="A17" s="17" t="s">
        <v>39</v>
      </c>
      <c r="B17" t="s">
        <v>46</v>
      </c>
    </row>
    <row r="18" spans="1:2" x14ac:dyDescent="0.3">
      <c r="B18" s="18" t="s">
        <v>48</v>
      </c>
    </row>
  </sheetData>
  <mergeCells count="1">
    <mergeCell ref="C3:M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FC19-9287-411D-B3FA-6AD3A73C2109}">
  <dimension ref="A3:Y43"/>
  <sheetViews>
    <sheetView zoomScaleNormal="100" workbookViewId="0">
      <selection activeCell="R10" sqref="R10:V11"/>
    </sheetView>
  </sheetViews>
  <sheetFormatPr defaultRowHeight="14.4" x14ac:dyDescent="0.3"/>
  <cols>
    <col min="1" max="1" width="17.21875" customWidth="1"/>
    <col min="2" max="2" width="34.6640625" bestFit="1" customWidth="1"/>
    <col min="3" max="13" width="5.77734375" customWidth="1"/>
    <col min="15" max="15" width="11.77734375" customWidth="1"/>
    <col min="16" max="16" width="25.77734375" bestFit="1" customWidth="1"/>
    <col min="17" max="17" width="7.44140625" customWidth="1"/>
    <col min="18" max="18" width="7.5546875" customWidth="1"/>
    <col min="19" max="25" width="7.77734375" style="4" customWidth="1"/>
  </cols>
  <sheetData>
    <row r="3" spans="1:25" ht="15" thickBot="1" x14ac:dyDescent="0.35">
      <c r="B3" s="22" t="s">
        <v>57</v>
      </c>
    </row>
    <row r="4" spans="1:25" ht="15" thickBot="1" x14ac:dyDescent="0.35">
      <c r="C4" s="416" t="s">
        <v>18</v>
      </c>
      <c r="D4" s="417"/>
      <c r="E4" s="417"/>
      <c r="F4" s="417"/>
      <c r="G4" s="417"/>
      <c r="H4" s="417"/>
      <c r="I4" s="417"/>
      <c r="J4" s="417"/>
      <c r="K4" s="417"/>
      <c r="L4" s="417"/>
      <c r="M4" s="418"/>
    </row>
    <row r="5" spans="1:25" x14ac:dyDescent="0.3">
      <c r="B5" s="6" t="s">
        <v>50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7" t="s">
        <v>24</v>
      </c>
      <c r="I5" s="7" t="s">
        <v>25</v>
      </c>
      <c r="J5" s="7" t="s">
        <v>26</v>
      </c>
      <c r="K5" s="7" t="s">
        <v>27</v>
      </c>
      <c r="L5" s="7" t="s">
        <v>28</v>
      </c>
      <c r="M5" s="8" t="s">
        <v>29</v>
      </c>
    </row>
    <row r="6" spans="1:25" x14ac:dyDescent="0.3">
      <c r="B6" s="9" t="s">
        <v>40</v>
      </c>
      <c r="C6" s="10"/>
      <c r="D6" s="10">
        <v>40</v>
      </c>
      <c r="E6" s="10">
        <v>26</v>
      </c>
      <c r="F6" s="10">
        <v>18</v>
      </c>
      <c r="G6" s="10">
        <v>24</v>
      </c>
      <c r="H6" s="10">
        <v>28</v>
      </c>
      <c r="I6" s="10">
        <v>15</v>
      </c>
      <c r="J6" s="10">
        <v>67</v>
      </c>
      <c r="K6" s="10">
        <v>121</v>
      </c>
      <c r="L6" s="10">
        <v>52</v>
      </c>
      <c r="M6" s="11">
        <v>16</v>
      </c>
    </row>
    <row r="7" spans="1:25" x14ac:dyDescent="0.3">
      <c r="B7" s="9" t="s">
        <v>41</v>
      </c>
      <c r="C7" s="10"/>
      <c r="D7" s="10"/>
      <c r="E7" s="10">
        <v>40</v>
      </c>
      <c r="F7" s="10"/>
      <c r="G7" s="10"/>
      <c r="H7" s="10"/>
      <c r="I7" s="10"/>
      <c r="J7" s="10"/>
      <c r="K7" s="10"/>
      <c r="L7" s="10"/>
      <c r="M7" s="11"/>
      <c r="N7" s="21"/>
      <c r="P7" t="s">
        <v>71</v>
      </c>
    </row>
    <row r="8" spans="1:25" ht="15" thickBot="1" x14ac:dyDescent="0.35">
      <c r="B8" s="9" t="s">
        <v>42</v>
      </c>
      <c r="C8" s="10">
        <v>80</v>
      </c>
      <c r="D8" s="10">
        <f>Table14[[#This Row],[W0]]+D7+D10-D6</f>
        <v>40</v>
      </c>
      <c r="E8" s="10">
        <f>Table14[[#This Row],[W1]]+E7+E10-E6</f>
        <v>54</v>
      </c>
      <c r="F8" s="10">
        <f>Table14[[#This Row],[W2]]+F7+F10-F6</f>
        <v>36</v>
      </c>
      <c r="G8" s="10">
        <f>Table14[[#This Row],[W3]]+G7+G10-G6</f>
        <v>12</v>
      </c>
      <c r="H8" s="10">
        <f>Table14[[#This Row],[W4]]+H7+H10-H6</f>
        <v>24</v>
      </c>
      <c r="I8" s="10">
        <f>Table14[[#This Row],[W5]]+I7+I10-I6</f>
        <v>29</v>
      </c>
      <c r="J8" s="10">
        <f>Table14[[#This Row],[W6]]+J7+J10-J6</f>
        <v>22</v>
      </c>
      <c r="K8" s="10">
        <f>Table14[[#This Row],[W7]]+K7+K10-K6</f>
        <v>21</v>
      </c>
      <c r="L8" s="10">
        <f>Table14[[#This Row],[W8]]+L7+L10-L6</f>
        <v>29</v>
      </c>
      <c r="M8" s="11">
        <f>Table14[[#This Row],[W9]]+M7+M10-M6</f>
        <v>13</v>
      </c>
    </row>
    <row r="9" spans="1:25" ht="15" thickBot="1" x14ac:dyDescent="0.35">
      <c r="B9" s="9" t="s">
        <v>43</v>
      </c>
      <c r="C9" s="10"/>
      <c r="D9" s="10">
        <f t="shared" ref="D9:M9" si="0">IF(C8-D6&lt;=$B$14, D6-C8+$B$14,0)</f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26</v>
      </c>
      <c r="I9" s="10">
        <f t="shared" si="0"/>
        <v>1</v>
      </c>
      <c r="J9" s="10">
        <f t="shared" si="0"/>
        <v>48</v>
      </c>
      <c r="K9" s="10">
        <f t="shared" si="0"/>
        <v>109</v>
      </c>
      <c r="L9" s="10">
        <f t="shared" si="0"/>
        <v>41</v>
      </c>
      <c r="M9" s="11">
        <f t="shared" si="0"/>
        <v>0</v>
      </c>
      <c r="O9" s="24" t="s">
        <v>69</v>
      </c>
      <c r="P9" s="37" t="s">
        <v>60</v>
      </c>
      <c r="Q9" s="47" t="s">
        <v>19</v>
      </c>
      <c r="R9" s="47" t="s">
        <v>20</v>
      </c>
      <c r="S9" s="47" t="s">
        <v>21</v>
      </c>
      <c r="T9" s="47" t="s">
        <v>22</v>
      </c>
      <c r="U9" s="47" t="s">
        <v>23</v>
      </c>
      <c r="V9" s="47" t="s">
        <v>24</v>
      </c>
      <c r="W9" s="47" t="s">
        <v>25</v>
      </c>
      <c r="X9" s="47" t="s">
        <v>26</v>
      </c>
      <c r="Y9" s="48" t="s">
        <v>27</v>
      </c>
    </row>
    <row r="10" spans="1:25" x14ac:dyDescent="0.3">
      <c r="B10" s="13" t="s">
        <v>44</v>
      </c>
      <c r="C10" s="10"/>
      <c r="D10" s="10">
        <f t="shared" ref="D10:M10" si="1" xml:space="preserve"> CEILING(D9/$B$15,1)*$B$15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40</v>
      </c>
      <c r="I10" s="10">
        <f t="shared" si="1"/>
        <v>20</v>
      </c>
      <c r="J10" s="10">
        <f t="shared" si="1"/>
        <v>60</v>
      </c>
      <c r="K10" s="10">
        <f t="shared" si="1"/>
        <v>120</v>
      </c>
      <c r="L10" s="10">
        <f t="shared" si="1"/>
        <v>60</v>
      </c>
      <c r="M10" s="11">
        <f t="shared" si="1"/>
        <v>0</v>
      </c>
      <c r="P10" s="38" t="s">
        <v>73</v>
      </c>
      <c r="Q10" s="45"/>
      <c r="R10" s="45">
        <v>10</v>
      </c>
      <c r="S10" s="45"/>
      <c r="T10" s="45"/>
      <c r="U10" s="45">
        <v>10</v>
      </c>
      <c r="V10" s="45"/>
      <c r="W10" s="45"/>
      <c r="X10" s="45"/>
      <c r="Y10" s="46"/>
    </row>
    <row r="11" spans="1:25" ht="15" thickBot="1" x14ac:dyDescent="0.35">
      <c r="B11" s="14" t="s">
        <v>45</v>
      </c>
      <c r="C11" s="15"/>
      <c r="D11" s="15"/>
      <c r="E11" s="15"/>
      <c r="F11" s="15"/>
      <c r="G11" s="15">
        <f>H10</f>
        <v>40</v>
      </c>
      <c r="H11" s="15">
        <f t="shared" ref="H11:M11" si="2">I10</f>
        <v>20</v>
      </c>
      <c r="I11" s="15">
        <f t="shared" si="2"/>
        <v>60</v>
      </c>
      <c r="J11" s="15">
        <f t="shared" si="2"/>
        <v>120</v>
      </c>
      <c r="K11" s="15">
        <f t="shared" si="2"/>
        <v>60</v>
      </c>
      <c r="L11" s="15">
        <f t="shared" si="2"/>
        <v>0</v>
      </c>
      <c r="M11" s="16">
        <f t="shared" si="2"/>
        <v>0</v>
      </c>
      <c r="P11" s="39" t="s">
        <v>74</v>
      </c>
      <c r="Q11" s="43"/>
      <c r="R11" s="43"/>
      <c r="S11" s="43"/>
      <c r="T11" s="43">
        <v>40</v>
      </c>
      <c r="U11" s="43"/>
      <c r="V11" s="43">
        <v>40</v>
      </c>
      <c r="W11" s="43"/>
      <c r="X11" s="43"/>
      <c r="Y11" s="44"/>
    </row>
    <row r="12" spans="1:25" x14ac:dyDescent="0.3">
      <c r="B12" s="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P12" s="40" t="s">
        <v>75</v>
      </c>
      <c r="Q12" s="28"/>
      <c r="R12" s="43"/>
      <c r="S12" s="43"/>
      <c r="T12" s="43"/>
      <c r="U12" s="43"/>
      <c r="V12" s="43"/>
      <c r="W12" s="43">
        <v>5</v>
      </c>
      <c r="X12" s="43"/>
      <c r="Y12" s="44"/>
    </row>
    <row r="13" spans="1:25" ht="15" thickBot="1" x14ac:dyDescent="0.35">
      <c r="B13" s="5"/>
      <c r="C13" s="10"/>
      <c r="D13" s="10"/>
      <c r="E13" s="10"/>
      <c r="F13" s="10"/>
      <c r="G13" s="10"/>
      <c r="H13" s="10"/>
      <c r="I13" s="12"/>
      <c r="J13" s="10"/>
      <c r="K13" s="10"/>
      <c r="L13" s="10"/>
      <c r="M13" s="10"/>
      <c r="P13" s="41" t="s">
        <v>72</v>
      </c>
      <c r="Q13" s="32">
        <f t="shared" ref="Q13:Y13" si="3">SUM(Q10:Q12)</f>
        <v>0</v>
      </c>
      <c r="R13" s="32">
        <f t="shared" si="3"/>
        <v>10</v>
      </c>
      <c r="S13" s="32">
        <f t="shared" si="3"/>
        <v>0</v>
      </c>
      <c r="T13" s="32">
        <f t="shared" si="3"/>
        <v>40</v>
      </c>
      <c r="U13" s="32">
        <f t="shared" si="3"/>
        <v>10</v>
      </c>
      <c r="V13" s="32">
        <f t="shared" si="3"/>
        <v>40</v>
      </c>
      <c r="W13" s="32">
        <f t="shared" si="3"/>
        <v>5</v>
      </c>
      <c r="X13" s="32">
        <f t="shared" si="3"/>
        <v>0</v>
      </c>
      <c r="Y13" s="33">
        <f t="shared" si="3"/>
        <v>0</v>
      </c>
    </row>
    <row r="14" spans="1:25" ht="15" thickBot="1" x14ac:dyDescent="0.35">
      <c r="A14" s="3" t="s">
        <v>35</v>
      </c>
      <c r="B14" s="4">
        <v>10</v>
      </c>
      <c r="P14" s="42" t="s">
        <v>63</v>
      </c>
      <c r="Q14" s="36">
        <v>25</v>
      </c>
      <c r="R14" s="10"/>
      <c r="S14" s="23"/>
      <c r="T14" s="23"/>
      <c r="U14" s="29"/>
      <c r="V14" s="29"/>
      <c r="W14" s="29"/>
      <c r="X14" s="23"/>
      <c r="Y14" s="23"/>
    </row>
    <row r="15" spans="1:25" ht="15" thickBot="1" x14ac:dyDescent="0.35">
      <c r="A15" s="3" t="s">
        <v>36</v>
      </c>
      <c r="B15" s="4">
        <v>20</v>
      </c>
      <c r="Q15" s="4"/>
    </row>
    <row r="16" spans="1:25" ht="15" thickBot="1" x14ac:dyDescent="0.35">
      <c r="A16" s="3" t="s">
        <v>37</v>
      </c>
      <c r="B16" s="4" t="s">
        <v>32</v>
      </c>
      <c r="O16" s="24" t="s">
        <v>70</v>
      </c>
      <c r="P16" s="37" t="s">
        <v>59</v>
      </c>
      <c r="Q16" s="47" t="s">
        <v>19</v>
      </c>
      <c r="R16" s="47" t="s">
        <v>20</v>
      </c>
      <c r="S16" s="47" t="s">
        <v>21</v>
      </c>
      <c r="T16" s="47" t="s">
        <v>22</v>
      </c>
      <c r="U16" s="47" t="s">
        <v>23</v>
      </c>
      <c r="V16" s="47" t="s">
        <v>24</v>
      </c>
      <c r="W16" s="47" t="s">
        <v>25</v>
      </c>
      <c r="X16" s="47" t="s">
        <v>26</v>
      </c>
      <c r="Y16" s="48" t="s">
        <v>27</v>
      </c>
    </row>
    <row r="17" spans="1:25" x14ac:dyDescent="0.3">
      <c r="A17" s="17" t="s">
        <v>38</v>
      </c>
      <c r="B17" s="18" t="s">
        <v>34</v>
      </c>
      <c r="P17" s="38" t="s">
        <v>73</v>
      </c>
      <c r="Q17" s="45"/>
      <c r="R17" s="45"/>
      <c r="S17" s="45">
        <v>10</v>
      </c>
      <c r="T17" s="45"/>
      <c r="U17" s="45"/>
      <c r="V17" s="45"/>
      <c r="W17" s="45">
        <v>10</v>
      </c>
      <c r="X17" s="45"/>
      <c r="Y17" s="46">
        <v>10</v>
      </c>
    </row>
    <row r="18" spans="1:25" x14ac:dyDescent="0.3">
      <c r="P18" s="39" t="s">
        <v>74</v>
      </c>
      <c r="Q18" s="43"/>
      <c r="R18" s="43"/>
      <c r="S18" s="43">
        <v>20</v>
      </c>
      <c r="T18" s="43"/>
      <c r="U18" s="43">
        <v>30</v>
      </c>
      <c r="V18" s="43">
        <v>10</v>
      </c>
      <c r="W18" s="43"/>
      <c r="X18" s="43"/>
      <c r="Y18" s="44"/>
    </row>
    <row r="19" spans="1:25" x14ac:dyDescent="0.3">
      <c r="A19" s="17" t="s">
        <v>39</v>
      </c>
      <c r="B19" t="s">
        <v>46</v>
      </c>
      <c r="P19" s="40" t="s">
        <v>75</v>
      </c>
      <c r="Q19" s="28"/>
      <c r="R19" s="43"/>
      <c r="S19" s="43"/>
      <c r="T19" s="43">
        <v>5</v>
      </c>
      <c r="U19" s="43"/>
      <c r="V19" s="43"/>
      <c r="W19" s="43"/>
      <c r="X19" s="43">
        <v>5</v>
      </c>
      <c r="Y19" s="44"/>
    </row>
    <row r="20" spans="1:25" ht="15" thickBot="1" x14ac:dyDescent="0.35">
      <c r="B20" s="18" t="s">
        <v>48</v>
      </c>
      <c r="P20" s="41" t="s">
        <v>72</v>
      </c>
      <c r="Q20" s="32">
        <f>SUM(Q17:Q19)</f>
        <v>0</v>
      </c>
      <c r="R20" s="32">
        <f t="shared" ref="R20" si="4">SUM(R17:R19)</f>
        <v>0</v>
      </c>
      <c r="S20" s="32">
        <f t="shared" ref="S20" si="5">SUM(S17:S19)</f>
        <v>30</v>
      </c>
      <c r="T20" s="32">
        <f t="shared" ref="T20" si="6">SUM(T17:T19)</f>
        <v>5</v>
      </c>
      <c r="U20" s="32">
        <f t="shared" ref="U20" si="7">SUM(U17:U19)</f>
        <v>30</v>
      </c>
      <c r="V20" s="32">
        <f t="shared" ref="V20" si="8">SUM(V17:V19)</f>
        <v>10</v>
      </c>
      <c r="W20" s="32">
        <f t="shared" ref="W20" si="9">SUM(W17:W19)</f>
        <v>10</v>
      </c>
      <c r="X20" s="32">
        <f t="shared" ref="X20" si="10">SUM(X17:X19)</f>
        <v>5</v>
      </c>
      <c r="Y20" s="33">
        <f t="shared" ref="Y20" si="11">SUM(Y17:Y19)</f>
        <v>10</v>
      </c>
    </row>
    <row r="21" spans="1:25" ht="15" thickBot="1" x14ac:dyDescent="0.35">
      <c r="P21" s="42" t="s">
        <v>64</v>
      </c>
      <c r="Q21" s="36">
        <v>20</v>
      </c>
      <c r="R21" s="10"/>
      <c r="S21" s="23"/>
      <c r="T21" s="23"/>
      <c r="U21" s="29"/>
      <c r="V21" s="29"/>
      <c r="W21" s="29"/>
      <c r="X21" s="23"/>
      <c r="Y21" s="23"/>
    </row>
    <row r="22" spans="1:25" ht="15" thickBot="1" x14ac:dyDescent="0.35">
      <c r="B22" s="22" t="s">
        <v>58</v>
      </c>
      <c r="Q22" s="4"/>
    </row>
    <row r="23" spans="1:25" ht="15" thickBot="1" x14ac:dyDescent="0.35">
      <c r="C23" s="416" t="s">
        <v>18</v>
      </c>
      <c r="D23" s="417"/>
      <c r="E23" s="417"/>
      <c r="F23" s="417"/>
      <c r="G23" s="417"/>
      <c r="H23" s="417"/>
      <c r="I23" s="417"/>
      <c r="J23" s="417"/>
      <c r="K23" s="417"/>
      <c r="L23" s="417"/>
      <c r="M23" s="418"/>
      <c r="O23" s="24" t="s">
        <v>68</v>
      </c>
      <c r="P23" s="37" t="s">
        <v>61</v>
      </c>
      <c r="Q23" s="47" t="s">
        <v>19</v>
      </c>
      <c r="R23" s="47" t="s">
        <v>20</v>
      </c>
      <c r="S23" s="47" t="s">
        <v>21</v>
      </c>
      <c r="T23" s="47" t="s">
        <v>22</v>
      </c>
      <c r="U23" s="47" t="s">
        <v>23</v>
      </c>
      <c r="V23" s="47" t="s">
        <v>24</v>
      </c>
      <c r="W23" s="47" t="s">
        <v>25</v>
      </c>
      <c r="X23" s="47" t="s">
        <v>26</v>
      </c>
      <c r="Y23" s="48" t="s">
        <v>27</v>
      </c>
    </row>
    <row r="24" spans="1:25" x14ac:dyDescent="0.3">
      <c r="B24" s="6" t="s">
        <v>50</v>
      </c>
      <c r="C24" s="7" t="s">
        <v>19</v>
      </c>
      <c r="D24" s="7" t="s">
        <v>20</v>
      </c>
      <c r="E24" s="7" t="s">
        <v>21</v>
      </c>
      <c r="F24" s="7" t="s">
        <v>22</v>
      </c>
      <c r="G24" s="7" t="s">
        <v>23</v>
      </c>
      <c r="H24" s="7" t="s">
        <v>24</v>
      </c>
      <c r="I24" s="7" t="s">
        <v>25</v>
      </c>
      <c r="J24" s="7" t="s">
        <v>26</v>
      </c>
      <c r="K24" s="7" t="s">
        <v>27</v>
      </c>
      <c r="L24" s="7" t="s">
        <v>28</v>
      </c>
      <c r="M24" s="8" t="s">
        <v>29</v>
      </c>
      <c r="P24" s="38" t="s">
        <v>73</v>
      </c>
      <c r="Q24" s="34"/>
      <c r="R24" s="34">
        <v>10</v>
      </c>
      <c r="S24" s="34"/>
      <c r="T24" s="34"/>
      <c r="U24" s="34"/>
      <c r="V24" s="34"/>
      <c r="W24" s="34"/>
      <c r="X24" s="34"/>
      <c r="Y24" s="35">
        <v>10</v>
      </c>
    </row>
    <row r="25" spans="1:25" x14ac:dyDescent="0.3">
      <c r="B25" s="9" t="s">
        <v>40</v>
      </c>
      <c r="C25" s="10"/>
      <c r="D25" s="10">
        <v>40</v>
      </c>
      <c r="E25" s="10">
        <v>26</v>
      </c>
      <c r="F25" s="10">
        <v>18</v>
      </c>
      <c r="G25" s="10">
        <v>24</v>
      </c>
      <c r="H25" s="10">
        <v>28</v>
      </c>
      <c r="I25" s="10">
        <v>15</v>
      </c>
      <c r="J25" s="10">
        <v>67</v>
      </c>
      <c r="K25" s="10">
        <v>121</v>
      </c>
      <c r="L25" s="10">
        <v>52</v>
      </c>
      <c r="M25" s="11">
        <v>16</v>
      </c>
      <c r="P25" s="39" t="s">
        <v>74</v>
      </c>
      <c r="Q25" s="25"/>
      <c r="R25" s="25"/>
      <c r="S25" s="25"/>
      <c r="T25" s="27">
        <v>20</v>
      </c>
      <c r="U25" s="27"/>
      <c r="V25" s="27">
        <v>10</v>
      </c>
      <c r="W25" s="27">
        <v>20</v>
      </c>
      <c r="X25" s="27">
        <v>30</v>
      </c>
      <c r="Y25" s="30"/>
    </row>
    <row r="26" spans="1:25" x14ac:dyDescent="0.3">
      <c r="B26" s="9" t="s">
        <v>41</v>
      </c>
      <c r="C26" s="10"/>
      <c r="D26" s="10"/>
      <c r="E26" s="10">
        <v>40</v>
      </c>
      <c r="F26" s="10"/>
      <c r="G26" s="10"/>
      <c r="H26" s="10"/>
      <c r="I26" s="10"/>
      <c r="J26" s="10"/>
      <c r="K26" s="10"/>
      <c r="L26" s="10"/>
      <c r="M26" s="11"/>
      <c r="P26" s="40" t="s">
        <v>75</v>
      </c>
      <c r="Q26" s="26"/>
      <c r="R26" s="27"/>
      <c r="S26" s="27"/>
      <c r="T26" s="27"/>
      <c r="U26" s="27">
        <v>5</v>
      </c>
      <c r="V26" s="27"/>
      <c r="W26" s="27"/>
      <c r="X26" s="27"/>
      <c r="Y26" s="31">
        <v>5</v>
      </c>
    </row>
    <row r="27" spans="1:25" ht="15" thickBot="1" x14ac:dyDescent="0.35">
      <c r="B27" s="9" t="s">
        <v>42</v>
      </c>
      <c r="C27" s="10">
        <v>80</v>
      </c>
      <c r="D27" s="10">
        <f>Table145[[#This Row],[W0]]+D26+D29-D25</f>
        <v>40</v>
      </c>
      <c r="E27" s="10">
        <f>Table145[[#This Row],[W1]]+E26+E29-E25</f>
        <v>54</v>
      </c>
      <c r="F27" s="10">
        <f>Table145[[#This Row],[W2]]+F26+F29-F25</f>
        <v>36</v>
      </c>
      <c r="G27" s="10">
        <f>Table145[[#This Row],[W3]]+G26+G29-G25</f>
        <v>12</v>
      </c>
      <c r="H27" s="10">
        <f>Table145[[#This Row],[W4]]+H26+H29-H25</f>
        <v>24</v>
      </c>
      <c r="I27" s="10">
        <f>Table145[[#This Row],[W5]]+I26+I29-I25</f>
        <v>29</v>
      </c>
      <c r="J27" s="10">
        <f>Table145[[#This Row],[W6]]+J26+J29-J25</f>
        <v>22</v>
      </c>
      <c r="K27" s="10">
        <f>Table145[[#This Row],[W7]]+K26+K29-K25</f>
        <v>21</v>
      </c>
      <c r="L27" s="10">
        <f>Table145[[#This Row],[W8]]+L26+L29-L25</f>
        <v>29</v>
      </c>
      <c r="M27" s="11">
        <f>Table145[[#This Row],[W9]]+M26+M29-M25</f>
        <v>13</v>
      </c>
      <c r="P27" s="41" t="s">
        <v>72</v>
      </c>
      <c r="Q27" s="32">
        <f>SUM(Q24:Q26)</f>
        <v>0</v>
      </c>
      <c r="R27" s="32">
        <f t="shared" ref="R27" si="12">SUM(R24:R26)</f>
        <v>10</v>
      </c>
      <c r="S27" s="32">
        <f t="shared" ref="S27" si="13">SUM(S24:S26)</f>
        <v>0</v>
      </c>
      <c r="T27" s="32">
        <f t="shared" ref="T27" si="14">SUM(T24:T26)</f>
        <v>20</v>
      </c>
      <c r="U27" s="32">
        <f t="shared" ref="U27" si="15">SUM(U24:U26)</f>
        <v>5</v>
      </c>
      <c r="V27" s="32">
        <f t="shared" ref="V27" si="16">SUM(V24:V26)</f>
        <v>10</v>
      </c>
      <c r="W27" s="32">
        <f t="shared" ref="W27" si="17">SUM(W24:W26)</f>
        <v>20</v>
      </c>
      <c r="X27" s="32">
        <f t="shared" ref="X27" si="18">SUM(X24:X26)</f>
        <v>30</v>
      </c>
      <c r="Y27" s="33">
        <f t="shared" ref="Y27" si="19">SUM(Y24:Y26)</f>
        <v>15</v>
      </c>
    </row>
    <row r="28" spans="1:25" ht="15" thickBot="1" x14ac:dyDescent="0.35">
      <c r="B28" s="9" t="s">
        <v>43</v>
      </c>
      <c r="C28" s="10"/>
      <c r="D28" s="10">
        <f t="shared" ref="D28:M28" si="20">IF(C27-D25&lt;=$B$14, D25-C27+$B$14,0)</f>
        <v>0</v>
      </c>
      <c r="E28" s="10">
        <f t="shared" si="20"/>
        <v>0</v>
      </c>
      <c r="F28" s="10">
        <f t="shared" si="20"/>
        <v>0</v>
      </c>
      <c r="G28" s="10">
        <f t="shared" si="20"/>
        <v>0</v>
      </c>
      <c r="H28" s="10">
        <f t="shared" si="20"/>
        <v>26</v>
      </c>
      <c r="I28" s="10">
        <f t="shared" si="20"/>
        <v>1</v>
      </c>
      <c r="J28" s="10">
        <f t="shared" si="20"/>
        <v>48</v>
      </c>
      <c r="K28" s="10">
        <f t="shared" si="20"/>
        <v>109</v>
      </c>
      <c r="L28" s="10">
        <f t="shared" si="20"/>
        <v>41</v>
      </c>
      <c r="M28" s="11">
        <f t="shared" si="20"/>
        <v>0</v>
      </c>
      <c r="P28" s="42" t="s">
        <v>65</v>
      </c>
      <c r="Q28" s="36">
        <v>22</v>
      </c>
      <c r="R28" s="10"/>
      <c r="S28" s="23"/>
      <c r="T28" s="23"/>
      <c r="U28" s="29"/>
      <c r="V28" s="29"/>
      <c r="W28" s="29"/>
      <c r="X28" s="23"/>
      <c r="Y28" s="23"/>
    </row>
    <row r="29" spans="1:25" ht="15" thickBot="1" x14ac:dyDescent="0.35">
      <c r="B29" s="13" t="s">
        <v>44</v>
      </c>
      <c r="C29" s="10"/>
      <c r="D29" s="10">
        <f t="shared" ref="D29:M29" si="21" xml:space="preserve"> CEILING(D28/$B$15,1)*$B$15</f>
        <v>0</v>
      </c>
      <c r="E29" s="10">
        <f t="shared" si="21"/>
        <v>0</v>
      </c>
      <c r="F29" s="10">
        <f t="shared" si="21"/>
        <v>0</v>
      </c>
      <c r="G29" s="10">
        <f t="shared" si="21"/>
        <v>0</v>
      </c>
      <c r="H29" s="10">
        <f t="shared" si="21"/>
        <v>40</v>
      </c>
      <c r="I29" s="10">
        <f t="shared" si="21"/>
        <v>20</v>
      </c>
      <c r="J29" s="10">
        <f t="shared" si="21"/>
        <v>60</v>
      </c>
      <c r="K29" s="10">
        <f t="shared" si="21"/>
        <v>120</v>
      </c>
      <c r="L29" s="10">
        <f t="shared" si="21"/>
        <v>60</v>
      </c>
      <c r="M29" s="11">
        <f t="shared" si="21"/>
        <v>0</v>
      </c>
    </row>
    <row r="30" spans="1:25" ht="15" thickBot="1" x14ac:dyDescent="0.35">
      <c r="B30" s="14" t="s">
        <v>45</v>
      </c>
      <c r="C30" s="15"/>
      <c r="D30" s="15"/>
      <c r="E30" s="15"/>
      <c r="F30" s="15"/>
      <c r="G30" s="15">
        <f>H29</f>
        <v>40</v>
      </c>
      <c r="H30" s="15">
        <f t="shared" ref="H30:L30" si="22">I29</f>
        <v>20</v>
      </c>
      <c r="I30" s="15">
        <f t="shared" si="22"/>
        <v>60</v>
      </c>
      <c r="J30" s="15">
        <f t="shared" si="22"/>
        <v>120</v>
      </c>
      <c r="K30" s="15">
        <f t="shared" si="22"/>
        <v>60</v>
      </c>
      <c r="L30" s="15">
        <f t="shared" si="22"/>
        <v>0</v>
      </c>
      <c r="M30" s="16">
        <f>N36</f>
        <v>0</v>
      </c>
      <c r="O30" s="24" t="s">
        <v>67</v>
      </c>
      <c r="P30" s="49" t="s">
        <v>62</v>
      </c>
      <c r="Q30" s="50" t="s">
        <v>18</v>
      </c>
      <c r="R30" s="51"/>
      <c r="S30" s="51"/>
      <c r="T30" s="51"/>
      <c r="U30" s="51"/>
      <c r="V30" s="51"/>
      <c r="W30" s="51"/>
      <c r="X30" s="51"/>
      <c r="Y30" s="52"/>
    </row>
    <row r="31" spans="1:25" x14ac:dyDescent="0.3">
      <c r="P31" s="6" t="s">
        <v>50</v>
      </c>
      <c r="Q31" s="7" t="s">
        <v>19</v>
      </c>
      <c r="R31" s="7" t="s">
        <v>20</v>
      </c>
      <c r="S31" s="7" t="s">
        <v>21</v>
      </c>
      <c r="T31" s="7" t="s">
        <v>22</v>
      </c>
      <c r="U31" s="7" t="s">
        <v>23</v>
      </c>
      <c r="V31" s="7" t="s">
        <v>24</v>
      </c>
      <c r="W31" s="7" t="s">
        <v>25</v>
      </c>
      <c r="X31" s="7" t="s">
        <v>26</v>
      </c>
      <c r="Y31" s="8" t="s">
        <v>27</v>
      </c>
    </row>
    <row r="32" spans="1:25" x14ac:dyDescent="0.3">
      <c r="P32" s="9" t="s">
        <v>40</v>
      </c>
      <c r="Q32" s="10"/>
      <c r="R32" s="10">
        <f>SUM(R27,R20,R13)</f>
        <v>20</v>
      </c>
      <c r="S32" s="10">
        <f t="shared" ref="S32:Y32" si="23">SUM(S27,S20,S13)</f>
        <v>30</v>
      </c>
      <c r="T32" s="10">
        <f t="shared" si="23"/>
        <v>65</v>
      </c>
      <c r="U32" s="10">
        <f t="shared" si="23"/>
        <v>45</v>
      </c>
      <c r="V32" s="10">
        <f t="shared" si="23"/>
        <v>60</v>
      </c>
      <c r="W32" s="10">
        <f t="shared" si="23"/>
        <v>35</v>
      </c>
      <c r="X32" s="10">
        <f t="shared" si="23"/>
        <v>35</v>
      </c>
      <c r="Y32" s="11">
        <f t="shared" si="23"/>
        <v>25</v>
      </c>
    </row>
    <row r="33" spans="16:25" x14ac:dyDescent="0.3">
      <c r="P33" s="9" t="s">
        <v>41</v>
      </c>
      <c r="Q33" s="10"/>
      <c r="R33" s="10"/>
      <c r="S33" s="10">
        <v>40</v>
      </c>
      <c r="T33" s="10"/>
      <c r="U33" s="10"/>
      <c r="V33" s="10"/>
      <c r="W33" s="10"/>
      <c r="X33" s="10"/>
      <c r="Y33" s="11"/>
    </row>
    <row r="34" spans="16:25" x14ac:dyDescent="0.3">
      <c r="P34" s="9" t="s">
        <v>42</v>
      </c>
      <c r="Q34" s="10">
        <v>80</v>
      </c>
      <c r="R34" s="10">
        <f>Table1456[[#This Row],[W0]]+R33+R36-R32</f>
        <v>60</v>
      </c>
      <c r="S34" s="10">
        <f>Table1456[[#This Row],[W1]]+S33+S36-S32</f>
        <v>70</v>
      </c>
      <c r="T34" s="10">
        <f>Table1456[[#This Row],[W2]]+T33+T36-T32</f>
        <v>25</v>
      </c>
      <c r="U34" s="10">
        <f>Table1456[[#This Row],[W3]]+U33+U36-U32</f>
        <v>20</v>
      </c>
      <c r="V34" s="10">
        <f>Table1456[[#This Row],[W4]]+V33+V36-V32</f>
        <v>20</v>
      </c>
      <c r="W34" s="10">
        <f>Table1456[[#This Row],[W5]]+W33+W36-W32</f>
        <v>25</v>
      </c>
      <c r="X34" s="10">
        <f>Table1456[[#This Row],[W6]]+X33+X36-X32</f>
        <v>10</v>
      </c>
      <c r="Y34" s="11">
        <f>Table1456[[#This Row],[W7]]+Y33+Y36-Y32</f>
        <v>25</v>
      </c>
    </row>
    <row r="35" spans="16:25" x14ac:dyDescent="0.3">
      <c r="P35" s="9" t="s">
        <v>43</v>
      </c>
      <c r="Q35" s="10"/>
      <c r="R35" s="10">
        <f>IF(Q34-R32&lt;=$Q$40, R32-Q34+$Q$40,0)</f>
        <v>0</v>
      </c>
      <c r="S35" s="10">
        <f>IF(R34-S32&lt;=$Q$40, S32-R34+$Q$40,0)</f>
        <v>0</v>
      </c>
      <c r="T35" s="10">
        <f t="shared" ref="T35:Y35" si="24">IF(S34-T32&lt;=$Q$40, T32-S34+$Q$40,0)</f>
        <v>5</v>
      </c>
      <c r="U35" s="10">
        <f t="shared" si="24"/>
        <v>30</v>
      </c>
      <c r="V35" s="10">
        <f t="shared" si="24"/>
        <v>50</v>
      </c>
      <c r="W35" s="10">
        <f t="shared" si="24"/>
        <v>25</v>
      </c>
      <c r="X35" s="10">
        <f t="shared" si="24"/>
        <v>20</v>
      </c>
      <c r="Y35" s="11">
        <f t="shared" si="24"/>
        <v>25</v>
      </c>
    </row>
    <row r="36" spans="16:25" x14ac:dyDescent="0.3">
      <c r="P36" s="13" t="s">
        <v>44</v>
      </c>
      <c r="Q36" s="10"/>
      <c r="R36" s="10">
        <f xml:space="preserve"> CEILING(R35/$Q$41,1)*$Q$41</f>
        <v>0</v>
      </c>
      <c r="S36" s="10">
        <f xml:space="preserve"> CEILING(S35/$Q$41,1)*$Q$41</f>
        <v>0</v>
      </c>
      <c r="T36" s="10">
        <f t="shared" ref="T36:Y36" si="25" xml:space="preserve"> CEILING(T35/$Q$41,1)*$Q$41</f>
        <v>20</v>
      </c>
      <c r="U36" s="10">
        <f t="shared" si="25"/>
        <v>40</v>
      </c>
      <c r="V36" s="10">
        <f t="shared" si="25"/>
        <v>60</v>
      </c>
      <c r="W36" s="10">
        <f t="shared" si="25"/>
        <v>40</v>
      </c>
      <c r="X36" s="10">
        <f t="shared" si="25"/>
        <v>20</v>
      </c>
      <c r="Y36" s="11">
        <f t="shared" si="25"/>
        <v>40</v>
      </c>
    </row>
    <row r="37" spans="16:25" ht="15" thickBot="1" x14ac:dyDescent="0.35">
      <c r="P37" s="14" t="s">
        <v>45</v>
      </c>
      <c r="Q37" s="15"/>
      <c r="R37" s="15"/>
      <c r="S37" s="15"/>
      <c r="T37" s="15"/>
      <c r="U37" s="15">
        <f>V36</f>
        <v>60</v>
      </c>
      <c r="V37" s="15">
        <f t="shared" ref="V37:Y37" si="26">W36</f>
        <v>40</v>
      </c>
      <c r="W37" s="15">
        <f t="shared" si="26"/>
        <v>20</v>
      </c>
      <c r="X37" s="15">
        <f t="shared" si="26"/>
        <v>40</v>
      </c>
      <c r="Y37" s="16">
        <f t="shared" si="26"/>
        <v>0</v>
      </c>
    </row>
    <row r="40" spans="16:25" x14ac:dyDescent="0.3">
      <c r="P40" s="3" t="s">
        <v>35</v>
      </c>
      <c r="Q40" s="4">
        <v>10</v>
      </c>
    </row>
    <row r="41" spans="16:25" x14ac:dyDescent="0.3">
      <c r="P41" s="3" t="s">
        <v>36</v>
      </c>
      <c r="Q41" s="4">
        <v>20</v>
      </c>
    </row>
    <row r="42" spans="16:25" x14ac:dyDescent="0.3">
      <c r="P42" s="3" t="s">
        <v>37</v>
      </c>
      <c r="Q42" s="4" t="s">
        <v>76</v>
      </c>
    </row>
    <row r="43" spans="16:25" x14ac:dyDescent="0.3">
      <c r="P43" s="17" t="s">
        <v>38</v>
      </c>
      <c r="Q43" s="18" t="s">
        <v>34</v>
      </c>
    </row>
  </sheetData>
  <mergeCells count="2">
    <mergeCell ref="C4:M4"/>
    <mergeCell ref="C23:M23"/>
  </mergeCells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CE79-25FA-4E75-8A2D-ED34D337B3C2}">
  <dimension ref="A2:T66"/>
  <sheetViews>
    <sheetView topLeftCell="A37" zoomScaleNormal="100" workbookViewId="0">
      <selection activeCell="C65" sqref="C65:D66"/>
    </sheetView>
  </sheetViews>
  <sheetFormatPr defaultRowHeight="14.4" x14ac:dyDescent="0.3"/>
  <cols>
    <col min="2" max="2" width="6.33203125" customWidth="1"/>
    <col min="3" max="3" width="29.109375" bestFit="1" customWidth="1"/>
    <col min="4" max="4" width="9.44140625" customWidth="1"/>
    <col min="5" max="5" width="8.88671875" bestFit="1" customWidth="1"/>
    <col min="6" max="12" width="8.88671875" style="4" bestFit="1" customWidth="1"/>
    <col min="13" max="20" width="8.88671875" style="4" bestFit="1"/>
    <col min="22" max="22" width="17.6640625" bestFit="1" customWidth="1"/>
  </cols>
  <sheetData>
    <row r="2" spans="1:20" x14ac:dyDescent="0.3">
      <c r="A2" s="21"/>
      <c r="C2" s="53" t="s">
        <v>71</v>
      </c>
    </row>
    <row r="3" spans="1:20" x14ac:dyDescent="0.3">
      <c r="A3" s="21"/>
      <c r="C3" s="53"/>
    </row>
    <row r="4" spans="1:20" x14ac:dyDescent="0.3">
      <c r="B4" s="117" t="s">
        <v>81</v>
      </c>
      <c r="C4" s="94" t="s">
        <v>79</v>
      </c>
    </row>
    <row r="5" spans="1:20" x14ac:dyDescent="0.3">
      <c r="C5" s="118" t="s">
        <v>63</v>
      </c>
      <c r="D5" s="119">
        <v>25</v>
      </c>
    </row>
    <row r="6" spans="1:20" x14ac:dyDescent="0.3">
      <c r="C6" s="118" t="s">
        <v>92</v>
      </c>
      <c r="D6" s="120">
        <v>2</v>
      </c>
      <c r="E6" t="s">
        <v>93</v>
      </c>
    </row>
    <row r="7" spans="1:20" ht="15" thickBot="1" x14ac:dyDescent="0.35">
      <c r="C7" s="118" t="s">
        <v>33</v>
      </c>
      <c r="D7" s="122">
        <v>20</v>
      </c>
      <c r="E7" t="s">
        <v>66</v>
      </c>
    </row>
    <row r="8" spans="1:20" ht="15" thickBot="1" x14ac:dyDescent="0.35">
      <c r="D8" s="71" t="s">
        <v>96</v>
      </c>
      <c r="E8" s="47" t="s">
        <v>20</v>
      </c>
      <c r="F8" s="47" t="s">
        <v>21</v>
      </c>
      <c r="G8" s="47" t="s">
        <v>22</v>
      </c>
      <c r="H8" s="47" t="s">
        <v>23</v>
      </c>
      <c r="I8" s="47" t="s">
        <v>24</v>
      </c>
      <c r="J8" s="47" t="s">
        <v>25</v>
      </c>
      <c r="K8" s="47" t="s">
        <v>26</v>
      </c>
      <c r="L8" s="47" t="s">
        <v>27</v>
      </c>
      <c r="M8" s="47" t="s">
        <v>28</v>
      </c>
      <c r="N8" s="47" t="s">
        <v>29</v>
      </c>
      <c r="O8" s="47" t="s">
        <v>49</v>
      </c>
      <c r="P8" s="47" t="s">
        <v>87</v>
      </c>
      <c r="Q8" s="47" t="s">
        <v>88</v>
      </c>
      <c r="R8" s="47" t="s">
        <v>89</v>
      </c>
      <c r="S8" s="47" t="s">
        <v>90</v>
      </c>
      <c r="T8" s="48" t="s">
        <v>91</v>
      </c>
    </row>
    <row r="9" spans="1:20" x14ac:dyDescent="0.3">
      <c r="C9" s="101" t="s">
        <v>73</v>
      </c>
      <c r="D9" s="72"/>
      <c r="E9" s="69">
        <v>10</v>
      </c>
      <c r="F9" s="69"/>
      <c r="G9" s="69"/>
      <c r="H9" s="69">
        <v>10</v>
      </c>
      <c r="I9" s="69"/>
      <c r="J9" s="69"/>
      <c r="K9" s="69"/>
      <c r="L9" s="69"/>
      <c r="M9" s="69"/>
      <c r="N9" s="69">
        <v>10</v>
      </c>
      <c r="O9" s="69"/>
      <c r="P9" s="69"/>
      <c r="Q9" s="69"/>
      <c r="R9" s="69"/>
      <c r="S9" s="69">
        <v>10</v>
      </c>
      <c r="T9" s="70"/>
    </row>
    <row r="10" spans="1:20" x14ac:dyDescent="0.3">
      <c r="C10" s="102" t="s">
        <v>74</v>
      </c>
      <c r="D10" s="73"/>
      <c r="E10" s="43"/>
      <c r="F10" s="43"/>
      <c r="G10" s="43">
        <v>40</v>
      </c>
      <c r="H10" s="43"/>
      <c r="I10" s="43">
        <v>40</v>
      </c>
      <c r="J10" s="43"/>
      <c r="K10" s="43"/>
      <c r="L10" s="43">
        <v>30</v>
      </c>
      <c r="M10" s="43">
        <v>40</v>
      </c>
      <c r="N10" s="43"/>
      <c r="O10" s="43"/>
      <c r="P10" s="43"/>
      <c r="Q10" s="43">
        <v>40</v>
      </c>
      <c r="R10" s="43"/>
      <c r="S10" s="43"/>
      <c r="T10" s="44"/>
    </row>
    <row r="11" spans="1:20" ht="15" thickBot="1" x14ac:dyDescent="0.35">
      <c r="C11" s="103" t="s">
        <v>104</v>
      </c>
      <c r="D11" s="95"/>
      <c r="E11" s="61">
        <f t="shared" ref="E11:T11" si="0">SUM(E9:E10)</f>
        <v>10</v>
      </c>
      <c r="F11" s="61">
        <f t="shared" si="0"/>
        <v>0</v>
      </c>
      <c r="G11" s="61">
        <f t="shared" si="0"/>
        <v>40</v>
      </c>
      <c r="H11" s="61">
        <f t="shared" si="0"/>
        <v>10</v>
      </c>
      <c r="I11" s="61">
        <f t="shared" si="0"/>
        <v>40</v>
      </c>
      <c r="J11" s="61">
        <f t="shared" si="0"/>
        <v>0</v>
      </c>
      <c r="K11" s="61">
        <f t="shared" si="0"/>
        <v>0</v>
      </c>
      <c r="L11" s="61">
        <f t="shared" si="0"/>
        <v>30</v>
      </c>
      <c r="M11" s="61">
        <f t="shared" si="0"/>
        <v>40</v>
      </c>
      <c r="N11" s="61">
        <f t="shared" si="0"/>
        <v>10</v>
      </c>
      <c r="O11" s="61">
        <f t="shared" si="0"/>
        <v>0</v>
      </c>
      <c r="P11" s="61">
        <f t="shared" si="0"/>
        <v>0</v>
      </c>
      <c r="Q11" s="61">
        <f t="shared" si="0"/>
        <v>40</v>
      </c>
      <c r="R11" s="61">
        <f t="shared" si="0"/>
        <v>0</v>
      </c>
      <c r="S11" s="61">
        <f t="shared" si="0"/>
        <v>10</v>
      </c>
      <c r="T11" s="62">
        <f t="shared" si="0"/>
        <v>0</v>
      </c>
    </row>
    <row r="12" spans="1:20" x14ac:dyDescent="0.3">
      <c r="C12" s="111" t="s">
        <v>84</v>
      </c>
      <c r="D12" s="115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</row>
    <row r="13" spans="1:20" x14ac:dyDescent="0.3">
      <c r="C13" s="112" t="s">
        <v>85</v>
      </c>
      <c r="D13" s="116">
        <v>40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100"/>
    </row>
    <row r="14" spans="1:20" x14ac:dyDescent="0.3">
      <c r="C14" s="112" t="s">
        <v>30</v>
      </c>
      <c r="D14" s="11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100"/>
    </row>
    <row r="15" spans="1:20" x14ac:dyDescent="0.3">
      <c r="C15" s="113" t="s">
        <v>31</v>
      </c>
      <c r="D15" s="11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100"/>
    </row>
    <row r="16" spans="1:20" ht="15" thickBot="1" x14ac:dyDescent="0.35">
      <c r="C16" s="114" t="s">
        <v>86</v>
      </c>
      <c r="D16" s="7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</row>
    <row r="17" spans="2:20" ht="15" thickBot="1" x14ac:dyDescent="0.35">
      <c r="C17" s="56" t="s">
        <v>77</v>
      </c>
      <c r="D17" s="64"/>
      <c r="E17" s="65">
        <f>E11*$D$5</f>
        <v>250</v>
      </c>
      <c r="F17" s="65">
        <f t="shared" ref="F17:L17" si="1">F11*$D$5</f>
        <v>0</v>
      </c>
      <c r="G17" s="65">
        <f t="shared" si="1"/>
        <v>1000</v>
      </c>
      <c r="H17" s="65">
        <f t="shared" si="1"/>
        <v>250</v>
      </c>
      <c r="I17" s="65">
        <f t="shared" si="1"/>
        <v>1000</v>
      </c>
      <c r="J17" s="65">
        <f t="shared" si="1"/>
        <v>0</v>
      </c>
      <c r="K17" s="65">
        <f t="shared" si="1"/>
        <v>0</v>
      </c>
      <c r="L17" s="65">
        <f t="shared" si="1"/>
        <v>750</v>
      </c>
      <c r="M17" s="65">
        <f t="shared" ref="M17:T17" si="2">M11*$D$5</f>
        <v>1000</v>
      </c>
      <c r="N17" s="65">
        <f t="shared" si="2"/>
        <v>250</v>
      </c>
      <c r="O17" s="65">
        <f t="shared" si="2"/>
        <v>0</v>
      </c>
      <c r="P17" s="65">
        <f t="shared" si="2"/>
        <v>0</v>
      </c>
      <c r="Q17" s="65">
        <f t="shared" si="2"/>
        <v>1000</v>
      </c>
      <c r="R17" s="65">
        <f t="shared" si="2"/>
        <v>0</v>
      </c>
      <c r="S17" s="65">
        <f t="shared" si="2"/>
        <v>250</v>
      </c>
      <c r="T17" s="66">
        <f t="shared" si="2"/>
        <v>0</v>
      </c>
    </row>
    <row r="18" spans="2:20" x14ac:dyDescent="0.3">
      <c r="D18" s="4"/>
    </row>
    <row r="19" spans="2:20" x14ac:dyDescent="0.3">
      <c r="B19" s="117" t="s">
        <v>82</v>
      </c>
      <c r="C19" s="94" t="s">
        <v>95</v>
      </c>
      <c r="D19" s="4"/>
    </row>
    <row r="20" spans="2:20" x14ac:dyDescent="0.3">
      <c r="C20" s="118" t="s">
        <v>63</v>
      </c>
      <c r="D20" s="119">
        <v>20</v>
      </c>
    </row>
    <row r="21" spans="2:20" x14ac:dyDescent="0.3">
      <c r="C21" s="118" t="s">
        <v>92</v>
      </c>
      <c r="D21" s="120">
        <v>1</v>
      </c>
      <c r="E21" t="s">
        <v>93</v>
      </c>
    </row>
    <row r="22" spans="2:20" ht="15" thickBot="1" x14ac:dyDescent="0.35">
      <c r="C22" s="118" t="s">
        <v>33</v>
      </c>
      <c r="D22" s="122">
        <v>10</v>
      </c>
      <c r="E22" t="s">
        <v>66</v>
      </c>
    </row>
    <row r="23" spans="2:20" ht="15" thickBot="1" x14ac:dyDescent="0.35">
      <c r="B23" s="24"/>
      <c r="D23" s="104" t="s">
        <v>19</v>
      </c>
      <c r="E23" s="105" t="s">
        <v>20</v>
      </c>
      <c r="F23" s="105" t="s">
        <v>21</v>
      </c>
      <c r="G23" s="105" t="s">
        <v>22</v>
      </c>
      <c r="H23" s="105" t="s">
        <v>23</v>
      </c>
      <c r="I23" s="105" t="s">
        <v>24</v>
      </c>
      <c r="J23" s="105" t="s">
        <v>25</v>
      </c>
      <c r="K23" s="105" t="s">
        <v>26</v>
      </c>
      <c r="L23" s="105" t="s">
        <v>27</v>
      </c>
      <c r="M23" s="105" t="s">
        <v>28</v>
      </c>
      <c r="N23" s="105" t="s">
        <v>29</v>
      </c>
      <c r="O23" s="105" t="s">
        <v>49</v>
      </c>
      <c r="P23" s="105" t="s">
        <v>87</v>
      </c>
      <c r="Q23" s="105" t="s">
        <v>88</v>
      </c>
      <c r="R23" s="105" t="s">
        <v>89</v>
      </c>
      <c r="S23" s="105" t="s">
        <v>90</v>
      </c>
      <c r="T23" s="106" t="s">
        <v>91</v>
      </c>
    </row>
    <row r="24" spans="2:20" x14ac:dyDescent="0.3">
      <c r="C24" s="101" t="s">
        <v>73</v>
      </c>
      <c r="D24" s="108"/>
      <c r="E24" s="109"/>
      <c r="F24" s="109">
        <v>10</v>
      </c>
      <c r="G24" s="109"/>
      <c r="H24" s="109"/>
      <c r="I24" s="109"/>
      <c r="J24" s="109">
        <v>10</v>
      </c>
      <c r="K24" s="109"/>
      <c r="L24" s="109">
        <v>10</v>
      </c>
      <c r="M24" s="109"/>
      <c r="N24" s="109">
        <v>10</v>
      </c>
      <c r="O24" s="109"/>
      <c r="P24" s="109">
        <v>10</v>
      </c>
      <c r="Q24" s="109"/>
      <c r="R24" s="109">
        <v>10</v>
      </c>
      <c r="S24" s="109"/>
      <c r="T24" s="110">
        <v>10</v>
      </c>
    </row>
    <row r="25" spans="2:20" x14ac:dyDescent="0.3">
      <c r="C25" s="102" t="s">
        <v>74</v>
      </c>
      <c r="D25" s="73"/>
      <c r="E25" s="43"/>
      <c r="F25" s="43">
        <v>20</v>
      </c>
      <c r="G25" s="43"/>
      <c r="H25" s="43">
        <v>30</v>
      </c>
      <c r="I25" s="43">
        <v>10</v>
      </c>
      <c r="J25" s="43"/>
      <c r="K25" s="43"/>
      <c r="L25" s="43"/>
      <c r="M25" s="43">
        <v>10</v>
      </c>
      <c r="N25" s="43"/>
      <c r="O25" s="43"/>
      <c r="P25" s="43"/>
      <c r="Q25" s="43">
        <v>10</v>
      </c>
      <c r="R25" s="43"/>
      <c r="S25" s="43"/>
      <c r="T25" s="44"/>
    </row>
    <row r="26" spans="2:20" ht="15" thickBot="1" x14ac:dyDescent="0.35">
      <c r="C26" s="103" t="s">
        <v>104</v>
      </c>
      <c r="D26" s="74"/>
      <c r="E26" s="54">
        <f t="shared" ref="E26:T26" si="3">SUM(E24:E25)</f>
        <v>0</v>
      </c>
      <c r="F26" s="54">
        <f t="shared" si="3"/>
        <v>30</v>
      </c>
      <c r="G26" s="54">
        <f t="shared" si="3"/>
        <v>0</v>
      </c>
      <c r="H26" s="54">
        <f t="shared" si="3"/>
        <v>30</v>
      </c>
      <c r="I26" s="54">
        <f t="shared" si="3"/>
        <v>10</v>
      </c>
      <c r="J26" s="54">
        <f t="shared" si="3"/>
        <v>10</v>
      </c>
      <c r="K26" s="54">
        <f t="shared" si="3"/>
        <v>0</v>
      </c>
      <c r="L26" s="54">
        <f t="shared" si="3"/>
        <v>10</v>
      </c>
      <c r="M26" s="54">
        <f t="shared" si="3"/>
        <v>10</v>
      </c>
      <c r="N26" s="54">
        <f t="shared" si="3"/>
        <v>10</v>
      </c>
      <c r="O26" s="54">
        <f t="shared" si="3"/>
        <v>0</v>
      </c>
      <c r="P26" s="54">
        <f t="shared" si="3"/>
        <v>10</v>
      </c>
      <c r="Q26" s="54">
        <f t="shared" si="3"/>
        <v>10</v>
      </c>
      <c r="R26" s="54">
        <f t="shared" si="3"/>
        <v>10</v>
      </c>
      <c r="S26" s="54">
        <f t="shared" si="3"/>
        <v>0</v>
      </c>
      <c r="T26" s="55">
        <f t="shared" si="3"/>
        <v>10</v>
      </c>
    </row>
    <row r="27" spans="2:20" x14ac:dyDescent="0.3">
      <c r="C27" s="111" t="s">
        <v>84</v>
      </c>
      <c r="D27" s="115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9"/>
    </row>
    <row r="28" spans="2:20" x14ac:dyDescent="0.3">
      <c r="C28" s="112" t="s">
        <v>85</v>
      </c>
      <c r="D28" s="116">
        <v>20</v>
      </c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100"/>
    </row>
    <row r="29" spans="2:20" x14ac:dyDescent="0.3">
      <c r="C29" s="112" t="s">
        <v>30</v>
      </c>
      <c r="D29" s="116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100"/>
    </row>
    <row r="30" spans="2:20" x14ac:dyDescent="0.3">
      <c r="C30" s="113" t="s">
        <v>31</v>
      </c>
      <c r="D30" s="116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100"/>
    </row>
    <row r="31" spans="2:20" ht="15" thickBot="1" x14ac:dyDescent="0.35">
      <c r="C31" s="114" t="s">
        <v>86</v>
      </c>
      <c r="D31" s="7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2:20" ht="15" thickBot="1" x14ac:dyDescent="0.35">
      <c r="C32" s="67" t="s">
        <v>77</v>
      </c>
      <c r="D32" s="68"/>
      <c r="E32" s="65">
        <f>E26*$D$20</f>
        <v>0</v>
      </c>
      <c r="F32" s="65">
        <f>F26*$D$20</f>
        <v>600</v>
      </c>
      <c r="G32" s="65">
        <f t="shared" ref="G32:T32" si="4">G26*$D$20</f>
        <v>0</v>
      </c>
      <c r="H32" s="65">
        <f t="shared" si="4"/>
        <v>600</v>
      </c>
      <c r="I32" s="65">
        <f t="shared" si="4"/>
        <v>200</v>
      </c>
      <c r="J32" s="65">
        <f t="shared" si="4"/>
        <v>200</v>
      </c>
      <c r="K32" s="65">
        <f t="shared" si="4"/>
        <v>0</v>
      </c>
      <c r="L32" s="65">
        <f t="shared" si="4"/>
        <v>200</v>
      </c>
      <c r="M32" s="65">
        <f t="shared" si="4"/>
        <v>200</v>
      </c>
      <c r="N32" s="65">
        <f t="shared" si="4"/>
        <v>200</v>
      </c>
      <c r="O32" s="65">
        <f t="shared" si="4"/>
        <v>0</v>
      </c>
      <c r="P32" s="65">
        <f t="shared" si="4"/>
        <v>200</v>
      </c>
      <c r="Q32" s="65">
        <f t="shared" si="4"/>
        <v>200</v>
      </c>
      <c r="R32" s="65">
        <f t="shared" si="4"/>
        <v>200</v>
      </c>
      <c r="S32" s="65">
        <f t="shared" si="4"/>
        <v>0</v>
      </c>
      <c r="T32" s="66">
        <f t="shared" si="4"/>
        <v>200</v>
      </c>
    </row>
    <row r="33" spans="2:20" s="88" customFormat="1" x14ac:dyDescent="0.3">
      <c r="C33" s="89"/>
      <c r="D33" s="90"/>
      <c r="E33" s="91"/>
      <c r="F33" s="92"/>
      <c r="G33" s="92"/>
      <c r="H33" s="93"/>
      <c r="I33" s="93"/>
      <c r="J33" s="93"/>
      <c r="K33" s="92"/>
      <c r="L33" s="92"/>
      <c r="M33" s="93"/>
      <c r="N33" s="93"/>
      <c r="O33" s="92"/>
      <c r="P33" s="92"/>
      <c r="Q33" s="93"/>
      <c r="R33" s="93"/>
      <c r="S33" s="92"/>
      <c r="T33" s="92"/>
    </row>
    <row r="34" spans="2:20" x14ac:dyDescent="0.3">
      <c r="B34" s="117" t="s">
        <v>83</v>
      </c>
      <c r="C34" s="94" t="s">
        <v>80</v>
      </c>
      <c r="D34" s="4"/>
    </row>
    <row r="35" spans="2:20" x14ac:dyDescent="0.3">
      <c r="C35" s="118" t="s">
        <v>63</v>
      </c>
      <c r="D35" s="119">
        <v>25</v>
      </c>
    </row>
    <row r="36" spans="2:20" x14ac:dyDescent="0.3">
      <c r="C36" s="118" t="s">
        <v>92</v>
      </c>
      <c r="D36" s="120">
        <v>2</v>
      </c>
      <c r="E36" t="s">
        <v>93</v>
      </c>
    </row>
    <row r="37" spans="2:20" ht="15" thickBot="1" x14ac:dyDescent="0.35">
      <c r="C37" s="118" t="s">
        <v>33</v>
      </c>
      <c r="D37" s="122">
        <v>20</v>
      </c>
      <c r="E37" t="s">
        <v>66</v>
      </c>
    </row>
    <row r="38" spans="2:20" ht="15" thickBot="1" x14ac:dyDescent="0.35">
      <c r="D38" s="104" t="s">
        <v>19</v>
      </c>
      <c r="E38" s="105" t="s">
        <v>20</v>
      </c>
      <c r="F38" s="105" t="s">
        <v>21</v>
      </c>
      <c r="G38" s="105" t="s">
        <v>22</v>
      </c>
      <c r="H38" s="105" t="s">
        <v>23</v>
      </c>
      <c r="I38" s="105" t="s">
        <v>24</v>
      </c>
      <c r="J38" s="105" t="s">
        <v>25</v>
      </c>
      <c r="K38" s="105" t="s">
        <v>26</v>
      </c>
      <c r="L38" s="105" t="s">
        <v>27</v>
      </c>
      <c r="M38" s="105" t="s">
        <v>28</v>
      </c>
      <c r="N38" s="105" t="s">
        <v>29</v>
      </c>
      <c r="O38" s="105" t="s">
        <v>49</v>
      </c>
      <c r="P38" s="105" t="s">
        <v>87</v>
      </c>
      <c r="Q38" s="105" t="s">
        <v>88</v>
      </c>
      <c r="R38" s="105" t="s">
        <v>89</v>
      </c>
      <c r="S38" s="105" t="s">
        <v>90</v>
      </c>
      <c r="T38" s="106" t="s">
        <v>91</v>
      </c>
    </row>
    <row r="39" spans="2:20" x14ac:dyDescent="0.3">
      <c r="C39" s="101" t="s">
        <v>73</v>
      </c>
      <c r="D39" s="108"/>
      <c r="E39" s="109">
        <v>10</v>
      </c>
      <c r="F39" s="109"/>
      <c r="G39" s="109"/>
      <c r="H39" s="109"/>
      <c r="I39" s="109"/>
      <c r="J39" s="109"/>
      <c r="K39" s="109"/>
      <c r="L39" s="109">
        <v>10</v>
      </c>
      <c r="M39" s="109"/>
      <c r="N39" s="109"/>
      <c r="O39" s="109"/>
      <c r="P39" s="109">
        <v>10</v>
      </c>
      <c r="Q39" s="109"/>
      <c r="R39" s="109"/>
      <c r="S39" s="109"/>
      <c r="T39" s="110">
        <v>10</v>
      </c>
    </row>
    <row r="40" spans="2:20" x14ac:dyDescent="0.3">
      <c r="C40" s="102" t="s">
        <v>74</v>
      </c>
      <c r="D40" s="73"/>
      <c r="E40" s="43"/>
      <c r="F40" s="43"/>
      <c r="G40" s="43">
        <v>20</v>
      </c>
      <c r="H40" s="43"/>
      <c r="I40" s="43">
        <v>10</v>
      </c>
      <c r="J40" s="43">
        <v>20</v>
      </c>
      <c r="K40" s="43">
        <v>30</v>
      </c>
      <c r="L40" s="43"/>
      <c r="M40" s="43">
        <v>10</v>
      </c>
      <c r="N40" s="43">
        <v>20</v>
      </c>
      <c r="O40" s="43">
        <v>30</v>
      </c>
      <c r="P40" s="43"/>
      <c r="Q40" s="43">
        <v>10</v>
      </c>
      <c r="R40" s="43">
        <v>20</v>
      </c>
      <c r="S40" s="43">
        <v>30</v>
      </c>
      <c r="T40" s="44"/>
    </row>
    <row r="41" spans="2:20" ht="15" thickBot="1" x14ac:dyDescent="0.35">
      <c r="C41" s="103" t="s">
        <v>104</v>
      </c>
      <c r="D41" s="74"/>
      <c r="E41" s="54">
        <f t="shared" ref="E41:T41" si="5">SUM(E39:E40)</f>
        <v>10</v>
      </c>
      <c r="F41" s="54">
        <f t="shared" si="5"/>
        <v>0</v>
      </c>
      <c r="G41" s="54">
        <f t="shared" si="5"/>
        <v>20</v>
      </c>
      <c r="H41" s="54">
        <f t="shared" si="5"/>
        <v>0</v>
      </c>
      <c r="I41" s="54">
        <f t="shared" si="5"/>
        <v>10</v>
      </c>
      <c r="J41" s="54">
        <f t="shared" si="5"/>
        <v>20</v>
      </c>
      <c r="K41" s="54">
        <f t="shared" si="5"/>
        <v>30</v>
      </c>
      <c r="L41" s="54">
        <f t="shared" si="5"/>
        <v>10</v>
      </c>
      <c r="M41" s="54">
        <f t="shared" si="5"/>
        <v>10</v>
      </c>
      <c r="N41" s="54">
        <f t="shared" si="5"/>
        <v>20</v>
      </c>
      <c r="O41" s="54">
        <f t="shared" si="5"/>
        <v>30</v>
      </c>
      <c r="P41" s="54">
        <f t="shared" si="5"/>
        <v>10</v>
      </c>
      <c r="Q41" s="54">
        <f t="shared" si="5"/>
        <v>10</v>
      </c>
      <c r="R41" s="54">
        <f t="shared" si="5"/>
        <v>20</v>
      </c>
      <c r="S41" s="54">
        <f t="shared" si="5"/>
        <v>30</v>
      </c>
      <c r="T41" s="55">
        <f t="shared" si="5"/>
        <v>10</v>
      </c>
    </row>
    <row r="42" spans="2:20" x14ac:dyDescent="0.3">
      <c r="C42" s="111" t="s">
        <v>84</v>
      </c>
      <c r="D42" s="123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107"/>
    </row>
    <row r="43" spans="2:20" x14ac:dyDescent="0.3">
      <c r="C43" s="112" t="s">
        <v>85</v>
      </c>
      <c r="D43" s="116">
        <v>50</v>
      </c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100"/>
    </row>
    <row r="44" spans="2:20" x14ac:dyDescent="0.3">
      <c r="C44" s="112" t="s">
        <v>30</v>
      </c>
      <c r="D44" s="116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100"/>
    </row>
    <row r="45" spans="2:20" x14ac:dyDescent="0.3">
      <c r="C45" s="113" t="s">
        <v>31</v>
      </c>
      <c r="D45" s="116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100"/>
    </row>
    <row r="46" spans="2:20" ht="15" thickBot="1" x14ac:dyDescent="0.35">
      <c r="C46" s="114" t="s">
        <v>86</v>
      </c>
      <c r="D46" s="7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5"/>
    </row>
    <row r="47" spans="2:20" ht="15" thickBot="1" x14ac:dyDescent="0.35">
      <c r="C47" s="67" t="s">
        <v>77</v>
      </c>
      <c r="D47" s="68"/>
      <c r="E47" s="65">
        <f>E41*$D$48</f>
        <v>220</v>
      </c>
      <c r="F47" s="65">
        <f t="shared" ref="F47:L47" si="6">F41*$D$48</f>
        <v>0</v>
      </c>
      <c r="G47" s="65">
        <f t="shared" si="6"/>
        <v>440</v>
      </c>
      <c r="H47" s="65">
        <f t="shared" si="6"/>
        <v>0</v>
      </c>
      <c r="I47" s="65">
        <f t="shared" si="6"/>
        <v>220</v>
      </c>
      <c r="J47" s="65">
        <f t="shared" si="6"/>
        <v>440</v>
      </c>
      <c r="K47" s="65">
        <f t="shared" si="6"/>
        <v>660</v>
      </c>
      <c r="L47" s="66">
        <f t="shared" si="6"/>
        <v>220</v>
      </c>
      <c r="M47" s="65">
        <f t="shared" ref="M47" si="7">M41*$D$48</f>
        <v>220</v>
      </c>
      <c r="N47" s="65">
        <f t="shared" ref="N47" si="8">N41*$D$48</f>
        <v>440</v>
      </c>
      <c r="O47" s="65">
        <f t="shared" ref="O47" si="9">O41*$D$48</f>
        <v>660</v>
      </c>
      <c r="P47" s="66">
        <f t="shared" ref="P47" si="10">P41*$D$48</f>
        <v>220</v>
      </c>
      <c r="Q47" s="65">
        <f t="shared" ref="Q47" si="11">Q41*$D$48</f>
        <v>220</v>
      </c>
      <c r="R47" s="65">
        <f t="shared" ref="R47" si="12">R41*$D$48</f>
        <v>440</v>
      </c>
      <c r="S47" s="65">
        <f t="shared" ref="S47" si="13">S41*$D$48</f>
        <v>660</v>
      </c>
      <c r="T47" s="66">
        <f t="shared" ref="T47" si="14">T41*$D$48</f>
        <v>220</v>
      </c>
    </row>
    <row r="48" spans="2:20" ht="15" thickBot="1" x14ac:dyDescent="0.35">
      <c r="C48" s="42" t="s">
        <v>65</v>
      </c>
      <c r="D48" s="63">
        <v>22</v>
      </c>
      <c r="E48" s="10"/>
      <c r="F48" s="23"/>
      <c r="G48" s="23"/>
      <c r="H48" s="29"/>
      <c r="I48" s="29"/>
      <c r="J48" s="29"/>
      <c r="K48" s="23"/>
      <c r="L48" s="23"/>
      <c r="M48" s="29"/>
      <c r="N48" s="29"/>
      <c r="O48" s="23"/>
      <c r="P48" s="23"/>
      <c r="Q48" s="29"/>
      <c r="R48" s="29"/>
      <c r="S48" s="23"/>
      <c r="T48" s="23"/>
    </row>
    <row r="49" spans="2:20" x14ac:dyDescent="0.3">
      <c r="C49" s="17"/>
      <c r="D49" s="87"/>
      <c r="E49" s="10"/>
      <c r="F49" s="23"/>
      <c r="G49" s="23"/>
      <c r="H49" s="29"/>
      <c r="I49" s="29"/>
      <c r="J49" s="29"/>
      <c r="K49" s="23"/>
      <c r="L49" s="23"/>
      <c r="M49" s="29"/>
      <c r="N49" s="29"/>
      <c r="O49" s="23"/>
      <c r="P49" s="23"/>
      <c r="Q49" s="29"/>
      <c r="R49" s="29"/>
      <c r="S49" s="23"/>
      <c r="T49" s="23"/>
    </row>
    <row r="50" spans="2:20" ht="15" thickBot="1" x14ac:dyDescent="0.35"/>
    <row r="51" spans="2:20" ht="15" thickBot="1" x14ac:dyDescent="0.35">
      <c r="B51" s="24" t="s">
        <v>67</v>
      </c>
      <c r="C51" s="75" t="s">
        <v>62</v>
      </c>
      <c r="D51" s="417" t="s">
        <v>18</v>
      </c>
      <c r="E51" s="417"/>
      <c r="F51" s="417"/>
      <c r="G51" s="417"/>
      <c r="H51" s="417"/>
      <c r="I51" s="417"/>
      <c r="J51" s="417"/>
      <c r="K51" s="417"/>
      <c r="L51" s="418"/>
      <c r="M51"/>
      <c r="N51"/>
      <c r="O51"/>
      <c r="P51"/>
      <c r="Q51"/>
      <c r="R51"/>
      <c r="S51"/>
      <c r="T51"/>
    </row>
    <row r="52" spans="2:20" x14ac:dyDescent="0.3">
      <c r="C52" s="76" t="s">
        <v>50</v>
      </c>
      <c r="D52" s="81" t="s">
        <v>19</v>
      </c>
      <c r="E52" s="7" t="s">
        <v>20</v>
      </c>
      <c r="F52" s="7" t="s">
        <v>21</v>
      </c>
      <c r="G52" s="7" t="s">
        <v>22</v>
      </c>
      <c r="H52" s="7" t="s">
        <v>23</v>
      </c>
      <c r="I52" s="7" t="s">
        <v>24</v>
      </c>
      <c r="J52" s="7" t="s">
        <v>25</v>
      </c>
      <c r="K52" s="7" t="s">
        <v>26</v>
      </c>
      <c r="L52" s="8" t="s">
        <v>27</v>
      </c>
      <c r="M52" s="7" t="s">
        <v>24</v>
      </c>
      <c r="N52" s="7" t="s">
        <v>25</v>
      </c>
      <c r="O52" s="7" t="s">
        <v>26</v>
      </c>
      <c r="P52" s="8" t="s">
        <v>27</v>
      </c>
      <c r="Q52" s="7" t="s">
        <v>24</v>
      </c>
      <c r="R52" s="7" t="s">
        <v>25</v>
      </c>
      <c r="S52" s="7" t="s">
        <v>26</v>
      </c>
      <c r="T52" s="8" t="s">
        <v>27</v>
      </c>
    </row>
    <row r="53" spans="2:20" x14ac:dyDescent="0.3">
      <c r="C53" s="77" t="s">
        <v>40</v>
      </c>
      <c r="D53" s="82"/>
      <c r="E53" s="10">
        <f t="shared" ref="E53:T53" si="15">SUM(E41,E26,E11)</f>
        <v>20</v>
      </c>
      <c r="F53" s="10">
        <f t="shared" si="15"/>
        <v>30</v>
      </c>
      <c r="G53" s="10">
        <f t="shared" si="15"/>
        <v>60</v>
      </c>
      <c r="H53" s="10">
        <f t="shared" si="15"/>
        <v>40</v>
      </c>
      <c r="I53" s="10">
        <f t="shared" si="15"/>
        <v>60</v>
      </c>
      <c r="J53" s="10">
        <f t="shared" si="15"/>
        <v>30</v>
      </c>
      <c r="K53" s="10">
        <f t="shared" si="15"/>
        <v>30</v>
      </c>
      <c r="L53" s="11">
        <f t="shared" si="15"/>
        <v>50</v>
      </c>
      <c r="M53" s="10">
        <f t="shared" si="15"/>
        <v>60</v>
      </c>
      <c r="N53" s="10">
        <f t="shared" si="15"/>
        <v>40</v>
      </c>
      <c r="O53" s="10">
        <f t="shared" si="15"/>
        <v>30</v>
      </c>
      <c r="P53" s="11">
        <f t="shared" si="15"/>
        <v>20</v>
      </c>
      <c r="Q53" s="10">
        <f t="shared" si="15"/>
        <v>60</v>
      </c>
      <c r="R53" s="10">
        <f t="shared" si="15"/>
        <v>30</v>
      </c>
      <c r="S53" s="10">
        <f t="shared" si="15"/>
        <v>40</v>
      </c>
      <c r="T53" s="11">
        <f t="shared" si="15"/>
        <v>20</v>
      </c>
    </row>
    <row r="54" spans="2:20" x14ac:dyDescent="0.3">
      <c r="C54" s="77" t="s">
        <v>41</v>
      </c>
      <c r="D54" s="82"/>
      <c r="E54" s="10"/>
      <c r="F54" s="10">
        <v>40</v>
      </c>
      <c r="G54" s="10"/>
      <c r="H54" s="10"/>
      <c r="I54" s="10"/>
      <c r="J54" s="10"/>
      <c r="K54" s="10"/>
      <c r="L54" s="11"/>
      <c r="M54" s="10"/>
      <c r="N54" s="10"/>
      <c r="O54" s="10"/>
      <c r="P54" s="11"/>
      <c r="Q54" s="10"/>
      <c r="R54" s="10"/>
      <c r="S54" s="10"/>
      <c r="T54" s="11"/>
    </row>
    <row r="55" spans="2:20" x14ac:dyDescent="0.3">
      <c r="C55" s="77" t="s">
        <v>42</v>
      </c>
      <c r="D55" s="82">
        <v>80</v>
      </c>
      <c r="E55" s="10">
        <f>Table14569[[#This Row],[W0]]+E54+E57-E53</f>
        <v>60</v>
      </c>
      <c r="F55" s="10">
        <f>Table14569[[#This Row],[W1]]+F54+F57-F53</f>
        <v>70</v>
      </c>
      <c r="G55" s="10">
        <f>Table14569[[#This Row],[W2]]+G54+G57-G53</f>
        <v>10</v>
      </c>
      <c r="H55" s="10">
        <f>Table14569[[#This Row],[W3]]+H54+H57-H53</f>
        <v>10</v>
      </c>
      <c r="I55" s="10">
        <f>Table14569[[#This Row],[W4]]+I54+I57-I53</f>
        <v>10</v>
      </c>
      <c r="J55" s="10">
        <f>Table14569[[#This Row],[W5]]+J54+J57-J53</f>
        <v>20</v>
      </c>
      <c r="K55" s="10">
        <f>Table14569[[#This Row],[W6]]+K54+K57-K53</f>
        <v>10</v>
      </c>
      <c r="L55" s="11">
        <f>Table14569[[#This Row],[W7]]+L54+L57-L53</f>
        <v>20</v>
      </c>
      <c r="M55" s="10">
        <f>Table14569[[#This Row],[W4]]+M54+M57-M53</f>
        <v>10</v>
      </c>
      <c r="N55" s="10">
        <f>Table14569[[#This Row],[W5]]+N54+N57-N53</f>
        <v>10</v>
      </c>
      <c r="O55" s="10">
        <f>Table14569[[#This Row],[W6]]+O54+O57-O53</f>
        <v>30</v>
      </c>
      <c r="P55" s="11">
        <f>Table14569[[#This Row],[W7]]+P54+P57-P53</f>
        <v>-10</v>
      </c>
      <c r="Q55" s="10">
        <f>Table14569[[#This Row],[W4]]+Q54+Q57-Q53</f>
        <v>30</v>
      </c>
      <c r="R55" s="10">
        <f>Table14569[[#This Row],[W5]]+R54+R57-R53</f>
        <v>0</v>
      </c>
      <c r="S55" s="10">
        <f>Table14569[[#This Row],[W6]]+S54+S57-S53</f>
        <v>40</v>
      </c>
      <c r="T55" s="11">
        <f>Table14569[[#This Row],[W7]]+T54+T57-T53</f>
        <v>-10</v>
      </c>
    </row>
    <row r="56" spans="2:20" x14ac:dyDescent="0.3">
      <c r="C56" s="77" t="s">
        <v>43</v>
      </c>
      <c r="D56" s="82"/>
      <c r="E56" s="10">
        <f>IF(D55-E53&lt;=$D$60, E53-D55+$D$60,0)</f>
        <v>0</v>
      </c>
      <c r="F56" s="10">
        <f>IF(E55-F53&lt;=$D$60, F53-E55+$D$60,0)</f>
        <v>0</v>
      </c>
      <c r="G56" s="10">
        <f t="shared" ref="G56:L56" si="16">IF(F55-G53&lt;=$D$60, G53-F55+$D$60,0)</f>
        <v>0</v>
      </c>
      <c r="H56" s="10">
        <f t="shared" si="16"/>
        <v>40</v>
      </c>
      <c r="I56" s="10">
        <f t="shared" si="16"/>
        <v>60</v>
      </c>
      <c r="J56" s="10">
        <f t="shared" si="16"/>
        <v>30</v>
      </c>
      <c r="K56" s="10">
        <f t="shared" si="16"/>
        <v>20</v>
      </c>
      <c r="L56" s="11">
        <f t="shared" si="16"/>
        <v>50</v>
      </c>
      <c r="M56" s="10">
        <f t="shared" ref="M56:T56" si="17">IF(L55-M53&lt;=$D$60, M53-L55+$D$60,0)</f>
        <v>50</v>
      </c>
      <c r="N56" s="10">
        <f t="shared" si="17"/>
        <v>40</v>
      </c>
      <c r="O56" s="10">
        <f t="shared" si="17"/>
        <v>30</v>
      </c>
      <c r="P56" s="11">
        <f t="shared" si="17"/>
        <v>0</v>
      </c>
      <c r="Q56" s="10">
        <f t="shared" si="17"/>
        <v>80</v>
      </c>
      <c r="R56" s="10">
        <f t="shared" si="17"/>
        <v>10</v>
      </c>
      <c r="S56" s="10">
        <f t="shared" si="17"/>
        <v>50</v>
      </c>
      <c r="T56" s="11">
        <f t="shared" si="17"/>
        <v>0</v>
      </c>
    </row>
    <row r="57" spans="2:20" x14ac:dyDescent="0.3">
      <c r="C57" s="78" t="s">
        <v>44</v>
      </c>
      <c r="D57" s="83"/>
      <c r="E57" s="2">
        <f xml:space="preserve"> CEILING(E56/$D$61,1)*$D$61</f>
        <v>0</v>
      </c>
      <c r="F57" s="2">
        <f xml:space="preserve"> CEILING(F56/$D$61,1)*$D$61</f>
        <v>0</v>
      </c>
      <c r="G57" s="2">
        <f t="shared" ref="G57:L57" si="18" xml:space="preserve"> CEILING(G56/$D$61,1)*$D$61</f>
        <v>0</v>
      </c>
      <c r="H57" s="2">
        <f t="shared" si="18"/>
        <v>40</v>
      </c>
      <c r="I57" s="2">
        <f t="shared" si="18"/>
        <v>60</v>
      </c>
      <c r="J57" s="2">
        <f t="shared" si="18"/>
        <v>40</v>
      </c>
      <c r="K57" s="2">
        <f t="shared" si="18"/>
        <v>20</v>
      </c>
      <c r="L57" s="57">
        <f t="shared" si="18"/>
        <v>60</v>
      </c>
      <c r="M57" s="2">
        <f t="shared" ref="M57" si="19" xml:space="preserve"> CEILING(M56/$D$61,1)*$D$61</f>
        <v>60</v>
      </c>
      <c r="N57" s="2">
        <f t="shared" ref="N57" si="20" xml:space="preserve"> CEILING(N56/$D$61,1)*$D$61</f>
        <v>40</v>
      </c>
      <c r="O57" s="2">
        <f t="shared" ref="O57" si="21" xml:space="preserve"> CEILING(O56/$D$61,1)*$D$61</f>
        <v>40</v>
      </c>
      <c r="P57" s="57">
        <f t="shared" ref="P57" si="22" xml:space="preserve"> CEILING(P56/$D$61,1)*$D$61</f>
        <v>0</v>
      </c>
      <c r="Q57" s="2">
        <f t="shared" ref="Q57" si="23" xml:space="preserve"> CEILING(Q56/$D$61,1)*$D$61</f>
        <v>80</v>
      </c>
      <c r="R57" s="2">
        <f t="shared" ref="R57" si="24" xml:space="preserve"> CEILING(R56/$D$61,1)*$D$61</f>
        <v>20</v>
      </c>
      <c r="S57" s="2">
        <f t="shared" ref="S57" si="25" xml:space="preserve"> CEILING(S56/$D$61,1)*$D$61</f>
        <v>60</v>
      </c>
      <c r="T57" s="57">
        <f t="shared" ref="T57" si="26" xml:space="preserve"> CEILING(T56/$D$61,1)*$D$61</f>
        <v>0</v>
      </c>
    </row>
    <row r="58" spans="2:20" ht="15" thickBot="1" x14ac:dyDescent="0.35">
      <c r="C58" s="79" t="s">
        <v>45</v>
      </c>
      <c r="D58" s="84"/>
      <c r="E58" s="15">
        <f>F56</f>
        <v>0</v>
      </c>
      <c r="F58" s="15">
        <f>G57</f>
        <v>0</v>
      </c>
      <c r="G58" s="15">
        <f t="shared" ref="G58:T58" si="27">H57</f>
        <v>40</v>
      </c>
      <c r="H58" s="15">
        <f t="shared" si="27"/>
        <v>60</v>
      </c>
      <c r="I58" s="15">
        <f t="shared" si="27"/>
        <v>40</v>
      </c>
      <c r="J58" s="15">
        <f t="shared" si="27"/>
        <v>20</v>
      </c>
      <c r="K58" s="15">
        <f t="shared" si="27"/>
        <v>60</v>
      </c>
      <c r="L58" s="16">
        <f t="shared" si="27"/>
        <v>60</v>
      </c>
      <c r="M58" s="15">
        <f t="shared" si="27"/>
        <v>40</v>
      </c>
      <c r="N58" s="15">
        <f t="shared" si="27"/>
        <v>40</v>
      </c>
      <c r="O58" s="15">
        <f t="shared" si="27"/>
        <v>0</v>
      </c>
      <c r="P58" s="16">
        <f t="shared" si="27"/>
        <v>80</v>
      </c>
      <c r="Q58" s="15">
        <f t="shared" si="27"/>
        <v>20</v>
      </c>
      <c r="R58" s="15">
        <f t="shared" si="27"/>
        <v>60</v>
      </c>
      <c r="S58" s="15">
        <f t="shared" si="27"/>
        <v>0</v>
      </c>
      <c r="T58" s="16">
        <f t="shared" si="27"/>
        <v>0</v>
      </c>
    </row>
    <row r="59" spans="2:20" ht="15" thickBot="1" x14ac:dyDescent="0.35">
      <c r="C59" s="80" t="s">
        <v>78</v>
      </c>
      <c r="D59" s="58"/>
      <c r="E59" s="59">
        <f t="shared" ref="E59:T59" si="28">SUM(E47,E32,E17)</f>
        <v>470</v>
      </c>
      <c r="F59" s="59">
        <f t="shared" si="28"/>
        <v>600</v>
      </c>
      <c r="G59" s="59">
        <f t="shared" si="28"/>
        <v>1440</v>
      </c>
      <c r="H59" s="59">
        <f t="shared" si="28"/>
        <v>850</v>
      </c>
      <c r="I59" s="59">
        <f t="shared" si="28"/>
        <v>1420</v>
      </c>
      <c r="J59" s="59">
        <f t="shared" si="28"/>
        <v>640</v>
      </c>
      <c r="K59" s="59">
        <f t="shared" si="28"/>
        <v>660</v>
      </c>
      <c r="L59" s="60">
        <f t="shared" si="28"/>
        <v>1170</v>
      </c>
      <c r="M59" s="59">
        <f t="shared" si="28"/>
        <v>1420</v>
      </c>
      <c r="N59" s="59">
        <f t="shared" si="28"/>
        <v>890</v>
      </c>
      <c r="O59" s="59">
        <f t="shared" si="28"/>
        <v>660</v>
      </c>
      <c r="P59" s="60">
        <f t="shared" si="28"/>
        <v>420</v>
      </c>
      <c r="Q59" s="59">
        <f t="shared" si="28"/>
        <v>1420</v>
      </c>
      <c r="R59" s="59">
        <f t="shared" si="28"/>
        <v>640</v>
      </c>
      <c r="S59" s="59">
        <f t="shared" si="28"/>
        <v>910</v>
      </c>
      <c r="T59" s="60">
        <f t="shared" si="28"/>
        <v>420</v>
      </c>
    </row>
    <row r="60" spans="2:20" x14ac:dyDescent="0.3">
      <c r="C60" s="3" t="s">
        <v>35</v>
      </c>
      <c r="D60" s="4">
        <v>10</v>
      </c>
    </row>
    <row r="61" spans="2:20" x14ac:dyDescent="0.3">
      <c r="C61" s="3" t="s">
        <v>36</v>
      </c>
      <c r="D61" s="4">
        <v>20</v>
      </c>
    </row>
    <row r="62" spans="2:20" x14ac:dyDescent="0.3">
      <c r="C62" s="3" t="s">
        <v>37</v>
      </c>
      <c r="D62" s="4" t="s">
        <v>76</v>
      </c>
    </row>
    <row r="63" spans="2:20" x14ac:dyDescent="0.3">
      <c r="C63" s="17" t="s">
        <v>38</v>
      </c>
      <c r="D63" s="18" t="s">
        <v>34</v>
      </c>
    </row>
    <row r="65" spans="3:4" x14ac:dyDescent="0.3">
      <c r="C65" s="17" t="s">
        <v>39</v>
      </c>
      <c r="D65" s="85" t="s">
        <v>46</v>
      </c>
    </row>
    <row r="66" spans="3:4" x14ac:dyDescent="0.3">
      <c r="D66" s="86" t="s">
        <v>48</v>
      </c>
    </row>
  </sheetData>
  <mergeCells count="1">
    <mergeCell ref="D51:L51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B487-7BAC-4C9D-876E-1A97CDFED0C1}">
  <dimension ref="A2:O115"/>
  <sheetViews>
    <sheetView topLeftCell="A55" zoomScale="115" zoomScaleNormal="115" workbookViewId="0">
      <selection activeCell="O36" sqref="O36"/>
    </sheetView>
  </sheetViews>
  <sheetFormatPr defaultRowHeight="14.4" x14ac:dyDescent="0.3"/>
  <cols>
    <col min="2" max="2" width="8" bestFit="1" customWidth="1"/>
    <col min="3" max="3" width="31.5546875" customWidth="1"/>
    <col min="4" max="4" width="7.21875" bestFit="1" customWidth="1"/>
    <col min="5" max="5" width="8.88671875" bestFit="1" customWidth="1"/>
    <col min="6" max="6" width="8.88671875" style="4" bestFit="1" customWidth="1"/>
    <col min="7" max="9" width="9.88671875" style="4" bestFit="1" customWidth="1"/>
    <col min="10" max="10" width="9.5546875" style="4" bestFit="1" customWidth="1"/>
    <col min="11" max="12" width="9.88671875" style="4" bestFit="1" customWidth="1"/>
    <col min="13" max="14" width="8.88671875" style="4"/>
    <col min="15" max="15" width="17.6640625" bestFit="1" customWidth="1"/>
  </cols>
  <sheetData>
    <row r="2" spans="1:15" x14ac:dyDescent="0.3">
      <c r="A2" s="21"/>
      <c r="C2" s="53" t="s">
        <v>71</v>
      </c>
    </row>
    <row r="3" spans="1:15" x14ac:dyDescent="0.3">
      <c r="A3" s="21"/>
      <c r="C3" s="53"/>
    </row>
    <row r="4" spans="1:15" x14ac:dyDescent="0.3">
      <c r="B4" s="117" t="s">
        <v>81</v>
      </c>
      <c r="C4" s="94" t="s">
        <v>106</v>
      </c>
    </row>
    <row r="5" spans="1:15" x14ac:dyDescent="0.3">
      <c r="C5" s="118" t="s">
        <v>115</v>
      </c>
      <c r="D5" s="142">
        <v>20</v>
      </c>
      <c r="E5" s="119">
        <v>600</v>
      </c>
      <c r="F5"/>
      <c r="O5" s="4"/>
    </row>
    <row r="6" spans="1:15" x14ac:dyDescent="0.3">
      <c r="C6" s="118" t="s">
        <v>116</v>
      </c>
      <c r="D6" s="142">
        <v>10</v>
      </c>
      <c r="E6" s="119">
        <v>350</v>
      </c>
      <c r="F6"/>
      <c r="O6" s="4"/>
    </row>
    <row r="7" spans="1:15" x14ac:dyDescent="0.3">
      <c r="C7" s="118" t="s">
        <v>92</v>
      </c>
      <c r="D7" s="120">
        <v>2</v>
      </c>
      <c r="E7" t="s">
        <v>93</v>
      </c>
    </row>
    <row r="8" spans="1:15" x14ac:dyDescent="0.3">
      <c r="C8" s="118" t="s">
        <v>33</v>
      </c>
      <c r="D8" s="121">
        <v>20</v>
      </c>
      <c r="E8" t="s">
        <v>120</v>
      </c>
      <c r="J8" s="134" t="s">
        <v>109</v>
      </c>
    </row>
    <row r="9" spans="1:15" ht="15" thickBot="1" x14ac:dyDescent="0.35">
      <c r="C9" s="118" t="s">
        <v>35</v>
      </c>
      <c r="D9" s="122">
        <v>30</v>
      </c>
      <c r="E9" t="s">
        <v>120</v>
      </c>
    </row>
    <row r="10" spans="1:15" ht="15" thickBot="1" x14ac:dyDescent="0.35">
      <c r="D10" s="71" t="s">
        <v>96</v>
      </c>
      <c r="E10" s="47" t="s">
        <v>97</v>
      </c>
      <c r="F10" s="47" t="s">
        <v>98</v>
      </c>
      <c r="G10" s="47" t="s">
        <v>99</v>
      </c>
      <c r="H10" s="47" t="s">
        <v>100</v>
      </c>
      <c r="I10" s="47" t="s">
        <v>101</v>
      </c>
      <c r="J10" s="47" t="s">
        <v>102</v>
      </c>
      <c r="K10" s="47" t="s">
        <v>103</v>
      </c>
      <c r="L10" s="47" t="s">
        <v>20</v>
      </c>
      <c r="M10" s="47" t="s">
        <v>21</v>
      </c>
      <c r="N10" s="48" t="s">
        <v>22</v>
      </c>
    </row>
    <row r="11" spans="1:15" x14ac:dyDescent="0.3">
      <c r="C11" s="101" t="s">
        <v>73</v>
      </c>
      <c r="D11" s="72"/>
      <c r="E11" s="69">
        <v>15</v>
      </c>
      <c r="F11" s="69"/>
      <c r="G11" s="69"/>
      <c r="H11" s="69">
        <v>10</v>
      </c>
      <c r="I11" s="69"/>
      <c r="J11" s="69">
        <v>10</v>
      </c>
      <c r="K11" s="69"/>
      <c r="L11" s="69"/>
      <c r="M11" s="69"/>
      <c r="N11" s="70">
        <v>10</v>
      </c>
    </row>
    <row r="12" spans="1:15" x14ac:dyDescent="0.3">
      <c r="C12" s="102" t="s">
        <v>74</v>
      </c>
      <c r="D12" s="124"/>
      <c r="E12" s="125"/>
      <c r="F12" s="125">
        <v>40</v>
      </c>
      <c r="G12" s="125"/>
      <c r="H12" s="125">
        <v>50</v>
      </c>
      <c r="I12" s="125">
        <v>50</v>
      </c>
      <c r="J12" s="125"/>
      <c r="K12" s="125">
        <v>40</v>
      </c>
      <c r="L12" s="125"/>
      <c r="M12" s="125">
        <v>40</v>
      </c>
      <c r="N12" s="126"/>
    </row>
    <row r="13" spans="1:15" ht="15" thickBot="1" x14ac:dyDescent="0.35">
      <c r="C13" s="103" t="s">
        <v>104</v>
      </c>
      <c r="D13" s="95"/>
      <c r="E13" s="61">
        <f t="shared" ref="E13:N13" si="0">SUM(E11:E12)</f>
        <v>15</v>
      </c>
      <c r="F13" s="61">
        <f t="shared" si="0"/>
        <v>40</v>
      </c>
      <c r="G13" s="61">
        <f t="shared" si="0"/>
        <v>0</v>
      </c>
      <c r="H13" s="61">
        <f t="shared" si="0"/>
        <v>60</v>
      </c>
      <c r="I13" s="61">
        <f t="shared" si="0"/>
        <v>50</v>
      </c>
      <c r="J13" s="61">
        <f t="shared" si="0"/>
        <v>10</v>
      </c>
      <c r="K13" s="61">
        <f t="shared" si="0"/>
        <v>40</v>
      </c>
      <c r="L13" s="61">
        <f t="shared" si="0"/>
        <v>0</v>
      </c>
      <c r="M13" s="61">
        <f t="shared" si="0"/>
        <v>40</v>
      </c>
      <c r="N13" s="62">
        <f t="shared" si="0"/>
        <v>10</v>
      </c>
    </row>
    <row r="14" spans="1:15" x14ac:dyDescent="0.3">
      <c r="C14" s="111" t="s">
        <v>84</v>
      </c>
      <c r="D14" s="115"/>
      <c r="E14" s="98"/>
      <c r="F14" s="98">
        <v>20</v>
      </c>
      <c r="G14" s="98"/>
      <c r="H14" s="98"/>
      <c r="I14" s="98"/>
      <c r="J14" s="98"/>
      <c r="K14" s="98"/>
      <c r="L14" s="98"/>
      <c r="M14" s="98"/>
      <c r="N14" s="99"/>
    </row>
    <row r="15" spans="1:15" x14ac:dyDescent="0.3">
      <c r="C15" s="112" t="s">
        <v>85</v>
      </c>
      <c r="D15" s="116">
        <v>50</v>
      </c>
      <c r="E15" s="97">
        <f>D15+E14+E17-E13</f>
        <v>35</v>
      </c>
      <c r="F15" s="97">
        <f t="shared" ref="F15:N15" si="1">E15+F14+F17-F13</f>
        <v>55</v>
      </c>
      <c r="G15" s="97">
        <f t="shared" si="1"/>
        <v>55</v>
      </c>
      <c r="H15" s="97">
        <f t="shared" si="1"/>
        <v>35</v>
      </c>
      <c r="I15" s="97">
        <f t="shared" si="1"/>
        <v>45</v>
      </c>
      <c r="J15" s="97">
        <f t="shared" si="1"/>
        <v>35</v>
      </c>
      <c r="K15" s="97">
        <f t="shared" si="1"/>
        <v>35</v>
      </c>
      <c r="L15" s="97">
        <f t="shared" si="1"/>
        <v>35</v>
      </c>
      <c r="M15" s="97">
        <f t="shared" si="1"/>
        <v>35</v>
      </c>
      <c r="N15" s="100">
        <f t="shared" si="1"/>
        <v>45</v>
      </c>
    </row>
    <row r="16" spans="1:15" x14ac:dyDescent="0.3">
      <c r="C16" s="112" t="s">
        <v>30</v>
      </c>
      <c r="D16" s="116"/>
      <c r="E16" s="97">
        <f>IF(D15-E13&lt;=$D$9, E13-D15+$D$9,0)</f>
        <v>0</v>
      </c>
      <c r="F16" s="97">
        <f t="shared" ref="F16:N16" si="2">IF(E15-F13&lt;=$D$9, F13-E15+$D$9,0)</f>
        <v>35</v>
      </c>
      <c r="G16" s="97">
        <f t="shared" si="2"/>
        <v>0</v>
      </c>
      <c r="H16" s="97">
        <f t="shared" si="2"/>
        <v>35</v>
      </c>
      <c r="I16" s="97">
        <f t="shared" si="2"/>
        <v>45</v>
      </c>
      <c r="J16" s="97">
        <f t="shared" si="2"/>
        <v>0</v>
      </c>
      <c r="K16" s="97">
        <f t="shared" si="2"/>
        <v>35</v>
      </c>
      <c r="L16" s="97">
        <f t="shared" si="2"/>
        <v>0</v>
      </c>
      <c r="M16" s="97">
        <f t="shared" si="2"/>
        <v>35</v>
      </c>
      <c r="N16" s="100">
        <f t="shared" si="2"/>
        <v>5</v>
      </c>
    </row>
    <row r="17" spans="2:15" x14ac:dyDescent="0.3">
      <c r="C17" s="113" t="s">
        <v>31</v>
      </c>
      <c r="D17" s="116"/>
      <c r="E17" s="97">
        <f xml:space="preserve"> CEILING(E16/$D$8,1)*$D$8</f>
        <v>0</v>
      </c>
      <c r="F17" s="97">
        <f xml:space="preserve"> CEILING(F16/$D$8,1)*$D$8</f>
        <v>40</v>
      </c>
      <c r="G17" s="97">
        <f xml:space="preserve"> CEILING(G16/$D$8,1)*$D$8</f>
        <v>0</v>
      </c>
      <c r="H17" s="97">
        <f t="shared" ref="H17" si="3" xml:space="preserve"> CEILING(H16/$D$8,1)*$D$8</f>
        <v>40</v>
      </c>
      <c r="I17" s="97">
        <f t="shared" ref="I17:J17" si="4" xml:space="preserve"> CEILING(I16/$D$8,1)*$D$8</f>
        <v>60</v>
      </c>
      <c r="J17" s="97">
        <f t="shared" si="4"/>
        <v>0</v>
      </c>
      <c r="K17" s="97">
        <f t="shared" ref="K17" si="5" xml:space="preserve"> CEILING(K16/$D$8,1)*$D$8</f>
        <v>40</v>
      </c>
      <c r="L17" s="97">
        <f t="shared" ref="L17:M17" si="6" xml:space="preserve"> CEILING(L16/$D$8,1)*$D$8</f>
        <v>0</v>
      </c>
      <c r="M17" s="97">
        <f t="shared" si="6"/>
        <v>40</v>
      </c>
      <c r="N17" s="100">
        <f t="shared" ref="N17" si="7" xml:space="preserve"> CEILING(N16/$D$8,1)*$D$8</f>
        <v>20</v>
      </c>
    </row>
    <row r="18" spans="2:15" ht="15" thickBot="1" x14ac:dyDescent="0.35">
      <c r="C18" s="113" t="s">
        <v>86</v>
      </c>
      <c r="D18" s="95"/>
      <c r="E18" s="61">
        <f>G17</f>
        <v>0</v>
      </c>
      <c r="F18" s="61">
        <f t="shared" ref="F18:N18" si="8">H17</f>
        <v>40</v>
      </c>
      <c r="G18" s="61">
        <f t="shared" si="8"/>
        <v>60</v>
      </c>
      <c r="H18" s="61">
        <f t="shared" si="8"/>
        <v>0</v>
      </c>
      <c r="I18" s="61">
        <f t="shared" si="8"/>
        <v>40</v>
      </c>
      <c r="J18" s="61">
        <f t="shared" si="8"/>
        <v>0</v>
      </c>
      <c r="K18" s="61">
        <f t="shared" si="8"/>
        <v>40</v>
      </c>
      <c r="L18" s="61">
        <f t="shared" si="8"/>
        <v>20</v>
      </c>
      <c r="M18" s="61">
        <f t="shared" si="8"/>
        <v>0</v>
      </c>
      <c r="N18" s="62">
        <f t="shared" si="8"/>
        <v>0</v>
      </c>
    </row>
    <row r="19" spans="2:15" x14ac:dyDescent="0.3">
      <c r="C19" s="153" t="s">
        <v>118</v>
      </c>
      <c r="D19" s="149"/>
      <c r="E19" s="143">
        <f>IF(E18/$D$5&gt;0, FLOOR((E18-E20*$D$5)/$D$6,1), CEILING(E18/$D$5-E20,1))</f>
        <v>0</v>
      </c>
      <c r="F19" s="143">
        <f t="shared" ref="F19:N19" si="9">IF(F18/$D$5&gt;0, FLOOR((F18-F20*$D$5)/$D$6,1), CEILING(F18/$D$5-F20,1))</f>
        <v>0</v>
      </c>
      <c r="G19" s="143">
        <f t="shared" si="9"/>
        <v>0</v>
      </c>
      <c r="H19" s="143">
        <f t="shared" si="9"/>
        <v>0</v>
      </c>
      <c r="I19" s="143">
        <f t="shared" si="9"/>
        <v>0</v>
      </c>
      <c r="J19" s="143">
        <f t="shared" si="9"/>
        <v>0</v>
      </c>
      <c r="K19" s="143">
        <f t="shared" si="9"/>
        <v>0</v>
      </c>
      <c r="L19" s="143">
        <f t="shared" si="9"/>
        <v>0</v>
      </c>
      <c r="M19" s="143">
        <f t="shared" si="9"/>
        <v>0</v>
      </c>
      <c r="N19" s="144">
        <f t="shared" si="9"/>
        <v>0</v>
      </c>
    </row>
    <row r="20" spans="2:15" ht="15" thickBot="1" x14ac:dyDescent="0.35">
      <c r="C20" s="154" t="s">
        <v>117</v>
      </c>
      <c r="D20" s="150"/>
      <c r="E20" s="145">
        <f xml:space="preserve"> FLOOR(E18/$D$5,1)</f>
        <v>0</v>
      </c>
      <c r="F20" s="145">
        <f t="shared" ref="F20:N20" si="10" xml:space="preserve"> FLOOR(F18/$D$5,1)</f>
        <v>2</v>
      </c>
      <c r="G20" s="145">
        <f t="shared" si="10"/>
        <v>3</v>
      </c>
      <c r="H20" s="145">
        <f t="shared" si="10"/>
        <v>0</v>
      </c>
      <c r="I20" s="145">
        <f t="shared" si="10"/>
        <v>2</v>
      </c>
      <c r="J20" s="145">
        <f t="shared" si="10"/>
        <v>0</v>
      </c>
      <c r="K20" s="145">
        <f t="shared" si="10"/>
        <v>2</v>
      </c>
      <c r="L20" s="145">
        <f t="shared" si="10"/>
        <v>1</v>
      </c>
      <c r="M20" s="145">
        <f t="shared" si="10"/>
        <v>0</v>
      </c>
      <c r="N20" s="146">
        <f t="shared" si="10"/>
        <v>0</v>
      </c>
    </row>
    <row r="21" spans="2:15" ht="15" thickBot="1" x14ac:dyDescent="0.35">
      <c r="C21" s="56" t="s">
        <v>77</v>
      </c>
      <c r="D21" s="64"/>
      <c r="E21" s="65">
        <f>E20*$E$5+E19*$E$6</f>
        <v>0</v>
      </c>
      <c r="F21" s="65">
        <f t="shared" ref="F21:N21" si="11">F20*$E$5+F19*$E$6</f>
        <v>1200</v>
      </c>
      <c r="G21" s="65">
        <f t="shared" si="11"/>
        <v>1800</v>
      </c>
      <c r="H21" s="65">
        <f t="shared" si="11"/>
        <v>0</v>
      </c>
      <c r="I21" s="65">
        <f t="shared" si="11"/>
        <v>1200</v>
      </c>
      <c r="J21" s="65">
        <f t="shared" si="11"/>
        <v>0</v>
      </c>
      <c r="K21" s="65">
        <f t="shared" si="11"/>
        <v>1200</v>
      </c>
      <c r="L21" s="65">
        <f t="shared" si="11"/>
        <v>600</v>
      </c>
      <c r="M21" s="65">
        <f t="shared" si="11"/>
        <v>0</v>
      </c>
      <c r="N21" s="66">
        <f t="shared" si="11"/>
        <v>0</v>
      </c>
    </row>
    <row r="22" spans="2:15" s="138" customFormat="1" x14ac:dyDescent="0.3">
      <c r="C22" s="139"/>
      <c r="D22" s="140"/>
      <c r="E22" s="141"/>
      <c r="F22" s="141"/>
      <c r="G22" s="141"/>
      <c r="H22" s="141"/>
      <c r="I22" s="141"/>
      <c r="J22" s="141"/>
      <c r="K22" s="141"/>
      <c r="L22" s="141"/>
      <c r="M22" s="141"/>
      <c r="N22" s="141"/>
    </row>
    <row r="23" spans="2:15" x14ac:dyDescent="0.3">
      <c r="D23" s="4"/>
    </row>
    <row r="24" spans="2:15" x14ac:dyDescent="0.3">
      <c r="B24" s="117" t="s">
        <v>82</v>
      </c>
      <c r="C24" s="94" t="s">
        <v>107</v>
      </c>
      <c r="D24" s="4"/>
    </row>
    <row r="25" spans="2:15" x14ac:dyDescent="0.3">
      <c r="C25" s="118" t="s">
        <v>115</v>
      </c>
      <c r="D25" s="142">
        <v>20</v>
      </c>
      <c r="E25" s="119">
        <v>500</v>
      </c>
      <c r="F25"/>
      <c r="O25" s="4"/>
    </row>
    <row r="26" spans="2:15" x14ac:dyDescent="0.3">
      <c r="C26" s="118" t="s">
        <v>116</v>
      </c>
      <c r="D26" s="142">
        <v>10</v>
      </c>
      <c r="E26" s="119">
        <v>250</v>
      </c>
      <c r="F26"/>
      <c r="O26" s="4"/>
    </row>
    <row r="27" spans="2:15" x14ac:dyDescent="0.3">
      <c r="C27" s="118" t="s">
        <v>92</v>
      </c>
      <c r="D27" s="120">
        <v>1</v>
      </c>
      <c r="E27" t="s">
        <v>93</v>
      </c>
    </row>
    <row r="28" spans="2:15" x14ac:dyDescent="0.3">
      <c r="C28" s="118" t="s">
        <v>33</v>
      </c>
      <c r="D28" s="122">
        <v>20</v>
      </c>
      <c r="E28" t="s">
        <v>120</v>
      </c>
      <c r="J28" s="134" t="s">
        <v>109</v>
      </c>
    </row>
    <row r="29" spans="2:15" ht="15" thickBot="1" x14ac:dyDescent="0.35">
      <c r="C29" s="118" t="s">
        <v>35</v>
      </c>
      <c r="D29" s="122">
        <v>20</v>
      </c>
      <c r="E29" t="s">
        <v>120</v>
      </c>
    </row>
    <row r="30" spans="2:15" ht="15" thickBot="1" x14ac:dyDescent="0.35">
      <c r="B30" s="24"/>
      <c r="D30" s="71" t="s">
        <v>96</v>
      </c>
      <c r="E30" s="47" t="s">
        <v>97</v>
      </c>
      <c r="F30" s="47" t="s">
        <v>98</v>
      </c>
      <c r="G30" s="47" t="s">
        <v>99</v>
      </c>
      <c r="H30" s="47" t="s">
        <v>100</v>
      </c>
      <c r="I30" s="47" t="s">
        <v>101</v>
      </c>
      <c r="J30" s="47" t="s">
        <v>102</v>
      </c>
      <c r="K30" s="47" t="s">
        <v>103</v>
      </c>
      <c r="L30" s="47" t="s">
        <v>20</v>
      </c>
      <c r="M30" s="47" t="s">
        <v>21</v>
      </c>
      <c r="N30" s="48" t="s">
        <v>22</v>
      </c>
    </row>
    <row r="31" spans="2:15" x14ac:dyDescent="0.3">
      <c r="C31" s="101" t="s">
        <v>73</v>
      </c>
      <c r="D31" s="108"/>
      <c r="E31" s="109"/>
      <c r="F31" s="109">
        <v>10</v>
      </c>
      <c r="G31" s="109"/>
      <c r="H31" s="109"/>
      <c r="I31" s="109">
        <v>10</v>
      </c>
      <c r="J31" s="109">
        <v>15</v>
      </c>
      <c r="K31" s="109"/>
      <c r="L31" s="109">
        <v>10</v>
      </c>
      <c r="M31" s="109"/>
      <c r="N31" s="110">
        <v>10</v>
      </c>
    </row>
    <row r="32" spans="2:15" x14ac:dyDescent="0.3">
      <c r="C32" s="102" t="s">
        <v>74</v>
      </c>
      <c r="D32" s="124"/>
      <c r="E32" s="125"/>
      <c r="F32" s="125">
        <v>40</v>
      </c>
      <c r="G32" s="125"/>
      <c r="H32" s="125">
        <v>60</v>
      </c>
      <c r="I32" s="125">
        <v>80</v>
      </c>
      <c r="J32" s="125"/>
      <c r="K32" s="125">
        <v>40</v>
      </c>
      <c r="L32" s="125"/>
      <c r="M32" s="125">
        <v>50</v>
      </c>
      <c r="N32" s="126"/>
    </row>
    <row r="33" spans="2:14" ht="15" thickBot="1" x14ac:dyDescent="0.35">
      <c r="C33" s="103" t="s">
        <v>104</v>
      </c>
      <c r="D33" s="74"/>
      <c r="E33" s="54">
        <f t="shared" ref="E33:N33" si="12">SUM(E31:E32)</f>
        <v>0</v>
      </c>
      <c r="F33" s="54">
        <f t="shared" si="12"/>
        <v>50</v>
      </c>
      <c r="G33" s="54">
        <f t="shared" si="12"/>
        <v>0</v>
      </c>
      <c r="H33" s="54">
        <f t="shared" si="12"/>
        <v>60</v>
      </c>
      <c r="I33" s="54">
        <f t="shared" si="12"/>
        <v>90</v>
      </c>
      <c r="J33" s="54">
        <f t="shared" si="12"/>
        <v>15</v>
      </c>
      <c r="K33" s="54">
        <f t="shared" si="12"/>
        <v>40</v>
      </c>
      <c r="L33" s="54">
        <f t="shared" si="12"/>
        <v>10</v>
      </c>
      <c r="M33" s="54">
        <f t="shared" si="12"/>
        <v>50</v>
      </c>
      <c r="N33" s="55">
        <f t="shared" si="12"/>
        <v>10</v>
      </c>
    </row>
    <row r="34" spans="2:14" x14ac:dyDescent="0.3">
      <c r="C34" s="111" t="s">
        <v>84</v>
      </c>
      <c r="D34" s="115"/>
      <c r="E34" s="98"/>
      <c r="F34" s="98">
        <v>20</v>
      </c>
      <c r="G34" s="98"/>
      <c r="H34" s="98"/>
      <c r="I34" s="98"/>
      <c r="J34" s="98"/>
      <c r="K34" s="98"/>
      <c r="L34" s="98"/>
      <c r="M34" s="98"/>
      <c r="N34" s="99"/>
    </row>
    <row r="35" spans="2:14" x14ac:dyDescent="0.3">
      <c r="C35" s="112" t="s">
        <v>85</v>
      </c>
      <c r="D35" s="116">
        <v>30</v>
      </c>
      <c r="E35" s="97">
        <f>D35+E34+E37-E33</f>
        <v>30</v>
      </c>
      <c r="F35" s="97">
        <f t="shared" ref="F35:N35" si="13">E35+F34+F37-F33</f>
        <v>40</v>
      </c>
      <c r="G35" s="97">
        <f t="shared" si="13"/>
        <v>40</v>
      </c>
      <c r="H35" s="97">
        <f t="shared" si="13"/>
        <v>20</v>
      </c>
      <c r="I35" s="97">
        <f t="shared" si="13"/>
        <v>30</v>
      </c>
      <c r="J35" s="97">
        <f t="shared" si="13"/>
        <v>35</v>
      </c>
      <c r="K35" s="97">
        <f t="shared" si="13"/>
        <v>35</v>
      </c>
      <c r="L35" s="97">
        <f t="shared" si="13"/>
        <v>25</v>
      </c>
      <c r="M35" s="97">
        <f t="shared" si="13"/>
        <v>35</v>
      </c>
      <c r="N35" s="100">
        <f t="shared" si="13"/>
        <v>25</v>
      </c>
    </row>
    <row r="36" spans="2:14" x14ac:dyDescent="0.3">
      <c r="C36" s="112" t="s">
        <v>30</v>
      </c>
      <c r="D36" s="116"/>
      <c r="E36" s="97">
        <f>IF(D35-E33&lt;=$D$29, E33-D35+$D$29,0)</f>
        <v>0</v>
      </c>
      <c r="F36" s="97">
        <f t="shared" ref="F36:N36" si="14">IF(E35-F33&lt;=$D$29, F33-E35+$D$29,0)</f>
        <v>40</v>
      </c>
      <c r="G36" s="97">
        <f t="shared" si="14"/>
        <v>0</v>
      </c>
      <c r="H36" s="97">
        <f t="shared" si="14"/>
        <v>40</v>
      </c>
      <c r="I36" s="97">
        <f t="shared" si="14"/>
        <v>90</v>
      </c>
      <c r="J36" s="97">
        <f t="shared" si="14"/>
        <v>5</v>
      </c>
      <c r="K36" s="97">
        <f t="shared" si="14"/>
        <v>25</v>
      </c>
      <c r="L36" s="97">
        <f t="shared" si="14"/>
        <v>0</v>
      </c>
      <c r="M36" s="97">
        <f t="shared" si="14"/>
        <v>45</v>
      </c>
      <c r="N36" s="100">
        <f t="shared" si="14"/>
        <v>0</v>
      </c>
    </row>
    <row r="37" spans="2:14" x14ac:dyDescent="0.3">
      <c r="C37" s="113" t="s">
        <v>31</v>
      </c>
      <c r="D37" s="116"/>
      <c r="E37" s="97">
        <f xml:space="preserve"> CEILING(E36/$D$28,1)*$D$28</f>
        <v>0</v>
      </c>
      <c r="F37" s="97">
        <f t="shared" ref="F37:N37" si="15" xml:space="preserve"> CEILING(F36/$D$28,1)*$D$28</f>
        <v>40</v>
      </c>
      <c r="G37" s="97">
        <f t="shared" si="15"/>
        <v>0</v>
      </c>
      <c r="H37" s="97">
        <f t="shared" si="15"/>
        <v>40</v>
      </c>
      <c r="I37" s="97">
        <f t="shared" si="15"/>
        <v>100</v>
      </c>
      <c r="J37" s="97">
        <f t="shared" si="15"/>
        <v>20</v>
      </c>
      <c r="K37" s="97">
        <f t="shared" si="15"/>
        <v>40</v>
      </c>
      <c r="L37" s="97">
        <f t="shared" si="15"/>
        <v>0</v>
      </c>
      <c r="M37" s="97">
        <f t="shared" si="15"/>
        <v>60</v>
      </c>
      <c r="N37" s="100">
        <f t="shared" si="15"/>
        <v>0</v>
      </c>
    </row>
    <row r="38" spans="2:14" ht="15" thickBot="1" x14ac:dyDescent="0.35">
      <c r="C38" s="113" t="s">
        <v>86</v>
      </c>
      <c r="D38" s="95"/>
      <c r="E38" s="61">
        <f>F37</f>
        <v>40</v>
      </c>
      <c r="F38" s="61">
        <f t="shared" ref="F38:N38" si="16">G37</f>
        <v>0</v>
      </c>
      <c r="G38" s="61">
        <f t="shared" si="16"/>
        <v>40</v>
      </c>
      <c r="H38" s="61">
        <f t="shared" si="16"/>
        <v>100</v>
      </c>
      <c r="I38" s="61">
        <f t="shared" si="16"/>
        <v>20</v>
      </c>
      <c r="J38" s="61">
        <f t="shared" si="16"/>
        <v>40</v>
      </c>
      <c r="K38" s="61">
        <f t="shared" si="16"/>
        <v>0</v>
      </c>
      <c r="L38" s="61">
        <f t="shared" si="16"/>
        <v>60</v>
      </c>
      <c r="M38" s="61">
        <f t="shared" si="16"/>
        <v>0</v>
      </c>
      <c r="N38" s="62">
        <f t="shared" si="16"/>
        <v>0</v>
      </c>
    </row>
    <row r="39" spans="2:14" x14ac:dyDescent="0.3">
      <c r="C39" s="153" t="s">
        <v>118</v>
      </c>
      <c r="D39" s="151"/>
      <c r="E39" s="143">
        <f>IF(E38/$D$25&gt;0, FLOOR((E38-E40*$D$25)/$D$26,1), CEILING(E38/$D$25-E40,1))</f>
        <v>0</v>
      </c>
      <c r="F39" s="143">
        <f t="shared" ref="F39:N39" si="17">IF(F38/$D$25&gt;0, FLOOR((F38-F40*$D$25)/$D$26,1), CEILING(F38/$D$25-F40,1))</f>
        <v>0</v>
      </c>
      <c r="G39" s="143">
        <f t="shared" si="17"/>
        <v>0</v>
      </c>
      <c r="H39" s="143">
        <f t="shared" si="17"/>
        <v>0</v>
      </c>
      <c r="I39" s="143">
        <f t="shared" si="17"/>
        <v>0</v>
      </c>
      <c r="J39" s="143">
        <f t="shared" si="17"/>
        <v>0</v>
      </c>
      <c r="K39" s="143">
        <f t="shared" si="17"/>
        <v>0</v>
      </c>
      <c r="L39" s="143">
        <f t="shared" si="17"/>
        <v>0</v>
      </c>
      <c r="M39" s="143">
        <f t="shared" si="17"/>
        <v>0</v>
      </c>
      <c r="N39" s="144">
        <f t="shared" si="17"/>
        <v>0</v>
      </c>
    </row>
    <row r="40" spans="2:14" ht="15" thickBot="1" x14ac:dyDescent="0.35">
      <c r="C40" s="154" t="s">
        <v>117</v>
      </c>
      <c r="D40" s="152"/>
      <c r="E40" s="145">
        <f xml:space="preserve"> FLOOR(E38/$D$25,1)</f>
        <v>2</v>
      </c>
      <c r="F40" s="145">
        <f t="shared" ref="F40:N40" si="18" xml:space="preserve"> FLOOR(F38/$D$25,1)</f>
        <v>0</v>
      </c>
      <c r="G40" s="145">
        <f t="shared" si="18"/>
        <v>2</v>
      </c>
      <c r="H40" s="145">
        <f t="shared" si="18"/>
        <v>5</v>
      </c>
      <c r="I40" s="145">
        <f t="shared" si="18"/>
        <v>1</v>
      </c>
      <c r="J40" s="145">
        <f t="shared" si="18"/>
        <v>2</v>
      </c>
      <c r="K40" s="145">
        <f t="shared" si="18"/>
        <v>0</v>
      </c>
      <c r="L40" s="145">
        <f t="shared" si="18"/>
        <v>3</v>
      </c>
      <c r="M40" s="145">
        <f t="shared" si="18"/>
        <v>0</v>
      </c>
      <c r="N40" s="146">
        <f t="shared" si="18"/>
        <v>0</v>
      </c>
    </row>
    <row r="41" spans="2:14" ht="15" thickBot="1" x14ac:dyDescent="0.35">
      <c r="C41" s="67" t="s">
        <v>77</v>
      </c>
      <c r="D41" s="68"/>
      <c r="E41" s="65">
        <f>E40*$E$25+E39*$E$26</f>
        <v>1000</v>
      </c>
      <c r="F41" s="65">
        <f t="shared" ref="F41:N41" si="19">F40*$E$25+F39*$E$26</f>
        <v>0</v>
      </c>
      <c r="G41" s="65">
        <f t="shared" si="19"/>
        <v>1000</v>
      </c>
      <c r="H41" s="65">
        <f t="shared" si="19"/>
        <v>2500</v>
      </c>
      <c r="I41" s="65">
        <f t="shared" si="19"/>
        <v>500</v>
      </c>
      <c r="J41" s="65">
        <f t="shared" si="19"/>
        <v>1000</v>
      </c>
      <c r="K41" s="65">
        <f t="shared" si="19"/>
        <v>0</v>
      </c>
      <c r="L41" s="65">
        <f t="shared" si="19"/>
        <v>1500</v>
      </c>
      <c r="M41" s="65">
        <f t="shared" si="19"/>
        <v>0</v>
      </c>
      <c r="N41" s="66">
        <f t="shared" si="19"/>
        <v>0</v>
      </c>
    </row>
    <row r="42" spans="2:14" s="138" customFormat="1" x14ac:dyDescent="0.3">
      <c r="C42" s="139"/>
      <c r="D42" s="140"/>
      <c r="E42" s="141"/>
      <c r="F42" s="141"/>
      <c r="G42" s="141"/>
      <c r="H42" s="141"/>
      <c r="I42" s="141"/>
      <c r="J42" s="141"/>
      <c r="K42" s="141"/>
      <c r="L42" s="141"/>
      <c r="M42" s="141"/>
      <c r="N42" s="141"/>
    </row>
    <row r="43" spans="2:14" s="88" customFormat="1" x14ac:dyDescent="0.3">
      <c r="C43" s="89"/>
      <c r="D43" s="90"/>
      <c r="E43" s="91"/>
      <c r="F43" s="92"/>
      <c r="G43" s="92"/>
      <c r="H43" s="93"/>
      <c r="I43" s="93"/>
      <c r="J43" s="93"/>
      <c r="K43" s="92"/>
      <c r="L43" s="92"/>
      <c r="M43" s="93"/>
      <c r="N43" s="93"/>
    </row>
    <row r="44" spans="2:14" x14ac:dyDescent="0.3">
      <c r="B44" s="117" t="s">
        <v>83</v>
      </c>
      <c r="C44" s="94" t="s">
        <v>108</v>
      </c>
      <c r="D44" s="4"/>
    </row>
    <row r="45" spans="2:14" x14ac:dyDescent="0.3">
      <c r="C45" s="118" t="s">
        <v>115</v>
      </c>
      <c r="D45" s="142">
        <v>20</v>
      </c>
      <c r="E45" s="119">
        <v>150</v>
      </c>
    </row>
    <row r="46" spans="2:14" x14ac:dyDescent="0.3">
      <c r="C46" s="118" t="s">
        <v>116</v>
      </c>
      <c r="D46" s="142">
        <v>10</v>
      </c>
      <c r="E46" s="119">
        <v>80</v>
      </c>
    </row>
    <row r="47" spans="2:14" x14ac:dyDescent="0.3">
      <c r="C47" s="118" t="s">
        <v>92</v>
      </c>
      <c r="D47" s="120">
        <v>0</v>
      </c>
      <c r="E47" t="s">
        <v>93</v>
      </c>
    </row>
    <row r="48" spans="2:14" x14ac:dyDescent="0.3">
      <c r="C48" s="118" t="s">
        <v>33</v>
      </c>
      <c r="D48" s="122">
        <v>10</v>
      </c>
      <c r="E48" t="s">
        <v>120</v>
      </c>
      <c r="J48" s="134" t="s">
        <v>109</v>
      </c>
    </row>
    <row r="49" spans="2:14" ht="15" thickBot="1" x14ac:dyDescent="0.35">
      <c r="C49" s="118" t="s">
        <v>35</v>
      </c>
      <c r="D49" s="122">
        <v>10</v>
      </c>
      <c r="E49" t="s">
        <v>120</v>
      </c>
    </row>
    <row r="50" spans="2:14" ht="15" thickBot="1" x14ac:dyDescent="0.35">
      <c r="D50" s="71" t="s">
        <v>96</v>
      </c>
      <c r="E50" s="47" t="s">
        <v>97</v>
      </c>
      <c r="F50" s="47" t="s">
        <v>98</v>
      </c>
      <c r="G50" s="47" t="s">
        <v>99</v>
      </c>
      <c r="H50" s="47" t="s">
        <v>100</v>
      </c>
      <c r="I50" s="47" t="s">
        <v>101</v>
      </c>
      <c r="J50" s="47" t="s">
        <v>102</v>
      </c>
      <c r="K50" s="47" t="s">
        <v>103</v>
      </c>
      <c r="L50" s="47" t="s">
        <v>20</v>
      </c>
      <c r="M50" s="47" t="s">
        <v>21</v>
      </c>
      <c r="N50" s="48" t="s">
        <v>22</v>
      </c>
    </row>
    <row r="51" spans="2:14" x14ac:dyDescent="0.3">
      <c r="C51" s="101" t="s">
        <v>73</v>
      </c>
      <c r="D51" s="108"/>
      <c r="E51" s="109">
        <v>10</v>
      </c>
      <c r="F51" s="109"/>
      <c r="G51" s="109">
        <v>15</v>
      </c>
      <c r="H51" s="109"/>
      <c r="I51" s="109">
        <v>10</v>
      </c>
      <c r="J51" s="109"/>
      <c r="K51" s="109"/>
      <c r="L51" s="109">
        <v>15</v>
      </c>
      <c r="M51" s="109"/>
      <c r="N51" s="110"/>
    </row>
    <row r="52" spans="2:14" x14ac:dyDescent="0.3">
      <c r="C52" s="102" t="s">
        <v>74</v>
      </c>
      <c r="D52" s="124"/>
      <c r="E52" s="125"/>
      <c r="F52" s="125">
        <v>20</v>
      </c>
      <c r="G52" s="125">
        <v>40</v>
      </c>
      <c r="H52" s="125">
        <v>30</v>
      </c>
      <c r="I52" s="125">
        <v>40</v>
      </c>
      <c r="J52" s="125">
        <v>20</v>
      </c>
      <c r="K52" s="125">
        <v>30</v>
      </c>
      <c r="L52" s="125"/>
      <c r="M52" s="125">
        <v>30</v>
      </c>
      <c r="N52" s="126">
        <v>20</v>
      </c>
    </row>
    <row r="53" spans="2:14" ht="15" thickBot="1" x14ac:dyDescent="0.35">
      <c r="C53" s="103" t="s">
        <v>104</v>
      </c>
      <c r="D53" s="74"/>
      <c r="E53" s="54">
        <f t="shared" ref="E53:N53" si="20">SUM(E51:E52)</f>
        <v>10</v>
      </c>
      <c r="F53" s="54">
        <f t="shared" si="20"/>
        <v>20</v>
      </c>
      <c r="G53" s="54">
        <f t="shared" si="20"/>
        <v>55</v>
      </c>
      <c r="H53" s="54">
        <f t="shared" si="20"/>
        <v>30</v>
      </c>
      <c r="I53" s="54">
        <f t="shared" si="20"/>
        <v>50</v>
      </c>
      <c r="J53" s="54">
        <f t="shared" si="20"/>
        <v>20</v>
      </c>
      <c r="K53" s="54">
        <f t="shared" si="20"/>
        <v>30</v>
      </c>
      <c r="L53" s="54">
        <f t="shared" si="20"/>
        <v>15</v>
      </c>
      <c r="M53" s="54">
        <f t="shared" si="20"/>
        <v>30</v>
      </c>
      <c r="N53" s="55">
        <f t="shared" si="20"/>
        <v>20</v>
      </c>
    </row>
    <row r="54" spans="2:14" x14ac:dyDescent="0.3">
      <c r="C54" s="111" t="s">
        <v>84</v>
      </c>
      <c r="D54" s="115"/>
      <c r="E54" s="98">
        <v>20</v>
      </c>
      <c r="F54" s="98"/>
      <c r="G54" s="98"/>
      <c r="H54" s="98"/>
      <c r="I54" s="98"/>
      <c r="J54" s="98"/>
      <c r="K54" s="98"/>
      <c r="L54" s="98"/>
      <c r="M54" s="98"/>
      <c r="N54" s="99"/>
    </row>
    <row r="55" spans="2:14" x14ac:dyDescent="0.3">
      <c r="C55" s="112" t="s">
        <v>85</v>
      </c>
      <c r="D55" s="116">
        <v>20</v>
      </c>
      <c r="E55" s="97">
        <f>D55+E54+E57-E53</f>
        <v>30</v>
      </c>
      <c r="F55" s="97">
        <f t="shared" ref="F55:N55" si="21">E55+F54+F57-F53</f>
        <v>10</v>
      </c>
      <c r="G55" s="97">
        <f t="shared" si="21"/>
        <v>15</v>
      </c>
      <c r="H55" s="97">
        <f t="shared" si="21"/>
        <v>15</v>
      </c>
      <c r="I55" s="97">
        <f t="shared" si="21"/>
        <v>15</v>
      </c>
      <c r="J55" s="97">
        <f t="shared" si="21"/>
        <v>15</v>
      </c>
      <c r="K55" s="97">
        <f t="shared" si="21"/>
        <v>15</v>
      </c>
      <c r="L55" s="97">
        <f t="shared" si="21"/>
        <v>10</v>
      </c>
      <c r="M55" s="97">
        <f t="shared" si="21"/>
        <v>10</v>
      </c>
      <c r="N55" s="100">
        <f t="shared" si="21"/>
        <v>10</v>
      </c>
    </row>
    <row r="56" spans="2:14" x14ac:dyDescent="0.3">
      <c r="C56" s="112" t="s">
        <v>30</v>
      </c>
      <c r="D56" s="116"/>
      <c r="E56" s="97">
        <f>IF(D55-E53&lt;=$D$49, E53-D55+$D$49,0)</f>
        <v>0</v>
      </c>
      <c r="F56" s="97">
        <f t="shared" ref="F56:N56" si="22">IF(E55-F53&lt;=$D$49, F53-E55+$D$49,0)</f>
        <v>0</v>
      </c>
      <c r="G56" s="97">
        <f t="shared" si="22"/>
        <v>55</v>
      </c>
      <c r="H56" s="97">
        <f t="shared" si="22"/>
        <v>25</v>
      </c>
      <c r="I56" s="97">
        <f t="shared" si="22"/>
        <v>45</v>
      </c>
      <c r="J56" s="97">
        <f t="shared" si="22"/>
        <v>15</v>
      </c>
      <c r="K56" s="97">
        <f t="shared" si="22"/>
        <v>25</v>
      </c>
      <c r="L56" s="97">
        <f t="shared" si="22"/>
        <v>10</v>
      </c>
      <c r="M56" s="97">
        <f t="shared" si="22"/>
        <v>30</v>
      </c>
      <c r="N56" s="100">
        <f t="shared" si="22"/>
        <v>20</v>
      </c>
    </row>
    <row r="57" spans="2:14" x14ac:dyDescent="0.3">
      <c r="C57" s="113" t="s">
        <v>31</v>
      </c>
      <c r="D57" s="116"/>
      <c r="E57" s="97">
        <f xml:space="preserve"> CEILING(E56/$D$48,1)*$D$48</f>
        <v>0</v>
      </c>
      <c r="F57" s="97">
        <f t="shared" ref="F57:N57" si="23" xml:space="preserve"> CEILING(F56/$D$48,1)*$D$48</f>
        <v>0</v>
      </c>
      <c r="G57" s="97">
        <f t="shared" si="23"/>
        <v>60</v>
      </c>
      <c r="H57" s="97">
        <f t="shared" si="23"/>
        <v>30</v>
      </c>
      <c r="I57" s="97">
        <f t="shared" si="23"/>
        <v>50</v>
      </c>
      <c r="J57" s="97">
        <f t="shared" si="23"/>
        <v>20</v>
      </c>
      <c r="K57" s="97">
        <f t="shared" si="23"/>
        <v>30</v>
      </c>
      <c r="L57" s="97">
        <f t="shared" si="23"/>
        <v>10</v>
      </c>
      <c r="M57" s="97">
        <f t="shared" si="23"/>
        <v>30</v>
      </c>
      <c r="N57" s="100">
        <f t="shared" si="23"/>
        <v>20</v>
      </c>
    </row>
    <row r="58" spans="2:14" ht="15" thickBot="1" x14ac:dyDescent="0.35">
      <c r="C58" s="113" t="s">
        <v>86</v>
      </c>
      <c r="D58" s="95"/>
      <c r="E58" s="61">
        <f>E57</f>
        <v>0</v>
      </c>
      <c r="F58" s="61">
        <f t="shared" ref="F58:N58" si="24">F57</f>
        <v>0</v>
      </c>
      <c r="G58" s="61">
        <f t="shared" si="24"/>
        <v>60</v>
      </c>
      <c r="H58" s="61">
        <f t="shared" si="24"/>
        <v>30</v>
      </c>
      <c r="I58" s="61">
        <f t="shared" si="24"/>
        <v>50</v>
      </c>
      <c r="J58" s="61">
        <f t="shared" si="24"/>
        <v>20</v>
      </c>
      <c r="K58" s="61">
        <f t="shared" si="24"/>
        <v>30</v>
      </c>
      <c r="L58" s="61">
        <f t="shared" si="24"/>
        <v>10</v>
      </c>
      <c r="M58" s="61">
        <f t="shared" si="24"/>
        <v>30</v>
      </c>
      <c r="N58" s="62">
        <f t="shared" si="24"/>
        <v>20</v>
      </c>
    </row>
    <row r="59" spans="2:14" x14ac:dyDescent="0.3">
      <c r="C59" s="147" t="s">
        <v>118</v>
      </c>
      <c r="D59" s="149"/>
      <c r="E59" s="143">
        <f t="shared" ref="E59:F59" si="25">IF(E58/$D$45&gt;0, FLOOR((E58-E60*$D$45)/$D$46,1), CEILING(E58/$D$45-E60,1))</f>
        <v>0</v>
      </c>
      <c r="F59" s="143">
        <f t="shared" si="25"/>
        <v>0</v>
      </c>
      <c r="G59" s="143">
        <f>IF(G58/$D$45&gt;0, FLOOR((G58-G60*$D$45)/$D$46,1), CEILING(G58/$D$45-G60,1))</f>
        <v>0</v>
      </c>
      <c r="H59" s="143">
        <f t="shared" ref="H59" si="26">IF(H58/$D$45&gt;0, FLOOR((H58-H60*$D$45)/$D$46,1), CEILING(H58/$D$45-H60,1))</f>
        <v>1</v>
      </c>
      <c r="I59" s="143">
        <f t="shared" ref="I59:J59" si="27">IF(I58/$D$45&gt;0, FLOOR((I58-I60*$D$45)/$D$46,1), CEILING(I58/$D$45-I60,1))</f>
        <v>1</v>
      </c>
      <c r="J59" s="143">
        <f t="shared" si="27"/>
        <v>0</v>
      </c>
      <c r="K59" s="143">
        <f t="shared" ref="K59" si="28">IF(K58/$D$45&gt;0, FLOOR((K58-K60*$D$45)/$D$46,1), CEILING(K58/$D$45-K60,1))</f>
        <v>1</v>
      </c>
      <c r="L59" s="143">
        <f t="shared" ref="L59:M59" si="29">IF(L58/$D$45&gt;0, FLOOR((L58-L60*$D$45)/$D$46,1), CEILING(L58/$D$45-L60,1))</f>
        <v>1</v>
      </c>
      <c r="M59" s="143">
        <f t="shared" si="29"/>
        <v>1</v>
      </c>
      <c r="N59" s="144">
        <f t="shared" ref="N59" si="30">IF(N58/$D$45&gt;0, FLOOR((N58-N60*$D$45)/$D$46,1), CEILING(N58/$D$45-N60,1))</f>
        <v>0</v>
      </c>
    </row>
    <row r="60" spans="2:14" ht="15" thickBot="1" x14ac:dyDescent="0.35">
      <c r="C60" s="148" t="s">
        <v>117</v>
      </c>
      <c r="D60" s="150"/>
      <c r="E60" s="145">
        <f xml:space="preserve"> FLOOR(E58/$D$45,1)</f>
        <v>0</v>
      </c>
      <c r="F60" s="145">
        <f xml:space="preserve"> FLOOR(F58/$D$45,1)</f>
        <v>0</v>
      </c>
      <c r="G60" s="145">
        <f t="shared" ref="G60:N60" si="31" xml:space="preserve"> FLOOR(G58/$D$45,1)</f>
        <v>3</v>
      </c>
      <c r="H60" s="145">
        <f t="shared" si="31"/>
        <v>1</v>
      </c>
      <c r="I60" s="145">
        <f t="shared" si="31"/>
        <v>2</v>
      </c>
      <c r="J60" s="145">
        <f t="shared" si="31"/>
        <v>1</v>
      </c>
      <c r="K60" s="145">
        <f t="shared" si="31"/>
        <v>1</v>
      </c>
      <c r="L60" s="145">
        <f t="shared" si="31"/>
        <v>0</v>
      </c>
      <c r="M60" s="145">
        <f t="shared" si="31"/>
        <v>1</v>
      </c>
      <c r="N60" s="146">
        <f t="shared" si="31"/>
        <v>1</v>
      </c>
    </row>
    <row r="61" spans="2:14" ht="15" thickBot="1" x14ac:dyDescent="0.35">
      <c r="C61" s="67" t="s">
        <v>77</v>
      </c>
      <c r="D61" s="68"/>
      <c r="E61" s="65">
        <f>E60*$E$45+E59*$E$46</f>
        <v>0</v>
      </c>
      <c r="F61" s="65">
        <f t="shared" ref="F61:N61" si="32">F60*$E$45+F59*$E$46</f>
        <v>0</v>
      </c>
      <c r="G61" s="65">
        <f t="shared" si="32"/>
        <v>450</v>
      </c>
      <c r="H61" s="65">
        <f t="shared" si="32"/>
        <v>230</v>
      </c>
      <c r="I61" s="65">
        <f t="shared" si="32"/>
        <v>380</v>
      </c>
      <c r="J61" s="65">
        <f t="shared" si="32"/>
        <v>150</v>
      </c>
      <c r="K61" s="65">
        <f t="shared" si="32"/>
        <v>230</v>
      </c>
      <c r="L61" s="65">
        <f t="shared" si="32"/>
        <v>80</v>
      </c>
      <c r="M61" s="65">
        <f t="shared" si="32"/>
        <v>230</v>
      </c>
      <c r="N61" s="66">
        <f t="shared" si="32"/>
        <v>150</v>
      </c>
    </row>
    <row r="62" spans="2:14" s="138" customFormat="1" x14ac:dyDescent="0.3">
      <c r="C62" s="139"/>
      <c r="D62" s="140"/>
      <c r="E62" s="141"/>
      <c r="F62" s="141"/>
      <c r="G62" s="141"/>
      <c r="H62" s="141"/>
      <c r="I62" s="141"/>
      <c r="J62" s="141"/>
      <c r="K62" s="141"/>
      <c r="L62" s="141"/>
      <c r="M62" s="141"/>
      <c r="N62" s="141"/>
    </row>
    <row r="63" spans="2:14" x14ac:dyDescent="0.3">
      <c r="J63" s="4">
        <f>FLOOR(J58/$D$46,1)</f>
        <v>2</v>
      </c>
    </row>
    <row r="64" spans="2:14" x14ac:dyDescent="0.3">
      <c r="B64" s="127" t="s">
        <v>105</v>
      </c>
      <c r="C64" s="128" t="s">
        <v>111</v>
      </c>
      <c r="D64" s="135"/>
      <c r="E64" s="127"/>
    </row>
    <row r="65" spans="3:15" x14ac:dyDescent="0.3">
      <c r="C65" s="118" t="s">
        <v>110</v>
      </c>
      <c r="D65" s="120">
        <v>1</v>
      </c>
      <c r="E65" t="s">
        <v>93</v>
      </c>
    </row>
    <row r="66" spans="3:15" x14ac:dyDescent="0.3">
      <c r="C66" s="118" t="s">
        <v>33</v>
      </c>
      <c r="D66" s="122">
        <v>100</v>
      </c>
      <c r="E66" t="s">
        <v>120</v>
      </c>
      <c r="J66" s="134" t="s">
        <v>109</v>
      </c>
    </row>
    <row r="67" spans="3:15" ht="15" thickBot="1" x14ac:dyDescent="0.35">
      <c r="C67" s="118" t="s">
        <v>35</v>
      </c>
      <c r="D67" s="122">
        <v>30</v>
      </c>
      <c r="E67" t="s">
        <v>120</v>
      </c>
    </row>
    <row r="68" spans="3:15" ht="15" thickBot="1" x14ac:dyDescent="0.35">
      <c r="D68" s="104" t="s">
        <v>96</v>
      </c>
      <c r="E68" s="105" t="s">
        <v>97</v>
      </c>
      <c r="F68" s="105" t="s">
        <v>98</v>
      </c>
      <c r="G68" s="105" t="s">
        <v>99</v>
      </c>
      <c r="H68" s="105" t="s">
        <v>100</v>
      </c>
      <c r="I68" s="105" t="s">
        <v>101</v>
      </c>
      <c r="J68" s="105" t="s">
        <v>102</v>
      </c>
      <c r="K68" s="105" t="s">
        <v>103</v>
      </c>
      <c r="L68" s="105" t="s">
        <v>20</v>
      </c>
      <c r="M68" s="105" t="s">
        <v>21</v>
      </c>
      <c r="N68" s="106" t="s">
        <v>22</v>
      </c>
    </row>
    <row r="69" spans="3:15" x14ac:dyDescent="0.3">
      <c r="C69" s="129" t="s">
        <v>104</v>
      </c>
      <c r="D69" s="115"/>
      <c r="E69" s="136">
        <f t="shared" ref="E69:N69" si="33">SUM(E58,E38,E18)</f>
        <v>40</v>
      </c>
      <c r="F69" s="136">
        <f t="shared" si="33"/>
        <v>40</v>
      </c>
      <c r="G69" s="136">
        <f t="shared" si="33"/>
        <v>160</v>
      </c>
      <c r="H69" s="136">
        <f t="shared" si="33"/>
        <v>130</v>
      </c>
      <c r="I69" s="136">
        <f t="shared" si="33"/>
        <v>110</v>
      </c>
      <c r="J69" s="136">
        <f t="shared" si="33"/>
        <v>60</v>
      </c>
      <c r="K69" s="136">
        <f t="shared" si="33"/>
        <v>70</v>
      </c>
      <c r="L69" s="136">
        <f t="shared" si="33"/>
        <v>90</v>
      </c>
      <c r="M69" s="136">
        <f t="shared" si="33"/>
        <v>30</v>
      </c>
      <c r="N69" s="137">
        <f t="shared" si="33"/>
        <v>20</v>
      </c>
      <c r="O69" t="s">
        <v>112</v>
      </c>
    </row>
    <row r="70" spans="3:15" x14ac:dyDescent="0.3">
      <c r="C70" s="130" t="s">
        <v>114</v>
      </c>
      <c r="D70" s="123"/>
      <c r="E70" s="96"/>
      <c r="F70" s="96"/>
      <c r="G70" s="96"/>
      <c r="H70" s="96"/>
      <c r="I70" s="96"/>
      <c r="J70" s="96"/>
      <c r="K70" s="96"/>
      <c r="L70" s="96"/>
      <c r="M70" s="96"/>
      <c r="N70" s="107"/>
    </row>
    <row r="71" spans="3:15" x14ac:dyDescent="0.3">
      <c r="C71" s="131" t="s">
        <v>85</v>
      </c>
      <c r="D71" s="116">
        <v>50</v>
      </c>
      <c r="E71" s="97">
        <f t="shared" ref="E71:N71" si="34">D71+E73-E69</f>
        <v>160</v>
      </c>
      <c r="F71" s="97">
        <f t="shared" si="34"/>
        <v>120</v>
      </c>
      <c r="G71" s="97">
        <f t="shared" si="34"/>
        <v>210</v>
      </c>
      <c r="H71" s="97">
        <f t="shared" si="34"/>
        <v>80</v>
      </c>
      <c r="I71" s="97">
        <f t="shared" si="34"/>
        <v>120</v>
      </c>
      <c r="J71" s="97">
        <f t="shared" si="34"/>
        <v>60</v>
      </c>
      <c r="K71" s="97">
        <f t="shared" si="34"/>
        <v>140</v>
      </c>
      <c r="L71" s="97">
        <f t="shared" si="34"/>
        <v>50</v>
      </c>
      <c r="M71" s="97">
        <f t="shared" si="34"/>
        <v>20</v>
      </c>
      <c r="N71" s="100">
        <f t="shared" si="34"/>
        <v>0</v>
      </c>
    </row>
    <row r="72" spans="3:15" x14ac:dyDescent="0.3">
      <c r="C72" s="131" t="s">
        <v>30</v>
      </c>
      <c r="D72" s="116"/>
      <c r="E72" s="97">
        <f t="shared" ref="E72:N72" si="35">IF(D71-E69&lt;=$D$67, E69-D71+$D$67,0)</f>
        <v>20</v>
      </c>
      <c r="F72" s="97">
        <f t="shared" si="35"/>
        <v>0</v>
      </c>
      <c r="G72" s="97">
        <f t="shared" si="35"/>
        <v>70</v>
      </c>
      <c r="H72" s="97">
        <f t="shared" si="35"/>
        <v>0</v>
      </c>
      <c r="I72" s="97">
        <f t="shared" si="35"/>
        <v>60</v>
      </c>
      <c r="J72" s="97">
        <f t="shared" si="35"/>
        <v>0</v>
      </c>
      <c r="K72" s="97">
        <f t="shared" si="35"/>
        <v>40</v>
      </c>
      <c r="L72" s="97">
        <f t="shared" si="35"/>
        <v>0</v>
      </c>
      <c r="M72" s="97">
        <f t="shared" si="35"/>
        <v>10</v>
      </c>
      <c r="N72" s="100">
        <f t="shared" si="35"/>
        <v>30</v>
      </c>
    </row>
    <row r="73" spans="3:15" x14ac:dyDescent="0.3">
      <c r="C73" s="132" t="s">
        <v>113</v>
      </c>
      <c r="D73" s="116"/>
      <c r="E73" s="97">
        <v>150</v>
      </c>
      <c r="F73" s="97">
        <v>0</v>
      </c>
      <c r="G73" s="97">
        <v>250</v>
      </c>
      <c r="H73" s="97">
        <v>0</v>
      </c>
      <c r="I73" s="97">
        <v>150</v>
      </c>
      <c r="J73" s="97">
        <v>0</v>
      </c>
      <c r="K73" s="97">
        <v>150</v>
      </c>
      <c r="L73" s="97">
        <v>0</v>
      </c>
      <c r="M73" s="97">
        <v>0</v>
      </c>
      <c r="N73" s="100">
        <v>0</v>
      </c>
    </row>
    <row r="74" spans="3:15" ht="15" thickBot="1" x14ac:dyDescent="0.35">
      <c r="C74" s="133" t="s">
        <v>86</v>
      </c>
      <c r="D74" s="74"/>
      <c r="E74" s="54">
        <f>F73</f>
        <v>0</v>
      </c>
      <c r="F74" s="54">
        <f>G73</f>
        <v>250</v>
      </c>
      <c r="G74" s="54">
        <f t="shared" ref="G74:N74" si="36">H73</f>
        <v>0</v>
      </c>
      <c r="H74" s="54">
        <f t="shared" si="36"/>
        <v>150</v>
      </c>
      <c r="I74" s="54">
        <f t="shared" si="36"/>
        <v>0</v>
      </c>
      <c r="J74" s="54">
        <f t="shared" si="36"/>
        <v>150</v>
      </c>
      <c r="K74" s="54">
        <f t="shared" si="36"/>
        <v>0</v>
      </c>
      <c r="L74" s="54">
        <f t="shared" si="36"/>
        <v>0</v>
      </c>
      <c r="M74" s="54">
        <f t="shared" si="36"/>
        <v>0</v>
      </c>
      <c r="N74" s="55">
        <f t="shared" si="36"/>
        <v>0</v>
      </c>
    </row>
    <row r="75" spans="3:15" ht="15" thickBot="1" x14ac:dyDescent="0.35">
      <c r="C75" s="67" t="s">
        <v>77</v>
      </c>
      <c r="D75" s="68"/>
      <c r="E75" s="65">
        <f t="shared" ref="E75:N75" si="37">SUM(E61,E41,E21)</f>
        <v>1000</v>
      </c>
      <c r="F75" s="65">
        <f t="shared" si="37"/>
        <v>1200</v>
      </c>
      <c r="G75" s="65">
        <f t="shared" si="37"/>
        <v>3250</v>
      </c>
      <c r="H75" s="65">
        <f t="shared" si="37"/>
        <v>2730</v>
      </c>
      <c r="I75" s="65">
        <f t="shared" si="37"/>
        <v>2080</v>
      </c>
      <c r="J75" s="65">
        <f t="shared" si="37"/>
        <v>1150</v>
      </c>
      <c r="K75" s="65">
        <f t="shared" si="37"/>
        <v>1430</v>
      </c>
      <c r="L75" s="65">
        <f t="shared" si="37"/>
        <v>2180</v>
      </c>
      <c r="M75" s="65">
        <f t="shared" si="37"/>
        <v>230</v>
      </c>
      <c r="N75" s="66">
        <f t="shared" si="37"/>
        <v>150</v>
      </c>
      <c r="O75" s="156">
        <f>SUM(E75:N75)</f>
        <v>15400</v>
      </c>
    </row>
    <row r="77" spans="3:15" x14ac:dyDescent="0.3">
      <c r="C77" s="155" t="s">
        <v>119</v>
      </c>
    </row>
    <row r="104" spans="2:15" x14ac:dyDescent="0.3">
      <c r="B104" s="127" t="s">
        <v>105</v>
      </c>
      <c r="C104" s="128" t="s">
        <v>111</v>
      </c>
      <c r="D104" s="135"/>
      <c r="E104" s="127"/>
    </row>
    <row r="105" spans="2:15" x14ac:dyDescent="0.3">
      <c r="C105" s="118" t="s">
        <v>110</v>
      </c>
      <c r="D105" s="120">
        <v>1</v>
      </c>
      <c r="E105" t="s">
        <v>93</v>
      </c>
    </row>
    <row r="106" spans="2:15" x14ac:dyDescent="0.3">
      <c r="C106" s="118" t="s">
        <v>33</v>
      </c>
      <c r="D106" s="122">
        <v>10</v>
      </c>
      <c r="E106" t="s">
        <v>66</v>
      </c>
      <c r="J106" s="134" t="s">
        <v>109</v>
      </c>
    </row>
    <row r="107" spans="2:15" ht="15" thickBot="1" x14ac:dyDescent="0.35">
      <c r="C107" s="118" t="s">
        <v>35</v>
      </c>
      <c r="D107" s="122">
        <v>30</v>
      </c>
      <c r="E107" t="s">
        <v>66</v>
      </c>
    </row>
    <row r="108" spans="2:15" ht="15" thickBot="1" x14ac:dyDescent="0.35">
      <c r="D108" s="104" t="s">
        <v>96</v>
      </c>
      <c r="E108" s="105" t="s">
        <v>97</v>
      </c>
      <c r="F108" s="105" t="s">
        <v>98</v>
      </c>
      <c r="G108" s="105" t="s">
        <v>99</v>
      </c>
      <c r="H108" s="105" t="s">
        <v>100</v>
      </c>
      <c r="I108" s="105" t="s">
        <v>101</v>
      </c>
      <c r="J108" s="105" t="s">
        <v>102</v>
      </c>
      <c r="K108" s="105" t="s">
        <v>103</v>
      </c>
      <c r="L108" s="105" t="s">
        <v>20</v>
      </c>
      <c r="M108" s="105" t="s">
        <v>21</v>
      </c>
      <c r="N108" s="106" t="s">
        <v>22</v>
      </c>
    </row>
    <row r="109" spans="2:15" x14ac:dyDescent="0.3">
      <c r="C109" s="129" t="s">
        <v>104</v>
      </c>
      <c r="D109" s="115"/>
      <c r="E109" s="136">
        <f t="shared" ref="E109:N109" si="38">SUM(E101,E85,E69)</f>
        <v>40</v>
      </c>
      <c r="F109" s="136">
        <f t="shared" si="38"/>
        <v>40</v>
      </c>
      <c r="G109" s="136">
        <f t="shared" si="38"/>
        <v>160</v>
      </c>
      <c r="H109" s="136">
        <f t="shared" si="38"/>
        <v>130</v>
      </c>
      <c r="I109" s="136">
        <f t="shared" si="38"/>
        <v>110</v>
      </c>
      <c r="J109" s="136">
        <f t="shared" si="38"/>
        <v>60</v>
      </c>
      <c r="K109" s="136">
        <f t="shared" si="38"/>
        <v>70</v>
      </c>
      <c r="L109" s="136">
        <f t="shared" si="38"/>
        <v>90</v>
      </c>
      <c r="M109" s="136">
        <f t="shared" si="38"/>
        <v>30</v>
      </c>
      <c r="N109" s="137">
        <f t="shared" si="38"/>
        <v>20</v>
      </c>
      <c r="O109" t="s">
        <v>112</v>
      </c>
    </row>
    <row r="110" spans="2:15" x14ac:dyDescent="0.3">
      <c r="C110" s="130" t="s">
        <v>114</v>
      </c>
      <c r="D110" s="123"/>
      <c r="E110" s="96"/>
      <c r="F110" s="96"/>
      <c r="G110" s="96"/>
      <c r="H110" s="96"/>
      <c r="I110" s="96"/>
      <c r="J110" s="96"/>
      <c r="K110" s="96"/>
      <c r="L110" s="96"/>
      <c r="M110" s="96"/>
      <c r="N110" s="107"/>
    </row>
    <row r="111" spans="2:15" x14ac:dyDescent="0.3">
      <c r="C111" s="131" t="s">
        <v>85</v>
      </c>
      <c r="D111" s="116">
        <v>50</v>
      </c>
      <c r="E111" s="97">
        <f t="shared" ref="E111:N111" si="39">D111+E110+E113-E109</f>
        <v>110</v>
      </c>
      <c r="F111" s="97">
        <f t="shared" si="39"/>
        <v>70</v>
      </c>
      <c r="G111" s="97">
        <f t="shared" si="39"/>
        <v>110</v>
      </c>
      <c r="H111" s="97">
        <f t="shared" si="39"/>
        <v>80</v>
      </c>
      <c r="I111" s="97">
        <f t="shared" si="39"/>
        <v>70</v>
      </c>
      <c r="J111" s="97">
        <f t="shared" si="39"/>
        <v>110</v>
      </c>
      <c r="K111" s="97">
        <f t="shared" si="39"/>
        <v>40</v>
      </c>
      <c r="L111" s="97">
        <f t="shared" si="39"/>
        <v>50</v>
      </c>
      <c r="M111" s="97">
        <f t="shared" si="39"/>
        <v>120</v>
      </c>
      <c r="N111" s="100">
        <f t="shared" si="39"/>
        <v>100</v>
      </c>
    </row>
    <row r="112" spans="2:15" x14ac:dyDescent="0.3">
      <c r="C112" s="131" t="s">
        <v>30</v>
      </c>
      <c r="D112" s="116"/>
      <c r="E112" s="97">
        <f t="shared" ref="E112:N112" si="40">IF(D111-E109&lt;=$D$67, E109-D111+$D$67,0)</f>
        <v>20</v>
      </c>
      <c r="F112" s="97">
        <f t="shared" si="40"/>
        <v>0</v>
      </c>
      <c r="G112" s="97">
        <f t="shared" si="40"/>
        <v>120</v>
      </c>
      <c r="H112" s="97">
        <f t="shared" si="40"/>
        <v>50</v>
      </c>
      <c r="I112" s="97">
        <f t="shared" si="40"/>
        <v>60</v>
      </c>
      <c r="J112" s="97">
        <f t="shared" si="40"/>
        <v>20</v>
      </c>
      <c r="K112" s="97">
        <f t="shared" si="40"/>
        <v>0</v>
      </c>
      <c r="L112" s="97">
        <f t="shared" si="40"/>
        <v>80</v>
      </c>
      <c r="M112" s="97">
        <f t="shared" si="40"/>
        <v>10</v>
      </c>
      <c r="N112" s="100">
        <f t="shared" si="40"/>
        <v>0</v>
      </c>
    </row>
    <row r="113" spans="3:14" x14ac:dyDescent="0.3">
      <c r="C113" s="132" t="s">
        <v>113</v>
      </c>
      <c r="D113" s="116"/>
      <c r="E113" s="97">
        <f t="shared" ref="E113:N113" si="41" xml:space="preserve"> CEILING(E112/$D$66,1)*$D$66</f>
        <v>100</v>
      </c>
      <c r="F113" s="97">
        <f t="shared" si="41"/>
        <v>0</v>
      </c>
      <c r="G113" s="97">
        <f t="shared" si="41"/>
        <v>200</v>
      </c>
      <c r="H113" s="97">
        <f t="shared" si="41"/>
        <v>100</v>
      </c>
      <c r="I113" s="97">
        <f t="shared" si="41"/>
        <v>100</v>
      </c>
      <c r="J113" s="97">
        <f t="shared" si="41"/>
        <v>100</v>
      </c>
      <c r="K113" s="97">
        <f t="shared" si="41"/>
        <v>0</v>
      </c>
      <c r="L113" s="97">
        <f t="shared" si="41"/>
        <v>100</v>
      </c>
      <c r="M113" s="97">
        <f t="shared" si="41"/>
        <v>100</v>
      </c>
      <c r="N113" s="100">
        <f t="shared" si="41"/>
        <v>0</v>
      </c>
    </row>
    <row r="114" spans="3:14" ht="15" thickBot="1" x14ac:dyDescent="0.35">
      <c r="C114" s="133" t="s">
        <v>86</v>
      </c>
      <c r="D114" s="74"/>
      <c r="E114" s="54">
        <f>F113</f>
        <v>0</v>
      </c>
      <c r="F114" s="54">
        <f>G113</f>
        <v>200</v>
      </c>
      <c r="G114" s="54">
        <f t="shared" ref="G114:N114" si="42">H113</f>
        <v>100</v>
      </c>
      <c r="H114" s="54">
        <f t="shared" si="42"/>
        <v>100</v>
      </c>
      <c r="I114" s="54">
        <f t="shared" si="42"/>
        <v>100</v>
      </c>
      <c r="J114" s="54">
        <f t="shared" si="42"/>
        <v>0</v>
      </c>
      <c r="K114" s="54">
        <f t="shared" si="42"/>
        <v>100</v>
      </c>
      <c r="L114" s="54">
        <f t="shared" si="42"/>
        <v>100</v>
      </c>
      <c r="M114" s="54">
        <f t="shared" si="42"/>
        <v>0</v>
      </c>
      <c r="N114" s="55">
        <f t="shared" si="42"/>
        <v>0</v>
      </c>
    </row>
    <row r="115" spans="3:14" ht="15" thickBot="1" x14ac:dyDescent="0.35">
      <c r="C115" s="67" t="s">
        <v>77</v>
      </c>
      <c r="D115" s="68"/>
      <c r="E115" s="65">
        <f t="shared" ref="E115:N115" si="43">E109*$E$45</f>
        <v>6000</v>
      </c>
      <c r="F115" s="65">
        <f t="shared" si="43"/>
        <v>6000</v>
      </c>
      <c r="G115" s="65">
        <f t="shared" si="43"/>
        <v>24000</v>
      </c>
      <c r="H115" s="65">
        <f t="shared" si="43"/>
        <v>19500</v>
      </c>
      <c r="I115" s="65">
        <f t="shared" si="43"/>
        <v>16500</v>
      </c>
      <c r="J115" s="65">
        <f t="shared" si="43"/>
        <v>9000</v>
      </c>
      <c r="K115" s="65">
        <f t="shared" si="43"/>
        <v>10500</v>
      </c>
      <c r="L115" s="65">
        <f t="shared" si="43"/>
        <v>13500</v>
      </c>
      <c r="M115" s="65">
        <f t="shared" si="43"/>
        <v>4500</v>
      </c>
      <c r="N115" s="66">
        <f t="shared" si="43"/>
        <v>3000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2B74-2D02-4B8C-9902-BA5BF275897A}">
  <dimension ref="A2:P152"/>
  <sheetViews>
    <sheetView topLeftCell="A16" zoomScaleNormal="100" workbookViewId="0">
      <selection activeCell="P16" sqref="P16"/>
    </sheetView>
  </sheetViews>
  <sheetFormatPr defaultRowHeight="14.4" x14ac:dyDescent="0.3"/>
  <cols>
    <col min="3" max="3" width="23.6640625" customWidth="1"/>
    <col min="4" max="4" width="31.5546875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</row>
    <row r="4" spans="1:16" x14ac:dyDescent="0.3">
      <c r="C4" s="117" t="s">
        <v>81</v>
      </c>
      <c r="D4" s="94" t="s">
        <v>106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101" t="s">
        <v>162</v>
      </c>
      <c r="E11" s="72"/>
      <c r="F11" s="69"/>
      <c r="G11" s="69"/>
      <c r="H11" s="69"/>
      <c r="I11" s="159">
        <v>30</v>
      </c>
      <c r="J11" s="241">
        <v>40</v>
      </c>
      <c r="K11" s="69">
        <v>10</v>
      </c>
      <c r="L11" s="69"/>
      <c r="M11" s="69"/>
      <c r="N11" s="69"/>
      <c r="O11" s="70">
        <v>10</v>
      </c>
    </row>
    <row r="12" spans="1:16" x14ac:dyDescent="0.3">
      <c r="C12" t="s">
        <v>166</v>
      </c>
      <c r="D12" s="246" t="s">
        <v>163</v>
      </c>
      <c r="E12" s="72"/>
      <c r="F12" s="69">
        <v>50</v>
      </c>
      <c r="G12" s="69">
        <v>40</v>
      </c>
      <c r="H12" s="69"/>
      <c r="I12" s="159"/>
      <c r="J12" s="241"/>
      <c r="K12" s="69"/>
      <c r="L12" s="69"/>
      <c r="M12" s="69"/>
      <c r="N12" s="69"/>
      <c r="O12" s="70"/>
    </row>
    <row r="13" spans="1:16" x14ac:dyDescent="0.3">
      <c r="D13" s="102" t="s">
        <v>165</v>
      </c>
      <c r="E13" s="124"/>
      <c r="F13" s="125">
        <v>0</v>
      </c>
      <c r="G13" s="125">
        <v>0</v>
      </c>
      <c r="H13" s="125">
        <v>20</v>
      </c>
      <c r="I13" s="125">
        <v>50</v>
      </c>
      <c r="J13" s="125">
        <v>60</v>
      </c>
      <c r="K13" s="125"/>
      <c r="L13" s="125">
        <v>40</v>
      </c>
      <c r="M13" s="125"/>
      <c r="N13" s="125">
        <v>40</v>
      </c>
      <c r="O13" s="126"/>
    </row>
    <row r="14" spans="1:16" x14ac:dyDescent="0.3">
      <c r="C14" t="s">
        <v>166</v>
      </c>
      <c r="D14" s="247" t="s">
        <v>164</v>
      </c>
      <c r="E14" s="248"/>
      <c r="F14" s="249">
        <v>40</v>
      </c>
      <c r="G14" s="249">
        <v>30</v>
      </c>
      <c r="H14" s="249"/>
      <c r="I14" s="249"/>
      <c r="J14" s="249"/>
      <c r="K14" s="249"/>
      <c r="L14" s="249"/>
      <c r="M14" s="249"/>
      <c r="N14" s="249"/>
      <c r="O14" s="250"/>
    </row>
    <row r="15" spans="1:16" ht="15" thickBot="1" x14ac:dyDescent="0.35">
      <c r="D15" s="103" t="s">
        <v>161</v>
      </c>
      <c r="E15" s="95"/>
      <c r="F15" s="61">
        <v>100</v>
      </c>
      <c r="G15" s="61">
        <v>80</v>
      </c>
      <c r="H15" s="61">
        <f t="shared" ref="H15:I15" si="0">SUM(H11:H14)</f>
        <v>20</v>
      </c>
      <c r="I15" s="61">
        <f t="shared" si="0"/>
        <v>80</v>
      </c>
      <c r="J15" s="61">
        <f>SUM(J11:J14)</f>
        <v>100</v>
      </c>
      <c r="K15" s="61">
        <f t="shared" ref="K15" si="1">SUM(K11:K14)</f>
        <v>10</v>
      </c>
      <c r="L15" s="61">
        <f t="shared" ref="L15" si="2">SUM(L11:L14)</f>
        <v>40</v>
      </c>
      <c r="M15" s="61">
        <f t="shared" ref="M15" si="3">SUM(M11:M14)</f>
        <v>0</v>
      </c>
      <c r="N15" s="61">
        <f t="shared" ref="N15" si="4">SUM(N11:N14)</f>
        <v>40</v>
      </c>
      <c r="O15" s="61">
        <f>SUM(O11:O14)</f>
        <v>10</v>
      </c>
    </row>
    <row r="16" spans="1:16" x14ac:dyDescent="0.3">
      <c r="D16" s="111" t="s">
        <v>84</v>
      </c>
      <c r="E16" s="115"/>
      <c r="F16" s="98"/>
      <c r="G16" s="98">
        <v>20</v>
      </c>
      <c r="H16" s="98"/>
      <c r="I16" s="98"/>
      <c r="J16" s="98"/>
      <c r="K16" s="98"/>
      <c r="L16" s="98"/>
      <c r="M16" s="98"/>
      <c r="N16" s="98"/>
      <c r="O16" s="99"/>
    </row>
    <row r="17" spans="1:16" x14ac:dyDescent="0.3">
      <c r="D17" s="112" t="s">
        <v>85</v>
      </c>
      <c r="E17" s="116">
        <v>50</v>
      </c>
      <c r="F17" s="97">
        <f t="shared" ref="F17:O17" si="5">E17+F16+F19-F15</f>
        <v>30</v>
      </c>
      <c r="G17" s="97">
        <f t="shared" si="5"/>
        <v>50</v>
      </c>
      <c r="H17" s="97">
        <f t="shared" si="5"/>
        <v>30</v>
      </c>
      <c r="I17" s="97">
        <f t="shared" si="5"/>
        <v>30</v>
      </c>
      <c r="J17" s="97">
        <f t="shared" si="5"/>
        <v>30</v>
      </c>
      <c r="K17" s="97">
        <f t="shared" si="5"/>
        <v>40</v>
      </c>
      <c r="L17" s="97">
        <f t="shared" si="5"/>
        <v>40</v>
      </c>
      <c r="M17" s="97">
        <f t="shared" si="5"/>
        <v>40</v>
      </c>
      <c r="N17" s="97">
        <f t="shared" si="5"/>
        <v>40</v>
      </c>
      <c r="O17" s="100">
        <f t="shared" si="5"/>
        <v>30</v>
      </c>
    </row>
    <row r="18" spans="1:16" x14ac:dyDescent="0.3">
      <c r="D18" s="112" t="s">
        <v>30</v>
      </c>
      <c r="E18" s="116"/>
      <c r="F18" s="97">
        <f t="shared" ref="F18:O18" si="6">IF(E17-F15&lt;=$E$9, F15-E17+$E$9,0)</f>
        <v>80</v>
      </c>
      <c r="G18" s="97">
        <f t="shared" si="6"/>
        <v>80</v>
      </c>
      <c r="H18" s="97">
        <f t="shared" si="6"/>
        <v>0</v>
      </c>
      <c r="I18" s="97">
        <f t="shared" si="6"/>
        <v>80</v>
      </c>
      <c r="J18" s="97">
        <f t="shared" si="6"/>
        <v>100</v>
      </c>
      <c r="K18" s="97">
        <f t="shared" si="6"/>
        <v>10</v>
      </c>
      <c r="L18" s="97">
        <f t="shared" si="6"/>
        <v>30</v>
      </c>
      <c r="M18" s="97">
        <f t="shared" si="6"/>
        <v>0</v>
      </c>
      <c r="N18" s="97">
        <f t="shared" si="6"/>
        <v>30</v>
      </c>
      <c r="O18" s="100">
        <f t="shared" si="6"/>
        <v>0</v>
      </c>
    </row>
    <row r="19" spans="1:16" x14ac:dyDescent="0.3">
      <c r="D19" s="113" t="s">
        <v>31</v>
      </c>
      <c r="E19" s="116"/>
      <c r="F19" s="97">
        <f xml:space="preserve"> CEILING(F18/$E$8,1)*$E$8</f>
        <v>80</v>
      </c>
      <c r="G19" s="97">
        <f xml:space="preserve"> CEILING(G18/$E$8,1)*$E$8</f>
        <v>80</v>
      </c>
      <c r="H19" s="97">
        <f xml:space="preserve"> CEILING(H18/$E$8,1)*$E$8</f>
        <v>0</v>
      </c>
      <c r="I19" s="97">
        <f t="shared" ref="I19:O19" si="7" xml:space="preserve"> CEILING(I18/$E$8,1)*$E$8</f>
        <v>80</v>
      </c>
      <c r="J19" s="97">
        <f t="shared" si="7"/>
        <v>100</v>
      </c>
      <c r="K19" s="97">
        <f t="shared" si="7"/>
        <v>20</v>
      </c>
      <c r="L19" s="97">
        <f t="shared" si="7"/>
        <v>40</v>
      </c>
      <c r="M19" s="97">
        <f t="shared" si="7"/>
        <v>0</v>
      </c>
      <c r="N19" s="97">
        <f t="shared" si="7"/>
        <v>40</v>
      </c>
      <c r="O19" s="100">
        <f t="shared" si="7"/>
        <v>0</v>
      </c>
    </row>
    <row r="20" spans="1:16" ht="15" thickBot="1" x14ac:dyDescent="0.35">
      <c r="D20" s="113" t="s">
        <v>86</v>
      </c>
      <c r="E20" s="95"/>
      <c r="F20" s="61">
        <f>H19</f>
        <v>0</v>
      </c>
      <c r="G20" s="61">
        <f t="shared" ref="G20:O20" si="8">I19</f>
        <v>80</v>
      </c>
      <c r="H20" s="61">
        <f t="shared" si="8"/>
        <v>100</v>
      </c>
      <c r="I20" s="61">
        <f t="shared" si="8"/>
        <v>20</v>
      </c>
      <c r="J20" s="61">
        <f t="shared" si="8"/>
        <v>40</v>
      </c>
      <c r="K20" s="61">
        <f t="shared" si="8"/>
        <v>0</v>
      </c>
      <c r="L20" s="61">
        <f t="shared" si="8"/>
        <v>40</v>
      </c>
      <c r="M20" s="61">
        <f t="shared" si="8"/>
        <v>0</v>
      </c>
      <c r="N20" s="61">
        <f t="shared" si="8"/>
        <v>0</v>
      </c>
      <c r="O20" s="62">
        <f t="shared" si="8"/>
        <v>0</v>
      </c>
    </row>
    <row r="21" spans="1:16" x14ac:dyDescent="0.3">
      <c r="D21" s="153" t="s">
        <v>118</v>
      </c>
      <c r="E21" s="149"/>
      <c r="F21" s="143">
        <f>QUOTIENT(MOD(F20,$E$5),$E$6)</f>
        <v>0</v>
      </c>
      <c r="G21" s="143">
        <f t="shared" ref="G21:O21" si="9">QUOTIENT(MOD(G20,$E$5),$E$6)</f>
        <v>0</v>
      </c>
      <c r="H21" s="143">
        <f t="shared" si="9"/>
        <v>0</v>
      </c>
      <c r="I21" s="143">
        <f t="shared" si="9"/>
        <v>0</v>
      </c>
      <c r="J21" s="143">
        <f t="shared" si="9"/>
        <v>0</v>
      </c>
      <c r="K21" s="143">
        <f t="shared" si="9"/>
        <v>0</v>
      </c>
      <c r="L21" s="143">
        <f t="shared" si="9"/>
        <v>0</v>
      </c>
      <c r="M21" s="143">
        <f t="shared" si="9"/>
        <v>0</v>
      </c>
      <c r="N21" s="143">
        <f t="shared" si="9"/>
        <v>0</v>
      </c>
      <c r="O21" s="144">
        <f t="shared" si="9"/>
        <v>0</v>
      </c>
    </row>
    <row r="22" spans="1:16" ht="15" thickBot="1" x14ac:dyDescent="0.35">
      <c r="D22" s="176" t="s">
        <v>117</v>
      </c>
      <c r="E22" s="164"/>
      <c r="F22" s="165">
        <f>QUOTIENT(F20,$E$5)</f>
        <v>0</v>
      </c>
      <c r="G22" s="165">
        <f t="shared" ref="G22:O22" si="10">QUOTIENT(G20,$E$5)</f>
        <v>4</v>
      </c>
      <c r="H22" s="165">
        <f t="shared" si="10"/>
        <v>5</v>
      </c>
      <c r="I22" s="165">
        <f t="shared" si="10"/>
        <v>1</v>
      </c>
      <c r="J22" s="165">
        <f t="shared" si="10"/>
        <v>2</v>
      </c>
      <c r="K22" s="165">
        <f t="shared" si="10"/>
        <v>0</v>
      </c>
      <c r="L22" s="165">
        <f t="shared" si="10"/>
        <v>2</v>
      </c>
      <c r="M22" s="165">
        <f t="shared" si="10"/>
        <v>0</v>
      </c>
      <c r="N22" s="165">
        <f t="shared" si="10"/>
        <v>0</v>
      </c>
      <c r="O22" s="166">
        <f t="shared" si="10"/>
        <v>0</v>
      </c>
    </row>
    <row r="23" spans="1:16" x14ac:dyDescent="0.3">
      <c r="A23" t="s">
        <v>152</v>
      </c>
      <c r="C23" t="s">
        <v>153</v>
      </c>
      <c r="D23" s="179" t="s">
        <v>128</v>
      </c>
      <c r="E23" s="233"/>
      <c r="F23" s="187">
        <v>410</v>
      </c>
      <c r="G23" s="187">
        <v>413</v>
      </c>
      <c r="H23" s="187">
        <v>410</v>
      </c>
      <c r="I23" s="187">
        <v>415</v>
      </c>
      <c r="J23" s="187">
        <v>418</v>
      </c>
      <c r="K23" s="187">
        <v>430</v>
      </c>
      <c r="L23" s="187">
        <v>423</v>
      </c>
      <c r="M23" s="187">
        <v>419</v>
      </c>
      <c r="N23" s="187">
        <v>417</v>
      </c>
      <c r="O23" s="188">
        <v>422</v>
      </c>
    </row>
    <row r="24" spans="1:16" x14ac:dyDescent="0.3">
      <c r="A24" t="s">
        <v>151</v>
      </c>
      <c r="D24" s="242" t="s">
        <v>150</v>
      </c>
      <c r="E24" s="243"/>
      <c r="F24" s="244">
        <v>200</v>
      </c>
      <c r="G24" s="244">
        <v>200</v>
      </c>
      <c r="H24" s="244">
        <v>200</v>
      </c>
      <c r="I24" s="244">
        <v>200</v>
      </c>
      <c r="J24" s="244">
        <v>200</v>
      </c>
      <c r="K24" s="244">
        <v>200</v>
      </c>
      <c r="L24" s="244">
        <v>200</v>
      </c>
      <c r="M24" s="244">
        <v>200</v>
      </c>
      <c r="N24" s="244">
        <v>200</v>
      </c>
      <c r="O24" s="244">
        <v>200</v>
      </c>
    </row>
    <row r="25" spans="1:16" x14ac:dyDescent="0.3">
      <c r="A25" t="s">
        <v>174</v>
      </c>
      <c r="D25" s="242" t="s">
        <v>154</v>
      </c>
      <c r="E25" s="243"/>
      <c r="F25" s="244"/>
      <c r="G25" s="244"/>
      <c r="H25" s="244"/>
      <c r="I25" s="244"/>
      <c r="J25" s="244"/>
      <c r="K25" s="244"/>
      <c r="L25" s="244"/>
      <c r="M25" s="244"/>
      <c r="N25" s="244"/>
      <c r="O25" s="245"/>
    </row>
    <row r="26" spans="1:16" x14ac:dyDescent="0.3">
      <c r="A26" t="s">
        <v>155</v>
      </c>
      <c r="D26" s="242"/>
      <c r="E26" s="243"/>
      <c r="F26" s="244"/>
      <c r="G26" s="244"/>
      <c r="H26" s="244"/>
      <c r="I26" s="244"/>
      <c r="J26" s="244"/>
      <c r="K26" s="244"/>
      <c r="L26" s="244"/>
      <c r="M26" s="244"/>
      <c r="N26" s="244"/>
      <c r="O26" s="245"/>
    </row>
    <row r="27" spans="1:16" x14ac:dyDescent="0.3">
      <c r="A27" t="s">
        <v>160</v>
      </c>
      <c r="D27" s="216" t="s">
        <v>126</v>
      </c>
      <c r="E27" s="234"/>
      <c r="F27" s="193">
        <f>F20*F23</f>
        <v>0</v>
      </c>
      <c r="G27" s="193">
        <f t="shared" ref="G27:O27" si="11">G20*G23</f>
        <v>33040</v>
      </c>
      <c r="H27" s="193">
        <f t="shared" si="11"/>
        <v>41000</v>
      </c>
      <c r="I27" s="193">
        <f t="shared" si="11"/>
        <v>8300</v>
      </c>
      <c r="J27" s="193">
        <f t="shared" si="11"/>
        <v>16720</v>
      </c>
      <c r="K27" s="193">
        <f t="shared" si="11"/>
        <v>0</v>
      </c>
      <c r="L27" s="193">
        <f t="shared" si="11"/>
        <v>16920</v>
      </c>
      <c r="M27" s="193">
        <f t="shared" si="11"/>
        <v>0</v>
      </c>
      <c r="N27" s="193">
        <f t="shared" si="11"/>
        <v>0</v>
      </c>
      <c r="O27" s="207">
        <f t="shared" si="11"/>
        <v>0</v>
      </c>
    </row>
    <row r="28" spans="1:16" x14ac:dyDescent="0.3">
      <c r="D28" s="216" t="s">
        <v>77</v>
      </c>
      <c r="E28" s="235"/>
      <c r="F28" s="206">
        <f t="shared" ref="F28:O28" si="12">F22*$F$5+F21*$F$6</f>
        <v>0</v>
      </c>
      <c r="G28" s="206">
        <f t="shared" si="12"/>
        <v>2400</v>
      </c>
      <c r="H28" s="206">
        <f t="shared" si="12"/>
        <v>3000</v>
      </c>
      <c r="I28" s="206">
        <f t="shared" si="12"/>
        <v>600</v>
      </c>
      <c r="J28" s="206">
        <f t="shared" si="12"/>
        <v>1200</v>
      </c>
      <c r="K28" s="206">
        <f t="shared" si="12"/>
        <v>0</v>
      </c>
      <c r="L28" s="206">
        <f t="shared" si="12"/>
        <v>1200</v>
      </c>
      <c r="M28" s="206">
        <f t="shared" si="12"/>
        <v>0</v>
      </c>
      <c r="N28" s="206">
        <f t="shared" si="12"/>
        <v>0</v>
      </c>
      <c r="O28" s="208">
        <f t="shared" si="12"/>
        <v>0</v>
      </c>
      <c r="P28" s="177" t="s">
        <v>130</v>
      </c>
    </row>
    <row r="29" spans="1:16" ht="13.8" customHeight="1" thickBot="1" x14ac:dyDescent="0.35">
      <c r="D29" s="183" t="s">
        <v>125</v>
      </c>
      <c r="E29" s="236"/>
      <c r="F29" s="209">
        <f>F27+F28</f>
        <v>0</v>
      </c>
      <c r="G29" s="209">
        <f>G27+G28</f>
        <v>35440</v>
      </c>
      <c r="H29" s="209">
        <f t="shared" ref="H29" si="13">H27+H28</f>
        <v>44000</v>
      </c>
      <c r="I29" s="209">
        <f t="shared" ref="I29" si="14">I27+I28</f>
        <v>8900</v>
      </c>
      <c r="J29" s="209">
        <f t="shared" ref="J29" si="15">J27+J28</f>
        <v>17920</v>
      </c>
      <c r="K29" s="209">
        <f t="shared" ref="K29" si="16">K27+K28</f>
        <v>0</v>
      </c>
      <c r="L29" s="209">
        <f t="shared" ref="L29" si="17">L27+L28</f>
        <v>18120</v>
      </c>
      <c r="M29" s="209">
        <f t="shared" ref="M29" si="18">M27+M28</f>
        <v>0</v>
      </c>
      <c r="N29" s="209">
        <f t="shared" ref="N29" si="19">N27+N28</f>
        <v>0</v>
      </c>
      <c r="O29" s="210">
        <f t="shared" ref="O29" si="20">O27+O28</f>
        <v>0</v>
      </c>
      <c r="P29" s="156">
        <f>SUM(F29:O29)</f>
        <v>124380</v>
      </c>
    </row>
    <row r="30" spans="1:16" s="138" customFormat="1" x14ac:dyDescent="0.3">
      <c r="D30" s="226" t="s">
        <v>142</v>
      </c>
      <c r="E30" s="228"/>
      <c r="F30" s="200">
        <f t="shared" ref="F30:O30" si="21">H11*F23</f>
        <v>0</v>
      </c>
      <c r="G30" s="200">
        <f t="shared" si="21"/>
        <v>12390</v>
      </c>
      <c r="H30" s="200">
        <f t="shared" si="21"/>
        <v>16400</v>
      </c>
      <c r="I30" s="200">
        <f t="shared" si="21"/>
        <v>4150</v>
      </c>
      <c r="J30" s="200">
        <f t="shared" si="21"/>
        <v>0</v>
      </c>
      <c r="K30" s="200">
        <f t="shared" si="21"/>
        <v>0</v>
      </c>
      <c r="L30" s="200">
        <f t="shared" si="21"/>
        <v>0</v>
      </c>
      <c r="M30" s="200">
        <f t="shared" si="21"/>
        <v>4190</v>
      </c>
      <c r="N30" s="200">
        <f t="shared" si="21"/>
        <v>0</v>
      </c>
      <c r="O30" s="201">
        <f t="shared" si="21"/>
        <v>0</v>
      </c>
      <c r="P30" s="191"/>
    </row>
    <row r="31" spans="1:16" s="138" customFormat="1" x14ac:dyDescent="0.3">
      <c r="D31" s="198" t="s">
        <v>143</v>
      </c>
      <c r="E31" s="229"/>
      <c r="F31" s="199">
        <f t="shared" ref="F31:O31" si="22">QUOTIENT(MOD(H11,$E$39),$E$40)</f>
        <v>0</v>
      </c>
      <c r="G31" s="199">
        <f t="shared" si="22"/>
        <v>1</v>
      </c>
      <c r="H31" s="199">
        <f t="shared" si="22"/>
        <v>0</v>
      </c>
      <c r="I31" s="199">
        <f t="shared" si="22"/>
        <v>1</v>
      </c>
      <c r="J31" s="199">
        <f t="shared" si="22"/>
        <v>0</v>
      </c>
      <c r="K31" s="199">
        <f t="shared" si="22"/>
        <v>0</v>
      </c>
      <c r="L31" s="199">
        <f t="shared" si="22"/>
        <v>0</v>
      </c>
      <c r="M31" s="199">
        <f t="shared" si="22"/>
        <v>1</v>
      </c>
      <c r="N31" s="199">
        <f t="shared" si="22"/>
        <v>0</v>
      </c>
      <c r="O31" s="202">
        <f t="shared" si="22"/>
        <v>0</v>
      </c>
      <c r="P31" s="191"/>
    </row>
    <row r="32" spans="1:16" s="138" customFormat="1" x14ac:dyDescent="0.3">
      <c r="D32" s="198" t="s">
        <v>144</v>
      </c>
      <c r="E32" s="229"/>
      <c r="F32" s="199">
        <f t="shared" ref="F32:O32" si="23">QUOTIENT(H11,$E$39)</f>
        <v>0</v>
      </c>
      <c r="G32" s="199">
        <f t="shared" si="23"/>
        <v>1</v>
      </c>
      <c r="H32" s="199">
        <f t="shared" si="23"/>
        <v>2</v>
      </c>
      <c r="I32" s="199">
        <f t="shared" si="23"/>
        <v>0</v>
      </c>
      <c r="J32" s="199">
        <f t="shared" si="23"/>
        <v>0</v>
      </c>
      <c r="K32" s="199">
        <f t="shared" si="23"/>
        <v>0</v>
      </c>
      <c r="L32" s="199">
        <f t="shared" si="23"/>
        <v>0</v>
      </c>
      <c r="M32" s="199">
        <f t="shared" si="23"/>
        <v>0</v>
      </c>
      <c r="N32" s="199">
        <f t="shared" si="23"/>
        <v>0</v>
      </c>
      <c r="O32" s="202">
        <f t="shared" si="23"/>
        <v>0</v>
      </c>
      <c r="P32" s="191"/>
    </row>
    <row r="33" spans="3:16" s="138" customFormat="1" ht="15" thickBot="1" x14ac:dyDescent="0.35">
      <c r="D33" s="203" t="s">
        <v>145</v>
      </c>
      <c r="E33" s="230"/>
      <c r="F33" s="219">
        <f>F32*$F$5+F31*$F$6</f>
        <v>0</v>
      </c>
      <c r="G33" s="219">
        <f t="shared" ref="G33" si="24">G32*$F$39+G31*$F$40</f>
        <v>750</v>
      </c>
      <c r="H33" s="219">
        <f t="shared" ref="H33" si="25">H32*$F$39+H31*$F$40</f>
        <v>1000</v>
      </c>
      <c r="I33" s="219">
        <f t="shared" ref="I33" si="26">I32*$F$39+I31*$F$40</f>
        <v>250</v>
      </c>
      <c r="J33" s="219">
        <f t="shared" ref="J33" si="27">J32*$F$39+J31*$F$40</f>
        <v>0</v>
      </c>
      <c r="K33" s="219">
        <f t="shared" ref="K33" si="28">K32*$F$39+K31*$F$40</f>
        <v>0</v>
      </c>
      <c r="L33" s="219">
        <f t="shared" ref="L33" si="29">L32*$F$39+L31*$F$40</f>
        <v>0</v>
      </c>
      <c r="M33" s="219">
        <f t="shared" ref="M33" si="30">M32*$F$39+M31*$F$40</f>
        <v>250</v>
      </c>
      <c r="N33" s="219">
        <f t="shared" ref="N33" si="31">N32*$F$39+N31*$F$40</f>
        <v>0</v>
      </c>
      <c r="O33" s="220">
        <f t="shared" ref="O33" si="32">O32*$F$39+O31*$F$40</f>
        <v>0</v>
      </c>
      <c r="P33" s="177"/>
    </row>
    <row r="34" spans="3:16" s="138" customFormat="1" ht="15" thickBot="1" x14ac:dyDescent="0.35">
      <c r="D34" s="227" t="s">
        <v>146</v>
      </c>
      <c r="E34" s="231"/>
      <c r="F34" s="222">
        <f>F30+F33</f>
        <v>0</v>
      </c>
      <c r="G34" s="222">
        <f t="shared" ref="G34:O34" si="33">G30+G33</f>
        <v>13140</v>
      </c>
      <c r="H34" s="238">
        <f t="shared" si="33"/>
        <v>17400</v>
      </c>
      <c r="I34" s="237">
        <f t="shared" si="33"/>
        <v>4400</v>
      </c>
      <c r="J34" s="222">
        <f t="shared" si="33"/>
        <v>0</v>
      </c>
      <c r="K34" s="222">
        <f t="shared" si="33"/>
        <v>0</v>
      </c>
      <c r="L34" s="222">
        <f t="shared" si="33"/>
        <v>0</v>
      </c>
      <c r="M34" s="222">
        <f t="shared" si="33"/>
        <v>4440</v>
      </c>
      <c r="N34" s="222">
        <f t="shared" si="33"/>
        <v>0</v>
      </c>
      <c r="O34" s="223">
        <f t="shared" si="33"/>
        <v>0</v>
      </c>
      <c r="P34" s="156"/>
    </row>
    <row r="35" spans="3:16" s="138" customFormat="1" ht="15" thickBot="1" x14ac:dyDescent="0.35">
      <c r="D35" s="221" t="s">
        <v>147</v>
      </c>
      <c r="E35" s="232"/>
      <c r="F35" s="224">
        <f>F29-F34</f>
        <v>0</v>
      </c>
      <c r="G35" s="224">
        <f t="shared" ref="G35" si="34">G29-G34</f>
        <v>22300</v>
      </c>
      <c r="H35" s="224">
        <f t="shared" ref="H35" si="35">H29-H34</f>
        <v>26600</v>
      </c>
      <c r="I35" s="240">
        <f t="shared" ref="I35" si="36">I29-I34</f>
        <v>4500</v>
      </c>
      <c r="J35" s="224">
        <f t="shared" ref="J35" si="37">J29-J34</f>
        <v>17920</v>
      </c>
      <c r="K35" s="224">
        <f t="shared" ref="K35" si="38">K29-K34</f>
        <v>0</v>
      </c>
      <c r="L35" s="224">
        <f t="shared" ref="L35" si="39">L29-L34</f>
        <v>18120</v>
      </c>
      <c r="M35" s="224">
        <f t="shared" ref="M35" si="40">M29-M34</f>
        <v>-4440</v>
      </c>
      <c r="N35" s="224">
        <f t="shared" ref="N35" si="41">N29-N34</f>
        <v>0</v>
      </c>
      <c r="O35" s="225">
        <f t="shared" ref="O35" si="42">O29-O34</f>
        <v>0</v>
      </c>
    </row>
    <row r="36" spans="3:16" x14ac:dyDescent="0.3">
      <c r="E36" s="4"/>
    </row>
    <row r="37" spans="3:16" x14ac:dyDescent="0.3">
      <c r="E37" s="4"/>
      <c r="P37" t="s">
        <v>148</v>
      </c>
    </row>
    <row r="38" spans="3:16" x14ac:dyDescent="0.3">
      <c r="C38" s="117" t="s">
        <v>82</v>
      </c>
      <c r="D38" s="94" t="s">
        <v>107</v>
      </c>
      <c r="E38" s="4"/>
      <c r="P38" t="s">
        <v>149</v>
      </c>
    </row>
    <row r="39" spans="3:16" x14ac:dyDescent="0.3">
      <c r="D39" s="118" t="s">
        <v>115</v>
      </c>
      <c r="E39" s="142">
        <v>20</v>
      </c>
      <c r="F39" s="119">
        <v>500</v>
      </c>
      <c r="G39"/>
      <c r="P39" s="4"/>
    </row>
    <row r="40" spans="3:16" x14ac:dyDescent="0.3">
      <c r="D40" s="118" t="s">
        <v>116</v>
      </c>
      <c r="E40" s="142">
        <v>10</v>
      </c>
      <c r="F40" s="119">
        <v>250</v>
      </c>
      <c r="G40"/>
      <c r="P40" s="4"/>
    </row>
    <row r="41" spans="3:16" x14ac:dyDescent="0.3">
      <c r="D41" s="118" t="s">
        <v>92</v>
      </c>
      <c r="E41" s="120">
        <v>1</v>
      </c>
      <c r="F41" t="s">
        <v>93</v>
      </c>
    </row>
    <row r="42" spans="3:16" x14ac:dyDescent="0.3">
      <c r="D42" s="118" t="s">
        <v>33</v>
      </c>
      <c r="E42" s="122">
        <v>20</v>
      </c>
      <c r="F42" t="s">
        <v>120</v>
      </c>
      <c r="K42" s="134" t="s">
        <v>109</v>
      </c>
    </row>
    <row r="43" spans="3:16" ht="15" thickBot="1" x14ac:dyDescent="0.35">
      <c r="D43" s="118" t="s">
        <v>35</v>
      </c>
      <c r="E43" s="122">
        <v>20</v>
      </c>
      <c r="F43" t="s">
        <v>120</v>
      </c>
    </row>
    <row r="44" spans="3:16" ht="15" thickBot="1" x14ac:dyDescent="0.35">
      <c r="C44" s="24"/>
      <c r="E44" s="71" t="s">
        <v>96</v>
      </c>
      <c r="F44" s="47" t="s">
        <v>97</v>
      </c>
      <c r="G44" s="47" t="s">
        <v>98</v>
      </c>
      <c r="H44" s="47" t="s">
        <v>99</v>
      </c>
      <c r="I44" s="47" t="s">
        <v>100</v>
      </c>
      <c r="J44" s="47" t="s">
        <v>101</v>
      </c>
      <c r="K44" s="47" t="s">
        <v>102</v>
      </c>
      <c r="L44" s="47" t="s">
        <v>103</v>
      </c>
      <c r="M44" s="47" t="s">
        <v>20</v>
      </c>
      <c r="N44" s="47" t="s">
        <v>21</v>
      </c>
      <c r="O44" s="48" t="s">
        <v>22</v>
      </c>
    </row>
    <row r="45" spans="3:16" x14ac:dyDescent="0.3">
      <c r="D45" s="101" t="s">
        <v>123</v>
      </c>
      <c r="E45" s="108"/>
      <c r="F45" s="109"/>
      <c r="G45" s="109">
        <v>10</v>
      </c>
      <c r="H45" s="109"/>
      <c r="I45" s="239">
        <v>20</v>
      </c>
      <c r="J45" s="109">
        <v>10</v>
      </c>
      <c r="K45" s="109">
        <v>15</v>
      </c>
      <c r="L45" s="109"/>
      <c r="M45" s="109">
        <v>10</v>
      </c>
      <c r="N45" s="109"/>
      <c r="O45" s="110">
        <v>10</v>
      </c>
    </row>
    <row r="46" spans="3:16" x14ac:dyDescent="0.3">
      <c r="D46" s="102" t="s">
        <v>124</v>
      </c>
      <c r="E46" s="124"/>
      <c r="F46" s="125"/>
      <c r="G46" s="125">
        <v>40</v>
      </c>
      <c r="H46" s="125"/>
      <c r="I46" s="125">
        <v>60</v>
      </c>
      <c r="J46" s="125">
        <v>80</v>
      </c>
      <c r="K46" s="125"/>
      <c r="L46" s="125">
        <v>40</v>
      </c>
      <c r="M46" s="125"/>
      <c r="N46" s="125">
        <v>50</v>
      </c>
      <c r="O46" s="126"/>
    </row>
    <row r="47" spans="3:16" ht="15" thickBot="1" x14ac:dyDescent="0.35">
      <c r="D47" s="103" t="s">
        <v>104</v>
      </c>
      <c r="E47" s="74"/>
      <c r="F47" s="54">
        <f t="shared" ref="F47:O47" si="43">SUM(F45:F46)</f>
        <v>0</v>
      </c>
      <c r="G47" s="54">
        <f t="shared" si="43"/>
        <v>50</v>
      </c>
      <c r="H47" s="54">
        <f t="shared" si="43"/>
        <v>0</v>
      </c>
      <c r="I47" s="54">
        <f t="shared" si="43"/>
        <v>80</v>
      </c>
      <c r="J47" s="54">
        <f t="shared" si="43"/>
        <v>90</v>
      </c>
      <c r="K47" s="54">
        <f t="shared" si="43"/>
        <v>15</v>
      </c>
      <c r="L47" s="54">
        <f t="shared" si="43"/>
        <v>40</v>
      </c>
      <c r="M47" s="54">
        <f t="shared" si="43"/>
        <v>10</v>
      </c>
      <c r="N47" s="54">
        <f t="shared" si="43"/>
        <v>50</v>
      </c>
      <c r="O47" s="55">
        <f t="shared" si="43"/>
        <v>10</v>
      </c>
    </row>
    <row r="48" spans="3:16" x14ac:dyDescent="0.3">
      <c r="D48" s="111" t="s">
        <v>84</v>
      </c>
      <c r="E48" s="115"/>
      <c r="F48" s="98"/>
      <c r="G48" s="98">
        <v>20</v>
      </c>
      <c r="H48" s="98"/>
      <c r="I48" s="98"/>
      <c r="J48" s="98"/>
      <c r="K48" s="98"/>
      <c r="L48" s="98"/>
      <c r="M48" s="98"/>
      <c r="N48" s="98"/>
      <c r="O48" s="99"/>
    </row>
    <row r="49" spans="4:16" x14ac:dyDescent="0.3">
      <c r="D49" s="112" t="s">
        <v>85</v>
      </c>
      <c r="E49" s="116">
        <v>30</v>
      </c>
      <c r="F49" s="97">
        <f>E49+F48+F51-F47</f>
        <v>30</v>
      </c>
      <c r="G49" s="97">
        <f t="shared" ref="G49:O49" si="44">F49+G48+G51-G47</f>
        <v>40</v>
      </c>
      <c r="H49" s="97">
        <f t="shared" si="44"/>
        <v>40</v>
      </c>
      <c r="I49" s="97">
        <f t="shared" si="44"/>
        <v>20</v>
      </c>
      <c r="J49" s="97">
        <f t="shared" si="44"/>
        <v>30</v>
      </c>
      <c r="K49" s="97">
        <f t="shared" si="44"/>
        <v>35</v>
      </c>
      <c r="L49" s="97">
        <f t="shared" si="44"/>
        <v>35</v>
      </c>
      <c r="M49" s="97">
        <f t="shared" si="44"/>
        <v>25</v>
      </c>
      <c r="N49" s="97">
        <f t="shared" si="44"/>
        <v>35</v>
      </c>
      <c r="O49" s="100">
        <f t="shared" si="44"/>
        <v>25</v>
      </c>
    </row>
    <row r="50" spans="4:16" x14ac:dyDescent="0.3">
      <c r="D50" s="112" t="s">
        <v>30</v>
      </c>
      <c r="E50" s="116"/>
      <c r="F50" s="97">
        <f>IF(E49-F47&lt;=$E$43, F47-E49+$E$43,0)</f>
        <v>0</v>
      </c>
      <c r="G50" s="97">
        <f t="shared" ref="G50:O50" si="45">IF(F49-G47&lt;=$E$43, G47-F49+$E$43,0)</f>
        <v>40</v>
      </c>
      <c r="H50" s="97">
        <f t="shared" si="45"/>
        <v>0</v>
      </c>
      <c r="I50" s="97">
        <f t="shared" si="45"/>
        <v>60</v>
      </c>
      <c r="J50" s="97">
        <f t="shared" si="45"/>
        <v>90</v>
      </c>
      <c r="K50" s="97">
        <f t="shared" si="45"/>
        <v>5</v>
      </c>
      <c r="L50" s="97">
        <f t="shared" si="45"/>
        <v>25</v>
      </c>
      <c r="M50" s="97">
        <f t="shared" si="45"/>
        <v>0</v>
      </c>
      <c r="N50" s="97">
        <f t="shared" si="45"/>
        <v>45</v>
      </c>
      <c r="O50" s="100">
        <f t="shared" si="45"/>
        <v>0</v>
      </c>
    </row>
    <row r="51" spans="4:16" x14ac:dyDescent="0.3">
      <c r="D51" s="113" t="s">
        <v>31</v>
      </c>
      <c r="E51" s="116"/>
      <c r="F51" s="97">
        <f xml:space="preserve"> CEILING(F50/$E$42,1)*$E$42</f>
        <v>0</v>
      </c>
      <c r="G51" s="97">
        <f t="shared" ref="G51:O51" si="46" xml:space="preserve"> CEILING(G50/$E$42,1)*$E$42</f>
        <v>40</v>
      </c>
      <c r="H51" s="97">
        <f t="shared" si="46"/>
        <v>0</v>
      </c>
      <c r="I51" s="97">
        <f t="shared" si="46"/>
        <v>60</v>
      </c>
      <c r="J51" s="97">
        <f t="shared" si="46"/>
        <v>100</v>
      </c>
      <c r="K51" s="97">
        <f t="shared" si="46"/>
        <v>20</v>
      </c>
      <c r="L51" s="97">
        <f t="shared" si="46"/>
        <v>40</v>
      </c>
      <c r="M51" s="97">
        <f t="shared" si="46"/>
        <v>0</v>
      </c>
      <c r="N51" s="97">
        <f t="shared" si="46"/>
        <v>60</v>
      </c>
      <c r="O51" s="100">
        <f t="shared" si="46"/>
        <v>0</v>
      </c>
    </row>
    <row r="52" spans="4:16" ht="15" thickBot="1" x14ac:dyDescent="0.35">
      <c r="D52" s="113" t="s">
        <v>86</v>
      </c>
      <c r="E52" s="95"/>
      <c r="F52" s="61">
        <f>G51</f>
        <v>40</v>
      </c>
      <c r="G52" s="61">
        <f t="shared" ref="G52:O52" si="47">H51</f>
        <v>0</v>
      </c>
      <c r="H52" s="61">
        <f t="shared" si="47"/>
        <v>60</v>
      </c>
      <c r="I52" s="61">
        <f t="shared" si="47"/>
        <v>100</v>
      </c>
      <c r="J52" s="61">
        <f t="shared" si="47"/>
        <v>20</v>
      </c>
      <c r="K52" s="61">
        <f t="shared" si="47"/>
        <v>40</v>
      </c>
      <c r="L52" s="61">
        <f t="shared" si="47"/>
        <v>0</v>
      </c>
      <c r="M52" s="61">
        <f t="shared" si="47"/>
        <v>60</v>
      </c>
      <c r="N52" s="61">
        <f t="shared" si="47"/>
        <v>0</v>
      </c>
      <c r="O52" s="62">
        <f t="shared" si="47"/>
        <v>0</v>
      </c>
    </row>
    <row r="53" spans="4:16" x14ac:dyDescent="0.3">
      <c r="D53" s="153" t="s">
        <v>118</v>
      </c>
      <c r="E53" s="149"/>
      <c r="F53" s="143">
        <f>QUOTIENT(MOD(F52,$E$39),$E$40)</f>
        <v>0</v>
      </c>
      <c r="G53" s="143">
        <f t="shared" ref="G53:O53" si="48">QUOTIENT(MOD(G52,$E$39),$E$40)</f>
        <v>0</v>
      </c>
      <c r="H53" s="143">
        <f t="shared" si="48"/>
        <v>0</v>
      </c>
      <c r="I53" s="143">
        <f t="shared" si="48"/>
        <v>0</v>
      </c>
      <c r="J53" s="143">
        <f t="shared" si="48"/>
        <v>0</v>
      </c>
      <c r="K53" s="143">
        <f t="shared" si="48"/>
        <v>0</v>
      </c>
      <c r="L53" s="143">
        <f t="shared" si="48"/>
        <v>0</v>
      </c>
      <c r="M53" s="143">
        <f t="shared" si="48"/>
        <v>0</v>
      </c>
      <c r="N53" s="143">
        <f t="shared" si="48"/>
        <v>0</v>
      </c>
      <c r="O53" s="144">
        <f t="shared" si="48"/>
        <v>0</v>
      </c>
    </row>
    <row r="54" spans="4:16" ht="15" thickBot="1" x14ac:dyDescent="0.35">
      <c r="D54" s="176" t="s">
        <v>117</v>
      </c>
      <c r="E54" s="164"/>
      <c r="F54" s="165">
        <f>QUOTIENT(F52,$E$39)</f>
        <v>2</v>
      </c>
      <c r="G54" s="165">
        <f t="shared" ref="G54:O54" si="49">QUOTIENT(G52,$E$39)</f>
        <v>0</v>
      </c>
      <c r="H54" s="165">
        <f t="shared" si="49"/>
        <v>3</v>
      </c>
      <c r="I54" s="165">
        <f t="shared" si="49"/>
        <v>5</v>
      </c>
      <c r="J54" s="165">
        <f t="shared" si="49"/>
        <v>1</v>
      </c>
      <c r="K54" s="165">
        <f t="shared" si="49"/>
        <v>2</v>
      </c>
      <c r="L54" s="165">
        <f t="shared" si="49"/>
        <v>0</v>
      </c>
      <c r="M54" s="165">
        <f t="shared" si="49"/>
        <v>3</v>
      </c>
      <c r="N54" s="165">
        <f t="shared" si="49"/>
        <v>0</v>
      </c>
      <c r="O54" s="166">
        <f t="shared" si="49"/>
        <v>0</v>
      </c>
    </row>
    <row r="55" spans="4:16" x14ac:dyDescent="0.3">
      <c r="D55" s="179" t="s">
        <v>128</v>
      </c>
      <c r="E55" s="180"/>
      <c r="F55" s="187">
        <v>405</v>
      </c>
      <c r="G55" s="187">
        <v>412</v>
      </c>
      <c r="H55" s="187">
        <v>412</v>
      </c>
      <c r="I55" s="187">
        <v>415</v>
      </c>
      <c r="J55" s="187">
        <v>416</v>
      </c>
      <c r="K55" s="187">
        <v>429</v>
      </c>
      <c r="L55" s="187">
        <v>423</v>
      </c>
      <c r="M55" s="187">
        <v>420</v>
      </c>
      <c r="N55" s="187">
        <v>419</v>
      </c>
      <c r="O55" s="188">
        <v>422</v>
      </c>
    </row>
    <row r="56" spans="4:16" x14ac:dyDescent="0.3">
      <c r="D56" s="216" t="s">
        <v>126</v>
      </c>
      <c r="E56" s="213"/>
      <c r="F56" s="193">
        <f>F52*F55</f>
        <v>16200</v>
      </c>
      <c r="G56" s="193">
        <f t="shared" ref="G56:O56" si="50">G52*G55</f>
        <v>0</v>
      </c>
      <c r="H56" s="193">
        <f t="shared" si="50"/>
        <v>24720</v>
      </c>
      <c r="I56" s="193">
        <f t="shared" si="50"/>
        <v>41500</v>
      </c>
      <c r="J56" s="193">
        <f t="shared" si="50"/>
        <v>8320</v>
      </c>
      <c r="K56" s="193">
        <f t="shared" si="50"/>
        <v>17160</v>
      </c>
      <c r="L56" s="193">
        <f t="shared" si="50"/>
        <v>0</v>
      </c>
      <c r="M56" s="193">
        <f t="shared" si="50"/>
        <v>25200</v>
      </c>
      <c r="N56" s="193">
        <f t="shared" si="50"/>
        <v>0</v>
      </c>
      <c r="O56" s="207">
        <f t="shared" si="50"/>
        <v>0</v>
      </c>
    </row>
    <row r="57" spans="4:16" ht="15" thickBot="1" x14ac:dyDescent="0.35">
      <c r="D57" s="217" t="s">
        <v>77</v>
      </c>
      <c r="E57" s="214"/>
      <c r="F57" s="211">
        <f>F54*$F$39+F53*$F$40</f>
        <v>1000</v>
      </c>
      <c r="G57" s="211">
        <f t="shared" ref="G57:O57" si="51">G54*$F$39+G53*$F$40</f>
        <v>0</v>
      </c>
      <c r="H57" s="211">
        <f t="shared" si="51"/>
        <v>1500</v>
      </c>
      <c r="I57" s="211">
        <f t="shared" si="51"/>
        <v>2500</v>
      </c>
      <c r="J57" s="211">
        <f t="shared" si="51"/>
        <v>500</v>
      </c>
      <c r="K57" s="211">
        <f t="shared" si="51"/>
        <v>1000</v>
      </c>
      <c r="L57" s="211">
        <f t="shared" si="51"/>
        <v>0</v>
      </c>
      <c r="M57" s="211">
        <f t="shared" si="51"/>
        <v>1500</v>
      </c>
      <c r="N57" s="211">
        <f t="shared" si="51"/>
        <v>0</v>
      </c>
      <c r="O57" s="212">
        <f t="shared" si="51"/>
        <v>0</v>
      </c>
      <c r="P57" s="177" t="s">
        <v>131</v>
      </c>
    </row>
    <row r="58" spans="4:16" ht="15" thickBot="1" x14ac:dyDescent="0.35">
      <c r="D58" s="218" t="s">
        <v>125</v>
      </c>
      <c r="E58" s="215"/>
      <c r="F58" s="204">
        <f>F56+F57</f>
        <v>17200</v>
      </c>
      <c r="G58" s="204">
        <f t="shared" ref="G58" si="52">G56+G57</f>
        <v>0</v>
      </c>
      <c r="H58" s="204">
        <f t="shared" ref="H58" si="53">H56+H57</f>
        <v>26220</v>
      </c>
      <c r="I58" s="204">
        <f t="shared" ref="I58" si="54">I56+I57</f>
        <v>44000</v>
      </c>
      <c r="J58" s="204">
        <f t="shared" ref="J58" si="55">J56+J57</f>
        <v>8820</v>
      </c>
      <c r="K58" s="204">
        <f t="shared" ref="K58" si="56">K56+K57</f>
        <v>18160</v>
      </c>
      <c r="L58" s="204">
        <f t="shared" ref="L58" si="57">L56+L57</f>
        <v>0</v>
      </c>
      <c r="M58" s="204">
        <f t="shared" ref="M58" si="58">M56+M57</f>
        <v>26700</v>
      </c>
      <c r="N58" s="204">
        <f t="shared" ref="N58" si="59">N56+N57</f>
        <v>0</v>
      </c>
      <c r="O58" s="205">
        <f t="shared" ref="O58" si="60">O56+O57</f>
        <v>0</v>
      </c>
      <c r="P58" s="156">
        <f>SUM(F58:O58)</f>
        <v>141100</v>
      </c>
    </row>
    <row r="59" spans="4:16" s="138" customFormat="1" x14ac:dyDescent="0.3">
      <c r="D59" s="226" t="s">
        <v>142</v>
      </c>
      <c r="E59" s="228"/>
      <c r="F59" s="200">
        <f>G45*F55</f>
        <v>4050</v>
      </c>
      <c r="G59" s="200">
        <f t="shared" ref="G59:O59" si="61">H45*G55</f>
        <v>0</v>
      </c>
      <c r="H59" s="200">
        <f t="shared" si="61"/>
        <v>8240</v>
      </c>
      <c r="I59" s="200">
        <f t="shared" si="61"/>
        <v>4150</v>
      </c>
      <c r="J59" s="200">
        <f t="shared" si="61"/>
        <v>6240</v>
      </c>
      <c r="K59" s="200">
        <f t="shared" si="61"/>
        <v>0</v>
      </c>
      <c r="L59" s="200">
        <f t="shared" si="61"/>
        <v>4230</v>
      </c>
      <c r="M59" s="200">
        <f t="shared" si="61"/>
        <v>0</v>
      </c>
      <c r="N59" s="200">
        <f t="shared" si="61"/>
        <v>4190</v>
      </c>
      <c r="O59" s="201">
        <f t="shared" si="61"/>
        <v>0</v>
      </c>
      <c r="P59" s="191"/>
    </row>
    <row r="60" spans="4:16" s="138" customFormat="1" x14ac:dyDescent="0.3">
      <c r="D60" s="198" t="s">
        <v>143</v>
      </c>
      <c r="E60" s="229"/>
      <c r="F60" s="199">
        <f>QUOTIENT(MOD(G45,$E$39),$E$40)</f>
        <v>1</v>
      </c>
      <c r="G60" s="199">
        <f t="shared" ref="G60:O60" si="62">QUOTIENT(MOD(H45,$E$39),$E$40)</f>
        <v>0</v>
      </c>
      <c r="H60" s="199">
        <f t="shared" si="62"/>
        <v>0</v>
      </c>
      <c r="I60" s="199">
        <f t="shared" si="62"/>
        <v>1</v>
      </c>
      <c r="J60" s="199">
        <f t="shared" si="62"/>
        <v>1</v>
      </c>
      <c r="K60" s="199">
        <f t="shared" si="62"/>
        <v>0</v>
      </c>
      <c r="L60" s="199">
        <f t="shared" si="62"/>
        <v>1</v>
      </c>
      <c r="M60" s="199">
        <f t="shared" si="62"/>
        <v>0</v>
      </c>
      <c r="N60" s="199">
        <f t="shared" si="62"/>
        <v>1</v>
      </c>
      <c r="O60" s="202">
        <f t="shared" si="62"/>
        <v>0</v>
      </c>
      <c r="P60" s="191"/>
    </row>
    <row r="61" spans="4:16" s="138" customFormat="1" x14ac:dyDescent="0.3">
      <c r="D61" s="198" t="s">
        <v>144</v>
      </c>
      <c r="E61" s="229"/>
      <c r="F61" s="199">
        <f>QUOTIENT(G45,$E$39)</f>
        <v>0</v>
      </c>
      <c r="G61" s="199">
        <f t="shared" ref="G61:O61" si="63">QUOTIENT(H45,$E$39)</f>
        <v>0</v>
      </c>
      <c r="H61" s="199">
        <f t="shared" si="63"/>
        <v>1</v>
      </c>
      <c r="I61" s="199">
        <f t="shared" si="63"/>
        <v>0</v>
      </c>
      <c r="J61" s="199">
        <f t="shared" si="63"/>
        <v>0</v>
      </c>
      <c r="K61" s="199">
        <f t="shared" si="63"/>
        <v>0</v>
      </c>
      <c r="L61" s="199">
        <f t="shared" si="63"/>
        <v>0</v>
      </c>
      <c r="M61" s="199">
        <f t="shared" si="63"/>
        <v>0</v>
      </c>
      <c r="N61" s="199">
        <f t="shared" si="63"/>
        <v>0</v>
      </c>
      <c r="O61" s="202">
        <f t="shared" si="63"/>
        <v>0</v>
      </c>
      <c r="P61" s="191"/>
    </row>
    <row r="62" spans="4:16" s="138" customFormat="1" ht="15" thickBot="1" x14ac:dyDescent="0.35">
      <c r="D62" s="203" t="s">
        <v>145</v>
      </c>
      <c r="E62" s="230"/>
      <c r="F62" s="219">
        <f>F61*$F$39+F60*$F$40</f>
        <v>250</v>
      </c>
      <c r="G62" s="219">
        <f t="shared" ref="G62:O62" si="64">G61*$F$39+G60*$F$40</f>
        <v>0</v>
      </c>
      <c r="H62" s="219">
        <f t="shared" si="64"/>
        <v>500</v>
      </c>
      <c r="I62" s="219">
        <f t="shared" si="64"/>
        <v>250</v>
      </c>
      <c r="J62" s="219">
        <f t="shared" si="64"/>
        <v>250</v>
      </c>
      <c r="K62" s="219">
        <f t="shared" si="64"/>
        <v>0</v>
      </c>
      <c r="L62" s="219">
        <f t="shared" si="64"/>
        <v>250</v>
      </c>
      <c r="M62" s="219">
        <f t="shared" si="64"/>
        <v>0</v>
      </c>
      <c r="N62" s="219">
        <f t="shared" si="64"/>
        <v>250</v>
      </c>
      <c r="O62" s="220">
        <f t="shared" si="64"/>
        <v>0</v>
      </c>
      <c r="P62" s="177"/>
    </row>
    <row r="63" spans="4:16" s="138" customFormat="1" ht="15" thickBot="1" x14ac:dyDescent="0.35">
      <c r="D63" s="227" t="s">
        <v>146</v>
      </c>
      <c r="E63" s="231"/>
      <c r="F63" s="222">
        <f>F59+F62</f>
        <v>4300</v>
      </c>
      <c r="G63" s="222">
        <f t="shared" ref="G63:O63" si="65">G59+G62</f>
        <v>0</v>
      </c>
      <c r="H63" s="238">
        <f t="shared" si="65"/>
        <v>8740</v>
      </c>
      <c r="I63" s="237">
        <f t="shared" si="65"/>
        <v>4400</v>
      </c>
      <c r="J63" s="222">
        <f t="shared" si="65"/>
        <v>6490</v>
      </c>
      <c r="K63" s="222">
        <f t="shared" si="65"/>
        <v>0</v>
      </c>
      <c r="L63" s="222">
        <f t="shared" si="65"/>
        <v>4480</v>
      </c>
      <c r="M63" s="222">
        <f t="shared" si="65"/>
        <v>0</v>
      </c>
      <c r="N63" s="222">
        <f t="shared" si="65"/>
        <v>4440</v>
      </c>
      <c r="O63" s="223">
        <f t="shared" si="65"/>
        <v>0</v>
      </c>
      <c r="P63" s="156"/>
    </row>
    <row r="64" spans="4:16" s="138" customFormat="1" ht="15" thickBot="1" x14ac:dyDescent="0.35">
      <c r="D64" s="221" t="s">
        <v>147</v>
      </c>
      <c r="E64" s="232"/>
      <c r="F64" s="224">
        <f>F58-F63</f>
        <v>12900</v>
      </c>
      <c r="G64" s="224">
        <f t="shared" ref="G64:O64" si="66">G58-G63</f>
        <v>0</v>
      </c>
      <c r="H64" s="224">
        <f t="shared" si="66"/>
        <v>17480</v>
      </c>
      <c r="I64" s="224">
        <f t="shared" si="66"/>
        <v>39600</v>
      </c>
      <c r="J64" s="224">
        <f t="shared" si="66"/>
        <v>2330</v>
      </c>
      <c r="K64" s="224">
        <f t="shared" si="66"/>
        <v>18160</v>
      </c>
      <c r="L64" s="224">
        <f t="shared" si="66"/>
        <v>-4480</v>
      </c>
      <c r="M64" s="224">
        <f t="shared" si="66"/>
        <v>26700</v>
      </c>
      <c r="N64" s="224">
        <f t="shared" si="66"/>
        <v>-4440</v>
      </c>
      <c r="O64" s="225">
        <f t="shared" si="66"/>
        <v>0</v>
      </c>
    </row>
    <row r="65" spans="3:15" s="138" customFormat="1" x14ac:dyDescent="0.3">
      <c r="D65" s="192"/>
      <c r="E65" s="140"/>
      <c r="F65" s="141"/>
      <c r="G65" s="141"/>
      <c r="H65" s="141"/>
      <c r="I65" s="141"/>
      <c r="J65" s="141"/>
      <c r="K65" s="141"/>
      <c r="L65" s="141"/>
      <c r="M65" s="141"/>
      <c r="N65" s="141"/>
      <c r="O65" s="141"/>
    </row>
    <row r="66" spans="3:15" x14ac:dyDescent="0.3">
      <c r="E66" s="4"/>
    </row>
    <row r="67" spans="3:15" x14ac:dyDescent="0.3">
      <c r="C67" s="117" t="s">
        <v>83</v>
      </c>
      <c r="D67" s="94" t="s">
        <v>108</v>
      </c>
      <c r="E67" s="4"/>
    </row>
    <row r="68" spans="3:15" x14ac:dyDescent="0.3">
      <c r="D68" s="118" t="s">
        <v>115</v>
      </c>
      <c r="E68" s="142">
        <v>20</v>
      </c>
      <c r="F68" s="119">
        <v>150</v>
      </c>
    </row>
    <row r="69" spans="3:15" x14ac:dyDescent="0.3">
      <c r="D69" s="118" t="s">
        <v>116</v>
      </c>
      <c r="E69" s="142">
        <v>10</v>
      </c>
      <c r="F69" s="119">
        <v>80</v>
      </c>
    </row>
    <row r="70" spans="3:15" x14ac:dyDescent="0.3">
      <c r="D70" s="118" t="s">
        <v>92</v>
      </c>
      <c r="E70" s="120">
        <v>0</v>
      </c>
      <c r="F70" t="s">
        <v>93</v>
      </c>
    </row>
    <row r="71" spans="3:15" x14ac:dyDescent="0.3">
      <c r="D71" s="118" t="s">
        <v>33</v>
      </c>
      <c r="E71" s="122">
        <v>10</v>
      </c>
      <c r="F71" t="s">
        <v>120</v>
      </c>
      <c r="K71" s="134" t="s">
        <v>109</v>
      </c>
    </row>
    <row r="72" spans="3:15" ht="15" thickBot="1" x14ac:dyDescent="0.35">
      <c r="D72" s="118" t="s">
        <v>35</v>
      </c>
      <c r="E72" s="122">
        <v>10</v>
      </c>
      <c r="F72" t="s">
        <v>120</v>
      </c>
    </row>
    <row r="73" spans="3:15" ht="15" thickBot="1" x14ac:dyDescent="0.35">
      <c r="E73" s="71" t="s">
        <v>96</v>
      </c>
      <c r="F73" s="47" t="s">
        <v>97</v>
      </c>
      <c r="G73" s="47" t="s">
        <v>98</v>
      </c>
      <c r="H73" s="47" t="s">
        <v>99</v>
      </c>
      <c r="I73" s="47" t="s">
        <v>100</v>
      </c>
      <c r="J73" s="47" t="s">
        <v>101</v>
      </c>
      <c r="K73" s="47" t="s">
        <v>102</v>
      </c>
      <c r="L73" s="47" t="s">
        <v>103</v>
      </c>
      <c r="M73" s="47" t="s">
        <v>20</v>
      </c>
      <c r="N73" s="47" t="s">
        <v>21</v>
      </c>
      <c r="O73" s="48" t="s">
        <v>22</v>
      </c>
    </row>
    <row r="74" spans="3:15" x14ac:dyDescent="0.3">
      <c r="D74" s="101" t="s">
        <v>123</v>
      </c>
      <c r="E74" s="108"/>
      <c r="F74" s="109">
        <v>10</v>
      </c>
      <c r="G74" s="109"/>
      <c r="H74" s="158">
        <v>25</v>
      </c>
      <c r="I74" s="109">
        <v>20</v>
      </c>
      <c r="J74" s="109">
        <v>10</v>
      </c>
      <c r="K74" s="109"/>
      <c r="L74" s="109"/>
      <c r="M74" s="109">
        <v>15</v>
      </c>
      <c r="N74" s="109"/>
      <c r="O74" s="110"/>
    </row>
    <row r="75" spans="3:15" x14ac:dyDescent="0.3">
      <c r="D75" s="102" t="s">
        <v>124</v>
      </c>
      <c r="E75" s="124"/>
      <c r="F75" s="125"/>
      <c r="G75" s="125">
        <v>20</v>
      </c>
      <c r="H75" s="125">
        <v>40</v>
      </c>
      <c r="I75" s="125">
        <v>30</v>
      </c>
      <c r="J75" s="125">
        <v>40</v>
      </c>
      <c r="K75" s="125">
        <v>20</v>
      </c>
      <c r="L75" s="125">
        <v>30</v>
      </c>
      <c r="M75" s="125"/>
      <c r="N75" s="125">
        <v>30</v>
      </c>
      <c r="O75" s="126">
        <v>20</v>
      </c>
    </row>
    <row r="76" spans="3:15" ht="15" thickBot="1" x14ac:dyDescent="0.35">
      <c r="D76" s="103" t="s">
        <v>104</v>
      </c>
      <c r="E76" s="74"/>
      <c r="F76" s="54">
        <f t="shared" ref="F76:O76" si="67">SUM(F74:F75)</f>
        <v>10</v>
      </c>
      <c r="G76" s="54">
        <f t="shared" si="67"/>
        <v>20</v>
      </c>
      <c r="H76" s="54">
        <f t="shared" si="67"/>
        <v>65</v>
      </c>
      <c r="I76" s="54">
        <f t="shared" si="67"/>
        <v>50</v>
      </c>
      <c r="J76" s="54">
        <f t="shared" si="67"/>
        <v>50</v>
      </c>
      <c r="K76" s="54">
        <f t="shared" si="67"/>
        <v>20</v>
      </c>
      <c r="L76" s="54">
        <f t="shared" si="67"/>
        <v>30</v>
      </c>
      <c r="M76" s="54">
        <f t="shared" si="67"/>
        <v>15</v>
      </c>
      <c r="N76" s="54">
        <f t="shared" si="67"/>
        <v>30</v>
      </c>
      <c r="O76" s="55">
        <f t="shared" si="67"/>
        <v>20</v>
      </c>
    </row>
    <row r="77" spans="3:15" x14ac:dyDescent="0.3">
      <c r="D77" s="175" t="s">
        <v>84</v>
      </c>
      <c r="E77" s="169"/>
      <c r="F77" s="98">
        <v>20</v>
      </c>
      <c r="G77" s="98"/>
      <c r="H77" s="98"/>
      <c r="I77" s="98"/>
      <c r="J77" s="98"/>
      <c r="K77" s="98"/>
      <c r="L77" s="98"/>
      <c r="M77" s="98"/>
      <c r="N77" s="98"/>
      <c r="O77" s="99"/>
    </row>
    <row r="78" spans="3:15" x14ac:dyDescent="0.3">
      <c r="D78" s="131" t="s">
        <v>85</v>
      </c>
      <c r="E78" s="170">
        <v>20</v>
      </c>
      <c r="F78" s="97">
        <f>E78+F77+F80-F76</f>
        <v>30</v>
      </c>
      <c r="G78" s="97">
        <f t="shared" ref="G78:O78" si="68">F78+G77+G80-G76</f>
        <v>10</v>
      </c>
      <c r="H78" s="97">
        <f t="shared" si="68"/>
        <v>15</v>
      </c>
      <c r="I78" s="97">
        <f t="shared" si="68"/>
        <v>15</v>
      </c>
      <c r="J78" s="97">
        <f t="shared" si="68"/>
        <v>15</v>
      </c>
      <c r="K78" s="97">
        <f t="shared" si="68"/>
        <v>15</v>
      </c>
      <c r="L78" s="97">
        <f t="shared" si="68"/>
        <v>15</v>
      </c>
      <c r="M78" s="97">
        <f t="shared" si="68"/>
        <v>10</v>
      </c>
      <c r="N78" s="97">
        <f t="shared" si="68"/>
        <v>10</v>
      </c>
      <c r="O78" s="100">
        <f t="shared" si="68"/>
        <v>10</v>
      </c>
    </row>
    <row r="79" spans="3:15" x14ac:dyDescent="0.3">
      <c r="D79" s="131" t="s">
        <v>30</v>
      </c>
      <c r="E79" s="170"/>
      <c r="F79" s="97">
        <f>IF(E78-F76&lt;=$E$72, F76-E78+$E$72,0)</f>
        <v>0</v>
      </c>
      <c r="G79" s="97">
        <f t="shared" ref="G79:O79" si="69">IF(F78-G76&lt;=$E$72, G76-F78+$E$72,0)</f>
        <v>0</v>
      </c>
      <c r="H79" s="97">
        <f t="shared" si="69"/>
        <v>65</v>
      </c>
      <c r="I79" s="97">
        <f t="shared" si="69"/>
        <v>45</v>
      </c>
      <c r="J79" s="97">
        <f t="shared" si="69"/>
        <v>45</v>
      </c>
      <c r="K79" s="97">
        <f t="shared" si="69"/>
        <v>15</v>
      </c>
      <c r="L79" s="97">
        <f t="shared" si="69"/>
        <v>25</v>
      </c>
      <c r="M79" s="97">
        <f t="shared" si="69"/>
        <v>10</v>
      </c>
      <c r="N79" s="97">
        <f t="shared" si="69"/>
        <v>30</v>
      </c>
      <c r="O79" s="100">
        <f t="shared" si="69"/>
        <v>20</v>
      </c>
    </row>
    <row r="80" spans="3:15" x14ac:dyDescent="0.3">
      <c r="D80" s="132" t="s">
        <v>31</v>
      </c>
      <c r="E80" s="170"/>
      <c r="F80" s="97">
        <f xml:space="preserve"> CEILING(F79/$E$71,1)*$E$71</f>
        <v>0</v>
      </c>
      <c r="G80" s="97">
        <f t="shared" ref="G80:O80" si="70" xml:space="preserve"> CEILING(G79/$E$71,1)*$E$71</f>
        <v>0</v>
      </c>
      <c r="H80" s="97">
        <f t="shared" si="70"/>
        <v>70</v>
      </c>
      <c r="I80" s="97">
        <f t="shared" si="70"/>
        <v>50</v>
      </c>
      <c r="J80" s="97">
        <f t="shared" si="70"/>
        <v>50</v>
      </c>
      <c r="K80" s="97">
        <f t="shared" si="70"/>
        <v>20</v>
      </c>
      <c r="L80" s="97">
        <f t="shared" si="70"/>
        <v>30</v>
      </c>
      <c r="M80" s="97">
        <f t="shared" si="70"/>
        <v>10</v>
      </c>
      <c r="N80" s="97">
        <f t="shared" si="70"/>
        <v>30</v>
      </c>
      <c r="O80" s="100">
        <f t="shared" si="70"/>
        <v>20</v>
      </c>
    </row>
    <row r="81" spans="4:16" ht="15" thickBot="1" x14ac:dyDescent="0.35">
      <c r="D81" s="132" t="s">
        <v>86</v>
      </c>
      <c r="E81" s="171"/>
      <c r="F81" s="61">
        <f>F80</f>
        <v>0</v>
      </c>
      <c r="G81" s="61">
        <f t="shared" ref="G81:O81" si="71">G80</f>
        <v>0</v>
      </c>
      <c r="H81" s="61">
        <f t="shared" si="71"/>
        <v>70</v>
      </c>
      <c r="I81" s="61">
        <f t="shared" si="71"/>
        <v>50</v>
      </c>
      <c r="J81" s="61">
        <f t="shared" si="71"/>
        <v>50</v>
      </c>
      <c r="K81" s="61">
        <f t="shared" si="71"/>
        <v>20</v>
      </c>
      <c r="L81" s="61">
        <f t="shared" si="71"/>
        <v>30</v>
      </c>
      <c r="M81" s="61">
        <f t="shared" si="71"/>
        <v>10</v>
      </c>
      <c r="N81" s="61">
        <f t="shared" si="71"/>
        <v>30</v>
      </c>
      <c r="O81" s="62">
        <f t="shared" si="71"/>
        <v>20</v>
      </c>
    </row>
    <row r="82" spans="4:16" x14ac:dyDescent="0.3">
      <c r="D82" s="153" t="s">
        <v>118</v>
      </c>
      <c r="E82" s="151"/>
      <c r="F82" s="143">
        <f>QUOTIENT(MOD(F81,$E$68),$E$69)</f>
        <v>0</v>
      </c>
      <c r="G82" s="143">
        <f t="shared" ref="G82:O82" si="72">QUOTIENT(MOD(G81,$E$68),$E$69)</f>
        <v>0</v>
      </c>
      <c r="H82" s="143">
        <f t="shared" si="72"/>
        <v>1</v>
      </c>
      <c r="I82" s="143">
        <f t="shared" si="72"/>
        <v>1</v>
      </c>
      <c r="J82" s="143">
        <f t="shared" si="72"/>
        <v>1</v>
      </c>
      <c r="K82" s="143">
        <f t="shared" si="72"/>
        <v>0</v>
      </c>
      <c r="L82" s="143">
        <f t="shared" si="72"/>
        <v>1</v>
      </c>
      <c r="M82" s="143">
        <f t="shared" si="72"/>
        <v>1</v>
      </c>
      <c r="N82" s="143">
        <f t="shared" si="72"/>
        <v>1</v>
      </c>
      <c r="O82" s="144">
        <f t="shared" si="72"/>
        <v>0</v>
      </c>
    </row>
    <row r="83" spans="4:16" ht="15" thickBot="1" x14ac:dyDescent="0.35">
      <c r="D83" s="176" t="s">
        <v>117</v>
      </c>
      <c r="E83" s="172"/>
      <c r="F83" s="165">
        <f>QUOTIENT(F81,$E$68)</f>
        <v>0</v>
      </c>
      <c r="G83" s="165">
        <f t="shared" ref="G83:O83" si="73">QUOTIENT(G81,$E$68)</f>
        <v>0</v>
      </c>
      <c r="H83" s="165">
        <f t="shared" si="73"/>
        <v>3</v>
      </c>
      <c r="I83" s="165">
        <f t="shared" si="73"/>
        <v>2</v>
      </c>
      <c r="J83" s="165">
        <f t="shared" si="73"/>
        <v>2</v>
      </c>
      <c r="K83" s="165">
        <f t="shared" si="73"/>
        <v>1</v>
      </c>
      <c r="L83" s="165">
        <f t="shared" si="73"/>
        <v>1</v>
      </c>
      <c r="M83" s="165">
        <f t="shared" si="73"/>
        <v>0</v>
      </c>
      <c r="N83" s="165">
        <f t="shared" si="73"/>
        <v>1</v>
      </c>
      <c r="O83" s="166">
        <f t="shared" si="73"/>
        <v>1</v>
      </c>
    </row>
    <row r="84" spans="4:16" x14ac:dyDescent="0.3">
      <c r="D84" s="179" t="s">
        <v>128</v>
      </c>
      <c r="E84" s="180"/>
      <c r="F84" s="187">
        <v>402</v>
      </c>
      <c r="G84" s="187">
        <v>411</v>
      </c>
      <c r="H84" s="187">
        <v>412</v>
      </c>
      <c r="I84" s="187">
        <v>416</v>
      </c>
      <c r="J84" s="187">
        <v>414</v>
      </c>
      <c r="K84" s="187">
        <v>425</v>
      </c>
      <c r="L84" s="187">
        <v>423</v>
      </c>
      <c r="M84" s="187">
        <v>422</v>
      </c>
      <c r="N84" s="187">
        <v>419</v>
      </c>
      <c r="O84" s="188">
        <v>420</v>
      </c>
    </row>
    <row r="85" spans="4:16" ht="15" thickBot="1" x14ac:dyDescent="0.35">
      <c r="D85" s="183" t="s">
        <v>126</v>
      </c>
      <c r="E85" s="184"/>
      <c r="F85" s="185">
        <f>F76*F84</f>
        <v>4020</v>
      </c>
      <c r="G85" s="185">
        <f t="shared" ref="G85:O85" si="74">G76*G84</f>
        <v>8220</v>
      </c>
      <c r="H85" s="185">
        <f t="shared" si="74"/>
        <v>26780</v>
      </c>
      <c r="I85" s="185">
        <f t="shared" si="74"/>
        <v>20800</v>
      </c>
      <c r="J85" s="185">
        <f t="shared" si="74"/>
        <v>20700</v>
      </c>
      <c r="K85" s="185">
        <f t="shared" si="74"/>
        <v>8500</v>
      </c>
      <c r="L85" s="185">
        <f t="shared" si="74"/>
        <v>12690</v>
      </c>
      <c r="M85" s="185">
        <f t="shared" si="74"/>
        <v>6330</v>
      </c>
      <c r="N85" s="185">
        <f t="shared" si="74"/>
        <v>12570</v>
      </c>
      <c r="O85" s="186">
        <f t="shared" si="74"/>
        <v>8400</v>
      </c>
    </row>
    <row r="86" spans="4:16" ht="15" thickBot="1" x14ac:dyDescent="0.35">
      <c r="D86" s="56" t="s">
        <v>127</v>
      </c>
      <c r="E86" s="173"/>
      <c r="F86" s="167">
        <f t="shared" ref="F86:O86" si="75">F83*$F$68+F82*$F$69</f>
        <v>0</v>
      </c>
      <c r="G86" s="167">
        <f t="shared" si="75"/>
        <v>0</v>
      </c>
      <c r="H86" s="167">
        <f t="shared" si="75"/>
        <v>530</v>
      </c>
      <c r="I86" s="167">
        <f t="shared" si="75"/>
        <v>380</v>
      </c>
      <c r="J86" s="167">
        <f t="shared" si="75"/>
        <v>380</v>
      </c>
      <c r="K86" s="167">
        <f t="shared" si="75"/>
        <v>150</v>
      </c>
      <c r="L86" s="167">
        <f t="shared" si="75"/>
        <v>230</v>
      </c>
      <c r="M86" s="167">
        <f t="shared" si="75"/>
        <v>80</v>
      </c>
      <c r="N86" s="167">
        <f t="shared" si="75"/>
        <v>230</v>
      </c>
      <c r="O86" s="168">
        <f t="shared" si="75"/>
        <v>150</v>
      </c>
      <c r="P86" s="177" t="s">
        <v>129</v>
      </c>
    </row>
    <row r="87" spans="4:16" ht="15" thickBot="1" x14ac:dyDescent="0.35">
      <c r="D87" s="56" t="s">
        <v>125</v>
      </c>
      <c r="E87" s="174"/>
      <c r="F87" s="65">
        <f>F85+F86</f>
        <v>4020</v>
      </c>
      <c r="G87" s="65">
        <f t="shared" ref="G87:O87" si="76">G85+G86</f>
        <v>8220</v>
      </c>
      <c r="H87" s="65">
        <f t="shared" si="76"/>
        <v>27310</v>
      </c>
      <c r="I87" s="65">
        <f t="shared" si="76"/>
        <v>21180</v>
      </c>
      <c r="J87" s="65">
        <f t="shared" si="76"/>
        <v>21080</v>
      </c>
      <c r="K87" s="65">
        <f t="shared" si="76"/>
        <v>8650</v>
      </c>
      <c r="L87" s="65">
        <f t="shared" si="76"/>
        <v>12920</v>
      </c>
      <c r="M87" s="65">
        <f t="shared" si="76"/>
        <v>6410</v>
      </c>
      <c r="N87" s="65">
        <f t="shared" si="76"/>
        <v>12800</v>
      </c>
      <c r="O87" s="66">
        <f t="shared" si="76"/>
        <v>8550</v>
      </c>
      <c r="P87" s="156">
        <f>SUM(F87:O87)</f>
        <v>131140</v>
      </c>
    </row>
    <row r="88" spans="4:16" s="138" customFormat="1" x14ac:dyDescent="0.3">
      <c r="D88" s="226" t="s">
        <v>142</v>
      </c>
      <c r="E88" s="228"/>
      <c r="F88" s="200">
        <f>F74*F84</f>
        <v>4020</v>
      </c>
      <c r="G88" s="200">
        <f t="shared" ref="G88:O88" si="77">G74*G84</f>
        <v>0</v>
      </c>
      <c r="H88" s="200">
        <f t="shared" si="77"/>
        <v>10300</v>
      </c>
      <c r="I88" s="200">
        <f t="shared" si="77"/>
        <v>8320</v>
      </c>
      <c r="J88" s="200">
        <f t="shared" si="77"/>
        <v>4140</v>
      </c>
      <c r="K88" s="200">
        <f t="shared" si="77"/>
        <v>0</v>
      </c>
      <c r="L88" s="200">
        <f t="shared" si="77"/>
        <v>0</v>
      </c>
      <c r="M88" s="200">
        <f t="shared" si="77"/>
        <v>6330</v>
      </c>
      <c r="N88" s="200">
        <f t="shared" si="77"/>
        <v>0</v>
      </c>
      <c r="O88" s="200">
        <f t="shared" si="77"/>
        <v>0</v>
      </c>
      <c r="P88" s="191"/>
    </row>
    <row r="89" spans="4:16" s="138" customFormat="1" x14ac:dyDescent="0.3">
      <c r="D89" s="198" t="s">
        <v>143</v>
      </c>
      <c r="E89" s="229"/>
      <c r="F89" s="199">
        <f>QUOTIENT(MOD(F74,$E$39),$E$40)</f>
        <v>1</v>
      </c>
      <c r="G89" s="199">
        <f t="shared" ref="G89:O89" si="78">QUOTIENT(MOD(G74,$E$39),$E$40)</f>
        <v>0</v>
      </c>
      <c r="H89" s="199">
        <f t="shared" si="78"/>
        <v>0</v>
      </c>
      <c r="I89" s="199">
        <f t="shared" si="78"/>
        <v>0</v>
      </c>
      <c r="J89" s="199">
        <f t="shared" si="78"/>
        <v>1</v>
      </c>
      <c r="K89" s="199">
        <f t="shared" si="78"/>
        <v>0</v>
      </c>
      <c r="L89" s="199">
        <f t="shared" si="78"/>
        <v>0</v>
      </c>
      <c r="M89" s="199">
        <f t="shared" si="78"/>
        <v>1</v>
      </c>
      <c r="N89" s="199">
        <f t="shared" si="78"/>
        <v>0</v>
      </c>
      <c r="O89" s="199">
        <f t="shared" si="78"/>
        <v>0</v>
      </c>
      <c r="P89" s="191"/>
    </row>
    <row r="90" spans="4:16" s="138" customFormat="1" x14ac:dyDescent="0.3">
      <c r="D90" s="198" t="s">
        <v>144</v>
      </c>
      <c r="E90" s="229"/>
      <c r="F90" s="199">
        <f>QUOTIENT(F74,$E$39)</f>
        <v>0</v>
      </c>
      <c r="G90" s="199">
        <f t="shared" ref="G90:O90" si="79">QUOTIENT(G74,$E$39)</f>
        <v>0</v>
      </c>
      <c r="H90" s="199">
        <f t="shared" si="79"/>
        <v>1</v>
      </c>
      <c r="I90" s="199">
        <f t="shared" si="79"/>
        <v>1</v>
      </c>
      <c r="J90" s="199">
        <f t="shared" si="79"/>
        <v>0</v>
      </c>
      <c r="K90" s="199">
        <f t="shared" si="79"/>
        <v>0</v>
      </c>
      <c r="L90" s="199">
        <f t="shared" si="79"/>
        <v>0</v>
      </c>
      <c r="M90" s="199">
        <f t="shared" si="79"/>
        <v>0</v>
      </c>
      <c r="N90" s="199">
        <f t="shared" si="79"/>
        <v>0</v>
      </c>
      <c r="O90" s="199">
        <f t="shared" si="79"/>
        <v>0</v>
      </c>
      <c r="P90" s="191"/>
    </row>
    <row r="91" spans="4:16" s="138" customFormat="1" ht="15" thickBot="1" x14ac:dyDescent="0.35">
      <c r="D91" s="203" t="s">
        <v>145</v>
      </c>
      <c r="E91" s="230"/>
      <c r="F91" s="219">
        <f>F90*$F$68+F89*$F$69</f>
        <v>80</v>
      </c>
      <c r="G91" s="219">
        <f t="shared" ref="G91:O91" si="80">G90*$F$68+G89*$F$69</f>
        <v>0</v>
      </c>
      <c r="H91" s="219">
        <f t="shared" si="80"/>
        <v>150</v>
      </c>
      <c r="I91" s="219">
        <f t="shared" si="80"/>
        <v>150</v>
      </c>
      <c r="J91" s="219">
        <f t="shared" si="80"/>
        <v>80</v>
      </c>
      <c r="K91" s="219">
        <f t="shared" si="80"/>
        <v>0</v>
      </c>
      <c r="L91" s="219">
        <f t="shared" si="80"/>
        <v>0</v>
      </c>
      <c r="M91" s="219">
        <f t="shared" si="80"/>
        <v>80</v>
      </c>
      <c r="N91" s="219">
        <f t="shared" si="80"/>
        <v>0</v>
      </c>
      <c r="O91" s="219">
        <f t="shared" si="80"/>
        <v>0</v>
      </c>
      <c r="P91" s="177"/>
    </row>
    <row r="92" spans="4:16" s="138" customFormat="1" ht="15" thickBot="1" x14ac:dyDescent="0.35">
      <c r="D92" s="227" t="s">
        <v>146</v>
      </c>
      <c r="E92" s="231"/>
      <c r="F92" s="222">
        <f>F88+F91</f>
        <v>4100</v>
      </c>
      <c r="G92" s="222">
        <f t="shared" ref="G92" si="81">G88+G91</f>
        <v>0</v>
      </c>
      <c r="H92" s="238">
        <f t="shared" ref="H92" si="82">H88+H91</f>
        <v>10450</v>
      </c>
      <c r="I92" s="237">
        <f t="shared" ref="I92" si="83">I88+I91</f>
        <v>8470</v>
      </c>
      <c r="J92" s="222">
        <f t="shared" ref="J92" si="84">J88+J91</f>
        <v>4220</v>
      </c>
      <c r="K92" s="222">
        <f t="shared" ref="K92" si="85">K88+K91</f>
        <v>0</v>
      </c>
      <c r="L92" s="222">
        <f t="shared" ref="L92" si="86">L88+L91</f>
        <v>0</v>
      </c>
      <c r="M92" s="222">
        <f t="shared" ref="M92" si="87">M88+M91</f>
        <v>6410</v>
      </c>
      <c r="N92" s="222">
        <f t="shared" ref="N92" si="88">N88+N91</f>
        <v>0</v>
      </c>
      <c r="O92" s="223">
        <f t="shared" ref="O92" si="89">O88+O91</f>
        <v>0</v>
      </c>
      <c r="P92" s="156"/>
    </row>
    <row r="93" spans="4:16" s="138" customFormat="1" ht="15" thickBot="1" x14ac:dyDescent="0.35">
      <c r="D93" s="221" t="s">
        <v>147</v>
      </c>
      <c r="E93" s="232"/>
      <c r="F93" s="224">
        <f>F87-F92</f>
        <v>-80</v>
      </c>
      <c r="G93" s="224">
        <f t="shared" ref="G93" si="90">G87-G92</f>
        <v>8220</v>
      </c>
      <c r="H93" s="224">
        <f t="shared" ref="H93" si="91">H87-H92</f>
        <v>16860</v>
      </c>
      <c r="I93" s="224">
        <f t="shared" ref="I93" si="92">I87-I92</f>
        <v>12710</v>
      </c>
      <c r="J93" s="224">
        <f t="shared" ref="J93" si="93">J87-J92</f>
        <v>16860</v>
      </c>
      <c r="K93" s="224">
        <f t="shared" ref="K93" si="94">K87-K92</f>
        <v>8650</v>
      </c>
      <c r="L93" s="224">
        <f t="shared" ref="L93" si="95">L87-L92</f>
        <v>12920</v>
      </c>
      <c r="M93" s="224">
        <f t="shared" ref="M93" si="96">M87-M92</f>
        <v>0</v>
      </c>
      <c r="N93" s="224">
        <f t="shared" ref="N93" si="97">N87-N92</f>
        <v>12800</v>
      </c>
      <c r="O93" s="225">
        <f t="shared" ref="O93" si="98">O87-O92</f>
        <v>8550</v>
      </c>
    </row>
    <row r="94" spans="4:16" x14ac:dyDescent="0.3">
      <c r="D94" s="160"/>
      <c r="E94" s="161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56"/>
    </row>
    <row r="95" spans="4:16" s="138" customFormat="1" ht="15" thickBot="1" x14ac:dyDescent="0.35">
      <c r="D95" s="139"/>
      <c r="E95" s="140"/>
      <c r="F95" s="141"/>
      <c r="G95" s="141"/>
      <c r="H95" s="141"/>
      <c r="I95" s="141"/>
      <c r="J95" s="141"/>
      <c r="K95" s="141"/>
      <c r="L95" s="141"/>
      <c r="M95" s="141"/>
      <c r="N95" s="141"/>
      <c r="O95" s="141"/>
    </row>
    <row r="96" spans="4:16" s="138" customFormat="1" ht="15" thickBot="1" x14ac:dyDescent="0.35">
      <c r="D96" s="139"/>
      <c r="E96" s="104" t="s">
        <v>96</v>
      </c>
      <c r="F96" s="105" t="s">
        <v>97</v>
      </c>
      <c r="G96" s="105" t="s">
        <v>98</v>
      </c>
      <c r="H96" s="105" t="s">
        <v>122</v>
      </c>
      <c r="I96" s="105" t="s">
        <v>100</v>
      </c>
      <c r="J96" s="105" t="s">
        <v>101</v>
      </c>
      <c r="K96" s="105" t="s">
        <v>102</v>
      </c>
      <c r="L96" s="105" t="s">
        <v>103</v>
      </c>
      <c r="M96" s="105" t="s">
        <v>20</v>
      </c>
      <c r="N96" s="105" t="s">
        <v>21</v>
      </c>
      <c r="O96" s="106" t="s">
        <v>22</v>
      </c>
      <c r="P96" s="177" t="s">
        <v>135</v>
      </c>
    </row>
    <row r="97" spans="1:16" ht="15" thickBot="1" x14ac:dyDescent="0.35">
      <c r="D97" s="190" t="s">
        <v>134</v>
      </c>
      <c r="E97" s="68"/>
      <c r="F97" s="65">
        <f t="shared" ref="F97:O97" si="99">SUM(F86,F57,F28)</f>
        <v>1000</v>
      </c>
      <c r="G97" s="65">
        <f t="shared" si="99"/>
        <v>2400</v>
      </c>
      <c r="H97" s="65">
        <f t="shared" si="99"/>
        <v>5030</v>
      </c>
      <c r="I97" s="65">
        <f t="shared" si="99"/>
        <v>3480</v>
      </c>
      <c r="J97" s="65">
        <f t="shared" si="99"/>
        <v>2080</v>
      </c>
      <c r="K97" s="65">
        <f t="shared" si="99"/>
        <v>1150</v>
      </c>
      <c r="L97" s="65">
        <f t="shared" si="99"/>
        <v>1430</v>
      </c>
      <c r="M97" s="65">
        <f t="shared" si="99"/>
        <v>1580</v>
      </c>
      <c r="N97" s="65">
        <f t="shared" si="99"/>
        <v>230</v>
      </c>
      <c r="O97" s="66">
        <f t="shared" si="99"/>
        <v>150</v>
      </c>
      <c r="P97" s="156">
        <f>SUM(F97:O97)</f>
        <v>18530</v>
      </c>
    </row>
    <row r="98" spans="1:16" s="138" customFormat="1" x14ac:dyDescent="0.3">
      <c r="D98" s="139"/>
      <c r="E98" s="140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91"/>
    </row>
    <row r="100" spans="1:16" x14ac:dyDescent="0.3">
      <c r="C100" s="127" t="s">
        <v>105</v>
      </c>
      <c r="D100" s="128" t="s">
        <v>111</v>
      </c>
      <c r="E100" s="135"/>
      <c r="F100" s="127"/>
    </row>
    <row r="101" spans="1:16" x14ac:dyDescent="0.3">
      <c r="D101" s="118" t="s">
        <v>110</v>
      </c>
      <c r="E101" s="120">
        <v>1</v>
      </c>
      <c r="F101" t="s">
        <v>93</v>
      </c>
    </row>
    <row r="102" spans="1:16" x14ac:dyDescent="0.3">
      <c r="D102" s="118" t="s">
        <v>33</v>
      </c>
      <c r="E102" s="122">
        <v>50</v>
      </c>
      <c r="F102" t="s">
        <v>120</v>
      </c>
      <c r="K102" s="134" t="s">
        <v>109</v>
      </c>
    </row>
    <row r="103" spans="1:16" ht="15" thickBot="1" x14ac:dyDescent="0.35">
      <c r="D103" s="118" t="s">
        <v>35</v>
      </c>
      <c r="E103" s="122">
        <v>30</v>
      </c>
      <c r="F103" t="s">
        <v>120</v>
      </c>
    </row>
    <row r="104" spans="1:16" ht="15" thickBot="1" x14ac:dyDescent="0.35">
      <c r="E104" s="104" t="s">
        <v>96</v>
      </c>
      <c r="F104" s="105" t="s">
        <v>97</v>
      </c>
      <c r="G104" s="105" t="s">
        <v>98</v>
      </c>
      <c r="H104" s="105" t="s">
        <v>122</v>
      </c>
      <c r="I104" s="105" t="s">
        <v>100</v>
      </c>
      <c r="J104" s="105" t="s">
        <v>101</v>
      </c>
      <c r="K104" s="105" t="s">
        <v>102</v>
      </c>
      <c r="L104" s="105" t="s">
        <v>103</v>
      </c>
      <c r="M104" s="105" t="s">
        <v>20</v>
      </c>
      <c r="N104" s="105" t="s">
        <v>21</v>
      </c>
      <c r="O104" s="106" t="s">
        <v>22</v>
      </c>
    </row>
    <row r="105" spans="1:16" x14ac:dyDescent="0.3">
      <c r="D105" s="129" t="s">
        <v>104</v>
      </c>
      <c r="E105" s="115"/>
      <c r="F105" s="136">
        <f t="shared" ref="F105:O105" si="100">SUM(F81,F52,F20)</f>
        <v>40</v>
      </c>
      <c r="G105" s="136">
        <f t="shared" si="100"/>
        <v>80</v>
      </c>
      <c r="H105" s="136">
        <f t="shared" si="100"/>
        <v>230</v>
      </c>
      <c r="I105" s="136">
        <f t="shared" si="100"/>
        <v>170</v>
      </c>
      <c r="J105" s="136">
        <f t="shared" si="100"/>
        <v>110</v>
      </c>
      <c r="K105" s="136">
        <f t="shared" si="100"/>
        <v>60</v>
      </c>
      <c r="L105" s="136">
        <f t="shared" si="100"/>
        <v>70</v>
      </c>
      <c r="M105" s="136">
        <f t="shared" si="100"/>
        <v>70</v>
      </c>
      <c r="N105" s="136">
        <f t="shared" si="100"/>
        <v>30</v>
      </c>
      <c r="O105" s="137">
        <f t="shared" si="100"/>
        <v>20</v>
      </c>
      <c r="P105" t="s">
        <v>112</v>
      </c>
    </row>
    <row r="106" spans="1:16" x14ac:dyDescent="0.3">
      <c r="D106" s="130" t="s">
        <v>114</v>
      </c>
      <c r="E106" s="123"/>
      <c r="F106" s="96"/>
      <c r="G106" s="96"/>
      <c r="H106" s="96"/>
      <c r="I106" s="96"/>
      <c r="J106" s="96"/>
      <c r="K106" s="96"/>
      <c r="L106" s="96"/>
      <c r="M106" s="96"/>
      <c r="N106" s="96"/>
      <c r="O106" s="107"/>
    </row>
    <row r="107" spans="1:16" x14ac:dyDescent="0.3">
      <c r="D107" s="131" t="s">
        <v>85</v>
      </c>
      <c r="E107" s="116">
        <v>50</v>
      </c>
      <c r="F107" s="97">
        <f t="shared" ref="F107:O107" si="101">E107+F109-F105</f>
        <v>60</v>
      </c>
      <c r="G107" s="97">
        <f t="shared" si="101"/>
        <v>30</v>
      </c>
      <c r="H107" s="97">
        <f t="shared" si="101"/>
        <v>50</v>
      </c>
      <c r="I107" s="97">
        <f t="shared" si="101"/>
        <v>30</v>
      </c>
      <c r="J107" s="97">
        <f t="shared" si="101"/>
        <v>70</v>
      </c>
      <c r="K107" s="97">
        <f t="shared" si="101"/>
        <v>60</v>
      </c>
      <c r="L107" s="97">
        <f t="shared" si="101"/>
        <v>40</v>
      </c>
      <c r="M107" s="97">
        <f t="shared" si="101"/>
        <v>70</v>
      </c>
      <c r="N107" s="97">
        <f t="shared" si="101"/>
        <v>40</v>
      </c>
      <c r="O107" s="100">
        <f t="shared" si="101"/>
        <v>70</v>
      </c>
    </row>
    <row r="108" spans="1:16" x14ac:dyDescent="0.3">
      <c r="D108" s="131" t="s">
        <v>30</v>
      </c>
      <c r="E108" s="116"/>
      <c r="F108" s="97">
        <f t="shared" ref="F108:O108" si="102">IF(E107-F105&lt;=$E$103, F105-E107+$E$103,0)</f>
        <v>20</v>
      </c>
      <c r="G108" s="97">
        <f t="shared" si="102"/>
        <v>50</v>
      </c>
      <c r="H108" s="97">
        <f t="shared" si="102"/>
        <v>230</v>
      </c>
      <c r="I108" s="97">
        <f t="shared" si="102"/>
        <v>150</v>
      </c>
      <c r="J108" s="97">
        <f t="shared" si="102"/>
        <v>110</v>
      </c>
      <c r="K108" s="97">
        <f t="shared" si="102"/>
        <v>20</v>
      </c>
      <c r="L108" s="97">
        <f t="shared" si="102"/>
        <v>40</v>
      </c>
      <c r="M108" s="97">
        <f t="shared" si="102"/>
        <v>60</v>
      </c>
      <c r="N108" s="97">
        <f t="shared" si="102"/>
        <v>0</v>
      </c>
      <c r="O108" s="100">
        <f t="shared" si="102"/>
        <v>10</v>
      </c>
    </row>
    <row r="109" spans="1:16" x14ac:dyDescent="0.3">
      <c r="A109" t="s">
        <v>158</v>
      </c>
      <c r="D109" s="132" t="s">
        <v>113</v>
      </c>
      <c r="E109" s="116"/>
      <c r="F109" s="97">
        <f xml:space="preserve"> CEILING(F108/$E$102,1)*$E$102</f>
        <v>50</v>
      </c>
      <c r="G109" s="97">
        <f t="shared" ref="G109:O109" si="103" xml:space="preserve"> CEILING(G108/$E$102,1)*$E$102</f>
        <v>50</v>
      </c>
      <c r="H109" s="178">
        <f t="shared" si="103"/>
        <v>250</v>
      </c>
      <c r="I109" s="97">
        <f t="shared" si="103"/>
        <v>150</v>
      </c>
      <c r="J109" s="97">
        <f t="shared" si="103"/>
        <v>150</v>
      </c>
      <c r="K109" s="97">
        <f t="shared" si="103"/>
        <v>50</v>
      </c>
      <c r="L109" s="97">
        <f t="shared" si="103"/>
        <v>50</v>
      </c>
      <c r="M109" s="97">
        <f t="shared" si="103"/>
        <v>100</v>
      </c>
      <c r="N109" s="97">
        <f t="shared" si="103"/>
        <v>0</v>
      </c>
      <c r="O109" s="100">
        <f t="shared" si="103"/>
        <v>50</v>
      </c>
    </row>
    <row r="110" spans="1:16" ht="15" thickBot="1" x14ac:dyDescent="0.35">
      <c r="A110" t="s">
        <v>159</v>
      </c>
      <c r="D110" s="133" t="s">
        <v>86</v>
      </c>
      <c r="E110" s="74"/>
      <c r="F110" s="54">
        <f>G109</f>
        <v>50</v>
      </c>
      <c r="G110" s="54">
        <f>H109</f>
        <v>250</v>
      </c>
      <c r="H110" s="54">
        <f t="shared" ref="H110:O110" si="104">I109</f>
        <v>150</v>
      </c>
      <c r="I110" s="54">
        <f t="shared" si="104"/>
        <v>150</v>
      </c>
      <c r="J110" s="54">
        <f t="shared" si="104"/>
        <v>50</v>
      </c>
      <c r="K110" s="54">
        <f t="shared" si="104"/>
        <v>50</v>
      </c>
      <c r="L110" s="54">
        <f t="shared" si="104"/>
        <v>100</v>
      </c>
      <c r="M110" s="54">
        <f t="shared" si="104"/>
        <v>0</v>
      </c>
      <c r="N110" s="54">
        <f t="shared" si="104"/>
        <v>50</v>
      </c>
      <c r="O110" s="55">
        <f t="shared" si="104"/>
        <v>0</v>
      </c>
      <c r="P110" s="177" t="s">
        <v>136</v>
      </c>
    </row>
    <row r="111" spans="1:16" ht="15" thickBot="1" x14ac:dyDescent="0.35">
      <c r="D111" s="67" t="s">
        <v>132</v>
      </c>
      <c r="E111" s="68"/>
      <c r="F111" s="65">
        <f t="shared" ref="F111:O111" si="105">F85+F56+F27</f>
        <v>20220</v>
      </c>
      <c r="G111" s="65">
        <f t="shared" si="105"/>
        <v>41260</v>
      </c>
      <c r="H111" s="65">
        <f t="shared" si="105"/>
        <v>92500</v>
      </c>
      <c r="I111" s="65">
        <f t="shared" si="105"/>
        <v>70600</v>
      </c>
      <c r="J111" s="65">
        <f t="shared" si="105"/>
        <v>45740</v>
      </c>
      <c r="K111" s="65">
        <f t="shared" si="105"/>
        <v>25660</v>
      </c>
      <c r="L111" s="65">
        <f t="shared" si="105"/>
        <v>29610</v>
      </c>
      <c r="M111" s="65">
        <f t="shared" si="105"/>
        <v>31530</v>
      </c>
      <c r="N111" s="65">
        <f t="shared" si="105"/>
        <v>12570</v>
      </c>
      <c r="O111" s="66">
        <f t="shared" si="105"/>
        <v>8400</v>
      </c>
      <c r="P111" s="156">
        <f>SUM(F111:O111)</f>
        <v>378090</v>
      </c>
    </row>
    <row r="112" spans="1:16" x14ac:dyDescent="0.3">
      <c r="H112" s="135" t="s">
        <v>138</v>
      </c>
      <c r="K112" s="4" t="s">
        <v>140</v>
      </c>
      <c r="L112" s="85" t="s">
        <v>141</v>
      </c>
    </row>
    <row r="114" spans="4:5" x14ac:dyDescent="0.3">
      <c r="D114" s="155" t="s">
        <v>133</v>
      </c>
      <c r="E114" s="189"/>
    </row>
    <row r="115" spans="4:5" x14ac:dyDescent="0.3">
      <c r="D115" s="157" t="s">
        <v>121</v>
      </c>
    </row>
    <row r="116" spans="4:5" x14ac:dyDescent="0.3">
      <c r="D116" t="s">
        <v>137</v>
      </c>
    </row>
    <row r="117" spans="4:5" x14ac:dyDescent="0.3">
      <c r="D117" t="s">
        <v>139</v>
      </c>
    </row>
    <row r="118" spans="4:5" x14ac:dyDescent="0.3">
      <c r="D118" t="s">
        <v>156</v>
      </c>
    </row>
    <row r="119" spans="4:5" x14ac:dyDescent="0.3">
      <c r="D119" t="s">
        <v>157</v>
      </c>
    </row>
    <row r="141" spans="3:11" x14ac:dyDescent="0.3">
      <c r="C141" s="127" t="s">
        <v>105</v>
      </c>
      <c r="D141" s="128" t="s">
        <v>111</v>
      </c>
      <c r="E141" s="135"/>
      <c r="F141" s="127"/>
    </row>
    <row r="142" spans="3:11" x14ac:dyDescent="0.3">
      <c r="D142" s="118" t="s">
        <v>110</v>
      </c>
      <c r="E142" s="120">
        <v>1</v>
      </c>
      <c r="F142" t="s">
        <v>93</v>
      </c>
    </row>
    <row r="143" spans="3:11" x14ac:dyDescent="0.3">
      <c r="D143" s="118" t="s">
        <v>33</v>
      </c>
      <c r="E143" s="122">
        <v>10</v>
      </c>
      <c r="F143" t="s">
        <v>66</v>
      </c>
      <c r="K143" s="134" t="s">
        <v>109</v>
      </c>
    </row>
    <row r="144" spans="3:11" ht="15" thickBot="1" x14ac:dyDescent="0.35">
      <c r="D144" s="118" t="s">
        <v>35</v>
      </c>
      <c r="E144" s="122">
        <v>30</v>
      </c>
      <c r="F144" t="s">
        <v>66</v>
      </c>
    </row>
    <row r="145" spans="4:16" ht="15" thickBot="1" x14ac:dyDescent="0.35">
      <c r="E145" s="104" t="s">
        <v>96</v>
      </c>
      <c r="F145" s="105" t="s">
        <v>97</v>
      </c>
      <c r="G145" s="105" t="s">
        <v>98</v>
      </c>
      <c r="H145" s="105" t="s">
        <v>99</v>
      </c>
      <c r="I145" s="105" t="s">
        <v>100</v>
      </c>
      <c r="J145" s="105" t="s">
        <v>101</v>
      </c>
      <c r="K145" s="105" t="s">
        <v>102</v>
      </c>
      <c r="L145" s="105" t="s">
        <v>103</v>
      </c>
      <c r="M145" s="105" t="s">
        <v>20</v>
      </c>
      <c r="N145" s="105" t="s">
        <v>21</v>
      </c>
      <c r="O145" s="106" t="s">
        <v>22</v>
      </c>
    </row>
    <row r="146" spans="4:16" x14ac:dyDescent="0.3">
      <c r="D146" s="129" t="s">
        <v>104</v>
      </c>
      <c r="E146" s="115"/>
      <c r="F146" s="136">
        <f t="shared" ref="F146:O146" si="106">SUM(F138,F122,F105)</f>
        <v>40</v>
      </c>
      <c r="G146" s="136">
        <f t="shared" si="106"/>
        <v>80</v>
      </c>
      <c r="H146" s="136">
        <f t="shared" si="106"/>
        <v>230</v>
      </c>
      <c r="I146" s="136">
        <f t="shared" si="106"/>
        <v>170</v>
      </c>
      <c r="J146" s="136">
        <f t="shared" si="106"/>
        <v>110</v>
      </c>
      <c r="K146" s="136">
        <f t="shared" si="106"/>
        <v>60</v>
      </c>
      <c r="L146" s="136">
        <f t="shared" si="106"/>
        <v>70</v>
      </c>
      <c r="M146" s="136">
        <f t="shared" si="106"/>
        <v>70</v>
      </c>
      <c r="N146" s="136">
        <f t="shared" si="106"/>
        <v>30</v>
      </c>
      <c r="O146" s="137">
        <f t="shared" si="106"/>
        <v>20</v>
      </c>
      <c r="P146" t="s">
        <v>112</v>
      </c>
    </row>
    <row r="147" spans="4:16" x14ac:dyDescent="0.3">
      <c r="D147" s="130" t="s">
        <v>114</v>
      </c>
      <c r="E147" s="123"/>
      <c r="F147" s="96"/>
      <c r="G147" s="96"/>
      <c r="H147" s="96"/>
      <c r="I147" s="96"/>
      <c r="J147" s="96"/>
      <c r="K147" s="96"/>
      <c r="L147" s="96"/>
      <c r="M147" s="96"/>
      <c r="N147" s="96"/>
      <c r="O147" s="107"/>
    </row>
    <row r="148" spans="4:16" x14ac:dyDescent="0.3">
      <c r="D148" s="131" t="s">
        <v>85</v>
      </c>
      <c r="E148" s="116">
        <v>50</v>
      </c>
      <c r="F148" s="97">
        <f t="shared" ref="F148:O148" si="107">E148+F147+F150-F146</f>
        <v>60</v>
      </c>
      <c r="G148" s="97">
        <f t="shared" si="107"/>
        <v>30</v>
      </c>
      <c r="H148" s="97">
        <f t="shared" si="107"/>
        <v>50</v>
      </c>
      <c r="I148" s="97">
        <f t="shared" si="107"/>
        <v>30</v>
      </c>
      <c r="J148" s="97">
        <f t="shared" si="107"/>
        <v>70</v>
      </c>
      <c r="K148" s="97">
        <f t="shared" si="107"/>
        <v>60</v>
      </c>
      <c r="L148" s="97">
        <f t="shared" si="107"/>
        <v>40</v>
      </c>
      <c r="M148" s="97">
        <f t="shared" si="107"/>
        <v>70</v>
      </c>
      <c r="N148" s="97">
        <f t="shared" si="107"/>
        <v>40</v>
      </c>
      <c r="O148" s="100">
        <f t="shared" si="107"/>
        <v>70</v>
      </c>
    </row>
    <row r="149" spans="4:16" x14ac:dyDescent="0.3">
      <c r="D149" s="131" t="s">
        <v>30</v>
      </c>
      <c r="E149" s="116"/>
      <c r="F149" s="97">
        <f t="shared" ref="F149:O149" si="108">IF(E148-F146&lt;=$E$103, F146-E148+$E$103,0)</f>
        <v>20</v>
      </c>
      <c r="G149" s="97">
        <f t="shared" si="108"/>
        <v>50</v>
      </c>
      <c r="H149" s="97">
        <f t="shared" si="108"/>
        <v>230</v>
      </c>
      <c r="I149" s="97">
        <f t="shared" si="108"/>
        <v>150</v>
      </c>
      <c r="J149" s="97">
        <f t="shared" si="108"/>
        <v>110</v>
      </c>
      <c r="K149" s="97">
        <f t="shared" si="108"/>
        <v>20</v>
      </c>
      <c r="L149" s="97">
        <f t="shared" si="108"/>
        <v>40</v>
      </c>
      <c r="M149" s="97">
        <f t="shared" si="108"/>
        <v>60</v>
      </c>
      <c r="N149" s="97">
        <f t="shared" si="108"/>
        <v>0</v>
      </c>
      <c r="O149" s="100">
        <f t="shared" si="108"/>
        <v>10</v>
      </c>
    </row>
    <row r="150" spans="4:16" x14ac:dyDescent="0.3">
      <c r="D150" s="132" t="s">
        <v>113</v>
      </c>
      <c r="E150" s="116"/>
      <c r="F150" s="97">
        <f t="shared" ref="F150:O150" si="109" xml:space="preserve"> CEILING(F149/$E$102,1)*$E$102</f>
        <v>50</v>
      </c>
      <c r="G150" s="97">
        <f t="shared" si="109"/>
        <v>50</v>
      </c>
      <c r="H150" s="97">
        <f t="shared" si="109"/>
        <v>250</v>
      </c>
      <c r="I150" s="97">
        <f t="shared" si="109"/>
        <v>150</v>
      </c>
      <c r="J150" s="97">
        <f t="shared" si="109"/>
        <v>150</v>
      </c>
      <c r="K150" s="97">
        <f t="shared" si="109"/>
        <v>50</v>
      </c>
      <c r="L150" s="97">
        <f t="shared" si="109"/>
        <v>50</v>
      </c>
      <c r="M150" s="97">
        <f t="shared" si="109"/>
        <v>100</v>
      </c>
      <c r="N150" s="97">
        <f t="shared" si="109"/>
        <v>0</v>
      </c>
      <c r="O150" s="100">
        <f t="shared" si="109"/>
        <v>50</v>
      </c>
    </row>
    <row r="151" spans="4:16" ht="15" thickBot="1" x14ac:dyDescent="0.35">
      <c r="D151" s="133" t="s">
        <v>86</v>
      </c>
      <c r="E151" s="74"/>
      <c r="F151" s="54">
        <f>G150</f>
        <v>50</v>
      </c>
      <c r="G151" s="54">
        <f>H150</f>
        <v>250</v>
      </c>
      <c r="H151" s="54">
        <f t="shared" ref="H151:O151" si="110">I150</f>
        <v>150</v>
      </c>
      <c r="I151" s="54">
        <f t="shared" si="110"/>
        <v>150</v>
      </c>
      <c r="J151" s="54">
        <f t="shared" si="110"/>
        <v>50</v>
      </c>
      <c r="K151" s="54">
        <f t="shared" si="110"/>
        <v>50</v>
      </c>
      <c r="L151" s="54">
        <f t="shared" si="110"/>
        <v>100</v>
      </c>
      <c r="M151" s="54">
        <f t="shared" si="110"/>
        <v>0</v>
      </c>
      <c r="N151" s="54">
        <f t="shared" si="110"/>
        <v>50</v>
      </c>
      <c r="O151" s="55">
        <f t="shared" si="110"/>
        <v>0</v>
      </c>
    </row>
    <row r="152" spans="4:16" ht="15" thickBot="1" x14ac:dyDescent="0.35">
      <c r="D152" s="67" t="s">
        <v>77</v>
      </c>
      <c r="E152" s="68"/>
      <c r="F152" s="65">
        <f t="shared" ref="F152:O152" si="111">F146*$F$68</f>
        <v>6000</v>
      </c>
      <c r="G152" s="65">
        <f t="shared" si="111"/>
        <v>12000</v>
      </c>
      <c r="H152" s="65">
        <f t="shared" si="111"/>
        <v>34500</v>
      </c>
      <c r="I152" s="65">
        <f t="shared" si="111"/>
        <v>25500</v>
      </c>
      <c r="J152" s="65">
        <f t="shared" si="111"/>
        <v>16500</v>
      </c>
      <c r="K152" s="65">
        <f t="shared" si="111"/>
        <v>9000</v>
      </c>
      <c r="L152" s="65">
        <f t="shared" si="111"/>
        <v>10500</v>
      </c>
      <c r="M152" s="65">
        <f t="shared" si="111"/>
        <v>10500</v>
      </c>
      <c r="N152" s="65">
        <f t="shared" si="111"/>
        <v>4500</v>
      </c>
      <c r="O152" s="66">
        <f t="shared" si="111"/>
        <v>3000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3298-59F5-4F80-A43A-018CB86A5248}">
  <dimension ref="A2:AU168"/>
  <sheetViews>
    <sheetView topLeftCell="A93" zoomScale="70" zoomScaleNormal="70" workbookViewId="0">
      <selection activeCell="AH49" sqref="AH49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42" max="42" width="5.5546875" customWidth="1"/>
    <col min="43" max="43" width="6" customWidth="1"/>
    <col min="44" max="44" width="5.6640625" customWidth="1"/>
    <col min="46" max="46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47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47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47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47" ht="15" thickBot="1" x14ac:dyDescent="0.35">
      <c r="D20" s="269" t="s">
        <v>199</v>
      </c>
      <c r="E20" s="343"/>
      <c r="F20" s="344">
        <f>H19</f>
        <v>0</v>
      </c>
      <c r="G20" s="344">
        <f t="shared" ref="G20:O20" si="4">I19</f>
        <v>80</v>
      </c>
      <c r="H20" s="344">
        <f t="shared" si="4"/>
        <v>100</v>
      </c>
      <c r="I20" s="344">
        <f t="shared" si="4"/>
        <v>20</v>
      </c>
      <c r="J20" s="344">
        <f t="shared" si="4"/>
        <v>40</v>
      </c>
      <c r="K20" s="344">
        <f t="shared" si="4"/>
        <v>0</v>
      </c>
      <c r="L20" s="344">
        <f t="shared" si="4"/>
        <v>40</v>
      </c>
      <c r="M20" s="344">
        <f t="shared" si="4"/>
        <v>20</v>
      </c>
      <c r="N20" s="344">
        <f t="shared" si="4"/>
        <v>0</v>
      </c>
      <c r="O20" s="345">
        <f t="shared" si="4"/>
        <v>0</v>
      </c>
    </row>
    <row r="21" spans="3:47" x14ac:dyDescent="0.3">
      <c r="D21" s="153" t="s">
        <v>118</v>
      </c>
      <c r="E21" s="149"/>
      <c r="F21" s="258">
        <f>QUOTIENT(MOD(F20,$E$5),$E$6)</f>
        <v>0</v>
      </c>
      <c r="G21" s="258">
        <f t="shared" ref="G21:O21" si="5">QUOTIENT(MOD(G20,$E$5),$E$6)</f>
        <v>0</v>
      </c>
      <c r="H21" s="258">
        <f t="shared" si="5"/>
        <v>0</v>
      </c>
      <c r="I21" s="258">
        <f t="shared" si="5"/>
        <v>0</v>
      </c>
      <c r="J21" s="258">
        <f t="shared" si="5"/>
        <v>0</v>
      </c>
      <c r="K21" s="258">
        <f t="shared" si="5"/>
        <v>0</v>
      </c>
      <c r="L21" s="258">
        <f t="shared" si="5"/>
        <v>0</v>
      </c>
      <c r="M21" s="258">
        <f t="shared" si="5"/>
        <v>0</v>
      </c>
      <c r="N21" s="258">
        <f t="shared" si="5"/>
        <v>0</v>
      </c>
      <c r="O21" s="259">
        <f t="shared" si="5"/>
        <v>0</v>
      </c>
    </row>
    <row r="22" spans="3:47" x14ac:dyDescent="0.3">
      <c r="C22" s="251"/>
      <c r="D22" s="176" t="s">
        <v>117</v>
      </c>
      <c r="E22" s="164"/>
      <c r="F22" s="260">
        <f>QUOTIENT(F20,$E$5)</f>
        <v>0</v>
      </c>
      <c r="G22" s="260">
        <f t="shared" ref="G22:O22" si="6">QUOTIENT(G20,$E$5)</f>
        <v>4</v>
      </c>
      <c r="H22" s="260">
        <f t="shared" si="6"/>
        <v>5</v>
      </c>
      <c r="I22" s="260">
        <f t="shared" si="6"/>
        <v>1</v>
      </c>
      <c r="J22" s="260">
        <f t="shared" si="6"/>
        <v>2</v>
      </c>
      <c r="K22" s="260">
        <f t="shared" si="6"/>
        <v>0</v>
      </c>
      <c r="L22" s="260">
        <f t="shared" si="6"/>
        <v>2</v>
      </c>
      <c r="M22" s="260">
        <f t="shared" si="6"/>
        <v>1</v>
      </c>
      <c r="N22" s="260">
        <f t="shared" si="6"/>
        <v>0</v>
      </c>
      <c r="O22" s="261">
        <f t="shared" si="6"/>
        <v>0</v>
      </c>
    </row>
    <row r="23" spans="3:47" ht="15" thickBot="1" x14ac:dyDescent="0.35">
      <c r="D23" s="252" t="s">
        <v>207</v>
      </c>
      <c r="E23" s="253"/>
      <c r="F23" s="256">
        <f t="shared" ref="F23:O23" si="7">F22*$F$5+F21*$F$6</f>
        <v>0</v>
      </c>
      <c r="G23" s="256">
        <f t="shared" si="7"/>
        <v>2400</v>
      </c>
      <c r="H23" s="256">
        <f t="shared" si="7"/>
        <v>3000</v>
      </c>
      <c r="I23" s="256">
        <f t="shared" si="7"/>
        <v>600</v>
      </c>
      <c r="J23" s="256">
        <f t="shared" si="7"/>
        <v>1200</v>
      </c>
      <c r="K23" s="256">
        <f t="shared" si="7"/>
        <v>0</v>
      </c>
      <c r="L23" s="256">
        <f t="shared" si="7"/>
        <v>1200</v>
      </c>
      <c r="M23" s="256">
        <f t="shared" si="7"/>
        <v>600</v>
      </c>
      <c r="N23" s="256">
        <f t="shared" si="7"/>
        <v>0</v>
      </c>
      <c r="O23" s="257">
        <f t="shared" si="7"/>
        <v>0</v>
      </c>
    </row>
    <row r="24" spans="3:47" x14ac:dyDescent="0.3">
      <c r="D24" s="179" t="s">
        <v>170</v>
      </c>
      <c r="E24" s="233"/>
      <c r="F24" s="181">
        <v>210</v>
      </c>
      <c r="G24" s="181">
        <v>211</v>
      </c>
      <c r="H24" s="181">
        <v>213</v>
      </c>
      <c r="I24" s="181">
        <v>215</v>
      </c>
      <c r="J24" s="181">
        <v>215</v>
      </c>
      <c r="K24" s="181">
        <v>216</v>
      </c>
      <c r="L24" s="181">
        <v>214</v>
      </c>
      <c r="M24" s="181">
        <v>212</v>
      </c>
      <c r="N24" s="181">
        <v>210</v>
      </c>
      <c r="O24" s="182">
        <v>209</v>
      </c>
    </row>
    <row r="25" spans="3:47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Q25">
        <v>5</v>
      </c>
    </row>
    <row r="26" spans="3:47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Q26">
        <v>20</v>
      </c>
    </row>
    <row r="27" spans="3:47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47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  <c r="W28">
        <v>10</v>
      </c>
    </row>
    <row r="29" spans="3:47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  <c r="W29">
        <v>20</v>
      </c>
    </row>
    <row r="30" spans="3:47" ht="13.8" customHeight="1" thickBot="1" x14ac:dyDescent="0.35">
      <c r="D30" s="153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P30" s="365" t="s">
        <v>219</v>
      </c>
      <c r="AQ30" s="366"/>
      <c r="AS30" s="349" t="s">
        <v>218</v>
      </c>
      <c r="AU30" s="349" t="s">
        <v>218</v>
      </c>
    </row>
    <row r="31" spans="3:47" s="138" customFormat="1" x14ac:dyDescent="0.3">
      <c r="D31" s="308" t="s">
        <v>143</v>
      </c>
      <c r="E31" s="309"/>
      <c r="F31" s="311">
        <f>QUOTIENT(MOD(H11,$E$5),$E$6)</f>
        <v>0</v>
      </c>
      <c r="G31" s="311">
        <f>QUOTIENT(MOD(G30,$E$5),$E$6)</f>
        <v>1</v>
      </c>
      <c r="H31" s="311">
        <f t="shared" ref="H31:O31" si="13">QUOTIENT(MOD(H30,$E$5),$E$6)</f>
        <v>0</v>
      </c>
      <c r="I31" s="311">
        <f t="shared" si="13"/>
        <v>1</v>
      </c>
      <c r="J31" s="311">
        <f t="shared" si="13"/>
        <v>0</v>
      </c>
      <c r="K31" s="311">
        <f t="shared" si="13"/>
        <v>0</v>
      </c>
      <c r="L31" s="311">
        <f t="shared" si="13"/>
        <v>0</v>
      </c>
      <c r="M31" s="311">
        <f t="shared" si="13"/>
        <v>1</v>
      </c>
      <c r="N31" s="311">
        <f t="shared" si="13"/>
        <v>0</v>
      </c>
      <c r="O31" s="312">
        <f t="shared" si="13"/>
        <v>0</v>
      </c>
      <c r="P31" s="191" t="s">
        <v>211</v>
      </c>
      <c r="Z31" s="3" t="s">
        <v>217</v>
      </c>
      <c r="AA31" s="3" t="s">
        <v>215</v>
      </c>
      <c r="AB31" s="346" t="s">
        <v>216</v>
      </c>
      <c r="AC31" s="347" t="s">
        <v>215</v>
      </c>
      <c r="AD31" s="138" t="s">
        <v>216</v>
      </c>
      <c r="AE31" s="348" t="s">
        <v>216</v>
      </c>
      <c r="AF31" s="138" t="s">
        <v>215</v>
      </c>
      <c r="AG31" s="348" t="s">
        <v>215</v>
      </c>
      <c r="AN31" s="3" t="s">
        <v>217</v>
      </c>
      <c r="AO31" s="3" t="s">
        <v>215</v>
      </c>
      <c r="AP31" s="350" t="s">
        <v>216</v>
      </c>
      <c r="AQ31" s="351" t="s">
        <v>215</v>
      </c>
      <c r="AR31" s="352" t="s">
        <v>216</v>
      </c>
      <c r="AS31" s="353" t="s">
        <v>216</v>
      </c>
      <c r="AT31" s="352" t="s">
        <v>215</v>
      </c>
      <c r="AU31" s="354" t="s">
        <v>215</v>
      </c>
    </row>
    <row r="32" spans="3:47" s="138" customFormat="1" x14ac:dyDescent="0.3">
      <c r="D32" s="196" t="s">
        <v>144</v>
      </c>
      <c r="E32" s="310"/>
      <c r="F32" s="313">
        <f>QUOTIENT(H11,$E$5)</f>
        <v>0</v>
      </c>
      <c r="G32" s="313">
        <f>QUOTIENT(G30,$E$5)</f>
        <v>1</v>
      </c>
      <c r="H32" s="313">
        <f t="shared" ref="H32:O32" si="14">QUOTIENT(H30,$E$5)</f>
        <v>2</v>
      </c>
      <c r="I32" s="313">
        <f t="shared" si="14"/>
        <v>0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V32" s="138">
        <v>0</v>
      </c>
      <c r="W32" s="138">
        <f>CEILING(V32,20)</f>
        <v>0</v>
      </c>
      <c r="X32" s="138">
        <f>FLOOR(V32,20)</f>
        <v>0</v>
      </c>
      <c r="Y32" s="138">
        <f t="shared" ref="Y32:Y52" si="15">MOD(V32,20)</f>
        <v>0</v>
      </c>
      <c r="Z32" s="3">
        <v>0</v>
      </c>
      <c r="AA32" s="3">
        <v>0</v>
      </c>
      <c r="AB32" s="346">
        <v>0</v>
      </c>
      <c r="AC32" s="347">
        <v>0</v>
      </c>
      <c r="AD32" s="138">
        <f t="shared" ref="AD32:AD52" si="16">QUOTIENT(MOD(V32,20),10)</f>
        <v>0</v>
      </c>
      <c r="AE32" s="348">
        <f>QUOTIENT(MOD(V32,20),10)</f>
        <v>0</v>
      </c>
      <c r="AF32" s="138">
        <f>QUOTIENT(V32,$W$29)</f>
        <v>0</v>
      </c>
      <c r="AG32" s="348">
        <f t="shared" ref="AG32:AG52" si="17">QUOTIENT(V32+$W$28-1,$W$29)</f>
        <v>0</v>
      </c>
      <c r="AJ32" s="138">
        <v>0</v>
      </c>
      <c r="AK32" s="138">
        <f>CEILING(AJ32,20)</f>
        <v>0</v>
      </c>
      <c r="AL32" s="138">
        <f>FLOOR(AJ32,20)</f>
        <v>0</v>
      </c>
      <c r="AM32" s="138">
        <f>MOD(AJ32,20)</f>
        <v>0</v>
      </c>
      <c r="AN32" s="3">
        <v>0</v>
      </c>
      <c r="AO32" s="3">
        <v>0</v>
      </c>
      <c r="AP32" s="355">
        <v>0</v>
      </c>
      <c r="AQ32" s="356">
        <v>0</v>
      </c>
      <c r="AR32" s="357">
        <f>QUOTIENT(MOD(AJ32,$AQ$26),$AQ$25)</f>
        <v>0</v>
      </c>
      <c r="AS32" s="358">
        <f>QUOTIENT(MOD(AJ32+$AQ$25-1,$AQ$26),$AQ$25)</f>
        <v>0</v>
      </c>
      <c r="AT32" s="357">
        <f>QUOTIENT(AJ32,$AQ$26)</f>
        <v>0</v>
      </c>
      <c r="AU32" s="359">
        <f>QUOTIENT(AJ32+$AQ$25-1,$AQ$26)</f>
        <v>0</v>
      </c>
    </row>
    <row r="33" spans="3:47" s="138" customFormat="1" ht="15" thickBot="1" x14ac:dyDescent="0.35">
      <c r="D33" s="318" t="s">
        <v>145</v>
      </c>
      <c r="E33" s="315"/>
      <c r="F33" s="316">
        <f>F32*$F$5+F31*$F$6</f>
        <v>0</v>
      </c>
      <c r="G33" s="316">
        <f t="shared" ref="G33:O33" si="18">G32*$F$5+G31*$F$6</f>
        <v>950</v>
      </c>
      <c r="H33" s="316">
        <f t="shared" si="18"/>
        <v>1200</v>
      </c>
      <c r="I33" s="316">
        <f t="shared" si="18"/>
        <v>350</v>
      </c>
      <c r="J33" s="316">
        <f t="shared" si="18"/>
        <v>0</v>
      </c>
      <c r="K33" s="316">
        <f t="shared" si="18"/>
        <v>0</v>
      </c>
      <c r="L33" s="316">
        <f t="shared" si="18"/>
        <v>0</v>
      </c>
      <c r="M33" s="316">
        <f t="shared" si="18"/>
        <v>350</v>
      </c>
      <c r="N33" s="316">
        <f t="shared" si="18"/>
        <v>0</v>
      </c>
      <c r="O33" s="317">
        <f t="shared" si="18"/>
        <v>0</v>
      </c>
      <c r="P33" s="177"/>
      <c r="V33" s="138">
        <v>1</v>
      </c>
      <c r="W33" s="138">
        <f t="shared" ref="W33:W52" si="19">CEILING(V33,20)</f>
        <v>20</v>
      </c>
      <c r="X33" s="138">
        <f t="shared" ref="X33:X52" si="20">FLOOR(V33,20)</f>
        <v>0</v>
      </c>
      <c r="Y33" s="138">
        <f t="shared" si="15"/>
        <v>1</v>
      </c>
      <c r="Z33" s="3">
        <v>1</v>
      </c>
      <c r="AA33" s="3">
        <v>0</v>
      </c>
      <c r="AB33" s="346">
        <v>1</v>
      </c>
      <c r="AC33" s="347">
        <v>0</v>
      </c>
      <c r="AD33" s="138">
        <f t="shared" si="16"/>
        <v>0</v>
      </c>
      <c r="AE33" s="348">
        <f t="shared" ref="AE33:AE52" si="21">QUOTIENT(MOD(V33,20),10)</f>
        <v>0</v>
      </c>
      <c r="AF33" s="138">
        <f t="shared" ref="AF33:AF52" si="22">QUOTIENT(V33,$W$29)</f>
        <v>0</v>
      </c>
      <c r="AG33" s="348">
        <f t="shared" si="17"/>
        <v>0</v>
      </c>
      <c r="AJ33" s="138">
        <v>1</v>
      </c>
      <c r="AK33" s="138">
        <f t="shared" ref="AK33:AK74" si="23">CEILING(AJ33,20)</f>
        <v>20</v>
      </c>
      <c r="AL33" s="138">
        <f t="shared" ref="AL33:AL74" si="24">FLOOR(AJ33,20)</f>
        <v>0</v>
      </c>
      <c r="AM33" s="138">
        <f t="shared" ref="AM33:AM74" si="25">MOD(AJ33,20)</f>
        <v>1</v>
      </c>
      <c r="AN33" s="3">
        <v>1</v>
      </c>
      <c r="AO33" s="3">
        <v>0</v>
      </c>
      <c r="AP33" s="355">
        <v>1</v>
      </c>
      <c r="AQ33" s="356">
        <v>0</v>
      </c>
      <c r="AR33" s="357">
        <f t="shared" ref="AR33:AR74" si="26">QUOTIENT(MOD(AJ33,$AQ$26),$AQ$25)</f>
        <v>0</v>
      </c>
      <c r="AS33" s="358">
        <f t="shared" ref="AS33:AS74" si="27">QUOTIENT(MOD(AJ33+$AQ$25-1,$AQ$26),$AQ$25)</f>
        <v>1</v>
      </c>
      <c r="AT33" s="357">
        <f t="shared" ref="AT33:AT74" si="28">QUOTIENT(AJ33,$AQ$26)</f>
        <v>0</v>
      </c>
      <c r="AU33" s="359">
        <f t="shared" ref="AU33:AU74" si="29">QUOTIENT(AJ33+$AQ$25-1,$AQ$26)</f>
        <v>0</v>
      </c>
    </row>
    <row r="34" spans="3:47" s="138" customFormat="1" x14ac:dyDescent="0.3">
      <c r="C34" s="294" t="s">
        <v>182</v>
      </c>
      <c r="D34" s="320" t="s">
        <v>194</v>
      </c>
      <c r="E34" s="233"/>
      <c r="F34" s="194">
        <f>F30*F24</f>
        <v>0</v>
      </c>
      <c r="G34" s="194">
        <f t="shared" ref="G34:O34" si="30">G30*G24</f>
        <v>6330</v>
      </c>
      <c r="H34" s="194">
        <f t="shared" si="30"/>
        <v>8520</v>
      </c>
      <c r="I34" s="194">
        <f t="shared" si="30"/>
        <v>3225</v>
      </c>
      <c r="J34" s="194">
        <f t="shared" si="30"/>
        <v>0</v>
      </c>
      <c r="K34" s="194">
        <f t="shared" si="30"/>
        <v>0</v>
      </c>
      <c r="L34" s="194">
        <f t="shared" si="30"/>
        <v>0</v>
      </c>
      <c r="M34" s="194">
        <f t="shared" si="30"/>
        <v>2120</v>
      </c>
      <c r="N34" s="194">
        <f t="shared" si="30"/>
        <v>0</v>
      </c>
      <c r="O34" s="195">
        <f t="shared" si="30"/>
        <v>0</v>
      </c>
      <c r="P34" s="177"/>
      <c r="V34" s="138">
        <v>2</v>
      </c>
      <c r="W34" s="138">
        <f t="shared" si="19"/>
        <v>20</v>
      </c>
      <c r="X34" s="138">
        <f t="shared" si="20"/>
        <v>0</v>
      </c>
      <c r="Y34" s="138">
        <f t="shared" si="15"/>
        <v>2</v>
      </c>
      <c r="Z34" s="3">
        <v>2</v>
      </c>
      <c r="AA34" s="3">
        <v>0</v>
      </c>
      <c r="AB34" s="346">
        <v>1</v>
      </c>
      <c r="AC34" s="347">
        <v>0</v>
      </c>
      <c r="AD34" s="138">
        <f t="shared" si="16"/>
        <v>0</v>
      </c>
      <c r="AE34" s="348">
        <f t="shared" si="21"/>
        <v>0</v>
      </c>
      <c r="AF34" s="138">
        <f t="shared" si="22"/>
        <v>0</v>
      </c>
      <c r="AG34" s="348">
        <f t="shared" si="17"/>
        <v>0</v>
      </c>
      <c r="AJ34" s="138">
        <v>2</v>
      </c>
      <c r="AK34" s="138">
        <f t="shared" si="23"/>
        <v>20</v>
      </c>
      <c r="AL34" s="138">
        <f t="shared" si="24"/>
        <v>0</v>
      </c>
      <c r="AM34" s="138">
        <f t="shared" si="25"/>
        <v>2</v>
      </c>
      <c r="AN34" s="3">
        <v>1</v>
      </c>
      <c r="AO34" s="3">
        <v>0</v>
      </c>
      <c r="AP34" s="355">
        <v>1</v>
      </c>
      <c r="AQ34" s="356">
        <v>0</v>
      </c>
      <c r="AR34" s="357">
        <f t="shared" si="26"/>
        <v>0</v>
      </c>
      <c r="AS34" s="358">
        <f t="shared" si="27"/>
        <v>1</v>
      </c>
      <c r="AT34" s="357">
        <f t="shared" si="28"/>
        <v>0</v>
      </c>
      <c r="AU34" s="359">
        <f t="shared" si="29"/>
        <v>0</v>
      </c>
    </row>
    <row r="35" spans="3:47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31">G34+G33</f>
        <v>7280</v>
      </c>
      <c r="H35" s="292">
        <f t="shared" si="31"/>
        <v>9720</v>
      </c>
      <c r="I35" s="292">
        <f t="shared" si="31"/>
        <v>3575</v>
      </c>
      <c r="J35" s="292">
        <f t="shared" si="31"/>
        <v>0</v>
      </c>
      <c r="K35" s="292">
        <f t="shared" si="31"/>
        <v>0</v>
      </c>
      <c r="L35" s="292">
        <f t="shared" si="31"/>
        <v>0</v>
      </c>
      <c r="M35" s="292">
        <f t="shared" si="31"/>
        <v>2470</v>
      </c>
      <c r="N35" s="292">
        <f t="shared" si="31"/>
        <v>0</v>
      </c>
      <c r="O35" s="293">
        <f t="shared" si="31"/>
        <v>0</v>
      </c>
      <c r="P35" s="191"/>
      <c r="V35" s="138">
        <v>15</v>
      </c>
      <c r="W35" s="138">
        <f t="shared" si="19"/>
        <v>20</v>
      </c>
      <c r="X35" s="138">
        <f t="shared" si="20"/>
        <v>0</v>
      </c>
      <c r="Y35" s="138">
        <f t="shared" si="15"/>
        <v>15</v>
      </c>
      <c r="Z35" s="3">
        <v>3</v>
      </c>
      <c r="AA35" s="3">
        <v>0</v>
      </c>
      <c r="AB35" s="346">
        <v>0</v>
      </c>
      <c r="AC35" s="347">
        <v>1</v>
      </c>
      <c r="AD35" s="138">
        <f t="shared" si="16"/>
        <v>1</v>
      </c>
      <c r="AE35" s="348">
        <f t="shared" si="21"/>
        <v>1</v>
      </c>
      <c r="AF35" s="138">
        <f t="shared" si="22"/>
        <v>0</v>
      </c>
      <c r="AG35" s="348">
        <f t="shared" si="17"/>
        <v>1</v>
      </c>
      <c r="AJ35" s="138">
        <v>3</v>
      </c>
      <c r="AK35" s="138">
        <f t="shared" si="23"/>
        <v>20</v>
      </c>
      <c r="AL35" s="138">
        <f t="shared" si="24"/>
        <v>0</v>
      </c>
      <c r="AM35" s="138">
        <f t="shared" si="25"/>
        <v>3</v>
      </c>
      <c r="AN35" s="3">
        <v>1</v>
      </c>
      <c r="AO35" s="3">
        <v>0</v>
      </c>
      <c r="AP35" s="355">
        <v>1</v>
      </c>
      <c r="AQ35" s="356">
        <v>0</v>
      </c>
      <c r="AR35" s="357">
        <f t="shared" si="26"/>
        <v>0</v>
      </c>
      <c r="AS35" s="358">
        <f t="shared" si="27"/>
        <v>1</v>
      </c>
      <c r="AT35" s="357">
        <f t="shared" si="28"/>
        <v>0</v>
      </c>
      <c r="AU35" s="359">
        <f t="shared" si="29"/>
        <v>0</v>
      </c>
    </row>
    <row r="36" spans="3:47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32">G30*G27</f>
        <v>12390</v>
      </c>
      <c r="H36" s="194">
        <f t="shared" si="32"/>
        <v>16400</v>
      </c>
      <c r="I36" s="194">
        <f t="shared" si="32"/>
        <v>6225</v>
      </c>
      <c r="J36" s="194">
        <f t="shared" si="32"/>
        <v>0</v>
      </c>
      <c r="K36" s="194">
        <f t="shared" si="32"/>
        <v>0</v>
      </c>
      <c r="L36" s="194">
        <f t="shared" si="32"/>
        <v>0</v>
      </c>
      <c r="M36" s="194">
        <f t="shared" si="32"/>
        <v>4190</v>
      </c>
      <c r="N36" s="194">
        <f t="shared" si="32"/>
        <v>0</v>
      </c>
      <c r="O36" s="195">
        <f t="shared" si="32"/>
        <v>0</v>
      </c>
      <c r="P36" s="191"/>
      <c r="V36" s="138">
        <v>20</v>
      </c>
      <c r="W36" s="138">
        <f t="shared" si="19"/>
        <v>20</v>
      </c>
      <c r="X36" s="138">
        <f t="shared" si="20"/>
        <v>20</v>
      </c>
      <c r="Y36" s="138">
        <f t="shared" si="15"/>
        <v>0</v>
      </c>
      <c r="Z36" s="3">
        <v>0</v>
      </c>
      <c r="AA36" s="3">
        <v>1</v>
      </c>
      <c r="AB36" s="346">
        <v>0</v>
      </c>
      <c r="AC36" s="347">
        <v>1</v>
      </c>
      <c r="AD36" s="138">
        <f t="shared" si="16"/>
        <v>0</v>
      </c>
      <c r="AE36" s="348">
        <f t="shared" si="21"/>
        <v>0</v>
      </c>
      <c r="AF36" s="138">
        <f t="shared" si="22"/>
        <v>1</v>
      </c>
      <c r="AG36" s="348">
        <f t="shared" si="17"/>
        <v>1</v>
      </c>
      <c r="AJ36" s="138">
        <v>4</v>
      </c>
      <c r="AK36" s="138">
        <f t="shared" si="23"/>
        <v>20</v>
      </c>
      <c r="AL36" s="138">
        <f t="shared" si="24"/>
        <v>0</v>
      </c>
      <c r="AM36" s="138">
        <f t="shared" si="25"/>
        <v>4</v>
      </c>
      <c r="AN36" s="3">
        <v>1</v>
      </c>
      <c r="AO36" s="3">
        <v>0</v>
      </c>
      <c r="AP36" s="355">
        <v>1</v>
      </c>
      <c r="AQ36" s="356">
        <v>0</v>
      </c>
      <c r="AR36" s="357">
        <f t="shared" si="26"/>
        <v>0</v>
      </c>
      <c r="AS36" s="358">
        <f t="shared" si="27"/>
        <v>1</v>
      </c>
      <c r="AT36" s="357">
        <f t="shared" si="28"/>
        <v>0</v>
      </c>
      <c r="AU36" s="359">
        <f t="shared" si="29"/>
        <v>0</v>
      </c>
    </row>
    <row r="37" spans="3:47" s="138" customFormat="1" ht="15" thickBot="1" x14ac:dyDescent="0.35">
      <c r="D37" s="322" t="s">
        <v>208</v>
      </c>
      <c r="E37" s="325"/>
      <c r="F37" s="326">
        <f>F36-F33</f>
        <v>0</v>
      </c>
      <c r="G37" s="326">
        <f>G36-G35</f>
        <v>5110</v>
      </c>
      <c r="H37" s="326">
        <f t="shared" ref="H37:O37" si="33">H36-H35</f>
        <v>6680</v>
      </c>
      <c r="I37" s="326">
        <f t="shared" si="33"/>
        <v>2650</v>
      </c>
      <c r="J37" s="326">
        <f t="shared" si="33"/>
        <v>0</v>
      </c>
      <c r="K37" s="326">
        <f t="shared" si="33"/>
        <v>0</v>
      </c>
      <c r="L37" s="326">
        <f t="shared" si="33"/>
        <v>0</v>
      </c>
      <c r="M37" s="326">
        <f t="shared" si="33"/>
        <v>1720</v>
      </c>
      <c r="N37" s="326">
        <f t="shared" si="33"/>
        <v>0</v>
      </c>
      <c r="O37" s="327">
        <f t="shared" si="33"/>
        <v>0</v>
      </c>
      <c r="P37" s="251" t="s">
        <v>180</v>
      </c>
      <c r="V37" s="138">
        <v>25</v>
      </c>
      <c r="W37" s="138">
        <f t="shared" si="19"/>
        <v>40</v>
      </c>
      <c r="X37" s="138">
        <f t="shared" si="20"/>
        <v>20</v>
      </c>
      <c r="Y37" s="138">
        <f t="shared" si="15"/>
        <v>5</v>
      </c>
      <c r="Z37" s="3">
        <v>1</v>
      </c>
      <c r="AA37" s="3">
        <v>1</v>
      </c>
      <c r="AB37" s="346">
        <v>1</v>
      </c>
      <c r="AC37" s="347">
        <v>1</v>
      </c>
      <c r="AD37" s="138">
        <f t="shared" si="16"/>
        <v>0</v>
      </c>
      <c r="AE37" s="348">
        <f t="shared" si="21"/>
        <v>0</v>
      </c>
      <c r="AF37" s="138">
        <f t="shared" si="22"/>
        <v>1</v>
      </c>
      <c r="AG37" s="348">
        <f t="shared" si="17"/>
        <v>1</v>
      </c>
      <c r="AJ37" s="138">
        <v>5</v>
      </c>
      <c r="AK37" s="138">
        <f t="shared" si="23"/>
        <v>20</v>
      </c>
      <c r="AL37" s="138">
        <f t="shared" si="24"/>
        <v>0</v>
      </c>
      <c r="AM37" s="138">
        <f t="shared" si="25"/>
        <v>5</v>
      </c>
      <c r="AN37" s="3">
        <v>1</v>
      </c>
      <c r="AO37" s="3">
        <v>0</v>
      </c>
      <c r="AP37" s="355">
        <v>1</v>
      </c>
      <c r="AQ37" s="356">
        <v>0</v>
      </c>
      <c r="AR37" s="357">
        <f t="shared" si="26"/>
        <v>1</v>
      </c>
      <c r="AS37" s="358">
        <f t="shared" si="27"/>
        <v>1</v>
      </c>
      <c r="AT37" s="357">
        <f t="shared" si="28"/>
        <v>0</v>
      </c>
      <c r="AU37" s="359">
        <f t="shared" si="29"/>
        <v>0</v>
      </c>
    </row>
    <row r="38" spans="3:47" s="138" customFormat="1" ht="15" thickBot="1" x14ac:dyDescent="0.35">
      <c r="D38" s="319" t="s">
        <v>209</v>
      </c>
      <c r="E38" s="232"/>
      <c r="F38" s="224">
        <f>F26-F37</f>
        <v>0</v>
      </c>
      <c r="G38" s="224">
        <f>G29-G37</f>
        <v>8650</v>
      </c>
      <c r="H38" s="224">
        <f t="shared" ref="H38:O38" si="34">H29-H37</f>
        <v>10020</v>
      </c>
      <c r="I38" s="224">
        <f t="shared" si="34"/>
        <v>750</v>
      </c>
      <c r="J38" s="224">
        <f t="shared" si="34"/>
        <v>6920</v>
      </c>
      <c r="K38" s="224">
        <f t="shared" si="34"/>
        <v>0</v>
      </c>
      <c r="L38" s="224">
        <f t="shared" si="34"/>
        <v>7160</v>
      </c>
      <c r="M38" s="224">
        <f t="shared" si="34"/>
        <v>1820</v>
      </c>
      <c r="N38" s="224">
        <f t="shared" si="34"/>
        <v>0</v>
      </c>
      <c r="O38" s="225">
        <f t="shared" si="34"/>
        <v>0</v>
      </c>
      <c r="V38" s="138">
        <v>30</v>
      </c>
      <c r="W38" s="138">
        <f t="shared" si="19"/>
        <v>40</v>
      </c>
      <c r="X38" s="138">
        <f t="shared" si="20"/>
        <v>20</v>
      </c>
      <c r="Y38" s="138">
        <f t="shared" si="15"/>
        <v>10</v>
      </c>
      <c r="Z38" s="3">
        <v>2</v>
      </c>
      <c r="AA38" s="3">
        <v>1</v>
      </c>
      <c r="AB38" s="346">
        <v>1</v>
      </c>
      <c r="AC38" s="347">
        <v>1</v>
      </c>
      <c r="AD38" s="138">
        <f t="shared" si="16"/>
        <v>1</v>
      </c>
      <c r="AE38" s="348">
        <f t="shared" si="21"/>
        <v>1</v>
      </c>
      <c r="AF38" s="138">
        <f t="shared" si="22"/>
        <v>1</v>
      </c>
      <c r="AG38" s="348">
        <f t="shared" si="17"/>
        <v>1</v>
      </c>
      <c r="AJ38" s="138">
        <v>6</v>
      </c>
      <c r="AK38" s="138">
        <f t="shared" si="23"/>
        <v>20</v>
      </c>
      <c r="AL38" s="138">
        <f t="shared" si="24"/>
        <v>0</v>
      </c>
      <c r="AM38" s="138">
        <f t="shared" si="25"/>
        <v>6</v>
      </c>
      <c r="AN38" s="3">
        <v>2</v>
      </c>
      <c r="AO38" s="3">
        <v>0</v>
      </c>
      <c r="AP38" s="355">
        <v>1</v>
      </c>
      <c r="AQ38" s="356">
        <v>0</v>
      </c>
      <c r="AR38" s="357">
        <f t="shared" si="26"/>
        <v>1</v>
      </c>
      <c r="AS38" s="358">
        <f t="shared" si="27"/>
        <v>2</v>
      </c>
      <c r="AT38" s="357">
        <f t="shared" si="28"/>
        <v>0</v>
      </c>
      <c r="AU38" s="359">
        <f t="shared" si="29"/>
        <v>0</v>
      </c>
    </row>
    <row r="39" spans="3:47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35">G30/G20</f>
        <v>0.375</v>
      </c>
      <c r="H39" s="330">
        <f t="shared" si="35"/>
        <v>0.4</v>
      </c>
      <c r="I39" s="330">
        <f t="shared" si="35"/>
        <v>0.75</v>
      </c>
      <c r="J39" s="330">
        <f t="shared" si="35"/>
        <v>0</v>
      </c>
      <c r="K39" s="330" t="e">
        <f t="shared" si="35"/>
        <v>#DIV/0!</v>
      </c>
      <c r="L39" s="330">
        <f t="shared" si="35"/>
        <v>0</v>
      </c>
      <c r="M39" s="330">
        <f t="shared" si="35"/>
        <v>0.5</v>
      </c>
      <c r="N39" s="330" t="e">
        <f t="shared" si="35"/>
        <v>#DIV/0!</v>
      </c>
      <c r="O39" s="330" t="e">
        <f t="shared" si="35"/>
        <v>#DIV/0!</v>
      </c>
      <c r="V39" s="138">
        <v>35</v>
      </c>
      <c r="W39" s="138">
        <f t="shared" si="19"/>
        <v>40</v>
      </c>
      <c r="X39" s="138">
        <f t="shared" si="20"/>
        <v>20</v>
      </c>
      <c r="Y39" s="138">
        <f t="shared" si="15"/>
        <v>15</v>
      </c>
      <c r="Z39" s="3">
        <v>3</v>
      </c>
      <c r="AA39" s="3">
        <v>1</v>
      </c>
      <c r="AB39" s="346">
        <v>0</v>
      </c>
      <c r="AC39" s="347">
        <v>2</v>
      </c>
      <c r="AD39" s="138">
        <f t="shared" si="16"/>
        <v>1</v>
      </c>
      <c r="AE39" s="348">
        <f t="shared" si="21"/>
        <v>1</v>
      </c>
      <c r="AF39" s="138">
        <f t="shared" si="22"/>
        <v>1</v>
      </c>
      <c r="AG39" s="348">
        <f t="shared" si="17"/>
        <v>2</v>
      </c>
      <c r="AJ39" s="138">
        <v>7</v>
      </c>
      <c r="AK39" s="138">
        <f t="shared" si="23"/>
        <v>20</v>
      </c>
      <c r="AL39" s="138">
        <f t="shared" si="24"/>
        <v>0</v>
      </c>
      <c r="AM39" s="138">
        <f t="shared" si="25"/>
        <v>7</v>
      </c>
      <c r="AN39" s="3">
        <v>2</v>
      </c>
      <c r="AO39" s="3">
        <v>0</v>
      </c>
      <c r="AP39" s="355">
        <v>1</v>
      </c>
      <c r="AQ39" s="356">
        <v>0</v>
      </c>
      <c r="AR39" s="357">
        <f t="shared" si="26"/>
        <v>1</v>
      </c>
      <c r="AS39" s="358">
        <f t="shared" si="27"/>
        <v>2</v>
      </c>
      <c r="AT39" s="357">
        <f t="shared" si="28"/>
        <v>0</v>
      </c>
      <c r="AU39" s="359">
        <f t="shared" si="29"/>
        <v>0</v>
      </c>
    </row>
    <row r="40" spans="3:47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36">G35/G26</f>
        <v>0.37759336099585061</v>
      </c>
      <c r="H40" s="330">
        <f t="shared" si="36"/>
        <v>0.4</v>
      </c>
      <c r="I40" s="330">
        <f t="shared" si="36"/>
        <v>0.72959183673469385</v>
      </c>
      <c r="J40" s="330">
        <f t="shared" si="36"/>
        <v>0</v>
      </c>
      <c r="K40" s="330" t="e">
        <f t="shared" si="36"/>
        <v>#DIV/0!</v>
      </c>
      <c r="L40" s="330">
        <f t="shared" si="36"/>
        <v>0</v>
      </c>
      <c r="M40" s="330">
        <f t="shared" si="36"/>
        <v>0.51033057851239672</v>
      </c>
      <c r="N40" s="330" t="e">
        <f t="shared" si="36"/>
        <v>#DIV/0!</v>
      </c>
      <c r="O40" s="330" t="e">
        <f t="shared" si="36"/>
        <v>#DIV/0!</v>
      </c>
      <c r="V40" s="138">
        <v>40</v>
      </c>
      <c r="W40" s="138">
        <f t="shared" si="19"/>
        <v>40</v>
      </c>
      <c r="X40" s="138">
        <f t="shared" si="20"/>
        <v>40</v>
      </c>
      <c r="Y40" s="138">
        <f t="shared" si="15"/>
        <v>0</v>
      </c>
      <c r="Z40" s="3">
        <v>0</v>
      </c>
      <c r="AA40" s="3">
        <v>2</v>
      </c>
      <c r="AB40" s="346">
        <v>0</v>
      </c>
      <c r="AC40" s="347">
        <v>2</v>
      </c>
      <c r="AD40" s="138">
        <f t="shared" si="16"/>
        <v>0</v>
      </c>
      <c r="AE40" s="348">
        <f t="shared" si="21"/>
        <v>0</v>
      </c>
      <c r="AF40" s="138">
        <f t="shared" si="22"/>
        <v>2</v>
      </c>
      <c r="AG40" s="348">
        <f t="shared" si="17"/>
        <v>2</v>
      </c>
      <c r="AJ40" s="138">
        <v>8</v>
      </c>
      <c r="AK40" s="138">
        <f t="shared" si="23"/>
        <v>20</v>
      </c>
      <c r="AL40" s="138">
        <f t="shared" si="24"/>
        <v>0</v>
      </c>
      <c r="AM40" s="138">
        <f t="shared" si="25"/>
        <v>8</v>
      </c>
      <c r="AN40" s="3">
        <v>2</v>
      </c>
      <c r="AO40" s="3">
        <v>0</v>
      </c>
      <c r="AP40" s="355">
        <v>1</v>
      </c>
      <c r="AQ40" s="356">
        <v>0</v>
      </c>
      <c r="AR40" s="357">
        <f t="shared" si="26"/>
        <v>1</v>
      </c>
      <c r="AS40" s="358">
        <f t="shared" si="27"/>
        <v>2</v>
      </c>
      <c r="AT40" s="357">
        <f t="shared" si="28"/>
        <v>0</v>
      </c>
      <c r="AU40" s="359">
        <f t="shared" si="29"/>
        <v>0</v>
      </c>
    </row>
    <row r="41" spans="3:47" x14ac:dyDescent="0.3">
      <c r="D41" s="328" t="s">
        <v>214</v>
      </c>
      <c r="E41" s="331"/>
      <c r="F41" s="332" t="e">
        <f>F37/F29</f>
        <v>#DIV/0!</v>
      </c>
      <c r="G41" s="332">
        <f t="shared" ref="G41:O41" si="37">G37/G29</f>
        <v>0.37136627906976744</v>
      </c>
      <c r="H41" s="332">
        <f t="shared" si="37"/>
        <v>0.4</v>
      </c>
      <c r="I41" s="332">
        <f t="shared" si="37"/>
        <v>0.77941176470588236</v>
      </c>
      <c r="J41" s="332">
        <f t="shared" si="37"/>
        <v>0</v>
      </c>
      <c r="K41" s="332" t="e">
        <f t="shared" si="37"/>
        <v>#DIV/0!</v>
      </c>
      <c r="L41" s="332">
        <f t="shared" si="37"/>
        <v>0</v>
      </c>
      <c r="M41" s="332">
        <f t="shared" si="37"/>
        <v>0.48587570621468928</v>
      </c>
      <c r="N41" s="332" t="e">
        <f t="shared" si="37"/>
        <v>#DIV/0!</v>
      </c>
      <c r="O41" s="332" t="e">
        <f t="shared" si="37"/>
        <v>#DIV/0!</v>
      </c>
      <c r="S41" s="138"/>
      <c r="T41" s="138"/>
      <c r="V41" s="138">
        <v>45</v>
      </c>
      <c r="W41" s="138">
        <f t="shared" si="19"/>
        <v>60</v>
      </c>
      <c r="X41" s="138">
        <f t="shared" si="20"/>
        <v>40</v>
      </c>
      <c r="Y41" s="138">
        <f t="shared" si="15"/>
        <v>5</v>
      </c>
      <c r="Z41" s="3">
        <v>1</v>
      </c>
      <c r="AA41" s="3">
        <v>2</v>
      </c>
      <c r="AB41" s="346">
        <v>1</v>
      </c>
      <c r="AC41" s="347">
        <v>2</v>
      </c>
      <c r="AD41" s="138">
        <f t="shared" si="16"/>
        <v>0</v>
      </c>
      <c r="AE41" s="348">
        <f t="shared" si="21"/>
        <v>0</v>
      </c>
      <c r="AF41" s="138">
        <f t="shared" si="22"/>
        <v>2</v>
      </c>
      <c r="AG41" s="348">
        <f t="shared" si="17"/>
        <v>2</v>
      </c>
      <c r="AJ41" s="138">
        <v>9</v>
      </c>
      <c r="AK41" s="138">
        <f t="shared" si="23"/>
        <v>20</v>
      </c>
      <c r="AL41" s="138">
        <f t="shared" si="24"/>
        <v>0</v>
      </c>
      <c r="AM41" s="138">
        <f t="shared" si="25"/>
        <v>9</v>
      </c>
      <c r="AN41" s="3">
        <v>2</v>
      </c>
      <c r="AO41" s="3">
        <v>0</v>
      </c>
      <c r="AP41" s="355">
        <v>1</v>
      </c>
      <c r="AQ41" s="356">
        <v>0</v>
      </c>
      <c r="AR41" s="357">
        <f t="shared" si="26"/>
        <v>1</v>
      </c>
      <c r="AS41" s="358">
        <f t="shared" si="27"/>
        <v>2</v>
      </c>
      <c r="AT41" s="357">
        <f t="shared" si="28"/>
        <v>0</v>
      </c>
      <c r="AU41" s="359">
        <f t="shared" si="29"/>
        <v>0</v>
      </c>
    </row>
    <row r="42" spans="3:47" x14ac:dyDescent="0.3">
      <c r="E42" s="4"/>
      <c r="S42" s="138"/>
      <c r="T42" s="138"/>
      <c r="V42" s="138">
        <v>50</v>
      </c>
      <c r="W42" s="138">
        <f t="shared" si="19"/>
        <v>60</v>
      </c>
      <c r="X42" s="138">
        <f t="shared" si="20"/>
        <v>40</v>
      </c>
      <c r="Y42" s="138">
        <f t="shared" si="15"/>
        <v>10</v>
      </c>
      <c r="Z42" s="3">
        <v>2</v>
      </c>
      <c r="AA42" s="3">
        <v>2</v>
      </c>
      <c r="AB42" s="346">
        <v>1</v>
      </c>
      <c r="AC42" s="347">
        <v>2</v>
      </c>
      <c r="AD42" s="138">
        <f t="shared" si="16"/>
        <v>1</v>
      </c>
      <c r="AE42" s="348">
        <f t="shared" si="21"/>
        <v>1</v>
      </c>
      <c r="AF42" s="138">
        <f t="shared" si="22"/>
        <v>2</v>
      </c>
      <c r="AG42" s="348">
        <f t="shared" si="17"/>
        <v>2</v>
      </c>
      <c r="AJ42" s="138">
        <v>10</v>
      </c>
      <c r="AK42" s="138">
        <f t="shared" si="23"/>
        <v>20</v>
      </c>
      <c r="AL42" s="138">
        <f t="shared" si="24"/>
        <v>0</v>
      </c>
      <c r="AM42" s="138">
        <f t="shared" si="25"/>
        <v>10</v>
      </c>
      <c r="AN42" s="3">
        <v>2</v>
      </c>
      <c r="AO42" s="3">
        <v>0</v>
      </c>
      <c r="AP42" s="355">
        <v>1</v>
      </c>
      <c r="AQ42" s="356">
        <v>0</v>
      </c>
      <c r="AR42" s="357">
        <f t="shared" si="26"/>
        <v>2</v>
      </c>
      <c r="AS42" s="358">
        <f t="shared" si="27"/>
        <v>2</v>
      </c>
      <c r="AT42" s="357">
        <f t="shared" si="28"/>
        <v>0</v>
      </c>
      <c r="AU42" s="359">
        <f t="shared" si="29"/>
        <v>0</v>
      </c>
    </row>
    <row r="43" spans="3:47" x14ac:dyDescent="0.3">
      <c r="C43" s="117" t="s">
        <v>82</v>
      </c>
      <c r="D43" s="94" t="s">
        <v>107</v>
      </c>
      <c r="E43" s="4"/>
      <c r="I43" s="4">
        <f>QUOTIENT(I30,E5)</f>
        <v>0</v>
      </c>
      <c r="S43" s="138"/>
      <c r="T43" s="138"/>
      <c r="V43" s="138">
        <v>55</v>
      </c>
      <c r="W43" s="138">
        <f t="shared" si="19"/>
        <v>60</v>
      </c>
      <c r="X43" s="138">
        <f t="shared" si="20"/>
        <v>40</v>
      </c>
      <c r="Y43" s="138">
        <f t="shared" si="15"/>
        <v>15</v>
      </c>
      <c r="Z43" s="3">
        <v>3</v>
      </c>
      <c r="AA43" s="3">
        <v>2</v>
      </c>
      <c r="AB43" s="346">
        <v>0</v>
      </c>
      <c r="AC43" s="347">
        <v>3</v>
      </c>
      <c r="AD43" s="138">
        <f t="shared" si="16"/>
        <v>1</v>
      </c>
      <c r="AE43" s="348">
        <f t="shared" si="21"/>
        <v>1</v>
      </c>
      <c r="AF43" s="138">
        <f t="shared" si="22"/>
        <v>2</v>
      </c>
      <c r="AG43" s="348">
        <f t="shared" si="17"/>
        <v>3</v>
      </c>
      <c r="AJ43" s="138">
        <v>11</v>
      </c>
      <c r="AK43" s="138">
        <f t="shared" si="23"/>
        <v>20</v>
      </c>
      <c r="AL43" s="138">
        <f t="shared" si="24"/>
        <v>0</v>
      </c>
      <c r="AM43" s="138">
        <f t="shared" si="25"/>
        <v>11</v>
      </c>
      <c r="AN43" s="3">
        <v>3</v>
      </c>
      <c r="AO43" s="3">
        <v>0</v>
      </c>
      <c r="AP43" s="355">
        <v>0</v>
      </c>
      <c r="AQ43" s="356">
        <v>1</v>
      </c>
      <c r="AR43" s="357">
        <f t="shared" si="26"/>
        <v>2</v>
      </c>
      <c r="AS43" s="358">
        <f t="shared" si="27"/>
        <v>3</v>
      </c>
      <c r="AT43" s="357">
        <f t="shared" si="28"/>
        <v>0</v>
      </c>
      <c r="AU43" s="359">
        <f t="shared" si="29"/>
        <v>0</v>
      </c>
    </row>
    <row r="44" spans="3:47" x14ac:dyDescent="0.3">
      <c r="D44" s="118" t="s">
        <v>115</v>
      </c>
      <c r="E44" s="142">
        <v>20</v>
      </c>
      <c r="F44" s="119">
        <v>500</v>
      </c>
      <c r="G44"/>
      <c r="I44" s="4">
        <f>CEILING(15/10,2)</f>
        <v>2</v>
      </c>
      <c r="P44" s="4"/>
      <c r="S44" s="138"/>
      <c r="T44" s="138"/>
      <c r="V44" s="138">
        <v>60</v>
      </c>
      <c r="W44" s="138">
        <f t="shared" si="19"/>
        <v>60</v>
      </c>
      <c r="X44" s="138">
        <f t="shared" si="20"/>
        <v>60</v>
      </c>
      <c r="Y44" s="138">
        <f t="shared" si="15"/>
        <v>0</v>
      </c>
      <c r="Z44" s="3">
        <v>0</v>
      </c>
      <c r="AA44" s="3">
        <v>3</v>
      </c>
      <c r="AB44" s="346">
        <v>0</v>
      </c>
      <c r="AC44" s="347">
        <v>3</v>
      </c>
      <c r="AD44" s="138">
        <f t="shared" si="16"/>
        <v>0</v>
      </c>
      <c r="AE44" s="348">
        <f t="shared" si="21"/>
        <v>0</v>
      </c>
      <c r="AF44" s="138">
        <f t="shared" si="22"/>
        <v>3</v>
      </c>
      <c r="AG44" s="348">
        <f t="shared" si="17"/>
        <v>3</v>
      </c>
      <c r="AJ44" s="138">
        <v>12</v>
      </c>
      <c r="AK44" s="138">
        <f t="shared" si="23"/>
        <v>20</v>
      </c>
      <c r="AL44" s="138">
        <f t="shared" si="24"/>
        <v>0</v>
      </c>
      <c r="AM44" s="138">
        <f t="shared" si="25"/>
        <v>12</v>
      </c>
      <c r="AN44" s="3">
        <v>3</v>
      </c>
      <c r="AO44" s="3">
        <v>0</v>
      </c>
      <c r="AP44" s="355">
        <v>0</v>
      </c>
      <c r="AQ44" s="356">
        <v>1</v>
      </c>
      <c r="AR44" s="357">
        <f t="shared" si="26"/>
        <v>2</v>
      </c>
      <c r="AS44" s="358">
        <f t="shared" si="27"/>
        <v>3</v>
      </c>
      <c r="AT44" s="357">
        <f t="shared" si="28"/>
        <v>0</v>
      </c>
      <c r="AU44" s="359">
        <f t="shared" si="29"/>
        <v>0</v>
      </c>
    </row>
    <row r="45" spans="3:47" x14ac:dyDescent="0.3">
      <c r="D45" s="118" t="s">
        <v>116</v>
      </c>
      <c r="E45" s="142">
        <v>10</v>
      </c>
      <c r="F45" s="119">
        <v>250</v>
      </c>
      <c r="G45"/>
      <c r="P45" s="4"/>
      <c r="S45" s="138"/>
      <c r="T45" s="138"/>
      <c r="V45" s="138">
        <v>65</v>
      </c>
      <c r="W45" s="138">
        <f t="shared" si="19"/>
        <v>80</v>
      </c>
      <c r="X45" s="138">
        <f t="shared" si="20"/>
        <v>60</v>
      </c>
      <c r="Y45" s="138">
        <f t="shared" si="15"/>
        <v>5</v>
      </c>
      <c r="Z45" s="3">
        <v>1</v>
      </c>
      <c r="AA45" s="3">
        <v>3</v>
      </c>
      <c r="AB45" s="346">
        <v>1</v>
      </c>
      <c r="AC45" s="347">
        <v>3</v>
      </c>
      <c r="AD45" s="138">
        <f t="shared" si="16"/>
        <v>0</v>
      </c>
      <c r="AE45" s="348">
        <f t="shared" si="21"/>
        <v>0</v>
      </c>
      <c r="AF45" s="138">
        <f t="shared" si="22"/>
        <v>3</v>
      </c>
      <c r="AG45" s="348">
        <f t="shared" si="17"/>
        <v>3</v>
      </c>
      <c r="AJ45" s="138">
        <v>13</v>
      </c>
      <c r="AK45" s="138">
        <f t="shared" si="23"/>
        <v>20</v>
      </c>
      <c r="AL45" s="138">
        <f t="shared" si="24"/>
        <v>0</v>
      </c>
      <c r="AM45" s="138">
        <f t="shared" si="25"/>
        <v>13</v>
      </c>
      <c r="AN45" s="3">
        <v>3</v>
      </c>
      <c r="AO45" s="3">
        <v>0</v>
      </c>
      <c r="AP45" s="355">
        <v>0</v>
      </c>
      <c r="AQ45" s="356">
        <v>1</v>
      </c>
      <c r="AR45" s="357">
        <f t="shared" si="26"/>
        <v>2</v>
      </c>
      <c r="AS45" s="358">
        <f t="shared" si="27"/>
        <v>3</v>
      </c>
      <c r="AT45" s="357">
        <f t="shared" si="28"/>
        <v>0</v>
      </c>
      <c r="AU45" s="359">
        <f t="shared" si="29"/>
        <v>0</v>
      </c>
    </row>
    <row r="46" spans="3:47" x14ac:dyDescent="0.3">
      <c r="D46" s="118" t="s">
        <v>92</v>
      </c>
      <c r="E46" s="120">
        <v>1</v>
      </c>
      <c r="F46" t="s">
        <v>93</v>
      </c>
      <c r="S46" s="138"/>
      <c r="T46" s="138"/>
      <c r="V46" s="138">
        <v>70</v>
      </c>
      <c r="W46" s="138">
        <f t="shared" si="19"/>
        <v>80</v>
      </c>
      <c r="X46" s="138">
        <f t="shared" si="20"/>
        <v>60</v>
      </c>
      <c r="Y46" s="138">
        <f t="shared" si="15"/>
        <v>10</v>
      </c>
      <c r="Z46" s="3">
        <v>2</v>
      </c>
      <c r="AA46" s="3">
        <v>3</v>
      </c>
      <c r="AB46" s="346">
        <v>1</v>
      </c>
      <c r="AC46" s="347">
        <v>3</v>
      </c>
      <c r="AD46" s="138">
        <f t="shared" si="16"/>
        <v>1</v>
      </c>
      <c r="AE46" s="348">
        <f t="shared" si="21"/>
        <v>1</v>
      </c>
      <c r="AF46" s="138">
        <f t="shared" si="22"/>
        <v>3</v>
      </c>
      <c r="AG46" s="348">
        <f t="shared" si="17"/>
        <v>3</v>
      </c>
      <c r="AJ46" s="138">
        <v>14</v>
      </c>
      <c r="AK46" s="138">
        <f t="shared" si="23"/>
        <v>20</v>
      </c>
      <c r="AL46" s="138">
        <f t="shared" si="24"/>
        <v>0</v>
      </c>
      <c r="AM46" s="138">
        <f t="shared" si="25"/>
        <v>14</v>
      </c>
      <c r="AN46" s="3">
        <v>3</v>
      </c>
      <c r="AO46" s="3">
        <v>0</v>
      </c>
      <c r="AP46" s="355">
        <v>0</v>
      </c>
      <c r="AQ46" s="356">
        <v>1</v>
      </c>
      <c r="AR46" s="357">
        <f t="shared" si="26"/>
        <v>2</v>
      </c>
      <c r="AS46" s="358">
        <f t="shared" si="27"/>
        <v>3</v>
      </c>
      <c r="AT46" s="357">
        <f t="shared" si="28"/>
        <v>0</v>
      </c>
      <c r="AU46" s="359">
        <f t="shared" si="29"/>
        <v>0</v>
      </c>
    </row>
    <row r="47" spans="3:47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V47" s="138">
        <v>75</v>
      </c>
      <c r="W47" s="138">
        <f t="shared" si="19"/>
        <v>80</v>
      </c>
      <c r="X47" s="138">
        <f t="shared" si="20"/>
        <v>60</v>
      </c>
      <c r="Y47" s="138">
        <f t="shared" si="15"/>
        <v>15</v>
      </c>
      <c r="Z47" s="3">
        <v>3</v>
      </c>
      <c r="AA47" s="3">
        <v>3</v>
      </c>
      <c r="AB47" s="346">
        <v>0</v>
      </c>
      <c r="AC47" s="347">
        <v>4</v>
      </c>
      <c r="AD47" s="138">
        <f t="shared" si="16"/>
        <v>1</v>
      </c>
      <c r="AE47" s="348">
        <f t="shared" si="21"/>
        <v>1</v>
      </c>
      <c r="AF47" s="138">
        <f t="shared" si="22"/>
        <v>3</v>
      </c>
      <c r="AG47" s="348">
        <f t="shared" si="17"/>
        <v>4</v>
      </c>
      <c r="AJ47" s="138">
        <v>15</v>
      </c>
      <c r="AK47" s="138">
        <f t="shared" si="23"/>
        <v>20</v>
      </c>
      <c r="AL47" s="138">
        <f t="shared" si="24"/>
        <v>0</v>
      </c>
      <c r="AM47" s="138">
        <f t="shared" si="25"/>
        <v>15</v>
      </c>
      <c r="AN47" s="3">
        <v>3</v>
      </c>
      <c r="AO47" s="3">
        <v>0</v>
      </c>
      <c r="AP47" s="355">
        <v>0</v>
      </c>
      <c r="AQ47" s="356">
        <v>1</v>
      </c>
      <c r="AR47" s="357">
        <f t="shared" si="26"/>
        <v>3</v>
      </c>
      <c r="AS47" s="358">
        <f t="shared" si="27"/>
        <v>3</v>
      </c>
      <c r="AT47" s="357">
        <f t="shared" si="28"/>
        <v>0</v>
      </c>
      <c r="AU47" s="359">
        <f t="shared" si="29"/>
        <v>0</v>
      </c>
    </row>
    <row r="48" spans="3:47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V48" s="138">
        <v>80</v>
      </c>
      <c r="W48" s="138">
        <f t="shared" si="19"/>
        <v>80</v>
      </c>
      <c r="X48" s="138">
        <f t="shared" si="20"/>
        <v>80</v>
      </c>
      <c r="Y48" s="138">
        <f t="shared" si="15"/>
        <v>0</v>
      </c>
      <c r="Z48" s="3">
        <v>0</v>
      </c>
      <c r="AA48" s="3">
        <v>4</v>
      </c>
      <c r="AB48" s="346">
        <v>0</v>
      </c>
      <c r="AC48" s="347">
        <v>4</v>
      </c>
      <c r="AD48" s="138">
        <f t="shared" si="16"/>
        <v>0</v>
      </c>
      <c r="AE48" s="348">
        <f t="shared" si="21"/>
        <v>0</v>
      </c>
      <c r="AF48" s="138">
        <f t="shared" si="22"/>
        <v>4</v>
      </c>
      <c r="AG48" s="348">
        <f t="shared" si="17"/>
        <v>4</v>
      </c>
      <c r="AJ48" s="138">
        <v>16</v>
      </c>
      <c r="AK48" s="138">
        <f t="shared" si="23"/>
        <v>20</v>
      </c>
      <c r="AL48" s="138">
        <f t="shared" si="24"/>
        <v>0</v>
      </c>
      <c r="AM48" s="138">
        <f t="shared" si="25"/>
        <v>16</v>
      </c>
      <c r="AN48" s="3">
        <v>0</v>
      </c>
      <c r="AO48" s="3">
        <v>1</v>
      </c>
      <c r="AP48" s="355">
        <v>0</v>
      </c>
      <c r="AQ48" s="356">
        <v>1</v>
      </c>
      <c r="AR48" s="357">
        <f t="shared" si="26"/>
        <v>3</v>
      </c>
      <c r="AS48" s="358">
        <f t="shared" si="27"/>
        <v>0</v>
      </c>
      <c r="AT48" s="357">
        <f t="shared" si="28"/>
        <v>0</v>
      </c>
      <c r="AU48" s="359">
        <f t="shared" si="29"/>
        <v>1</v>
      </c>
    </row>
    <row r="49" spans="3:47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V49" s="138">
        <v>85</v>
      </c>
      <c r="W49" s="138">
        <f t="shared" si="19"/>
        <v>100</v>
      </c>
      <c r="X49" s="138">
        <f t="shared" si="20"/>
        <v>80</v>
      </c>
      <c r="Y49" s="138">
        <f t="shared" si="15"/>
        <v>5</v>
      </c>
      <c r="Z49" s="3">
        <v>1</v>
      </c>
      <c r="AA49" s="3">
        <v>4</v>
      </c>
      <c r="AB49" s="346">
        <v>1</v>
      </c>
      <c r="AC49" s="347">
        <v>4</v>
      </c>
      <c r="AD49" s="138">
        <f t="shared" si="16"/>
        <v>0</v>
      </c>
      <c r="AE49" s="348">
        <f t="shared" si="21"/>
        <v>0</v>
      </c>
      <c r="AF49" s="138">
        <f t="shared" si="22"/>
        <v>4</v>
      </c>
      <c r="AG49" s="348">
        <f t="shared" si="17"/>
        <v>4</v>
      </c>
      <c r="AJ49" s="138">
        <v>17</v>
      </c>
      <c r="AK49" s="138">
        <f t="shared" si="23"/>
        <v>20</v>
      </c>
      <c r="AL49" s="138">
        <f t="shared" si="24"/>
        <v>0</v>
      </c>
      <c r="AM49" s="138">
        <f t="shared" si="25"/>
        <v>17</v>
      </c>
      <c r="AN49" s="3">
        <v>0</v>
      </c>
      <c r="AO49" s="3">
        <v>1</v>
      </c>
      <c r="AP49" s="355">
        <v>0</v>
      </c>
      <c r="AQ49" s="356">
        <v>1</v>
      </c>
      <c r="AR49" s="357">
        <f t="shared" si="26"/>
        <v>3</v>
      </c>
      <c r="AS49" s="358">
        <f t="shared" si="27"/>
        <v>0</v>
      </c>
      <c r="AT49" s="357">
        <f t="shared" si="28"/>
        <v>0</v>
      </c>
      <c r="AU49" s="359">
        <f t="shared" si="29"/>
        <v>1</v>
      </c>
    </row>
    <row r="50" spans="3:47" x14ac:dyDescent="0.3">
      <c r="D50" s="275" t="s">
        <v>162</v>
      </c>
      <c r="E50" s="276"/>
      <c r="F50" s="302"/>
      <c r="G50" s="302"/>
      <c r="H50" s="302"/>
      <c r="I50" s="303">
        <v>20</v>
      </c>
      <c r="J50" s="158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V50" s="138">
        <v>90</v>
      </c>
      <c r="W50" s="138">
        <f t="shared" si="19"/>
        <v>100</v>
      </c>
      <c r="X50" s="138">
        <f t="shared" si="20"/>
        <v>80</v>
      </c>
      <c r="Y50" s="138">
        <f t="shared" si="15"/>
        <v>10</v>
      </c>
      <c r="Z50" s="3">
        <v>2</v>
      </c>
      <c r="AA50" s="3">
        <v>4</v>
      </c>
      <c r="AB50" s="346">
        <v>1</v>
      </c>
      <c r="AC50" s="347">
        <v>4</v>
      </c>
      <c r="AD50" s="138">
        <f t="shared" si="16"/>
        <v>1</v>
      </c>
      <c r="AE50" s="348">
        <f t="shared" si="21"/>
        <v>1</v>
      </c>
      <c r="AF50" s="138">
        <f t="shared" si="22"/>
        <v>4</v>
      </c>
      <c r="AG50" s="348">
        <f t="shared" si="17"/>
        <v>4</v>
      </c>
      <c r="AJ50" s="138">
        <v>18</v>
      </c>
      <c r="AK50" s="138">
        <f t="shared" si="23"/>
        <v>20</v>
      </c>
      <c r="AL50" s="138">
        <f t="shared" si="24"/>
        <v>0</v>
      </c>
      <c r="AM50" s="138">
        <f t="shared" si="25"/>
        <v>18</v>
      </c>
      <c r="AN50" s="3">
        <v>0</v>
      </c>
      <c r="AO50" s="3">
        <v>1</v>
      </c>
      <c r="AP50" s="355">
        <v>0</v>
      </c>
      <c r="AQ50" s="356">
        <v>1</v>
      </c>
      <c r="AR50" s="357">
        <f t="shared" si="26"/>
        <v>3</v>
      </c>
      <c r="AS50" s="358">
        <f t="shared" si="27"/>
        <v>0</v>
      </c>
      <c r="AT50" s="357">
        <f t="shared" si="28"/>
        <v>0</v>
      </c>
      <c r="AU50" s="359">
        <f t="shared" si="29"/>
        <v>1</v>
      </c>
    </row>
    <row r="51" spans="3:47" x14ac:dyDescent="0.3">
      <c r="D51" s="277" t="s">
        <v>163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V51" s="138">
        <v>95</v>
      </c>
      <c r="W51" s="138">
        <f t="shared" si="19"/>
        <v>100</v>
      </c>
      <c r="X51" s="138">
        <f t="shared" si="20"/>
        <v>80</v>
      </c>
      <c r="Y51" s="138">
        <f t="shared" si="15"/>
        <v>15</v>
      </c>
      <c r="Z51" s="3">
        <v>3</v>
      </c>
      <c r="AA51" s="3">
        <v>4</v>
      </c>
      <c r="AB51" s="346">
        <v>0</v>
      </c>
      <c r="AC51" s="347">
        <v>5</v>
      </c>
      <c r="AD51" s="138">
        <f t="shared" si="16"/>
        <v>1</v>
      </c>
      <c r="AE51" s="348">
        <f t="shared" si="21"/>
        <v>1</v>
      </c>
      <c r="AF51" s="138">
        <f t="shared" si="22"/>
        <v>4</v>
      </c>
      <c r="AG51" s="348">
        <f t="shared" si="17"/>
        <v>5</v>
      </c>
      <c r="AJ51" s="138">
        <v>19</v>
      </c>
      <c r="AK51" s="138">
        <f t="shared" si="23"/>
        <v>20</v>
      </c>
      <c r="AL51" s="138">
        <f t="shared" si="24"/>
        <v>0</v>
      </c>
      <c r="AM51" s="138">
        <f t="shared" si="25"/>
        <v>19</v>
      </c>
      <c r="AN51" s="3">
        <v>0</v>
      </c>
      <c r="AO51" s="3">
        <v>1</v>
      </c>
      <c r="AP51" s="355">
        <v>0</v>
      </c>
      <c r="AQ51" s="356">
        <v>1</v>
      </c>
      <c r="AR51" s="357">
        <f t="shared" si="26"/>
        <v>3</v>
      </c>
      <c r="AS51" s="358">
        <f t="shared" si="27"/>
        <v>0</v>
      </c>
      <c r="AT51" s="357">
        <f t="shared" si="28"/>
        <v>0</v>
      </c>
      <c r="AU51" s="359">
        <f t="shared" si="29"/>
        <v>1</v>
      </c>
    </row>
    <row r="52" spans="3:47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V52" s="138">
        <v>100</v>
      </c>
      <c r="W52" s="138">
        <f t="shared" si="19"/>
        <v>100</v>
      </c>
      <c r="X52" s="138">
        <f t="shared" si="20"/>
        <v>100</v>
      </c>
      <c r="Y52" s="138">
        <f t="shared" si="15"/>
        <v>0</v>
      </c>
      <c r="Z52" s="3">
        <v>0</v>
      </c>
      <c r="AA52" s="3">
        <v>5</v>
      </c>
      <c r="AB52" s="346">
        <v>0</v>
      </c>
      <c r="AC52" s="347">
        <v>5</v>
      </c>
      <c r="AD52" s="138">
        <f t="shared" si="16"/>
        <v>0</v>
      </c>
      <c r="AE52" s="348">
        <f t="shared" si="21"/>
        <v>0</v>
      </c>
      <c r="AF52" s="138">
        <f t="shared" si="22"/>
        <v>5</v>
      </c>
      <c r="AG52" s="348">
        <f t="shared" si="17"/>
        <v>5</v>
      </c>
      <c r="AJ52" s="138">
        <v>20</v>
      </c>
      <c r="AK52" s="138">
        <f t="shared" si="23"/>
        <v>20</v>
      </c>
      <c r="AL52" s="138">
        <f t="shared" si="24"/>
        <v>20</v>
      </c>
      <c r="AM52" s="138">
        <f t="shared" si="25"/>
        <v>0</v>
      </c>
      <c r="AN52" s="3">
        <v>0</v>
      </c>
      <c r="AO52" s="3">
        <v>1</v>
      </c>
      <c r="AP52" s="355">
        <v>0</v>
      </c>
      <c r="AQ52" s="356">
        <v>1</v>
      </c>
      <c r="AR52" s="357">
        <f t="shared" si="26"/>
        <v>0</v>
      </c>
      <c r="AS52" s="358">
        <f t="shared" si="27"/>
        <v>0</v>
      </c>
      <c r="AT52" s="357">
        <f t="shared" si="28"/>
        <v>1</v>
      </c>
      <c r="AU52" s="359">
        <f t="shared" si="29"/>
        <v>1</v>
      </c>
    </row>
    <row r="53" spans="3:47" x14ac:dyDescent="0.3">
      <c r="D53" s="283" t="s">
        <v>164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V53" s="138"/>
      <c r="W53" s="138"/>
      <c r="X53" s="138"/>
      <c r="Z53" s="138"/>
      <c r="AD53" s="138"/>
      <c r="AE53" s="138"/>
      <c r="AF53" s="138"/>
      <c r="AG53" s="138"/>
      <c r="AJ53" s="138">
        <v>21</v>
      </c>
      <c r="AK53" s="138">
        <f t="shared" si="23"/>
        <v>40</v>
      </c>
      <c r="AL53" s="138">
        <f t="shared" si="24"/>
        <v>20</v>
      </c>
      <c r="AM53" s="138">
        <f t="shared" si="25"/>
        <v>1</v>
      </c>
      <c r="AN53" s="3">
        <v>1</v>
      </c>
      <c r="AO53" s="3">
        <v>1</v>
      </c>
      <c r="AP53" s="355">
        <v>1</v>
      </c>
      <c r="AQ53" s="356">
        <v>1</v>
      </c>
      <c r="AR53" s="357">
        <f t="shared" si="26"/>
        <v>0</v>
      </c>
      <c r="AS53" s="358">
        <f t="shared" si="27"/>
        <v>1</v>
      </c>
      <c r="AT53" s="357">
        <f t="shared" si="28"/>
        <v>1</v>
      </c>
      <c r="AU53" s="359">
        <f t="shared" si="29"/>
        <v>1</v>
      </c>
    </row>
    <row r="54" spans="3:47" ht="15" thickBot="1" x14ac:dyDescent="0.35">
      <c r="D54" s="287" t="s">
        <v>104</v>
      </c>
      <c r="E54" s="288"/>
      <c r="F54" s="289">
        <f>SUM(F50:F53)</f>
        <v>0</v>
      </c>
      <c r="G54" s="289">
        <f t="shared" ref="G54" si="38">SUM(G50:G53)</f>
        <v>50</v>
      </c>
      <c r="H54" s="289">
        <f t="shared" ref="H54" si="39">SUM(H50:H53)</f>
        <v>0</v>
      </c>
      <c r="I54" s="289">
        <f t="shared" ref="I54" si="40">SUM(I50:I53)</f>
        <v>80</v>
      </c>
      <c r="J54" s="289">
        <f t="shared" ref="J54" si="41">SUM(J50:J53)</f>
        <v>100</v>
      </c>
      <c r="K54" s="289">
        <f t="shared" ref="K54" si="42">SUM(K50:K53)</f>
        <v>15</v>
      </c>
      <c r="L54" s="289">
        <f t="shared" ref="L54" si="43">SUM(L50:L53)</f>
        <v>40</v>
      </c>
      <c r="M54" s="289">
        <f t="shared" ref="M54" si="44">SUM(M50:M53)</f>
        <v>10</v>
      </c>
      <c r="N54" s="289">
        <f t="shared" ref="N54" si="45">SUM(N50:N53)</f>
        <v>50</v>
      </c>
      <c r="O54" s="290">
        <f>SUM(O50:O53)</f>
        <v>10</v>
      </c>
      <c r="S54" s="138"/>
      <c r="T54" s="138"/>
      <c r="V54" s="138"/>
      <c r="W54" s="138"/>
      <c r="X54" s="138"/>
      <c r="Z54" s="138"/>
      <c r="AD54" s="138"/>
      <c r="AE54" s="138"/>
      <c r="AF54" s="138"/>
      <c r="AG54" s="138"/>
      <c r="AJ54" s="138">
        <v>22</v>
      </c>
      <c r="AK54" s="138">
        <f t="shared" si="23"/>
        <v>40</v>
      </c>
      <c r="AL54" s="138">
        <f t="shared" si="24"/>
        <v>20</v>
      </c>
      <c r="AM54" s="138">
        <f t="shared" si="25"/>
        <v>2</v>
      </c>
      <c r="AN54" s="3">
        <v>1</v>
      </c>
      <c r="AO54" s="3">
        <v>1</v>
      </c>
      <c r="AP54" s="355">
        <v>1</v>
      </c>
      <c r="AQ54" s="356">
        <v>1</v>
      </c>
      <c r="AR54" s="357">
        <f t="shared" si="26"/>
        <v>0</v>
      </c>
      <c r="AS54" s="358">
        <f t="shared" si="27"/>
        <v>1</v>
      </c>
      <c r="AT54" s="357">
        <f t="shared" si="28"/>
        <v>1</v>
      </c>
      <c r="AU54" s="359">
        <f t="shared" si="29"/>
        <v>1</v>
      </c>
    </row>
    <row r="55" spans="3:47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V55" s="138"/>
      <c r="W55" s="138"/>
      <c r="X55" s="138"/>
      <c r="Z55" s="138"/>
      <c r="AD55" s="138"/>
      <c r="AE55" s="138"/>
      <c r="AF55" s="138"/>
      <c r="AG55" s="138"/>
      <c r="AJ55" s="138">
        <v>23</v>
      </c>
      <c r="AK55" s="138">
        <f t="shared" si="23"/>
        <v>40</v>
      </c>
      <c r="AL55" s="138">
        <f t="shared" si="24"/>
        <v>20</v>
      </c>
      <c r="AM55" s="138">
        <f t="shared" si="25"/>
        <v>3</v>
      </c>
      <c r="AN55" s="3">
        <v>1</v>
      </c>
      <c r="AO55" s="3">
        <v>1</v>
      </c>
      <c r="AP55" s="355">
        <v>1</v>
      </c>
      <c r="AQ55" s="356">
        <v>1</v>
      </c>
      <c r="AR55" s="357">
        <f t="shared" si="26"/>
        <v>0</v>
      </c>
      <c r="AS55" s="358">
        <f t="shared" si="27"/>
        <v>1</v>
      </c>
      <c r="AT55" s="357">
        <f t="shared" si="28"/>
        <v>1</v>
      </c>
      <c r="AU55" s="359">
        <f t="shared" si="29"/>
        <v>1</v>
      </c>
    </row>
    <row r="56" spans="3:47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46">F56+G55+G58-G54</f>
        <v>20</v>
      </c>
      <c r="H56" s="267">
        <f t="shared" si="46"/>
        <v>20</v>
      </c>
      <c r="I56" s="267">
        <f t="shared" si="46"/>
        <v>20</v>
      </c>
      <c r="J56" s="267">
        <f t="shared" si="46"/>
        <v>20</v>
      </c>
      <c r="K56" s="267">
        <f t="shared" si="46"/>
        <v>25</v>
      </c>
      <c r="L56" s="267">
        <f t="shared" si="46"/>
        <v>25</v>
      </c>
      <c r="M56" s="267">
        <f t="shared" si="46"/>
        <v>35</v>
      </c>
      <c r="N56" s="267">
        <f t="shared" si="46"/>
        <v>25</v>
      </c>
      <c r="O56" s="268">
        <f t="shared" si="46"/>
        <v>35</v>
      </c>
      <c r="Q56" s="341" t="s">
        <v>48</v>
      </c>
      <c r="V56" s="138"/>
      <c r="W56" s="138"/>
      <c r="X56" s="138"/>
      <c r="Z56" s="138"/>
      <c r="AD56" s="138"/>
      <c r="AE56" s="138"/>
      <c r="AF56" s="138"/>
      <c r="AG56" s="138"/>
      <c r="AJ56" s="138">
        <v>24</v>
      </c>
      <c r="AK56" s="138">
        <f t="shared" si="23"/>
        <v>40</v>
      </c>
      <c r="AL56" s="138">
        <f t="shared" si="24"/>
        <v>20</v>
      </c>
      <c r="AM56" s="138">
        <f t="shared" si="25"/>
        <v>4</v>
      </c>
      <c r="AN56" s="3">
        <v>1</v>
      </c>
      <c r="AO56" s="3">
        <v>1</v>
      </c>
      <c r="AP56" s="355">
        <v>1</v>
      </c>
      <c r="AQ56" s="356">
        <v>1</v>
      </c>
      <c r="AR56" s="357">
        <f t="shared" si="26"/>
        <v>0</v>
      </c>
      <c r="AS56" s="358">
        <f t="shared" si="27"/>
        <v>1</v>
      </c>
      <c r="AT56" s="357">
        <f t="shared" si="28"/>
        <v>1</v>
      </c>
      <c r="AU56" s="359">
        <f t="shared" si="29"/>
        <v>1</v>
      </c>
    </row>
    <row r="57" spans="3:47" x14ac:dyDescent="0.3">
      <c r="D57" s="112" t="s">
        <v>201</v>
      </c>
      <c r="E57" s="266"/>
      <c r="F57" s="267">
        <f>IF(E56-F54&lt;=$E$48, F54-E56+$E$48,0)</f>
        <v>0</v>
      </c>
      <c r="G57" s="267">
        <f t="shared" ref="G57:O57" si="47">IF(F56-G54&lt;=$E$48, G54-F56+$E$48,0)</f>
        <v>20</v>
      </c>
      <c r="H57" s="267">
        <f t="shared" si="47"/>
        <v>0</v>
      </c>
      <c r="I57" s="267">
        <f t="shared" si="47"/>
        <v>80</v>
      </c>
      <c r="J57" s="267">
        <f t="shared" si="47"/>
        <v>100</v>
      </c>
      <c r="K57" s="267">
        <f t="shared" si="47"/>
        <v>15</v>
      </c>
      <c r="L57" s="267">
        <f t="shared" si="47"/>
        <v>35</v>
      </c>
      <c r="M57" s="267">
        <f t="shared" si="47"/>
        <v>5</v>
      </c>
      <c r="N57" s="267">
        <f t="shared" si="47"/>
        <v>35</v>
      </c>
      <c r="O57" s="267">
        <f t="shared" si="47"/>
        <v>5</v>
      </c>
      <c r="Q57" s="342" t="s">
        <v>46</v>
      </c>
      <c r="V57" s="138"/>
      <c r="W57" s="138"/>
      <c r="X57" s="138"/>
      <c r="Z57" s="138"/>
      <c r="AD57" s="138"/>
      <c r="AE57" s="138"/>
      <c r="AF57" s="138"/>
      <c r="AG57" s="138"/>
      <c r="AJ57" s="138">
        <v>25</v>
      </c>
      <c r="AK57" s="138">
        <f t="shared" si="23"/>
        <v>40</v>
      </c>
      <c r="AL57" s="138">
        <f t="shared" si="24"/>
        <v>20</v>
      </c>
      <c r="AM57" s="138">
        <f t="shared" si="25"/>
        <v>5</v>
      </c>
      <c r="AN57" s="3">
        <v>1</v>
      </c>
      <c r="AO57" s="3">
        <v>1</v>
      </c>
      <c r="AP57" s="355">
        <v>1</v>
      </c>
      <c r="AQ57" s="356">
        <v>1</v>
      </c>
      <c r="AR57" s="357">
        <f t="shared" si="26"/>
        <v>1</v>
      </c>
      <c r="AS57" s="358">
        <f t="shared" si="27"/>
        <v>1</v>
      </c>
      <c r="AT57" s="357">
        <f t="shared" si="28"/>
        <v>1</v>
      </c>
      <c r="AU57" s="359">
        <f t="shared" si="29"/>
        <v>1</v>
      </c>
    </row>
    <row r="58" spans="3:47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48" xml:space="preserve"> CEILING(G57/$E$47,1)*$E$47</f>
        <v>20</v>
      </c>
      <c r="H58" s="267">
        <f t="shared" si="48"/>
        <v>0</v>
      </c>
      <c r="I58" s="267">
        <f t="shared" si="48"/>
        <v>80</v>
      </c>
      <c r="J58" s="267">
        <f t="shared" si="48"/>
        <v>100</v>
      </c>
      <c r="K58" s="267">
        <f t="shared" si="48"/>
        <v>20</v>
      </c>
      <c r="L58" s="267">
        <f t="shared" si="48"/>
        <v>40</v>
      </c>
      <c r="M58" s="267">
        <f t="shared" si="48"/>
        <v>20</v>
      </c>
      <c r="N58" s="267">
        <f t="shared" si="48"/>
        <v>40</v>
      </c>
      <c r="O58" s="268">
        <f t="shared" si="48"/>
        <v>20</v>
      </c>
      <c r="V58" s="138"/>
      <c r="W58" s="138"/>
      <c r="X58" s="138"/>
      <c r="Z58" s="138"/>
      <c r="AD58" s="138"/>
      <c r="AE58" s="138"/>
      <c r="AF58" s="138"/>
      <c r="AG58" s="138"/>
      <c r="AJ58" s="138">
        <v>26</v>
      </c>
      <c r="AK58" s="138">
        <f t="shared" si="23"/>
        <v>40</v>
      </c>
      <c r="AL58" s="138">
        <f t="shared" si="24"/>
        <v>20</v>
      </c>
      <c r="AM58" s="138">
        <f t="shared" si="25"/>
        <v>6</v>
      </c>
      <c r="AN58" s="3">
        <v>2</v>
      </c>
      <c r="AO58" s="3">
        <v>1</v>
      </c>
      <c r="AP58" s="355">
        <v>1</v>
      </c>
      <c r="AQ58" s="356">
        <v>1</v>
      </c>
      <c r="AR58" s="357">
        <f t="shared" si="26"/>
        <v>1</v>
      </c>
      <c r="AS58" s="358">
        <f t="shared" si="27"/>
        <v>2</v>
      </c>
      <c r="AT58" s="357">
        <f t="shared" si="28"/>
        <v>1</v>
      </c>
      <c r="AU58" s="359">
        <f t="shared" si="29"/>
        <v>1</v>
      </c>
    </row>
    <row r="59" spans="3:47" ht="15" thickBot="1" x14ac:dyDescent="0.35">
      <c r="D59" s="269" t="s">
        <v>199</v>
      </c>
      <c r="E59" s="270"/>
      <c r="F59" s="271">
        <f>G58</f>
        <v>20</v>
      </c>
      <c r="G59" s="271">
        <f t="shared" ref="G59:O59" si="49">H58</f>
        <v>0</v>
      </c>
      <c r="H59" s="271">
        <f t="shared" si="49"/>
        <v>80</v>
      </c>
      <c r="I59" s="271">
        <f t="shared" si="49"/>
        <v>100</v>
      </c>
      <c r="J59" s="271">
        <f t="shared" si="49"/>
        <v>20</v>
      </c>
      <c r="K59" s="271">
        <f t="shared" si="49"/>
        <v>40</v>
      </c>
      <c r="L59" s="271">
        <f t="shared" si="49"/>
        <v>20</v>
      </c>
      <c r="M59" s="271">
        <f t="shared" si="49"/>
        <v>40</v>
      </c>
      <c r="N59" s="271">
        <f t="shared" si="49"/>
        <v>20</v>
      </c>
      <c r="O59" s="272">
        <f t="shared" si="49"/>
        <v>0</v>
      </c>
      <c r="V59" s="138"/>
      <c r="W59" s="138"/>
      <c r="X59" s="138"/>
      <c r="Z59" s="138"/>
      <c r="AD59" s="138"/>
      <c r="AE59" s="138"/>
      <c r="AF59" s="138"/>
      <c r="AG59" s="138"/>
      <c r="AJ59" s="138">
        <v>27</v>
      </c>
      <c r="AK59" s="138">
        <f t="shared" si="23"/>
        <v>40</v>
      </c>
      <c r="AL59" s="138">
        <f t="shared" si="24"/>
        <v>20</v>
      </c>
      <c r="AM59" s="138">
        <f t="shared" si="25"/>
        <v>7</v>
      </c>
      <c r="AN59" s="3">
        <v>2</v>
      </c>
      <c r="AO59" s="3">
        <v>1</v>
      </c>
      <c r="AP59" s="355">
        <v>1</v>
      </c>
      <c r="AQ59" s="356">
        <v>1</v>
      </c>
      <c r="AR59" s="357">
        <f t="shared" si="26"/>
        <v>1</v>
      </c>
      <c r="AS59" s="358">
        <f t="shared" si="27"/>
        <v>2</v>
      </c>
      <c r="AT59" s="357">
        <f t="shared" si="28"/>
        <v>1</v>
      </c>
      <c r="AU59" s="359">
        <f t="shared" si="29"/>
        <v>1</v>
      </c>
    </row>
    <row r="60" spans="3:47" x14ac:dyDescent="0.3">
      <c r="D60" s="153" t="s">
        <v>118</v>
      </c>
      <c r="E60" s="149"/>
      <c r="F60" s="258">
        <f>QUOTIENT(MOD(F59,$E$5),$E$6)</f>
        <v>0</v>
      </c>
      <c r="G60" s="258">
        <f t="shared" ref="G60:O60" si="50">QUOTIENT(MOD(G59,$E$5),$E$6)</f>
        <v>0</v>
      </c>
      <c r="H60" s="258">
        <f t="shared" si="50"/>
        <v>0</v>
      </c>
      <c r="I60" s="258">
        <f t="shared" si="50"/>
        <v>0</v>
      </c>
      <c r="J60" s="258">
        <f t="shared" si="50"/>
        <v>0</v>
      </c>
      <c r="K60" s="258">
        <f t="shared" si="50"/>
        <v>0</v>
      </c>
      <c r="L60" s="258">
        <f t="shared" si="50"/>
        <v>0</v>
      </c>
      <c r="M60" s="258">
        <f t="shared" si="50"/>
        <v>0</v>
      </c>
      <c r="N60" s="258">
        <f t="shared" si="50"/>
        <v>0</v>
      </c>
      <c r="O60" s="259">
        <f t="shared" si="50"/>
        <v>0</v>
      </c>
      <c r="V60" s="138"/>
      <c r="W60" s="138"/>
      <c r="X60" s="138"/>
      <c r="Z60" s="138"/>
      <c r="AD60" s="138"/>
      <c r="AE60" s="138"/>
      <c r="AF60" s="138"/>
      <c r="AG60" s="138"/>
      <c r="AJ60" s="138">
        <v>28</v>
      </c>
      <c r="AK60" s="138">
        <f t="shared" si="23"/>
        <v>40</v>
      </c>
      <c r="AL60" s="138">
        <f t="shared" si="24"/>
        <v>20</v>
      </c>
      <c r="AM60" s="138">
        <f t="shared" si="25"/>
        <v>8</v>
      </c>
      <c r="AN60" s="3">
        <v>2</v>
      </c>
      <c r="AO60" s="3">
        <v>1</v>
      </c>
      <c r="AP60" s="355">
        <v>1</v>
      </c>
      <c r="AQ60" s="356">
        <v>1</v>
      </c>
      <c r="AR60" s="357">
        <f t="shared" si="26"/>
        <v>1</v>
      </c>
      <c r="AS60" s="358">
        <f t="shared" si="27"/>
        <v>2</v>
      </c>
      <c r="AT60" s="357">
        <f t="shared" si="28"/>
        <v>1</v>
      </c>
      <c r="AU60" s="359">
        <f t="shared" si="29"/>
        <v>1</v>
      </c>
    </row>
    <row r="61" spans="3:47" x14ac:dyDescent="0.3">
      <c r="C61" s="251"/>
      <c r="D61" s="176" t="s">
        <v>117</v>
      </c>
      <c r="E61" s="164"/>
      <c r="F61" s="260">
        <f>QUOTIENT(F59,$E$5)</f>
        <v>1</v>
      </c>
      <c r="G61" s="260">
        <f t="shared" ref="G61:O61" si="51">QUOTIENT(G59,$E$5)</f>
        <v>0</v>
      </c>
      <c r="H61" s="260">
        <f t="shared" si="51"/>
        <v>4</v>
      </c>
      <c r="I61" s="260">
        <f t="shared" si="51"/>
        <v>5</v>
      </c>
      <c r="J61" s="260">
        <f t="shared" si="51"/>
        <v>1</v>
      </c>
      <c r="K61" s="260">
        <f t="shared" si="51"/>
        <v>2</v>
      </c>
      <c r="L61" s="260">
        <f t="shared" si="51"/>
        <v>1</v>
      </c>
      <c r="M61" s="260">
        <f t="shared" si="51"/>
        <v>2</v>
      </c>
      <c r="N61" s="260">
        <f t="shared" si="51"/>
        <v>1</v>
      </c>
      <c r="O61" s="261">
        <f t="shared" si="51"/>
        <v>0</v>
      </c>
      <c r="V61" s="138"/>
      <c r="W61" s="138"/>
      <c r="X61" s="138"/>
      <c r="Z61" s="138"/>
      <c r="AD61" s="138"/>
      <c r="AE61" s="138"/>
      <c r="AF61" s="138"/>
      <c r="AG61" s="138"/>
      <c r="AJ61" s="138">
        <v>29</v>
      </c>
      <c r="AK61" s="138">
        <f t="shared" si="23"/>
        <v>40</v>
      </c>
      <c r="AL61" s="138">
        <f t="shared" si="24"/>
        <v>20</v>
      </c>
      <c r="AM61" s="138">
        <f t="shared" si="25"/>
        <v>9</v>
      </c>
      <c r="AN61" s="3">
        <v>2</v>
      </c>
      <c r="AO61" s="3">
        <v>1</v>
      </c>
      <c r="AP61" s="355">
        <v>1</v>
      </c>
      <c r="AQ61" s="356">
        <v>1</v>
      </c>
      <c r="AR61" s="357">
        <f t="shared" si="26"/>
        <v>1</v>
      </c>
      <c r="AS61" s="358">
        <f t="shared" si="27"/>
        <v>2</v>
      </c>
      <c r="AT61" s="357">
        <f t="shared" si="28"/>
        <v>1</v>
      </c>
      <c r="AU61" s="359">
        <f t="shared" si="29"/>
        <v>1</v>
      </c>
    </row>
    <row r="62" spans="3:47" ht="15" thickBot="1" x14ac:dyDescent="0.35">
      <c r="D62" s="252" t="s">
        <v>207</v>
      </c>
      <c r="E62" s="253"/>
      <c r="F62" s="256">
        <f>F61*$F$44+F60*$F$45</f>
        <v>500</v>
      </c>
      <c r="G62" s="256">
        <f t="shared" ref="G62:O62" si="52">G61*$F$44+G60*$F$45</f>
        <v>0</v>
      </c>
      <c r="H62" s="256">
        <f t="shared" si="52"/>
        <v>2000</v>
      </c>
      <c r="I62" s="256">
        <f t="shared" si="52"/>
        <v>2500</v>
      </c>
      <c r="J62" s="256">
        <f t="shared" si="52"/>
        <v>500</v>
      </c>
      <c r="K62" s="256">
        <f t="shared" si="52"/>
        <v>1000</v>
      </c>
      <c r="L62" s="256">
        <f t="shared" si="52"/>
        <v>500</v>
      </c>
      <c r="M62" s="256">
        <f t="shared" si="52"/>
        <v>1000</v>
      </c>
      <c r="N62" s="256">
        <f t="shared" si="52"/>
        <v>500</v>
      </c>
      <c r="O62" s="256">
        <f t="shared" si="52"/>
        <v>0</v>
      </c>
      <c r="V62" s="138"/>
      <c r="W62" s="138"/>
      <c r="X62" s="138"/>
      <c r="Z62" s="138"/>
      <c r="AD62" s="138"/>
      <c r="AE62" s="138"/>
      <c r="AF62" s="138"/>
      <c r="AG62" s="138"/>
      <c r="AJ62" s="138">
        <v>30</v>
      </c>
      <c r="AK62" s="138">
        <f t="shared" si="23"/>
        <v>40</v>
      </c>
      <c r="AL62" s="138">
        <f t="shared" si="24"/>
        <v>20</v>
      </c>
      <c r="AM62" s="138">
        <f t="shared" si="25"/>
        <v>10</v>
      </c>
      <c r="AN62" s="3">
        <v>2</v>
      </c>
      <c r="AO62" s="3">
        <v>1</v>
      </c>
      <c r="AP62" s="355">
        <v>1</v>
      </c>
      <c r="AQ62" s="356">
        <v>1</v>
      </c>
      <c r="AR62" s="357">
        <f t="shared" si="26"/>
        <v>2</v>
      </c>
      <c r="AS62" s="358">
        <f t="shared" si="27"/>
        <v>2</v>
      </c>
      <c r="AT62" s="357">
        <f t="shared" si="28"/>
        <v>1</v>
      </c>
      <c r="AU62" s="359">
        <f t="shared" si="29"/>
        <v>1</v>
      </c>
    </row>
    <row r="63" spans="3:47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V63" s="138"/>
      <c r="W63" s="138"/>
      <c r="X63" s="138"/>
      <c r="Z63" s="138"/>
      <c r="AD63" s="138"/>
      <c r="AE63" s="138"/>
      <c r="AF63" s="138"/>
      <c r="AG63" s="138"/>
      <c r="AJ63" s="138">
        <v>31</v>
      </c>
      <c r="AK63" s="138">
        <f t="shared" si="23"/>
        <v>40</v>
      </c>
      <c r="AL63" s="138">
        <f t="shared" si="24"/>
        <v>20</v>
      </c>
      <c r="AM63" s="138">
        <f t="shared" si="25"/>
        <v>11</v>
      </c>
      <c r="AN63" s="3">
        <v>3</v>
      </c>
      <c r="AO63" s="3">
        <v>1</v>
      </c>
      <c r="AP63" s="355">
        <v>0</v>
      </c>
      <c r="AQ63" s="356">
        <v>2</v>
      </c>
      <c r="AR63" s="357">
        <f t="shared" si="26"/>
        <v>2</v>
      </c>
      <c r="AS63" s="358">
        <f t="shared" si="27"/>
        <v>3</v>
      </c>
      <c r="AT63" s="357">
        <f t="shared" si="28"/>
        <v>1</v>
      </c>
      <c r="AU63" s="359">
        <f t="shared" si="29"/>
        <v>1</v>
      </c>
    </row>
    <row r="64" spans="3:47" x14ac:dyDescent="0.3">
      <c r="C64" s="251" t="s">
        <v>181</v>
      </c>
      <c r="D64" s="242" t="s">
        <v>171</v>
      </c>
      <c r="E64" s="243"/>
      <c r="F64" s="333">
        <f t="shared" ref="F64:O64" si="53">F63*F59</f>
        <v>4200</v>
      </c>
      <c r="G64" s="334">
        <f t="shared" si="53"/>
        <v>0</v>
      </c>
      <c r="H64" s="334">
        <f t="shared" si="53"/>
        <v>17040</v>
      </c>
      <c r="I64" s="334">
        <f t="shared" si="53"/>
        <v>21500</v>
      </c>
      <c r="J64" s="334">
        <f t="shared" si="53"/>
        <v>4300</v>
      </c>
      <c r="K64" s="334">
        <f t="shared" si="53"/>
        <v>8640</v>
      </c>
      <c r="L64" s="334">
        <f t="shared" si="53"/>
        <v>4280</v>
      </c>
      <c r="M64" s="334">
        <f t="shared" si="53"/>
        <v>8480</v>
      </c>
      <c r="N64" s="334">
        <f t="shared" si="53"/>
        <v>4200</v>
      </c>
      <c r="O64" s="335">
        <f t="shared" si="53"/>
        <v>0</v>
      </c>
      <c r="P64" s="251" t="s">
        <v>177</v>
      </c>
      <c r="V64" s="138"/>
      <c r="W64" s="138"/>
      <c r="X64" s="138"/>
      <c r="Z64" s="138"/>
      <c r="AD64" s="138"/>
      <c r="AE64" s="138"/>
      <c r="AF64" s="138"/>
      <c r="AG64" s="138"/>
      <c r="AJ64" s="138">
        <v>32</v>
      </c>
      <c r="AK64" s="138">
        <f t="shared" si="23"/>
        <v>40</v>
      </c>
      <c r="AL64" s="138">
        <f t="shared" si="24"/>
        <v>20</v>
      </c>
      <c r="AM64" s="138">
        <f t="shared" si="25"/>
        <v>12</v>
      </c>
      <c r="AN64" s="3">
        <v>3</v>
      </c>
      <c r="AO64" s="3">
        <v>1</v>
      </c>
      <c r="AP64" s="355">
        <v>0</v>
      </c>
      <c r="AQ64" s="356">
        <v>2</v>
      </c>
      <c r="AR64" s="357">
        <f t="shared" si="26"/>
        <v>2</v>
      </c>
      <c r="AS64" s="358">
        <f t="shared" si="27"/>
        <v>3</v>
      </c>
      <c r="AT64" s="357">
        <f t="shared" si="28"/>
        <v>1</v>
      </c>
      <c r="AU64" s="359">
        <f t="shared" si="29"/>
        <v>1</v>
      </c>
    </row>
    <row r="65" spans="3:47" ht="15" thickBot="1" x14ac:dyDescent="0.35">
      <c r="D65" s="254" t="s">
        <v>172</v>
      </c>
      <c r="E65" s="255"/>
      <c r="F65" s="336">
        <f t="shared" ref="F65:O65" si="54">F62+F64</f>
        <v>4700</v>
      </c>
      <c r="G65" s="336">
        <f t="shared" si="54"/>
        <v>0</v>
      </c>
      <c r="H65" s="336">
        <f t="shared" si="54"/>
        <v>19040</v>
      </c>
      <c r="I65" s="336">
        <f t="shared" si="54"/>
        <v>24000</v>
      </c>
      <c r="J65" s="336">
        <f t="shared" si="54"/>
        <v>4800</v>
      </c>
      <c r="K65" s="336">
        <f t="shared" si="54"/>
        <v>9640</v>
      </c>
      <c r="L65" s="336">
        <f t="shared" si="54"/>
        <v>4780</v>
      </c>
      <c r="M65" s="336">
        <f t="shared" si="54"/>
        <v>9480</v>
      </c>
      <c r="N65" s="336">
        <f t="shared" si="54"/>
        <v>4700</v>
      </c>
      <c r="O65" s="337">
        <f t="shared" si="54"/>
        <v>0</v>
      </c>
      <c r="P65" s="251" t="s">
        <v>178</v>
      </c>
      <c r="V65" s="138"/>
      <c r="W65" s="138"/>
      <c r="X65" s="138"/>
      <c r="Z65" s="138"/>
      <c r="AD65" s="138"/>
      <c r="AE65" s="138"/>
      <c r="AF65" s="138"/>
      <c r="AG65" s="138"/>
      <c r="AJ65" s="138">
        <v>33</v>
      </c>
      <c r="AK65" s="138">
        <f t="shared" si="23"/>
        <v>40</v>
      </c>
      <c r="AL65" s="138">
        <f t="shared" si="24"/>
        <v>20</v>
      </c>
      <c r="AM65" s="138">
        <f t="shared" si="25"/>
        <v>13</v>
      </c>
      <c r="AN65" s="3">
        <v>3</v>
      </c>
      <c r="AO65" s="3">
        <v>1</v>
      </c>
      <c r="AP65" s="355">
        <v>0</v>
      </c>
      <c r="AQ65" s="356">
        <v>2</v>
      </c>
      <c r="AR65" s="357">
        <f t="shared" si="26"/>
        <v>2</v>
      </c>
      <c r="AS65" s="358">
        <f t="shared" si="27"/>
        <v>3</v>
      </c>
      <c r="AT65" s="357">
        <f t="shared" si="28"/>
        <v>1</v>
      </c>
      <c r="AU65" s="359">
        <f t="shared" si="29"/>
        <v>1</v>
      </c>
    </row>
    <row r="66" spans="3:47" x14ac:dyDescent="0.3">
      <c r="D66" s="179" t="s">
        <v>173</v>
      </c>
      <c r="E66" s="273"/>
      <c r="F66" s="181">
        <v>410</v>
      </c>
      <c r="G66" s="181">
        <v>413</v>
      </c>
      <c r="H66" s="181">
        <v>410</v>
      </c>
      <c r="I66" s="181">
        <v>415</v>
      </c>
      <c r="J66" s="181">
        <v>418</v>
      </c>
      <c r="K66" s="181">
        <v>430</v>
      </c>
      <c r="L66" s="181">
        <v>423</v>
      </c>
      <c r="M66" s="181">
        <v>419</v>
      </c>
      <c r="N66" s="181">
        <v>417</v>
      </c>
      <c r="O66" s="182">
        <v>422</v>
      </c>
      <c r="V66" s="138"/>
      <c r="W66" s="138"/>
      <c r="X66" s="138"/>
      <c r="Z66" s="138"/>
      <c r="AD66" s="138"/>
      <c r="AE66" s="138"/>
      <c r="AF66" s="138"/>
      <c r="AG66" s="138"/>
      <c r="AJ66" s="138">
        <v>34</v>
      </c>
      <c r="AK66" s="138">
        <f t="shared" si="23"/>
        <v>40</v>
      </c>
      <c r="AL66" s="138">
        <f t="shared" si="24"/>
        <v>20</v>
      </c>
      <c r="AM66" s="138">
        <f t="shared" si="25"/>
        <v>14</v>
      </c>
      <c r="AN66" s="3">
        <v>3</v>
      </c>
      <c r="AO66" s="3">
        <v>1</v>
      </c>
      <c r="AP66" s="355">
        <v>0</v>
      </c>
      <c r="AQ66" s="356">
        <v>2</v>
      </c>
      <c r="AR66" s="357">
        <f t="shared" si="26"/>
        <v>2</v>
      </c>
      <c r="AS66" s="358">
        <f t="shared" si="27"/>
        <v>3</v>
      </c>
      <c r="AT66" s="357">
        <f t="shared" si="28"/>
        <v>1</v>
      </c>
      <c r="AU66" s="359">
        <f t="shared" si="29"/>
        <v>1</v>
      </c>
    </row>
    <row r="67" spans="3:47" x14ac:dyDescent="0.3">
      <c r="D67" s="242" t="s">
        <v>175</v>
      </c>
      <c r="E67" s="274"/>
      <c r="F67" s="338">
        <f>F66*F59</f>
        <v>8200</v>
      </c>
      <c r="G67" s="338">
        <f t="shared" ref="G67" si="55">G66*G59</f>
        <v>0</v>
      </c>
      <c r="H67" s="338">
        <f t="shared" ref="H67" si="56">H66*H59</f>
        <v>32800</v>
      </c>
      <c r="I67" s="338">
        <f t="shared" ref="I67" si="57">I66*I59</f>
        <v>41500</v>
      </c>
      <c r="J67" s="338">
        <f t="shared" ref="J67" si="58">J66*J59</f>
        <v>8360</v>
      </c>
      <c r="K67" s="338">
        <f t="shared" ref="K67" si="59">K66*K59</f>
        <v>17200</v>
      </c>
      <c r="L67" s="338">
        <f t="shared" ref="L67" si="60">L66*L59</f>
        <v>8460</v>
      </c>
      <c r="M67" s="338">
        <f t="shared" ref="M67" si="61">M66*M59</f>
        <v>16760</v>
      </c>
      <c r="N67" s="338">
        <f t="shared" ref="N67" si="62">N66*N59</f>
        <v>8340</v>
      </c>
      <c r="O67" s="339">
        <f t="shared" ref="O67" si="63">O66*O59</f>
        <v>0</v>
      </c>
      <c r="P67" s="251" t="s">
        <v>179</v>
      </c>
      <c r="V67" s="138"/>
      <c r="W67" s="138"/>
      <c r="X67" s="138"/>
      <c r="Z67" s="138"/>
      <c r="AD67" s="138"/>
      <c r="AE67" s="138"/>
      <c r="AF67" s="138"/>
      <c r="AG67" s="138"/>
      <c r="AJ67" s="138">
        <v>35</v>
      </c>
      <c r="AK67" s="138">
        <f t="shared" si="23"/>
        <v>40</v>
      </c>
      <c r="AL67" s="138">
        <f t="shared" si="24"/>
        <v>20</v>
      </c>
      <c r="AM67" s="138">
        <f t="shared" si="25"/>
        <v>15</v>
      </c>
      <c r="AN67" s="3">
        <v>3</v>
      </c>
      <c r="AO67" s="3">
        <v>1</v>
      </c>
      <c r="AP67" s="355">
        <v>0</v>
      </c>
      <c r="AQ67" s="356">
        <v>2</v>
      </c>
      <c r="AR67" s="357">
        <f t="shared" si="26"/>
        <v>3</v>
      </c>
      <c r="AS67" s="358">
        <f t="shared" si="27"/>
        <v>3</v>
      </c>
      <c r="AT67" s="357">
        <f t="shared" si="28"/>
        <v>1</v>
      </c>
      <c r="AU67" s="359">
        <f t="shared" si="29"/>
        <v>1</v>
      </c>
    </row>
    <row r="68" spans="3:47" ht="13.8" customHeight="1" thickBot="1" x14ac:dyDescent="0.35">
      <c r="D68" s="295" t="s">
        <v>176</v>
      </c>
      <c r="E68" s="296"/>
      <c r="F68" s="297">
        <f>F67-F65</f>
        <v>3500</v>
      </c>
      <c r="G68" s="297">
        <f t="shared" ref="G68" si="64">G67-G65</f>
        <v>0</v>
      </c>
      <c r="H68" s="297">
        <f t="shared" ref="H68" si="65">H67-H65</f>
        <v>13760</v>
      </c>
      <c r="I68" s="297">
        <f t="shared" ref="I68" si="66">I67-I65</f>
        <v>17500</v>
      </c>
      <c r="J68" s="297">
        <f t="shared" ref="J68" si="67">J67-J65</f>
        <v>3560</v>
      </c>
      <c r="K68" s="297">
        <f t="shared" ref="K68" si="68">K67-K65</f>
        <v>7560</v>
      </c>
      <c r="L68" s="297">
        <f t="shared" ref="L68" si="69">L67-L65</f>
        <v>3680</v>
      </c>
      <c r="M68" s="297">
        <f t="shared" ref="M68" si="70">M67-M65</f>
        <v>7280</v>
      </c>
      <c r="N68" s="297">
        <f t="shared" ref="N68" si="71">N67-N65</f>
        <v>3640</v>
      </c>
      <c r="O68" s="298">
        <f t="shared" ref="O68" si="72">O67-O65</f>
        <v>0</v>
      </c>
      <c r="P68" s="251" t="s">
        <v>180</v>
      </c>
      <c r="V68" s="138"/>
      <c r="W68" s="138"/>
      <c r="X68" s="138"/>
      <c r="Z68" s="138"/>
      <c r="AD68" s="138"/>
      <c r="AE68" s="138"/>
      <c r="AF68" s="138"/>
      <c r="AG68" s="138"/>
      <c r="AJ68" s="138">
        <v>36</v>
      </c>
      <c r="AK68" s="138">
        <f t="shared" si="23"/>
        <v>40</v>
      </c>
      <c r="AL68" s="138">
        <f t="shared" si="24"/>
        <v>20</v>
      </c>
      <c r="AM68" s="138">
        <f t="shared" si="25"/>
        <v>16</v>
      </c>
      <c r="AN68" s="3">
        <v>0</v>
      </c>
      <c r="AO68" s="3">
        <v>2</v>
      </c>
      <c r="AP68" s="355">
        <v>0</v>
      </c>
      <c r="AQ68" s="356">
        <v>2</v>
      </c>
      <c r="AR68" s="357">
        <f t="shared" si="26"/>
        <v>3</v>
      </c>
      <c r="AS68" s="358">
        <f t="shared" si="27"/>
        <v>0</v>
      </c>
      <c r="AT68" s="357">
        <f t="shared" si="28"/>
        <v>1</v>
      </c>
      <c r="AU68" s="359">
        <f t="shared" si="29"/>
        <v>2</v>
      </c>
    </row>
    <row r="69" spans="3:47" ht="13.8" customHeight="1" x14ac:dyDescent="0.3">
      <c r="D69" s="153" t="s">
        <v>193</v>
      </c>
      <c r="E69" s="307"/>
      <c r="F69" s="258">
        <f>SUM(H50:H51)</f>
        <v>0</v>
      </c>
      <c r="G69" s="258">
        <f t="shared" ref="G69" si="73">SUM(I50:I51)</f>
        <v>20</v>
      </c>
      <c r="H69" s="258">
        <f t="shared" ref="H69" si="74">SUM(J50:J51)</f>
        <v>20</v>
      </c>
      <c r="I69" s="258">
        <f t="shared" ref="I69" si="75">SUM(K50:K51)</f>
        <v>15</v>
      </c>
      <c r="J69" s="258">
        <f t="shared" ref="J69" si="76">SUM(L50:L51)</f>
        <v>0</v>
      </c>
      <c r="K69" s="258">
        <f t="shared" ref="K69" si="77">SUM(M50:M51)</f>
        <v>10</v>
      </c>
      <c r="L69" s="258">
        <f t="shared" ref="L69" si="78">SUM(N50:N51)</f>
        <v>0</v>
      </c>
      <c r="M69" s="258">
        <f t="shared" ref="M69" si="79">SUM(O50:O51)</f>
        <v>10</v>
      </c>
      <c r="N69" s="258">
        <f t="shared" ref="N69" si="80">SUM(P50:P51)</f>
        <v>0</v>
      </c>
      <c r="O69" s="259">
        <f t="shared" ref="O69" si="81">SUM(Q50:Q51)</f>
        <v>0</v>
      </c>
      <c r="P69" s="251" t="s">
        <v>210</v>
      </c>
      <c r="V69" s="138"/>
      <c r="W69" s="138"/>
      <c r="X69" s="138"/>
      <c r="Z69" s="138"/>
      <c r="AD69" s="138"/>
      <c r="AE69" s="138"/>
      <c r="AF69" s="138"/>
      <c r="AG69" s="138"/>
      <c r="AJ69" s="138">
        <v>37</v>
      </c>
      <c r="AK69" s="138">
        <f t="shared" si="23"/>
        <v>40</v>
      </c>
      <c r="AL69" s="138">
        <f t="shared" si="24"/>
        <v>20</v>
      </c>
      <c r="AM69" s="138">
        <f t="shared" si="25"/>
        <v>17</v>
      </c>
      <c r="AN69" s="3">
        <v>0</v>
      </c>
      <c r="AO69" s="3">
        <v>2</v>
      </c>
      <c r="AP69" s="355">
        <v>0</v>
      </c>
      <c r="AQ69" s="356">
        <v>2</v>
      </c>
      <c r="AR69" s="357">
        <f t="shared" si="26"/>
        <v>3</v>
      </c>
      <c r="AS69" s="358">
        <f t="shared" si="27"/>
        <v>0</v>
      </c>
      <c r="AT69" s="357">
        <f t="shared" si="28"/>
        <v>1</v>
      </c>
      <c r="AU69" s="359">
        <f t="shared" si="29"/>
        <v>2</v>
      </c>
    </row>
    <row r="70" spans="3:47" s="138" customFormat="1" x14ac:dyDescent="0.3">
      <c r="D70" s="308" t="s">
        <v>143</v>
      </c>
      <c r="E70" s="309"/>
      <c r="F70" s="311">
        <f>QUOTIENT(MOD(H50,$E$5),$E$6)</f>
        <v>0</v>
      </c>
      <c r="G70" s="311">
        <f>QUOTIENT(MOD(I50,$E$5),$E$6)</f>
        <v>0</v>
      </c>
      <c r="H70" s="311">
        <f t="shared" ref="H70" si="82">QUOTIENT(MOD(J50,$E$5),$E$6)</f>
        <v>0</v>
      </c>
      <c r="I70" s="311">
        <f t="shared" ref="I70" si="83">QUOTIENT(MOD(K50,$E$5),$E$6)</f>
        <v>1</v>
      </c>
      <c r="J70" s="311">
        <f t="shared" ref="J70" si="84">QUOTIENT(MOD(L50,$E$5),$E$6)</f>
        <v>0</v>
      </c>
      <c r="K70" s="311">
        <f t="shared" ref="K70" si="85">QUOTIENT(MOD(M50,$E$5),$E$6)</f>
        <v>1</v>
      </c>
      <c r="L70" s="311">
        <f t="shared" ref="L70" si="86">QUOTIENT(MOD(N50,$E$5),$E$6)</f>
        <v>0</v>
      </c>
      <c r="M70" s="311">
        <f t="shared" ref="M70" si="87">QUOTIENT(MOD(O50,$E$5),$E$6)</f>
        <v>1</v>
      </c>
      <c r="N70" s="311">
        <f t="shared" ref="N70" si="88">QUOTIENT(MOD(P50,$E$5),$E$6)</f>
        <v>0</v>
      </c>
      <c r="O70" s="312">
        <f t="shared" ref="O70" si="89">QUOTIENT(MOD(Q50,$E$5),$E$6)</f>
        <v>0</v>
      </c>
      <c r="P70" s="191" t="s">
        <v>211</v>
      </c>
      <c r="Y70"/>
      <c r="AA70"/>
      <c r="AB70"/>
      <c r="AC70"/>
      <c r="AJ70" s="138">
        <v>38</v>
      </c>
      <c r="AK70" s="138">
        <f t="shared" si="23"/>
        <v>40</v>
      </c>
      <c r="AL70" s="138">
        <f t="shared" si="24"/>
        <v>20</v>
      </c>
      <c r="AM70" s="138">
        <f t="shared" si="25"/>
        <v>18</v>
      </c>
      <c r="AN70" s="3">
        <v>0</v>
      </c>
      <c r="AO70" s="3">
        <v>2</v>
      </c>
      <c r="AP70" s="355">
        <v>0</v>
      </c>
      <c r="AQ70" s="356">
        <v>2</v>
      </c>
      <c r="AR70" s="357">
        <f t="shared" si="26"/>
        <v>3</v>
      </c>
      <c r="AS70" s="358">
        <f t="shared" si="27"/>
        <v>0</v>
      </c>
      <c r="AT70" s="357">
        <f t="shared" si="28"/>
        <v>1</v>
      </c>
      <c r="AU70" s="359">
        <f t="shared" si="29"/>
        <v>2</v>
      </c>
    </row>
    <row r="71" spans="3:47" s="138" customFormat="1" x14ac:dyDescent="0.3">
      <c r="D71" s="196" t="s">
        <v>144</v>
      </c>
      <c r="E71" s="310"/>
      <c r="F71" s="313">
        <f>QUOTIENT(H50,$E$5)</f>
        <v>0</v>
      </c>
      <c r="G71" s="313">
        <f>QUOTIENT(I50,$E$5)</f>
        <v>1</v>
      </c>
      <c r="H71" s="313">
        <f t="shared" ref="H71" si="90">QUOTIENT(J50,$E$5)</f>
        <v>1</v>
      </c>
      <c r="I71" s="313">
        <f t="shared" ref="I71" si="91">QUOTIENT(K50,$E$5)</f>
        <v>0</v>
      </c>
      <c r="J71" s="313">
        <f t="shared" ref="J71" si="92">QUOTIENT(L50,$E$5)</f>
        <v>0</v>
      </c>
      <c r="K71" s="313">
        <f t="shared" ref="K71" si="93">QUOTIENT(M50,$E$5)</f>
        <v>0</v>
      </c>
      <c r="L71" s="313">
        <f t="shared" ref="L71" si="94">QUOTIENT(N50,$E$5)</f>
        <v>0</v>
      </c>
      <c r="M71" s="313">
        <f t="shared" ref="M71" si="95">QUOTIENT(O50,$E$5)</f>
        <v>0</v>
      </c>
      <c r="N71" s="313">
        <f t="shared" ref="N71" si="96">QUOTIENT(P50,$E$5)</f>
        <v>0</v>
      </c>
      <c r="O71" s="314">
        <f t="shared" ref="O71" si="97">QUOTIENT(Q50,$E$5)</f>
        <v>0</v>
      </c>
      <c r="P71" s="191"/>
      <c r="Y71"/>
      <c r="AA71"/>
      <c r="AB71"/>
      <c r="AC71"/>
      <c r="AJ71" s="138">
        <v>39</v>
      </c>
      <c r="AK71" s="138">
        <f t="shared" si="23"/>
        <v>40</v>
      </c>
      <c r="AL71" s="138">
        <f t="shared" si="24"/>
        <v>20</v>
      </c>
      <c r="AM71" s="138">
        <f t="shared" si="25"/>
        <v>19</v>
      </c>
      <c r="AN71" s="3">
        <v>0</v>
      </c>
      <c r="AO71" s="3">
        <v>2</v>
      </c>
      <c r="AP71" s="355">
        <v>0</v>
      </c>
      <c r="AQ71" s="356">
        <v>2</v>
      </c>
      <c r="AR71" s="357">
        <f t="shared" si="26"/>
        <v>3</v>
      </c>
      <c r="AS71" s="358">
        <f t="shared" si="27"/>
        <v>0</v>
      </c>
      <c r="AT71" s="357">
        <f t="shared" si="28"/>
        <v>1</v>
      </c>
      <c r="AU71" s="359">
        <f t="shared" si="29"/>
        <v>2</v>
      </c>
    </row>
    <row r="72" spans="3:47" s="138" customFormat="1" ht="15" thickBot="1" x14ac:dyDescent="0.35">
      <c r="D72" s="318" t="s">
        <v>145</v>
      </c>
      <c r="E72" s="315"/>
      <c r="F72" s="316">
        <f>F71*$F$5+F70*$F$6</f>
        <v>0</v>
      </c>
      <c r="G72" s="316">
        <f t="shared" ref="G72" si="98">G71*$F$5+G70*$F$6</f>
        <v>600</v>
      </c>
      <c r="H72" s="316">
        <f t="shared" ref="H72" si="99">H71*$F$5+H70*$F$6</f>
        <v>600</v>
      </c>
      <c r="I72" s="316">
        <f t="shared" ref="I72" si="100">I71*$F$5+I70*$F$6</f>
        <v>350</v>
      </c>
      <c r="J72" s="316">
        <f t="shared" ref="J72" si="101">J71*$F$5+J70*$F$6</f>
        <v>0</v>
      </c>
      <c r="K72" s="316">
        <f t="shared" ref="K72" si="102">K71*$F$5+K70*$F$6</f>
        <v>350</v>
      </c>
      <c r="L72" s="316">
        <f t="shared" ref="L72" si="103">L71*$F$5+L70*$F$6</f>
        <v>0</v>
      </c>
      <c r="M72" s="316">
        <f t="shared" ref="M72" si="104">M71*$F$5+M70*$F$6</f>
        <v>350</v>
      </c>
      <c r="N72" s="316">
        <f t="shared" ref="N72" si="105">N71*$F$5+N70*$F$6</f>
        <v>0</v>
      </c>
      <c r="O72" s="317">
        <f t="shared" ref="O72" si="106">O71*$F$5+O70*$F$6</f>
        <v>0</v>
      </c>
      <c r="P72" s="177"/>
      <c r="AJ72" s="138">
        <v>40</v>
      </c>
      <c r="AK72" s="138">
        <f t="shared" si="23"/>
        <v>40</v>
      </c>
      <c r="AL72" s="138">
        <f t="shared" si="24"/>
        <v>40</v>
      </c>
      <c r="AM72" s="138">
        <f t="shared" si="25"/>
        <v>0</v>
      </c>
      <c r="AN72" s="3">
        <v>0</v>
      </c>
      <c r="AO72" s="3">
        <v>2</v>
      </c>
      <c r="AP72" s="355">
        <v>0</v>
      </c>
      <c r="AQ72" s="356">
        <v>2</v>
      </c>
      <c r="AR72" s="357">
        <f t="shared" si="26"/>
        <v>0</v>
      </c>
      <c r="AS72" s="358">
        <f t="shared" si="27"/>
        <v>0</v>
      </c>
      <c r="AT72" s="357">
        <f t="shared" si="28"/>
        <v>2</v>
      </c>
      <c r="AU72" s="359">
        <f t="shared" si="29"/>
        <v>2</v>
      </c>
    </row>
    <row r="73" spans="3:47" s="138" customFormat="1" x14ac:dyDescent="0.3">
      <c r="C73" s="294" t="s">
        <v>182</v>
      </c>
      <c r="D73" s="320" t="s">
        <v>194</v>
      </c>
      <c r="E73" s="233"/>
      <c r="F73" s="194">
        <f>F69*F63</f>
        <v>0</v>
      </c>
      <c r="G73" s="194">
        <f t="shared" ref="G73:O73" si="107">G69*G63</f>
        <v>4220</v>
      </c>
      <c r="H73" s="194">
        <f t="shared" si="107"/>
        <v>4260</v>
      </c>
      <c r="I73" s="194">
        <f t="shared" si="107"/>
        <v>3225</v>
      </c>
      <c r="J73" s="194">
        <f t="shared" si="107"/>
        <v>0</v>
      </c>
      <c r="K73" s="194">
        <f t="shared" si="107"/>
        <v>2160</v>
      </c>
      <c r="L73" s="194">
        <f t="shared" si="107"/>
        <v>0</v>
      </c>
      <c r="M73" s="194">
        <f t="shared" si="107"/>
        <v>2120</v>
      </c>
      <c r="N73" s="194">
        <f t="shared" si="107"/>
        <v>0</v>
      </c>
      <c r="O73" s="195">
        <f t="shared" si="107"/>
        <v>0</v>
      </c>
      <c r="P73" s="177"/>
      <c r="AJ73" s="138">
        <v>41</v>
      </c>
      <c r="AK73" s="138">
        <f t="shared" si="23"/>
        <v>60</v>
      </c>
      <c r="AL73" s="138">
        <f t="shared" si="24"/>
        <v>40</v>
      </c>
      <c r="AM73" s="138">
        <f t="shared" si="25"/>
        <v>1</v>
      </c>
      <c r="AN73" s="3">
        <v>1</v>
      </c>
      <c r="AO73" s="3">
        <v>2</v>
      </c>
      <c r="AP73" s="355">
        <v>1</v>
      </c>
      <c r="AQ73" s="356">
        <v>2</v>
      </c>
      <c r="AR73" s="357">
        <f t="shared" si="26"/>
        <v>0</v>
      </c>
      <c r="AS73" s="358">
        <f t="shared" si="27"/>
        <v>1</v>
      </c>
      <c r="AT73" s="357">
        <f t="shared" si="28"/>
        <v>2</v>
      </c>
      <c r="AU73" s="359">
        <f t="shared" si="29"/>
        <v>2</v>
      </c>
    </row>
    <row r="74" spans="3:47" s="138" customFormat="1" ht="15" thickBot="1" x14ac:dyDescent="0.35">
      <c r="C74" s="294"/>
      <c r="D74" s="322" t="s">
        <v>195</v>
      </c>
      <c r="E74" s="323"/>
      <c r="F74" s="292">
        <f>F73+F72</f>
        <v>0</v>
      </c>
      <c r="G74" s="292">
        <f t="shared" ref="G74" si="108">G73+G72</f>
        <v>4820</v>
      </c>
      <c r="H74" s="292">
        <f t="shared" ref="H74" si="109">H73+H72</f>
        <v>4860</v>
      </c>
      <c r="I74" s="292">
        <f t="shared" ref="I74" si="110">I73+I72</f>
        <v>3575</v>
      </c>
      <c r="J74" s="292">
        <f t="shared" ref="J74" si="111">J73+J72</f>
        <v>0</v>
      </c>
      <c r="K74" s="292">
        <f t="shared" ref="K74" si="112">K73+K72</f>
        <v>2510</v>
      </c>
      <c r="L74" s="292">
        <f t="shared" ref="L74" si="113">L73+L72</f>
        <v>0</v>
      </c>
      <c r="M74" s="292">
        <f t="shared" ref="M74" si="114">M73+M72</f>
        <v>2470</v>
      </c>
      <c r="N74" s="292">
        <f t="shared" ref="N74" si="115">N73+N72</f>
        <v>0</v>
      </c>
      <c r="O74" s="293">
        <f t="shared" ref="O74" si="116">O73+O72</f>
        <v>0</v>
      </c>
      <c r="P74" s="191"/>
      <c r="AJ74" s="138">
        <v>42</v>
      </c>
      <c r="AK74" s="138">
        <f t="shared" si="23"/>
        <v>60</v>
      </c>
      <c r="AL74" s="138">
        <f t="shared" si="24"/>
        <v>40</v>
      </c>
      <c r="AM74" s="138">
        <f t="shared" si="25"/>
        <v>2</v>
      </c>
      <c r="AN74" s="3">
        <v>1</v>
      </c>
      <c r="AO74" s="3">
        <v>2</v>
      </c>
      <c r="AP74" s="360">
        <v>1</v>
      </c>
      <c r="AQ74" s="361">
        <v>2</v>
      </c>
      <c r="AR74" s="362">
        <f t="shared" si="26"/>
        <v>0</v>
      </c>
      <c r="AS74" s="363">
        <f t="shared" si="27"/>
        <v>1</v>
      </c>
      <c r="AT74" s="362">
        <f t="shared" si="28"/>
        <v>2</v>
      </c>
      <c r="AU74" s="364">
        <f t="shared" si="29"/>
        <v>2</v>
      </c>
    </row>
    <row r="75" spans="3:47" s="138" customFormat="1" x14ac:dyDescent="0.3">
      <c r="D75" s="324" t="s">
        <v>198</v>
      </c>
      <c r="E75" s="233"/>
      <c r="F75" s="194">
        <f>F69*F66</f>
        <v>0</v>
      </c>
      <c r="G75" s="194">
        <f t="shared" ref="G75:O75" si="117">G69*G66</f>
        <v>8260</v>
      </c>
      <c r="H75" s="194">
        <f t="shared" si="117"/>
        <v>8200</v>
      </c>
      <c r="I75" s="194">
        <f t="shared" si="117"/>
        <v>6225</v>
      </c>
      <c r="J75" s="194">
        <f t="shared" si="117"/>
        <v>0</v>
      </c>
      <c r="K75" s="194">
        <f t="shared" si="117"/>
        <v>4300</v>
      </c>
      <c r="L75" s="194">
        <f t="shared" si="117"/>
        <v>0</v>
      </c>
      <c r="M75" s="194">
        <f t="shared" si="117"/>
        <v>4190</v>
      </c>
      <c r="N75" s="194">
        <f t="shared" si="117"/>
        <v>0</v>
      </c>
      <c r="O75" s="195">
        <f t="shared" si="117"/>
        <v>0</v>
      </c>
      <c r="P75" s="191"/>
      <c r="AN75" s="3"/>
    </row>
    <row r="76" spans="3:47" s="138" customFormat="1" ht="15" thickBot="1" x14ac:dyDescent="0.35">
      <c r="D76" s="322" t="s">
        <v>208</v>
      </c>
      <c r="E76" s="325"/>
      <c r="F76" s="326">
        <f>F75-F72</f>
        <v>0</v>
      </c>
      <c r="G76" s="326">
        <f>G75-G74</f>
        <v>3440</v>
      </c>
      <c r="H76" s="340">
        <f t="shared" ref="H76" si="118">H75-H74</f>
        <v>3340</v>
      </c>
      <c r="I76" s="326">
        <f t="shared" ref="I76" si="119">I75-I74</f>
        <v>2650</v>
      </c>
      <c r="J76" s="326">
        <f t="shared" ref="J76" si="120">J75-J74</f>
        <v>0</v>
      </c>
      <c r="K76" s="326">
        <f t="shared" ref="K76" si="121">K75-K74</f>
        <v>1790</v>
      </c>
      <c r="L76" s="326">
        <f t="shared" ref="L76" si="122">L75-L74</f>
        <v>0</v>
      </c>
      <c r="M76" s="326">
        <f t="shared" ref="M76" si="123">M75-M74</f>
        <v>1720</v>
      </c>
      <c r="N76" s="326">
        <f t="shared" ref="N76" si="124">N75-N74</f>
        <v>0</v>
      </c>
      <c r="O76" s="327">
        <f t="shared" ref="O76" si="125">O75-O74</f>
        <v>0</v>
      </c>
      <c r="P76" s="251" t="s">
        <v>180</v>
      </c>
      <c r="AN76" s="3"/>
    </row>
    <row r="77" spans="3:47" s="138" customFormat="1" ht="15" thickBot="1" x14ac:dyDescent="0.35">
      <c r="D77" s="319" t="s">
        <v>209</v>
      </c>
      <c r="E77" s="232"/>
      <c r="F77" s="224">
        <f>F65-F76</f>
        <v>4700</v>
      </c>
      <c r="G77" s="224">
        <f>G68-G76</f>
        <v>-3440</v>
      </c>
      <c r="H77" s="224">
        <f t="shared" ref="H77" si="126">H68-H76</f>
        <v>10420</v>
      </c>
      <c r="I77" s="224">
        <f t="shared" ref="I77" si="127">I68-I76</f>
        <v>14850</v>
      </c>
      <c r="J77" s="224">
        <f t="shared" ref="J77" si="128">J68-J76</f>
        <v>3560</v>
      </c>
      <c r="K77" s="224">
        <f t="shared" ref="K77" si="129">K68-K76</f>
        <v>5770</v>
      </c>
      <c r="L77" s="224">
        <f t="shared" ref="L77" si="130">L68-L76</f>
        <v>3680</v>
      </c>
      <c r="M77" s="224">
        <f t="shared" ref="M77" si="131">M68-M76</f>
        <v>5560</v>
      </c>
      <c r="N77" s="224">
        <f t="shared" ref="N77" si="132">N68-N76</f>
        <v>3640</v>
      </c>
      <c r="O77" s="225">
        <f t="shared" ref="O77" si="133">O68-O76</f>
        <v>0</v>
      </c>
      <c r="AN77" s="3"/>
    </row>
    <row r="78" spans="3:47" s="138" customFormat="1" x14ac:dyDescent="0.3">
      <c r="D78" s="328" t="s">
        <v>212</v>
      </c>
      <c r="E78" s="329"/>
      <c r="F78" s="330">
        <f>F69/F59</f>
        <v>0</v>
      </c>
      <c r="G78" s="330" t="e">
        <f t="shared" ref="G78:O78" si="134">G69/G59</f>
        <v>#DIV/0!</v>
      </c>
      <c r="H78" s="330">
        <f t="shared" si="134"/>
        <v>0.25</v>
      </c>
      <c r="I78" s="330">
        <f t="shared" si="134"/>
        <v>0.15</v>
      </c>
      <c r="J78" s="330">
        <f t="shared" si="134"/>
        <v>0</v>
      </c>
      <c r="K78" s="330">
        <f t="shared" si="134"/>
        <v>0.25</v>
      </c>
      <c r="L78" s="330">
        <f t="shared" si="134"/>
        <v>0</v>
      </c>
      <c r="M78" s="330">
        <f t="shared" si="134"/>
        <v>0.25</v>
      </c>
      <c r="N78" s="330">
        <f t="shared" si="134"/>
        <v>0</v>
      </c>
      <c r="O78" s="330" t="e">
        <f t="shared" si="134"/>
        <v>#DIV/0!</v>
      </c>
      <c r="AN78" s="3"/>
    </row>
    <row r="79" spans="3:47" s="138" customFormat="1" x14ac:dyDescent="0.3">
      <c r="D79" s="328" t="s">
        <v>213</v>
      </c>
      <c r="E79" s="329"/>
      <c r="F79" s="330">
        <f>F74/F65</f>
        <v>0</v>
      </c>
      <c r="G79" s="330" t="e">
        <f t="shared" ref="G79:O79" si="135">G74/G65</f>
        <v>#DIV/0!</v>
      </c>
      <c r="H79" s="330">
        <f t="shared" si="135"/>
        <v>0.25525210084033612</v>
      </c>
      <c r="I79" s="330">
        <f t="shared" si="135"/>
        <v>0.14895833333333333</v>
      </c>
      <c r="J79" s="330">
        <f t="shared" si="135"/>
        <v>0</v>
      </c>
      <c r="K79" s="330">
        <f t="shared" si="135"/>
        <v>0.26037344398340251</v>
      </c>
      <c r="L79" s="330">
        <f t="shared" si="135"/>
        <v>0</v>
      </c>
      <c r="M79" s="330">
        <f t="shared" si="135"/>
        <v>0.26054852320675104</v>
      </c>
      <c r="N79" s="330">
        <f t="shared" si="135"/>
        <v>0</v>
      </c>
      <c r="O79" s="330" t="e">
        <f t="shared" si="135"/>
        <v>#DIV/0!</v>
      </c>
      <c r="AN79" s="3"/>
    </row>
    <row r="80" spans="3:47" x14ac:dyDescent="0.3">
      <c r="D80" s="328" t="s">
        <v>214</v>
      </c>
      <c r="E80" s="331"/>
      <c r="F80" s="332">
        <f>F76/F68</f>
        <v>0</v>
      </c>
      <c r="G80" s="332" t="e">
        <f t="shared" ref="G80:O80" si="136">G76/G68</f>
        <v>#DIV/0!</v>
      </c>
      <c r="H80" s="332">
        <f t="shared" si="136"/>
        <v>0.24273255813953487</v>
      </c>
      <c r="I80" s="332">
        <f t="shared" si="136"/>
        <v>0.15142857142857144</v>
      </c>
      <c r="J80" s="332">
        <f t="shared" si="136"/>
        <v>0</v>
      </c>
      <c r="K80" s="332">
        <f t="shared" si="136"/>
        <v>0.23677248677248677</v>
      </c>
      <c r="L80" s="332">
        <f t="shared" si="136"/>
        <v>0</v>
      </c>
      <c r="M80" s="332">
        <f t="shared" si="136"/>
        <v>0.23626373626373626</v>
      </c>
      <c r="N80" s="332">
        <f t="shared" si="136"/>
        <v>0</v>
      </c>
      <c r="O80" s="332" t="e">
        <f t="shared" si="136"/>
        <v>#DIV/0!</v>
      </c>
      <c r="AN80" s="3"/>
    </row>
    <row r="81" spans="3:40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N81" s="3"/>
    </row>
    <row r="82" spans="3:40" x14ac:dyDescent="0.3">
      <c r="E82" s="4"/>
      <c r="AN82" s="3"/>
    </row>
    <row r="83" spans="3:40" x14ac:dyDescent="0.3">
      <c r="C83" s="117" t="s">
        <v>83</v>
      </c>
      <c r="D83" s="94" t="s">
        <v>108</v>
      </c>
      <c r="E83" s="4"/>
      <c r="AN83" s="3"/>
    </row>
    <row r="84" spans="3:40" x14ac:dyDescent="0.3">
      <c r="D84" s="118" t="s">
        <v>115</v>
      </c>
      <c r="E84" s="142">
        <v>20</v>
      </c>
      <c r="F84" s="119">
        <v>150</v>
      </c>
      <c r="AN84" s="3"/>
    </row>
    <row r="85" spans="3:40" x14ac:dyDescent="0.3">
      <c r="D85" s="118" t="s">
        <v>116</v>
      </c>
      <c r="E85" s="142">
        <v>10</v>
      </c>
      <c r="F85" s="119">
        <v>80</v>
      </c>
      <c r="AN85" s="3"/>
    </row>
    <row r="86" spans="3:40" x14ac:dyDescent="0.3">
      <c r="D86" s="118" t="s">
        <v>92</v>
      </c>
      <c r="E86" s="120">
        <v>0</v>
      </c>
      <c r="F86" t="s">
        <v>93</v>
      </c>
      <c r="AN86" s="3"/>
    </row>
    <row r="87" spans="3:40" x14ac:dyDescent="0.3">
      <c r="D87" s="118" t="s">
        <v>33</v>
      </c>
      <c r="E87" s="122">
        <v>10</v>
      </c>
      <c r="F87" t="s">
        <v>120</v>
      </c>
      <c r="K87" s="134" t="s">
        <v>109</v>
      </c>
      <c r="AN87" s="3"/>
    </row>
    <row r="88" spans="3:40" ht="15" thickBot="1" x14ac:dyDescent="0.35">
      <c r="D88" s="118" t="s">
        <v>35</v>
      </c>
      <c r="E88" s="122">
        <v>10</v>
      </c>
      <c r="F88" t="s">
        <v>120</v>
      </c>
    </row>
    <row r="89" spans="3:40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</row>
    <row r="90" spans="3:40" x14ac:dyDescent="0.3">
      <c r="D90" s="101" t="s">
        <v>123</v>
      </c>
      <c r="E90" s="108"/>
      <c r="F90" s="109">
        <v>10</v>
      </c>
      <c r="G90" s="109"/>
      <c r="H90" s="158">
        <v>25</v>
      </c>
      <c r="I90" s="109">
        <v>20</v>
      </c>
      <c r="J90" s="109">
        <v>10</v>
      </c>
      <c r="K90" s="109"/>
      <c r="L90" s="109"/>
      <c r="M90" s="109">
        <v>15</v>
      </c>
      <c r="N90" s="109"/>
      <c r="O90" s="110"/>
    </row>
    <row r="91" spans="3:40" x14ac:dyDescent="0.3">
      <c r="D91" s="102" t="s">
        <v>124</v>
      </c>
      <c r="E91" s="124"/>
      <c r="F91" s="125"/>
      <c r="G91" s="125">
        <v>20</v>
      </c>
      <c r="H91" s="125">
        <v>40</v>
      </c>
      <c r="I91" s="125">
        <v>30</v>
      </c>
      <c r="J91" s="125">
        <v>40</v>
      </c>
      <c r="K91" s="125">
        <v>20</v>
      </c>
      <c r="L91" s="125">
        <v>30</v>
      </c>
      <c r="M91" s="125"/>
      <c r="N91" s="125">
        <v>30</v>
      </c>
      <c r="O91" s="126">
        <v>20</v>
      </c>
    </row>
    <row r="92" spans="3:40" ht="15" thickBot="1" x14ac:dyDescent="0.35">
      <c r="D92" s="103" t="s">
        <v>104</v>
      </c>
      <c r="E92" s="74"/>
      <c r="F92" s="54">
        <f t="shared" ref="F92:O92" si="137">SUM(F90:F91)</f>
        <v>10</v>
      </c>
      <c r="G92" s="54">
        <f t="shared" si="137"/>
        <v>20</v>
      </c>
      <c r="H92" s="54">
        <f t="shared" si="137"/>
        <v>65</v>
      </c>
      <c r="I92" s="54">
        <f t="shared" si="137"/>
        <v>50</v>
      </c>
      <c r="J92" s="54">
        <f t="shared" si="137"/>
        <v>50</v>
      </c>
      <c r="K92" s="54">
        <f t="shared" si="137"/>
        <v>20</v>
      </c>
      <c r="L92" s="54">
        <f t="shared" si="137"/>
        <v>30</v>
      </c>
      <c r="M92" s="54">
        <f t="shared" si="137"/>
        <v>15</v>
      </c>
      <c r="N92" s="54">
        <f t="shared" si="137"/>
        <v>30</v>
      </c>
      <c r="O92" s="55">
        <f t="shared" si="137"/>
        <v>20</v>
      </c>
    </row>
    <row r="93" spans="3:40" x14ac:dyDescent="0.3">
      <c r="D93" s="175" t="s">
        <v>84</v>
      </c>
      <c r="E93" s="169"/>
      <c r="F93" s="98">
        <v>20</v>
      </c>
      <c r="G93" s="98"/>
      <c r="H93" s="98"/>
      <c r="I93" s="98"/>
      <c r="J93" s="98"/>
      <c r="K93" s="98"/>
      <c r="L93" s="98"/>
      <c r="M93" s="98"/>
      <c r="N93" s="98"/>
      <c r="O93" s="99"/>
    </row>
    <row r="94" spans="3:40" x14ac:dyDescent="0.3">
      <c r="D94" s="131" t="s">
        <v>85</v>
      </c>
      <c r="E94" s="170">
        <v>20</v>
      </c>
      <c r="F94" s="97">
        <f>E94+F93+F96-F92</f>
        <v>30</v>
      </c>
      <c r="G94" s="97">
        <f t="shared" ref="G94:O94" si="138">F94+G93+G96-G92</f>
        <v>10</v>
      </c>
      <c r="H94" s="97">
        <f t="shared" si="138"/>
        <v>15</v>
      </c>
      <c r="I94" s="97">
        <f t="shared" si="138"/>
        <v>15</v>
      </c>
      <c r="J94" s="97">
        <f t="shared" si="138"/>
        <v>15</v>
      </c>
      <c r="K94" s="97">
        <f t="shared" si="138"/>
        <v>15</v>
      </c>
      <c r="L94" s="97">
        <f t="shared" si="138"/>
        <v>15</v>
      </c>
      <c r="M94" s="97">
        <f t="shared" si="138"/>
        <v>10</v>
      </c>
      <c r="N94" s="97">
        <f t="shared" si="138"/>
        <v>10</v>
      </c>
      <c r="O94" s="100">
        <f t="shared" si="138"/>
        <v>10</v>
      </c>
      <c r="Q94" s="341" t="s">
        <v>48</v>
      </c>
    </row>
    <row r="95" spans="3:40" x14ac:dyDescent="0.3">
      <c r="D95" s="131" t="s">
        <v>30</v>
      </c>
      <c r="E95" s="170"/>
      <c r="F95" s="97">
        <f>IF(E94-F92&lt;=$E$88, F92-E94+$E$88,0)</f>
        <v>0</v>
      </c>
      <c r="G95" s="97">
        <f t="shared" ref="G95:O95" si="139">IF(F94-G92&lt;=$E$88, G92-F94+$E$88,0)</f>
        <v>0</v>
      </c>
      <c r="H95" s="97">
        <f t="shared" si="139"/>
        <v>65</v>
      </c>
      <c r="I95" s="97">
        <f t="shared" si="139"/>
        <v>45</v>
      </c>
      <c r="J95" s="97">
        <f t="shared" si="139"/>
        <v>45</v>
      </c>
      <c r="K95" s="97">
        <f t="shared" si="139"/>
        <v>15</v>
      </c>
      <c r="L95" s="97">
        <f t="shared" si="139"/>
        <v>25</v>
      </c>
      <c r="M95" s="97">
        <f t="shared" si="139"/>
        <v>10</v>
      </c>
      <c r="N95" s="97">
        <f t="shared" si="139"/>
        <v>30</v>
      </c>
      <c r="O95" s="100">
        <f t="shared" si="139"/>
        <v>20</v>
      </c>
      <c r="Q95" s="342" t="s">
        <v>46</v>
      </c>
    </row>
    <row r="96" spans="3:40" x14ac:dyDescent="0.3">
      <c r="D96" s="132" t="s">
        <v>31</v>
      </c>
      <c r="E96" s="170"/>
      <c r="F96" s="97">
        <f xml:space="preserve"> CEILING(F95/$E$87,1)*$E$87</f>
        <v>0</v>
      </c>
      <c r="G96" s="97">
        <f t="shared" ref="G96:O96" si="140" xml:space="preserve"> CEILING(G95/$E$87,1)*$E$87</f>
        <v>0</v>
      </c>
      <c r="H96" s="97">
        <f t="shared" si="140"/>
        <v>70</v>
      </c>
      <c r="I96" s="97">
        <f t="shared" si="140"/>
        <v>50</v>
      </c>
      <c r="J96" s="97">
        <f t="shared" si="140"/>
        <v>50</v>
      </c>
      <c r="K96" s="97">
        <f t="shared" si="140"/>
        <v>20</v>
      </c>
      <c r="L96" s="97">
        <f t="shared" si="140"/>
        <v>30</v>
      </c>
      <c r="M96" s="97">
        <f t="shared" si="140"/>
        <v>10</v>
      </c>
      <c r="N96" s="97">
        <f t="shared" si="140"/>
        <v>30</v>
      </c>
      <c r="O96" s="100">
        <f t="shared" si="140"/>
        <v>20</v>
      </c>
    </row>
    <row r="97" spans="4:16" ht="15" thickBot="1" x14ac:dyDescent="0.35">
      <c r="D97" s="132" t="s">
        <v>86</v>
      </c>
      <c r="E97" s="171"/>
      <c r="F97" s="61">
        <f>F96</f>
        <v>0</v>
      </c>
      <c r="G97" s="61">
        <f t="shared" ref="G97:O97" si="141">G96</f>
        <v>0</v>
      </c>
      <c r="H97" s="61">
        <f t="shared" si="141"/>
        <v>70</v>
      </c>
      <c r="I97" s="61">
        <f t="shared" si="141"/>
        <v>50</v>
      </c>
      <c r="J97" s="61">
        <f t="shared" si="141"/>
        <v>50</v>
      </c>
      <c r="K97" s="61">
        <f t="shared" si="141"/>
        <v>20</v>
      </c>
      <c r="L97" s="61">
        <f t="shared" si="141"/>
        <v>30</v>
      </c>
      <c r="M97" s="61">
        <f t="shared" si="141"/>
        <v>10</v>
      </c>
      <c r="N97" s="61">
        <f t="shared" si="141"/>
        <v>30</v>
      </c>
      <c r="O97" s="62">
        <f t="shared" si="141"/>
        <v>20</v>
      </c>
    </row>
    <row r="98" spans="4:16" x14ac:dyDescent="0.3">
      <c r="D98" s="153" t="s">
        <v>118</v>
      </c>
      <c r="E98" s="151"/>
      <c r="F98" s="143">
        <f>QUOTIENT(MOD(F97,$E$84),$E$85)</f>
        <v>0</v>
      </c>
      <c r="G98" s="143">
        <f t="shared" ref="G98:O98" si="142">QUOTIENT(MOD(G97,$E$84),$E$85)</f>
        <v>0</v>
      </c>
      <c r="H98" s="143">
        <f t="shared" si="142"/>
        <v>1</v>
      </c>
      <c r="I98" s="143">
        <f t="shared" si="142"/>
        <v>1</v>
      </c>
      <c r="J98" s="143">
        <f t="shared" si="142"/>
        <v>1</v>
      </c>
      <c r="K98" s="143">
        <f t="shared" si="142"/>
        <v>0</v>
      </c>
      <c r="L98" s="143">
        <f t="shared" si="142"/>
        <v>1</v>
      </c>
      <c r="M98" s="143">
        <f t="shared" si="142"/>
        <v>1</v>
      </c>
      <c r="N98" s="143">
        <f t="shared" si="142"/>
        <v>1</v>
      </c>
      <c r="O98" s="144">
        <f t="shared" si="142"/>
        <v>0</v>
      </c>
    </row>
    <row r="99" spans="4:16" ht="15" thickBot="1" x14ac:dyDescent="0.35">
      <c r="D99" s="176" t="s">
        <v>117</v>
      </c>
      <c r="E99" s="172"/>
      <c r="F99" s="165">
        <f>QUOTIENT(F97,$E$84)</f>
        <v>0</v>
      </c>
      <c r="G99" s="165">
        <f t="shared" ref="G99:O99" si="143">QUOTIENT(G97,$E$84)</f>
        <v>0</v>
      </c>
      <c r="H99" s="165">
        <f t="shared" si="143"/>
        <v>3</v>
      </c>
      <c r="I99" s="165">
        <f t="shared" si="143"/>
        <v>2</v>
      </c>
      <c r="J99" s="165">
        <f t="shared" si="143"/>
        <v>2</v>
      </c>
      <c r="K99" s="165">
        <f t="shared" si="143"/>
        <v>1</v>
      </c>
      <c r="L99" s="165">
        <f t="shared" si="143"/>
        <v>1</v>
      </c>
      <c r="M99" s="165">
        <f t="shared" si="143"/>
        <v>0</v>
      </c>
      <c r="N99" s="165">
        <f t="shared" si="143"/>
        <v>1</v>
      </c>
      <c r="O99" s="166">
        <f t="shared" si="143"/>
        <v>1</v>
      </c>
    </row>
    <row r="100" spans="4:16" x14ac:dyDescent="0.3">
      <c r="D100" s="179" t="s">
        <v>128</v>
      </c>
      <c r="E100" s="180"/>
      <c r="F100" s="187">
        <v>402</v>
      </c>
      <c r="G100" s="187">
        <v>411</v>
      </c>
      <c r="H100" s="187">
        <v>412</v>
      </c>
      <c r="I100" s="187">
        <v>416</v>
      </c>
      <c r="J100" s="187">
        <v>414</v>
      </c>
      <c r="K100" s="187">
        <v>425</v>
      </c>
      <c r="L100" s="187">
        <v>423</v>
      </c>
      <c r="M100" s="187">
        <v>422</v>
      </c>
      <c r="N100" s="187">
        <v>419</v>
      </c>
      <c r="O100" s="188">
        <v>420</v>
      </c>
    </row>
    <row r="101" spans="4:16" ht="15" thickBot="1" x14ac:dyDescent="0.35">
      <c r="D101" s="183" t="s">
        <v>126</v>
      </c>
      <c r="E101" s="184"/>
      <c r="F101" s="185">
        <f>F92*F100</f>
        <v>4020</v>
      </c>
      <c r="G101" s="185">
        <f t="shared" ref="G101:O101" si="144">G92*G100</f>
        <v>8220</v>
      </c>
      <c r="H101" s="185">
        <f t="shared" si="144"/>
        <v>26780</v>
      </c>
      <c r="I101" s="185">
        <f t="shared" si="144"/>
        <v>20800</v>
      </c>
      <c r="J101" s="185">
        <f t="shared" si="144"/>
        <v>20700</v>
      </c>
      <c r="K101" s="185">
        <f t="shared" si="144"/>
        <v>8500</v>
      </c>
      <c r="L101" s="185">
        <f t="shared" si="144"/>
        <v>12690</v>
      </c>
      <c r="M101" s="185">
        <f t="shared" si="144"/>
        <v>6330</v>
      </c>
      <c r="N101" s="185">
        <f t="shared" si="144"/>
        <v>12570</v>
      </c>
      <c r="O101" s="186">
        <f t="shared" si="144"/>
        <v>8400</v>
      </c>
    </row>
    <row r="102" spans="4:16" ht="15" thickBot="1" x14ac:dyDescent="0.35">
      <c r="D102" s="56" t="s">
        <v>127</v>
      </c>
      <c r="E102" s="173"/>
      <c r="F102" s="167">
        <f t="shared" ref="F102:O102" si="145">F99*$F$84+F98*$F$85</f>
        <v>0</v>
      </c>
      <c r="G102" s="167">
        <f t="shared" si="145"/>
        <v>0</v>
      </c>
      <c r="H102" s="167">
        <f t="shared" si="145"/>
        <v>530</v>
      </c>
      <c r="I102" s="167">
        <f t="shared" si="145"/>
        <v>380</v>
      </c>
      <c r="J102" s="167">
        <f t="shared" si="145"/>
        <v>380</v>
      </c>
      <c r="K102" s="167">
        <f t="shared" si="145"/>
        <v>150</v>
      </c>
      <c r="L102" s="167">
        <f t="shared" si="145"/>
        <v>230</v>
      </c>
      <c r="M102" s="167">
        <f t="shared" si="145"/>
        <v>80</v>
      </c>
      <c r="N102" s="167">
        <f t="shared" si="145"/>
        <v>230</v>
      </c>
      <c r="O102" s="168">
        <f t="shared" si="145"/>
        <v>150</v>
      </c>
      <c r="P102" s="177" t="s">
        <v>129</v>
      </c>
    </row>
    <row r="103" spans="4:16" ht="15" thickBot="1" x14ac:dyDescent="0.35">
      <c r="D103" s="56" t="s">
        <v>125</v>
      </c>
      <c r="E103" s="174"/>
      <c r="F103" s="65">
        <f>F101+F102</f>
        <v>4020</v>
      </c>
      <c r="G103" s="65">
        <f t="shared" ref="G103:O103" si="146">G101+G102</f>
        <v>8220</v>
      </c>
      <c r="H103" s="65">
        <f t="shared" si="146"/>
        <v>27310</v>
      </c>
      <c r="I103" s="65">
        <f t="shared" si="146"/>
        <v>21180</v>
      </c>
      <c r="J103" s="65">
        <f t="shared" si="146"/>
        <v>21080</v>
      </c>
      <c r="K103" s="65">
        <f t="shared" si="146"/>
        <v>8650</v>
      </c>
      <c r="L103" s="65">
        <f t="shared" si="146"/>
        <v>12920</v>
      </c>
      <c r="M103" s="65">
        <f t="shared" si="146"/>
        <v>6410</v>
      </c>
      <c r="N103" s="65">
        <f t="shared" si="146"/>
        <v>12800</v>
      </c>
      <c r="O103" s="66">
        <f t="shared" si="146"/>
        <v>8550</v>
      </c>
      <c r="P103" s="156">
        <f>SUM(F103:O103)</f>
        <v>131140</v>
      </c>
    </row>
    <row r="104" spans="4:16" s="138" customFormat="1" x14ac:dyDescent="0.3">
      <c r="D104" s="226" t="s">
        <v>142</v>
      </c>
      <c r="E104" s="228"/>
      <c r="F104" s="200">
        <f>F90*F100</f>
        <v>4020</v>
      </c>
      <c r="G104" s="200">
        <f t="shared" ref="G104:O104" si="147">G90*G100</f>
        <v>0</v>
      </c>
      <c r="H104" s="200">
        <f t="shared" si="147"/>
        <v>10300</v>
      </c>
      <c r="I104" s="200">
        <f t="shared" si="147"/>
        <v>8320</v>
      </c>
      <c r="J104" s="200">
        <f t="shared" si="147"/>
        <v>4140</v>
      </c>
      <c r="K104" s="200">
        <f t="shared" si="147"/>
        <v>0</v>
      </c>
      <c r="L104" s="200">
        <f t="shared" si="147"/>
        <v>0</v>
      </c>
      <c r="M104" s="200">
        <f t="shared" si="147"/>
        <v>6330</v>
      </c>
      <c r="N104" s="200">
        <f t="shared" si="147"/>
        <v>0</v>
      </c>
      <c r="O104" s="200">
        <f t="shared" si="147"/>
        <v>0</v>
      </c>
      <c r="P104" s="191"/>
    </row>
    <row r="105" spans="4:16" s="138" customFormat="1" x14ac:dyDescent="0.3">
      <c r="D105" s="198" t="s">
        <v>143</v>
      </c>
      <c r="E105" s="229"/>
      <c r="F105" s="199">
        <f>QUOTIENT(MOD(F90,$E$44),$E$45)</f>
        <v>1</v>
      </c>
      <c r="G105" s="199">
        <f t="shared" ref="G105:O105" si="148">QUOTIENT(MOD(G90,$E$44),$E$45)</f>
        <v>0</v>
      </c>
      <c r="H105" s="199">
        <f t="shared" si="148"/>
        <v>0</v>
      </c>
      <c r="I105" s="199">
        <f t="shared" si="148"/>
        <v>0</v>
      </c>
      <c r="J105" s="199">
        <f t="shared" si="148"/>
        <v>1</v>
      </c>
      <c r="K105" s="199">
        <f t="shared" si="148"/>
        <v>0</v>
      </c>
      <c r="L105" s="199">
        <f t="shared" si="148"/>
        <v>0</v>
      </c>
      <c r="M105" s="199">
        <f t="shared" si="148"/>
        <v>1</v>
      </c>
      <c r="N105" s="199">
        <f t="shared" si="148"/>
        <v>0</v>
      </c>
      <c r="O105" s="199">
        <f t="shared" si="148"/>
        <v>0</v>
      </c>
      <c r="P105" s="191"/>
    </row>
    <row r="106" spans="4:16" s="138" customFormat="1" x14ac:dyDescent="0.3">
      <c r="D106" s="198" t="s">
        <v>144</v>
      </c>
      <c r="E106" s="229"/>
      <c r="F106" s="199">
        <f>QUOTIENT(F90,$E$44)</f>
        <v>0</v>
      </c>
      <c r="G106" s="199">
        <f t="shared" ref="G106:O106" si="149">QUOTIENT(G90,$E$44)</f>
        <v>0</v>
      </c>
      <c r="H106" s="199">
        <f t="shared" si="149"/>
        <v>1</v>
      </c>
      <c r="I106" s="199">
        <f t="shared" si="149"/>
        <v>1</v>
      </c>
      <c r="J106" s="199">
        <f t="shared" si="149"/>
        <v>0</v>
      </c>
      <c r="K106" s="199">
        <f t="shared" si="149"/>
        <v>0</v>
      </c>
      <c r="L106" s="199">
        <f t="shared" si="149"/>
        <v>0</v>
      </c>
      <c r="M106" s="199">
        <f t="shared" si="149"/>
        <v>0</v>
      </c>
      <c r="N106" s="199">
        <f t="shared" si="149"/>
        <v>0</v>
      </c>
      <c r="O106" s="199">
        <f t="shared" si="149"/>
        <v>0</v>
      </c>
      <c r="P106" s="191"/>
    </row>
    <row r="107" spans="4:16" s="138" customFormat="1" ht="15" thickBot="1" x14ac:dyDescent="0.35">
      <c r="D107" s="203" t="s">
        <v>145</v>
      </c>
      <c r="E107" s="230"/>
      <c r="F107" s="219">
        <f>F106*$F$84+F105*$F$85</f>
        <v>80</v>
      </c>
      <c r="G107" s="219">
        <f t="shared" ref="G107:O107" si="150">G106*$F$84+G105*$F$85</f>
        <v>0</v>
      </c>
      <c r="H107" s="219">
        <f t="shared" si="150"/>
        <v>150</v>
      </c>
      <c r="I107" s="219">
        <f t="shared" si="150"/>
        <v>150</v>
      </c>
      <c r="J107" s="219">
        <f t="shared" si="150"/>
        <v>80</v>
      </c>
      <c r="K107" s="219">
        <f t="shared" si="150"/>
        <v>0</v>
      </c>
      <c r="L107" s="219">
        <f t="shared" si="150"/>
        <v>0</v>
      </c>
      <c r="M107" s="219">
        <f t="shared" si="150"/>
        <v>80</v>
      </c>
      <c r="N107" s="219">
        <f t="shared" si="150"/>
        <v>0</v>
      </c>
      <c r="O107" s="219">
        <f t="shared" si="150"/>
        <v>0</v>
      </c>
      <c r="P107" s="177"/>
    </row>
    <row r="108" spans="4:16" s="138" customFormat="1" ht="15" thickBot="1" x14ac:dyDescent="0.35">
      <c r="D108" s="227" t="s">
        <v>146</v>
      </c>
      <c r="E108" s="231"/>
      <c r="F108" s="222">
        <f>F104+F107</f>
        <v>4100</v>
      </c>
      <c r="G108" s="222">
        <f t="shared" ref="G108:O108" si="151">G104+G107</f>
        <v>0</v>
      </c>
      <c r="H108" s="238">
        <f t="shared" si="151"/>
        <v>10450</v>
      </c>
      <c r="I108" s="237">
        <f t="shared" si="151"/>
        <v>8470</v>
      </c>
      <c r="J108" s="222">
        <f t="shared" si="151"/>
        <v>4220</v>
      </c>
      <c r="K108" s="222">
        <f t="shared" si="151"/>
        <v>0</v>
      </c>
      <c r="L108" s="222">
        <f t="shared" si="151"/>
        <v>0</v>
      </c>
      <c r="M108" s="222">
        <f t="shared" si="151"/>
        <v>6410</v>
      </c>
      <c r="N108" s="222">
        <f t="shared" si="151"/>
        <v>0</v>
      </c>
      <c r="O108" s="223">
        <f t="shared" si="151"/>
        <v>0</v>
      </c>
      <c r="P108" s="156"/>
    </row>
    <row r="109" spans="4:16" s="138" customFormat="1" ht="15" thickBot="1" x14ac:dyDescent="0.35">
      <c r="D109" s="221" t="s">
        <v>147</v>
      </c>
      <c r="E109" s="232"/>
      <c r="F109" s="224">
        <f>F103-F108</f>
        <v>-80</v>
      </c>
      <c r="G109" s="224">
        <f t="shared" ref="G109:O109" si="152">G103-G108</f>
        <v>8220</v>
      </c>
      <c r="H109" s="224">
        <f t="shared" si="152"/>
        <v>16860</v>
      </c>
      <c r="I109" s="224">
        <f t="shared" si="152"/>
        <v>12710</v>
      </c>
      <c r="J109" s="224">
        <f t="shared" si="152"/>
        <v>16860</v>
      </c>
      <c r="K109" s="224">
        <f t="shared" si="152"/>
        <v>8650</v>
      </c>
      <c r="L109" s="224">
        <f t="shared" si="152"/>
        <v>12920</v>
      </c>
      <c r="M109" s="224">
        <f t="shared" si="152"/>
        <v>0</v>
      </c>
      <c r="N109" s="224">
        <f t="shared" si="152"/>
        <v>12800</v>
      </c>
      <c r="O109" s="225">
        <f t="shared" si="152"/>
        <v>8550</v>
      </c>
    </row>
    <row r="110" spans="4:16" x14ac:dyDescent="0.3">
      <c r="D110" s="160"/>
      <c r="E110" s="161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56"/>
    </row>
    <row r="111" spans="4:16" s="138" customFormat="1" ht="15" thickBot="1" x14ac:dyDescent="0.35">
      <c r="D111" s="139"/>
      <c r="E111" s="140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</row>
    <row r="112" spans="4:16" s="138" customFormat="1" ht="15" thickBot="1" x14ac:dyDescent="0.35">
      <c r="D112" s="139"/>
      <c r="E112" s="104" t="s">
        <v>96</v>
      </c>
      <c r="F112" s="105" t="s">
        <v>97</v>
      </c>
      <c r="G112" s="105" t="s">
        <v>98</v>
      </c>
      <c r="H112" s="105" t="s">
        <v>122</v>
      </c>
      <c r="I112" s="105" t="s">
        <v>100</v>
      </c>
      <c r="J112" s="105" t="s">
        <v>101</v>
      </c>
      <c r="K112" s="105" t="s">
        <v>102</v>
      </c>
      <c r="L112" s="105" t="s">
        <v>103</v>
      </c>
      <c r="M112" s="105" t="s">
        <v>20</v>
      </c>
      <c r="N112" s="105" t="s">
        <v>21</v>
      </c>
      <c r="O112" s="106" t="s">
        <v>22</v>
      </c>
      <c r="P112" s="177" t="s">
        <v>135</v>
      </c>
    </row>
    <row r="113" spans="1:16" ht="15" thickBot="1" x14ac:dyDescent="0.35">
      <c r="D113" s="190" t="s">
        <v>134</v>
      </c>
      <c r="E113" s="68"/>
      <c r="F113" s="65" t="e">
        <f>SUM(F102,#REF!,F23)</f>
        <v>#REF!</v>
      </c>
      <c r="G113" s="65" t="e">
        <f>SUM(G102,#REF!,G23)</f>
        <v>#REF!</v>
      </c>
      <c r="H113" s="65" t="e">
        <f>SUM(H102,#REF!,H23)</f>
        <v>#REF!</v>
      </c>
      <c r="I113" s="65" t="e">
        <f>SUM(I102,#REF!,I23)</f>
        <v>#REF!</v>
      </c>
      <c r="J113" s="65" t="e">
        <f>SUM(J102,#REF!,J23)</f>
        <v>#REF!</v>
      </c>
      <c r="K113" s="65" t="e">
        <f>SUM(K102,#REF!,K23)</f>
        <v>#REF!</v>
      </c>
      <c r="L113" s="65" t="e">
        <f>SUM(L102,#REF!,L23)</f>
        <v>#REF!</v>
      </c>
      <c r="M113" s="65" t="e">
        <f>SUM(M102,#REF!,M23)</f>
        <v>#REF!</v>
      </c>
      <c r="N113" s="65" t="e">
        <f>SUM(N102,#REF!,N23)</f>
        <v>#REF!</v>
      </c>
      <c r="O113" s="66" t="e">
        <f>SUM(O102,#REF!,O23)</f>
        <v>#REF!</v>
      </c>
      <c r="P113" s="156" t="e">
        <f>SUM(F113:O113)</f>
        <v>#REF!</v>
      </c>
    </row>
    <row r="114" spans="1:16" s="138" customFormat="1" x14ac:dyDescent="0.3">
      <c r="D114" s="139"/>
      <c r="E114" s="140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91"/>
    </row>
    <row r="116" spans="1:16" x14ac:dyDescent="0.3">
      <c r="C116" s="127" t="s">
        <v>105</v>
      </c>
      <c r="D116" s="128" t="s">
        <v>111</v>
      </c>
      <c r="E116" s="135"/>
      <c r="F116" s="127"/>
    </row>
    <row r="117" spans="1:16" x14ac:dyDescent="0.3">
      <c r="D117" s="118" t="s">
        <v>110</v>
      </c>
      <c r="E117" s="120">
        <v>1</v>
      </c>
      <c r="F117" t="s">
        <v>93</v>
      </c>
    </row>
    <row r="118" spans="1:16" x14ac:dyDescent="0.3">
      <c r="D118" s="118" t="s">
        <v>33</v>
      </c>
      <c r="E118" s="122">
        <v>50</v>
      </c>
      <c r="F118" t="s">
        <v>120</v>
      </c>
      <c r="K118" s="134" t="s">
        <v>109</v>
      </c>
    </row>
    <row r="119" spans="1:16" ht="15" thickBot="1" x14ac:dyDescent="0.35">
      <c r="D119" s="118" t="s">
        <v>35</v>
      </c>
      <c r="E119" s="122">
        <v>30</v>
      </c>
      <c r="F119" t="s">
        <v>120</v>
      </c>
    </row>
    <row r="120" spans="1:16" ht="15" thickBot="1" x14ac:dyDescent="0.35">
      <c r="E120" s="104" t="s">
        <v>96</v>
      </c>
      <c r="F120" s="105" t="s">
        <v>97</v>
      </c>
      <c r="G120" s="105" t="s">
        <v>98</v>
      </c>
      <c r="H120" s="105" t="s">
        <v>122</v>
      </c>
      <c r="I120" s="105" t="s">
        <v>100</v>
      </c>
      <c r="J120" s="105" t="s">
        <v>101</v>
      </c>
      <c r="K120" s="105" t="s">
        <v>102</v>
      </c>
      <c r="L120" s="105" t="s">
        <v>103</v>
      </c>
      <c r="M120" s="105" t="s">
        <v>20</v>
      </c>
      <c r="N120" s="105" t="s">
        <v>21</v>
      </c>
      <c r="O120" s="106" t="s">
        <v>22</v>
      </c>
    </row>
    <row r="121" spans="1:16" x14ac:dyDescent="0.3">
      <c r="D121" s="129" t="s">
        <v>104</v>
      </c>
      <c r="E121" s="115"/>
      <c r="F121" s="136">
        <f t="shared" ref="F121:O121" si="153">SUM(F97,F59,F20)</f>
        <v>20</v>
      </c>
      <c r="G121" s="136">
        <f t="shared" si="153"/>
        <v>80</v>
      </c>
      <c r="H121" s="136">
        <f t="shared" si="153"/>
        <v>250</v>
      </c>
      <c r="I121" s="136">
        <f t="shared" si="153"/>
        <v>170</v>
      </c>
      <c r="J121" s="136">
        <f t="shared" si="153"/>
        <v>110</v>
      </c>
      <c r="K121" s="136">
        <f t="shared" si="153"/>
        <v>60</v>
      </c>
      <c r="L121" s="136">
        <f t="shared" si="153"/>
        <v>90</v>
      </c>
      <c r="M121" s="136">
        <f t="shared" si="153"/>
        <v>70</v>
      </c>
      <c r="N121" s="136">
        <f t="shared" si="153"/>
        <v>50</v>
      </c>
      <c r="O121" s="137">
        <f t="shared" si="153"/>
        <v>20</v>
      </c>
      <c r="P121" t="s">
        <v>112</v>
      </c>
    </row>
    <row r="122" spans="1:16" x14ac:dyDescent="0.3">
      <c r="D122" s="130" t="s">
        <v>114</v>
      </c>
      <c r="E122" s="123"/>
      <c r="F122" s="96"/>
      <c r="G122" s="96"/>
      <c r="H122" s="96"/>
      <c r="I122" s="96"/>
      <c r="J122" s="96"/>
      <c r="K122" s="96"/>
      <c r="L122" s="96"/>
      <c r="M122" s="96"/>
      <c r="N122" s="96"/>
      <c r="O122" s="107"/>
    </row>
    <row r="123" spans="1:16" x14ac:dyDescent="0.3">
      <c r="D123" s="131" t="s">
        <v>85</v>
      </c>
      <c r="E123" s="116">
        <v>50</v>
      </c>
      <c r="F123" s="97">
        <f t="shared" ref="F123:O123" si="154">E123+F125-F121</f>
        <v>30</v>
      </c>
      <c r="G123" s="97">
        <f t="shared" si="154"/>
        <v>50</v>
      </c>
      <c r="H123" s="97">
        <f t="shared" si="154"/>
        <v>50</v>
      </c>
      <c r="I123" s="97">
        <f t="shared" si="154"/>
        <v>30</v>
      </c>
      <c r="J123" s="97">
        <f t="shared" si="154"/>
        <v>70</v>
      </c>
      <c r="K123" s="97">
        <f t="shared" si="154"/>
        <v>60</v>
      </c>
      <c r="L123" s="97">
        <f t="shared" si="154"/>
        <v>70</v>
      </c>
      <c r="M123" s="97">
        <f t="shared" si="154"/>
        <v>50</v>
      </c>
      <c r="N123" s="97">
        <f t="shared" si="154"/>
        <v>50</v>
      </c>
      <c r="O123" s="100">
        <f t="shared" si="154"/>
        <v>30</v>
      </c>
    </row>
    <row r="124" spans="1:16" x14ac:dyDescent="0.3">
      <c r="D124" s="131" t="s">
        <v>30</v>
      </c>
      <c r="E124" s="116"/>
      <c r="F124" s="97">
        <f t="shared" ref="F124:O124" si="155">IF(E123-F121&lt;=$E$119, F121-E123+$E$119,0)</f>
        <v>0</v>
      </c>
      <c r="G124" s="97">
        <f t="shared" si="155"/>
        <v>80</v>
      </c>
      <c r="H124" s="97">
        <f t="shared" si="155"/>
        <v>230</v>
      </c>
      <c r="I124" s="97">
        <f t="shared" si="155"/>
        <v>150</v>
      </c>
      <c r="J124" s="97">
        <f t="shared" si="155"/>
        <v>110</v>
      </c>
      <c r="K124" s="97">
        <f t="shared" si="155"/>
        <v>20</v>
      </c>
      <c r="L124" s="97">
        <f t="shared" si="155"/>
        <v>60</v>
      </c>
      <c r="M124" s="97">
        <f t="shared" si="155"/>
        <v>30</v>
      </c>
      <c r="N124" s="97">
        <f t="shared" si="155"/>
        <v>30</v>
      </c>
      <c r="O124" s="100">
        <f t="shared" si="155"/>
        <v>0</v>
      </c>
    </row>
    <row r="125" spans="1:16" x14ac:dyDescent="0.3">
      <c r="A125" t="s">
        <v>158</v>
      </c>
      <c r="D125" s="132" t="s">
        <v>113</v>
      </c>
      <c r="E125" s="116"/>
      <c r="F125" s="97">
        <f xml:space="preserve"> CEILING(F124/$E$118,1)*$E$118</f>
        <v>0</v>
      </c>
      <c r="G125" s="97">
        <f t="shared" ref="G125:O125" si="156" xml:space="preserve"> CEILING(G124/$E$118,1)*$E$118</f>
        <v>100</v>
      </c>
      <c r="H125" s="178">
        <f t="shared" si="156"/>
        <v>250</v>
      </c>
      <c r="I125" s="97">
        <f t="shared" si="156"/>
        <v>150</v>
      </c>
      <c r="J125" s="97">
        <f t="shared" si="156"/>
        <v>150</v>
      </c>
      <c r="K125" s="97">
        <f t="shared" si="156"/>
        <v>50</v>
      </c>
      <c r="L125" s="97">
        <f t="shared" si="156"/>
        <v>100</v>
      </c>
      <c r="M125" s="97">
        <f t="shared" si="156"/>
        <v>50</v>
      </c>
      <c r="N125" s="97">
        <f t="shared" si="156"/>
        <v>50</v>
      </c>
      <c r="O125" s="100">
        <f t="shared" si="156"/>
        <v>0</v>
      </c>
    </row>
    <row r="126" spans="1:16" ht="15" thickBot="1" x14ac:dyDescent="0.35">
      <c r="A126" t="s">
        <v>159</v>
      </c>
      <c r="D126" s="133" t="s">
        <v>86</v>
      </c>
      <c r="E126" s="74"/>
      <c r="F126" s="54">
        <f>G125</f>
        <v>100</v>
      </c>
      <c r="G126" s="54">
        <f>H125</f>
        <v>250</v>
      </c>
      <c r="H126" s="54">
        <f t="shared" ref="H126:O126" si="157">I125</f>
        <v>150</v>
      </c>
      <c r="I126" s="54">
        <f t="shared" si="157"/>
        <v>150</v>
      </c>
      <c r="J126" s="54">
        <f t="shared" si="157"/>
        <v>50</v>
      </c>
      <c r="K126" s="54">
        <f t="shared" si="157"/>
        <v>100</v>
      </c>
      <c r="L126" s="54">
        <f t="shared" si="157"/>
        <v>50</v>
      </c>
      <c r="M126" s="54">
        <f t="shared" si="157"/>
        <v>50</v>
      </c>
      <c r="N126" s="54">
        <f t="shared" si="157"/>
        <v>0</v>
      </c>
      <c r="O126" s="55">
        <f t="shared" si="157"/>
        <v>0</v>
      </c>
      <c r="P126" s="177" t="s">
        <v>136</v>
      </c>
    </row>
    <row r="127" spans="1:16" ht="15" thickBot="1" x14ac:dyDescent="0.35">
      <c r="D127" s="67" t="s">
        <v>132</v>
      </c>
      <c r="E127" s="68"/>
      <c r="F127" s="65" t="e">
        <f>F101+#REF!+F29</f>
        <v>#REF!</v>
      </c>
      <c r="G127" s="65" t="e">
        <f>G101+#REF!+G29</f>
        <v>#REF!</v>
      </c>
      <c r="H127" s="65" t="e">
        <f>H101+#REF!+H29</f>
        <v>#REF!</v>
      </c>
      <c r="I127" s="65" t="e">
        <f>I101+#REF!+I29</f>
        <v>#REF!</v>
      </c>
      <c r="J127" s="65" t="e">
        <f>J101+#REF!+J29</f>
        <v>#REF!</v>
      </c>
      <c r="K127" s="65" t="e">
        <f>K101+#REF!+K29</f>
        <v>#REF!</v>
      </c>
      <c r="L127" s="65" t="e">
        <f>L101+#REF!+L29</f>
        <v>#REF!</v>
      </c>
      <c r="M127" s="65" t="e">
        <f>M101+#REF!+M29</f>
        <v>#REF!</v>
      </c>
      <c r="N127" s="65" t="e">
        <f>N101+#REF!+N29</f>
        <v>#REF!</v>
      </c>
      <c r="O127" s="66" t="e">
        <f>O101+#REF!+O29</f>
        <v>#REF!</v>
      </c>
      <c r="P127" s="156" t="e">
        <f>SUM(F127:O127)</f>
        <v>#REF!</v>
      </c>
    </row>
    <row r="128" spans="1:16" x14ac:dyDescent="0.3">
      <c r="H128" s="135" t="s">
        <v>138</v>
      </c>
      <c r="K128" s="4" t="s">
        <v>140</v>
      </c>
      <c r="L128" s="85" t="s">
        <v>141</v>
      </c>
    </row>
    <row r="130" spans="3:5" x14ac:dyDescent="0.3">
      <c r="C130" s="155" t="s">
        <v>133</v>
      </c>
      <c r="E130" s="189"/>
    </row>
    <row r="131" spans="3:5" x14ac:dyDescent="0.3">
      <c r="C131" s="157" t="s">
        <v>121</v>
      </c>
    </row>
    <row r="132" spans="3:5" x14ac:dyDescent="0.3">
      <c r="C132" t="s">
        <v>137</v>
      </c>
    </row>
    <row r="133" spans="3:5" x14ac:dyDescent="0.3">
      <c r="C133" t="s">
        <v>139</v>
      </c>
    </row>
    <row r="134" spans="3:5" x14ac:dyDescent="0.3">
      <c r="C134" t="s">
        <v>156</v>
      </c>
    </row>
    <row r="135" spans="3:5" x14ac:dyDescent="0.3">
      <c r="C135" t="s">
        <v>157</v>
      </c>
    </row>
    <row r="157" spans="3:11" x14ac:dyDescent="0.3">
      <c r="C157" s="127" t="s">
        <v>105</v>
      </c>
      <c r="D157" s="128" t="s">
        <v>111</v>
      </c>
      <c r="E157" s="135"/>
      <c r="F157" s="127"/>
    </row>
    <row r="158" spans="3:11" x14ac:dyDescent="0.3">
      <c r="D158" s="118" t="s">
        <v>110</v>
      </c>
      <c r="E158" s="120">
        <v>1</v>
      </c>
      <c r="F158" t="s">
        <v>93</v>
      </c>
    </row>
    <row r="159" spans="3:11" x14ac:dyDescent="0.3">
      <c r="D159" s="118" t="s">
        <v>33</v>
      </c>
      <c r="E159" s="122">
        <v>10</v>
      </c>
      <c r="F159" t="s">
        <v>66</v>
      </c>
      <c r="K159" s="134" t="s">
        <v>109</v>
      </c>
    </row>
    <row r="160" spans="3:11" ht="15" thickBot="1" x14ac:dyDescent="0.35">
      <c r="D160" s="118" t="s">
        <v>35</v>
      </c>
      <c r="E160" s="122">
        <v>30</v>
      </c>
      <c r="F160" t="s">
        <v>66</v>
      </c>
    </row>
    <row r="161" spans="4:16" ht="15" thickBot="1" x14ac:dyDescent="0.35">
      <c r="E161" s="104" t="s">
        <v>96</v>
      </c>
      <c r="F161" s="105" t="s">
        <v>97</v>
      </c>
      <c r="G161" s="105" t="s">
        <v>98</v>
      </c>
      <c r="H161" s="105" t="s">
        <v>99</v>
      </c>
      <c r="I161" s="105" t="s">
        <v>100</v>
      </c>
      <c r="J161" s="105" t="s">
        <v>101</v>
      </c>
      <c r="K161" s="105" t="s">
        <v>102</v>
      </c>
      <c r="L161" s="105" t="s">
        <v>103</v>
      </c>
      <c r="M161" s="105" t="s">
        <v>20</v>
      </c>
      <c r="N161" s="105" t="s">
        <v>21</v>
      </c>
      <c r="O161" s="106" t="s">
        <v>22</v>
      </c>
    </row>
    <row r="162" spans="4:16" x14ac:dyDescent="0.3">
      <c r="D162" s="129" t="s">
        <v>104</v>
      </c>
      <c r="E162" s="115"/>
      <c r="F162" s="136">
        <f t="shared" ref="F162:O162" si="158">SUM(F154,F138,F121)</f>
        <v>20</v>
      </c>
      <c r="G162" s="136">
        <f t="shared" si="158"/>
        <v>80</v>
      </c>
      <c r="H162" s="136">
        <f t="shared" si="158"/>
        <v>250</v>
      </c>
      <c r="I162" s="136">
        <f t="shared" si="158"/>
        <v>170</v>
      </c>
      <c r="J162" s="136">
        <f t="shared" si="158"/>
        <v>110</v>
      </c>
      <c r="K162" s="136">
        <f t="shared" si="158"/>
        <v>60</v>
      </c>
      <c r="L162" s="136">
        <f t="shared" si="158"/>
        <v>90</v>
      </c>
      <c r="M162" s="136">
        <f t="shared" si="158"/>
        <v>70</v>
      </c>
      <c r="N162" s="136">
        <f t="shared" si="158"/>
        <v>50</v>
      </c>
      <c r="O162" s="137">
        <f t="shared" si="158"/>
        <v>20</v>
      </c>
      <c r="P162" t="s">
        <v>112</v>
      </c>
    </row>
    <row r="163" spans="4:16" x14ac:dyDescent="0.3">
      <c r="D163" s="130" t="s">
        <v>114</v>
      </c>
      <c r="E163" s="123"/>
      <c r="F163" s="96"/>
      <c r="G163" s="96"/>
      <c r="H163" s="96"/>
      <c r="I163" s="96"/>
      <c r="J163" s="96"/>
      <c r="K163" s="96"/>
      <c r="L163" s="96"/>
      <c r="M163" s="96"/>
      <c r="N163" s="96"/>
      <c r="O163" s="107"/>
    </row>
    <row r="164" spans="4:16" x14ac:dyDescent="0.3">
      <c r="D164" s="131" t="s">
        <v>85</v>
      </c>
      <c r="E164" s="116">
        <v>50</v>
      </c>
      <c r="F164" s="97">
        <f t="shared" ref="F164:O164" si="159">E164+F163+F166-F162</f>
        <v>30</v>
      </c>
      <c r="G164" s="97">
        <f t="shared" si="159"/>
        <v>50</v>
      </c>
      <c r="H164" s="97">
        <f t="shared" si="159"/>
        <v>50</v>
      </c>
      <c r="I164" s="97">
        <f t="shared" si="159"/>
        <v>30</v>
      </c>
      <c r="J164" s="97">
        <f t="shared" si="159"/>
        <v>70</v>
      </c>
      <c r="K164" s="97">
        <f t="shared" si="159"/>
        <v>60</v>
      </c>
      <c r="L164" s="97">
        <f t="shared" si="159"/>
        <v>70</v>
      </c>
      <c r="M164" s="97">
        <f t="shared" si="159"/>
        <v>50</v>
      </c>
      <c r="N164" s="97">
        <f t="shared" si="159"/>
        <v>50</v>
      </c>
      <c r="O164" s="100">
        <f t="shared" si="159"/>
        <v>30</v>
      </c>
    </row>
    <row r="165" spans="4:16" x14ac:dyDescent="0.3">
      <c r="D165" s="131" t="s">
        <v>30</v>
      </c>
      <c r="E165" s="116"/>
      <c r="F165" s="97">
        <f t="shared" ref="F165:O165" si="160">IF(E164-F162&lt;=$E$119, F162-E164+$E$119,0)</f>
        <v>0</v>
      </c>
      <c r="G165" s="97">
        <f t="shared" si="160"/>
        <v>80</v>
      </c>
      <c r="H165" s="97">
        <f t="shared" si="160"/>
        <v>230</v>
      </c>
      <c r="I165" s="97">
        <f t="shared" si="160"/>
        <v>150</v>
      </c>
      <c r="J165" s="97">
        <f t="shared" si="160"/>
        <v>110</v>
      </c>
      <c r="K165" s="97">
        <f t="shared" si="160"/>
        <v>20</v>
      </c>
      <c r="L165" s="97">
        <f t="shared" si="160"/>
        <v>60</v>
      </c>
      <c r="M165" s="97">
        <f t="shared" si="160"/>
        <v>30</v>
      </c>
      <c r="N165" s="97">
        <f t="shared" si="160"/>
        <v>30</v>
      </c>
      <c r="O165" s="100">
        <f t="shared" si="160"/>
        <v>0</v>
      </c>
    </row>
    <row r="166" spans="4:16" x14ac:dyDescent="0.3">
      <c r="D166" s="132" t="s">
        <v>113</v>
      </c>
      <c r="E166" s="116"/>
      <c r="F166" s="97">
        <f t="shared" ref="F166:O166" si="161" xml:space="preserve"> CEILING(F165/$E$118,1)*$E$118</f>
        <v>0</v>
      </c>
      <c r="G166" s="97">
        <f t="shared" si="161"/>
        <v>100</v>
      </c>
      <c r="H166" s="97">
        <f t="shared" si="161"/>
        <v>250</v>
      </c>
      <c r="I166" s="97">
        <f t="shared" si="161"/>
        <v>150</v>
      </c>
      <c r="J166" s="97">
        <f t="shared" si="161"/>
        <v>150</v>
      </c>
      <c r="K166" s="97">
        <f t="shared" si="161"/>
        <v>50</v>
      </c>
      <c r="L166" s="97">
        <f t="shared" si="161"/>
        <v>100</v>
      </c>
      <c r="M166" s="97">
        <f t="shared" si="161"/>
        <v>50</v>
      </c>
      <c r="N166" s="97">
        <f t="shared" si="161"/>
        <v>50</v>
      </c>
      <c r="O166" s="100">
        <f t="shared" si="161"/>
        <v>0</v>
      </c>
    </row>
    <row r="167" spans="4:16" ht="15" thickBot="1" x14ac:dyDescent="0.35">
      <c r="D167" s="133" t="s">
        <v>86</v>
      </c>
      <c r="E167" s="74"/>
      <c r="F167" s="54">
        <f>G166</f>
        <v>100</v>
      </c>
      <c r="G167" s="54">
        <f>H166</f>
        <v>250</v>
      </c>
      <c r="H167" s="54">
        <f t="shared" ref="H167:O167" si="162">I166</f>
        <v>150</v>
      </c>
      <c r="I167" s="54">
        <f t="shared" si="162"/>
        <v>150</v>
      </c>
      <c r="J167" s="54">
        <f t="shared" si="162"/>
        <v>50</v>
      </c>
      <c r="K167" s="54">
        <f t="shared" si="162"/>
        <v>100</v>
      </c>
      <c r="L167" s="54">
        <f t="shared" si="162"/>
        <v>50</v>
      </c>
      <c r="M167" s="54">
        <f t="shared" si="162"/>
        <v>50</v>
      </c>
      <c r="N167" s="54">
        <f t="shared" si="162"/>
        <v>0</v>
      </c>
      <c r="O167" s="55">
        <f t="shared" si="162"/>
        <v>0</v>
      </c>
    </row>
    <row r="168" spans="4:16" ht="15" thickBot="1" x14ac:dyDescent="0.35">
      <c r="D168" s="67" t="s">
        <v>77</v>
      </c>
      <c r="E168" s="68"/>
      <c r="F168" s="65">
        <f t="shared" ref="F168:O168" si="163">F162*$F$84</f>
        <v>3000</v>
      </c>
      <c r="G168" s="65">
        <f t="shared" si="163"/>
        <v>12000</v>
      </c>
      <c r="H168" s="65">
        <f t="shared" si="163"/>
        <v>37500</v>
      </c>
      <c r="I168" s="65">
        <f t="shared" si="163"/>
        <v>25500</v>
      </c>
      <c r="J168" s="65">
        <f t="shared" si="163"/>
        <v>16500</v>
      </c>
      <c r="K168" s="65">
        <f t="shared" si="163"/>
        <v>9000</v>
      </c>
      <c r="L168" s="65">
        <f t="shared" si="163"/>
        <v>13500</v>
      </c>
      <c r="M168" s="65">
        <f t="shared" si="163"/>
        <v>10500</v>
      </c>
      <c r="N168" s="65">
        <f t="shared" si="163"/>
        <v>7500</v>
      </c>
      <c r="O168" s="66">
        <f t="shared" si="163"/>
        <v>3000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F642-8192-4AB8-8B50-F52F4810DAD0}">
  <dimension ref="A2:AH177"/>
  <sheetViews>
    <sheetView topLeftCell="A104" zoomScaleNormal="100" workbookViewId="0">
      <selection activeCell="D136" sqref="D136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34" ht="15" thickBot="1" x14ac:dyDescent="0.35">
      <c r="D20" s="269" t="s">
        <v>199</v>
      </c>
      <c r="E20" s="270"/>
      <c r="F20" s="271">
        <f>H19</f>
        <v>0</v>
      </c>
      <c r="G20" s="271">
        <f t="shared" ref="G20:O20" si="4">I19</f>
        <v>80</v>
      </c>
      <c r="H20" s="271">
        <f t="shared" si="4"/>
        <v>100</v>
      </c>
      <c r="I20" s="271">
        <f t="shared" si="4"/>
        <v>20</v>
      </c>
      <c r="J20" s="271">
        <f t="shared" si="4"/>
        <v>40</v>
      </c>
      <c r="K20" s="271">
        <f t="shared" si="4"/>
        <v>0</v>
      </c>
      <c r="L20" s="271">
        <f t="shared" si="4"/>
        <v>40</v>
      </c>
      <c r="M20" s="271">
        <f t="shared" si="4"/>
        <v>20</v>
      </c>
      <c r="N20" s="271">
        <f t="shared" si="4"/>
        <v>0</v>
      </c>
      <c r="O20" s="272">
        <f t="shared" si="4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5">QUOTIENT(MOD(G20+$E$6-1,$E$5),$E$6)</f>
        <v>0</v>
      </c>
      <c r="H21" s="370">
        <f t="shared" si="5"/>
        <v>0</v>
      </c>
      <c r="I21" s="370">
        <f t="shared" si="5"/>
        <v>0</v>
      </c>
      <c r="J21" s="370">
        <f t="shared" si="5"/>
        <v>0</v>
      </c>
      <c r="K21" s="370">
        <f t="shared" si="5"/>
        <v>0</v>
      </c>
      <c r="L21" s="370">
        <f t="shared" si="5"/>
        <v>0</v>
      </c>
      <c r="M21" s="370">
        <f t="shared" si="5"/>
        <v>0</v>
      </c>
      <c r="N21" s="370">
        <f t="shared" si="5"/>
        <v>0</v>
      </c>
      <c r="O21" s="371">
        <f t="shared" si="5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6">QUOTIENT(G20+$E$6-1,$E$5)</f>
        <v>4</v>
      </c>
      <c r="H22" s="313">
        <f t="shared" si="6"/>
        <v>5</v>
      </c>
      <c r="I22" s="313">
        <f t="shared" si="6"/>
        <v>1</v>
      </c>
      <c r="J22" s="313">
        <f t="shared" si="6"/>
        <v>2</v>
      </c>
      <c r="K22" s="313">
        <f t="shared" si="6"/>
        <v>0</v>
      </c>
      <c r="L22" s="313">
        <f t="shared" si="6"/>
        <v>2</v>
      </c>
      <c r="M22" s="313">
        <f t="shared" si="6"/>
        <v>1</v>
      </c>
      <c r="N22" s="313">
        <f t="shared" si="6"/>
        <v>0</v>
      </c>
      <c r="O22" s="314">
        <f t="shared" si="6"/>
        <v>0</v>
      </c>
    </row>
    <row r="23" spans="3:34" ht="15" thickBot="1" x14ac:dyDescent="0.35">
      <c r="D23" s="368" t="s">
        <v>207</v>
      </c>
      <c r="E23" s="372"/>
      <c r="F23" s="373">
        <f t="shared" ref="F23:O23" si="7">F22*$F$5+F21*$F$6</f>
        <v>0</v>
      </c>
      <c r="G23" s="373">
        <f t="shared" si="7"/>
        <v>2400</v>
      </c>
      <c r="H23" s="373">
        <f t="shared" si="7"/>
        <v>3000</v>
      </c>
      <c r="I23" s="373">
        <f t="shared" si="7"/>
        <v>600</v>
      </c>
      <c r="J23" s="373">
        <f t="shared" si="7"/>
        <v>1200</v>
      </c>
      <c r="K23" s="373">
        <f t="shared" si="7"/>
        <v>0</v>
      </c>
      <c r="L23" s="373">
        <f t="shared" si="7"/>
        <v>1200</v>
      </c>
      <c r="M23" s="373">
        <f t="shared" si="7"/>
        <v>600</v>
      </c>
      <c r="N23" s="373">
        <f t="shared" si="7"/>
        <v>0</v>
      </c>
      <c r="O23" s="374">
        <f t="shared" si="7"/>
        <v>0</v>
      </c>
    </row>
    <row r="24" spans="3:34" x14ac:dyDescent="0.3">
      <c r="D24" s="179" t="s">
        <v>170</v>
      </c>
      <c r="E24" s="243"/>
      <c r="F24" s="334">
        <v>210</v>
      </c>
      <c r="G24" s="334">
        <v>211</v>
      </c>
      <c r="H24" s="334">
        <v>213</v>
      </c>
      <c r="I24" s="334">
        <v>215</v>
      </c>
      <c r="J24" s="334">
        <v>215</v>
      </c>
      <c r="K24" s="334">
        <v>216</v>
      </c>
      <c r="L24" s="334">
        <v>214</v>
      </c>
      <c r="M24" s="334">
        <v>212</v>
      </c>
      <c r="N24" s="334">
        <v>210</v>
      </c>
      <c r="O24" s="335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D25">
        <v>5</v>
      </c>
    </row>
    <row r="26" spans="3:34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s="138" customFormat="1" x14ac:dyDescent="0.3">
      <c r="D31" s="375" t="s">
        <v>143</v>
      </c>
      <c r="E31" s="310"/>
      <c r="F31" s="369">
        <f>QUOTIENT(MOD(F30+$E$6-1,$E$5),$E$6)</f>
        <v>0</v>
      </c>
      <c r="G31" s="369">
        <f t="shared" ref="G31:O31" si="13">QUOTIENT(MOD(G30+$E$6-1,$E$5),$E$6)</f>
        <v>1</v>
      </c>
      <c r="H31" s="369">
        <f t="shared" si="13"/>
        <v>0</v>
      </c>
      <c r="I31" s="369">
        <f t="shared" si="13"/>
        <v>0</v>
      </c>
      <c r="J31" s="369">
        <f t="shared" si="13"/>
        <v>0</v>
      </c>
      <c r="K31" s="369">
        <f t="shared" si="13"/>
        <v>0</v>
      </c>
      <c r="L31" s="369">
        <f t="shared" si="13"/>
        <v>0</v>
      </c>
      <c r="M31" s="369">
        <f t="shared" si="13"/>
        <v>1</v>
      </c>
      <c r="N31" s="369">
        <f t="shared" si="13"/>
        <v>0</v>
      </c>
      <c r="O31" s="378">
        <f t="shared" si="13"/>
        <v>0</v>
      </c>
      <c r="P31" s="191" t="s">
        <v>211</v>
      </c>
      <c r="AA31" s="3" t="s">
        <v>217</v>
      </c>
      <c r="AB31" s="3" t="s">
        <v>215</v>
      </c>
      <c r="AC31" s="350" t="s">
        <v>216</v>
      </c>
      <c r="AD31" s="351" t="s">
        <v>215</v>
      </c>
      <c r="AE31" s="352" t="s">
        <v>216</v>
      </c>
      <c r="AF31" s="353" t="s">
        <v>216</v>
      </c>
      <c r="AG31" s="352" t="s">
        <v>215</v>
      </c>
      <c r="AH31" s="354" t="s">
        <v>215</v>
      </c>
    </row>
    <row r="32" spans="3:34" s="138" customFormat="1" x14ac:dyDescent="0.3">
      <c r="D32" s="197" t="s">
        <v>144</v>
      </c>
      <c r="E32" s="310"/>
      <c r="F32" s="313">
        <f>QUOTIENT(F30+$E$6-1,$E$5)</f>
        <v>0</v>
      </c>
      <c r="G32" s="313">
        <f t="shared" ref="G32:O32" si="14">QUOTIENT(G30+$E$6-1,$E$5)</f>
        <v>1</v>
      </c>
      <c r="H32" s="313">
        <f t="shared" si="14"/>
        <v>2</v>
      </c>
      <c r="I32" s="313">
        <f t="shared" si="14"/>
        <v>1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W32" s="138">
        <v>0</v>
      </c>
      <c r="X32" s="138">
        <f>CEILING(W32,20)</f>
        <v>0</v>
      </c>
      <c r="Y32" s="138">
        <f>FLOOR(W32,20)</f>
        <v>0</v>
      </c>
      <c r="Z32" s="138">
        <f>MOD(W32,20)</f>
        <v>0</v>
      </c>
      <c r="AA32" s="3">
        <v>0</v>
      </c>
      <c r="AB32" s="3">
        <v>0</v>
      </c>
      <c r="AC32" s="355">
        <v>0</v>
      </c>
      <c r="AD32" s="356">
        <v>0</v>
      </c>
      <c r="AE32" s="357">
        <f>QUOTIENT(MOD(W32,$AD$26),$AD$25)</f>
        <v>0</v>
      </c>
      <c r="AF32" s="358">
        <f>QUOTIENT(MOD(W32+$AD$25-1,$AD$26),$AD$25)</f>
        <v>0</v>
      </c>
      <c r="AG32" s="357">
        <f>QUOTIENT(W32,$AD$26)</f>
        <v>0</v>
      </c>
      <c r="AH32" s="359">
        <f>QUOTIENT(W32+$AD$25-1,$AD$26)</f>
        <v>0</v>
      </c>
    </row>
    <row r="33" spans="3:34" s="138" customFormat="1" ht="15" thickBot="1" x14ac:dyDescent="0.35">
      <c r="D33" s="376" t="s">
        <v>145</v>
      </c>
      <c r="E33" s="315"/>
      <c r="F33" s="316">
        <f>F32*$F$5+F31*$F$6</f>
        <v>0</v>
      </c>
      <c r="G33" s="316">
        <f t="shared" ref="G33:O33" si="15">G32*$F$5+G31*$F$6</f>
        <v>950</v>
      </c>
      <c r="H33" s="316">
        <f t="shared" si="15"/>
        <v>1200</v>
      </c>
      <c r="I33" s="316">
        <f t="shared" si="15"/>
        <v>600</v>
      </c>
      <c r="J33" s="316">
        <f t="shared" si="15"/>
        <v>0</v>
      </c>
      <c r="K33" s="316">
        <f t="shared" si="15"/>
        <v>0</v>
      </c>
      <c r="L33" s="316">
        <f t="shared" si="15"/>
        <v>0</v>
      </c>
      <c r="M33" s="316">
        <f t="shared" si="15"/>
        <v>350</v>
      </c>
      <c r="N33" s="316">
        <f t="shared" si="15"/>
        <v>0</v>
      </c>
      <c r="O33" s="317">
        <f t="shared" si="15"/>
        <v>0</v>
      </c>
      <c r="P33" s="177"/>
      <c r="W33" s="138">
        <v>1</v>
      </c>
      <c r="X33" s="138">
        <f t="shared" ref="X33:X74" si="16">CEILING(W33,20)</f>
        <v>20</v>
      </c>
      <c r="Y33" s="138">
        <f t="shared" ref="Y33:Y74" si="17">FLOOR(W33,20)</f>
        <v>0</v>
      </c>
      <c r="Z33" s="138">
        <f t="shared" ref="Z33:Z74" si="18">MOD(W33,20)</f>
        <v>1</v>
      </c>
      <c r="AA33" s="3">
        <v>1</v>
      </c>
      <c r="AB33" s="3">
        <v>0</v>
      </c>
      <c r="AC33" s="355">
        <v>1</v>
      </c>
      <c r="AD33" s="356">
        <v>0</v>
      </c>
      <c r="AE33" s="357">
        <f t="shared" ref="AE33:AE74" si="19">QUOTIENT(MOD(W33,$AD$26),$AD$25)</f>
        <v>0</v>
      </c>
      <c r="AF33" s="358">
        <f t="shared" ref="AF33:AF74" si="20">QUOTIENT(MOD(W33+$AD$25-1,$AD$26),$AD$25)</f>
        <v>1</v>
      </c>
      <c r="AG33" s="357">
        <f t="shared" ref="AG33:AG74" si="21">QUOTIENT(W33,$AD$26)</f>
        <v>0</v>
      </c>
      <c r="AH33" s="359">
        <f t="shared" ref="AH33:AH74" si="22">QUOTIENT(W33+$AD$25-1,$AD$26)</f>
        <v>0</v>
      </c>
    </row>
    <row r="34" spans="3:34" s="138" customFormat="1" x14ac:dyDescent="0.3">
      <c r="C34" s="294" t="s">
        <v>182</v>
      </c>
      <c r="D34" s="320" t="s">
        <v>194</v>
      </c>
      <c r="E34" s="243"/>
      <c r="F34" s="333">
        <f>F30*F24</f>
        <v>0</v>
      </c>
      <c r="G34" s="333">
        <f t="shared" ref="G34:O34" si="23">G30*G24</f>
        <v>6330</v>
      </c>
      <c r="H34" s="333">
        <f t="shared" si="23"/>
        <v>8520</v>
      </c>
      <c r="I34" s="333">
        <f t="shared" si="23"/>
        <v>3225</v>
      </c>
      <c r="J34" s="333">
        <f t="shared" si="23"/>
        <v>0</v>
      </c>
      <c r="K34" s="333">
        <f t="shared" si="23"/>
        <v>0</v>
      </c>
      <c r="L34" s="333">
        <f t="shared" si="23"/>
        <v>0</v>
      </c>
      <c r="M34" s="333">
        <f t="shared" si="23"/>
        <v>2120</v>
      </c>
      <c r="N34" s="333">
        <f t="shared" si="23"/>
        <v>0</v>
      </c>
      <c r="O34" s="377">
        <f t="shared" si="23"/>
        <v>0</v>
      </c>
      <c r="P34" s="177"/>
      <c r="W34" s="138">
        <v>2</v>
      </c>
      <c r="X34" s="138">
        <f t="shared" si="16"/>
        <v>20</v>
      </c>
      <c r="Y34" s="138">
        <f t="shared" si="17"/>
        <v>0</v>
      </c>
      <c r="Z34" s="138">
        <f t="shared" si="18"/>
        <v>2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si="19"/>
        <v>0</v>
      </c>
      <c r="AF34" s="358">
        <f t="shared" si="20"/>
        <v>1</v>
      </c>
      <c r="AG34" s="357">
        <f t="shared" si="21"/>
        <v>0</v>
      </c>
      <c r="AH34" s="359">
        <f t="shared" si="22"/>
        <v>0</v>
      </c>
    </row>
    <row r="35" spans="3:34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24">G34+G33</f>
        <v>7280</v>
      </c>
      <c r="H35" s="292">
        <f t="shared" si="24"/>
        <v>9720</v>
      </c>
      <c r="I35" s="292">
        <f t="shared" si="24"/>
        <v>3825</v>
      </c>
      <c r="J35" s="292">
        <f t="shared" si="24"/>
        <v>0</v>
      </c>
      <c r="K35" s="292">
        <f t="shared" si="24"/>
        <v>0</v>
      </c>
      <c r="L35" s="292">
        <f t="shared" si="24"/>
        <v>0</v>
      </c>
      <c r="M35" s="292">
        <f t="shared" si="24"/>
        <v>2470</v>
      </c>
      <c r="N35" s="292">
        <f t="shared" si="24"/>
        <v>0</v>
      </c>
      <c r="O35" s="293">
        <f t="shared" si="24"/>
        <v>0</v>
      </c>
      <c r="P35" s="191"/>
      <c r="W35" s="138">
        <v>3</v>
      </c>
      <c r="X35" s="138">
        <f t="shared" si="16"/>
        <v>20</v>
      </c>
      <c r="Y35" s="138">
        <f t="shared" si="17"/>
        <v>0</v>
      </c>
      <c r="Z35" s="138">
        <f t="shared" si="18"/>
        <v>3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19"/>
        <v>0</v>
      </c>
      <c r="AF35" s="358">
        <f t="shared" si="20"/>
        <v>1</v>
      </c>
      <c r="AG35" s="357">
        <f t="shared" si="21"/>
        <v>0</v>
      </c>
      <c r="AH35" s="359">
        <f t="shared" si="22"/>
        <v>0</v>
      </c>
    </row>
    <row r="36" spans="3:34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25">G30*G27</f>
        <v>12390</v>
      </c>
      <c r="H36" s="194">
        <f t="shared" si="25"/>
        <v>16400</v>
      </c>
      <c r="I36" s="194">
        <f t="shared" si="25"/>
        <v>6225</v>
      </c>
      <c r="J36" s="194">
        <f t="shared" si="25"/>
        <v>0</v>
      </c>
      <c r="K36" s="194">
        <f t="shared" si="25"/>
        <v>0</v>
      </c>
      <c r="L36" s="194">
        <f t="shared" si="25"/>
        <v>0</v>
      </c>
      <c r="M36" s="194">
        <f t="shared" si="25"/>
        <v>4190</v>
      </c>
      <c r="N36" s="194">
        <f t="shared" si="25"/>
        <v>0</v>
      </c>
      <c r="O36" s="195">
        <f t="shared" si="25"/>
        <v>0</v>
      </c>
      <c r="P36" s="191"/>
      <c r="W36" s="138">
        <v>4</v>
      </c>
      <c r="X36" s="138">
        <f t="shared" si="16"/>
        <v>20</v>
      </c>
      <c r="Y36" s="138">
        <f t="shared" si="17"/>
        <v>0</v>
      </c>
      <c r="Z36" s="138">
        <f t="shared" si="18"/>
        <v>4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19"/>
        <v>0</v>
      </c>
      <c r="AF36" s="358">
        <f t="shared" si="20"/>
        <v>1</v>
      </c>
      <c r="AG36" s="357">
        <f t="shared" si="21"/>
        <v>0</v>
      </c>
      <c r="AH36" s="359">
        <f t="shared" si="22"/>
        <v>0</v>
      </c>
    </row>
    <row r="37" spans="3:34" s="138" customFormat="1" ht="15" thickBot="1" x14ac:dyDescent="0.35">
      <c r="D37" s="322" t="s">
        <v>208</v>
      </c>
      <c r="E37" s="325"/>
      <c r="F37" s="326">
        <f>F36-F35</f>
        <v>0</v>
      </c>
      <c r="G37" s="326">
        <f>G36-G35</f>
        <v>5110</v>
      </c>
      <c r="H37" s="340">
        <f t="shared" ref="H37:O37" si="26">H36-H35</f>
        <v>6680</v>
      </c>
      <c r="I37" s="326">
        <f t="shared" si="26"/>
        <v>2400</v>
      </c>
      <c r="J37" s="326">
        <f t="shared" si="26"/>
        <v>0</v>
      </c>
      <c r="K37" s="326">
        <f t="shared" si="26"/>
        <v>0</v>
      </c>
      <c r="L37" s="326">
        <f t="shared" si="26"/>
        <v>0</v>
      </c>
      <c r="M37" s="326">
        <f t="shared" si="26"/>
        <v>1720</v>
      </c>
      <c r="N37" s="326">
        <f t="shared" si="26"/>
        <v>0</v>
      </c>
      <c r="O37" s="327">
        <f t="shared" si="26"/>
        <v>0</v>
      </c>
      <c r="P37" s="251" t="s">
        <v>180</v>
      </c>
      <c r="W37" s="138">
        <v>5</v>
      </c>
      <c r="X37" s="138">
        <f t="shared" si="16"/>
        <v>20</v>
      </c>
      <c r="Y37" s="138">
        <f t="shared" si="17"/>
        <v>0</v>
      </c>
      <c r="Z37" s="138">
        <f t="shared" si="18"/>
        <v>5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19"/>
        <v>1</v>
      </c>
      <c r="AF37" s="358">
        <f t="shared" si="20"/>
        <v>1</v>
      </c>
      <c r="AG37" s="357">
        <f t="shared" si="21"/>
        <v>0</v>
      </c>
      <c r="AH37" s="359">
        <f t="shared" si="22"/>
        <v>0</v>
      </c>
    </row>
    <row r="38" spans="3:34" s="138" customFormat="1" ht="15" thickBot="1" x14ac:dyDescent="0.35">
      <c r="D38" s="319" t="s">
        <v>209</v>
      </c>
      <c r="E38" s="232"/>
      <c r="F38" s="224">
        <f>F29-F37</f>
        <v>0</v>
      </c>
      <c r="G38" s="224">
        <f>G29-G37</f>
        <v>8650</v>
      </c>
      <c r="H38" s="224">
        <f t="shared" ref="H38:O38" si="27">H29-H37</f>
        <v>10020</v>
      </c>
      <c r="I38" s="224">
        <f t="shared" si="27"/>
        <v>1000</v>
      </c>
      <c r="J38" s="224">
        <f t="shared" si="27"/>
        <v>6920</v>
      </c>
      <c r="K38" s="224">
        <f t="shared" si="27"/>
        <v>0</v>
      </c>
      <c r="L38" s="224">
        <f t="shared" si="27"/>
        <v>7160</v>
      </c>
      <c r="M38" s="224">
        <f t="shared" si="27"/>
        <v>1820</v>
      </c>
      <c r="N38" s="224">
        <f t="shared" si="27"/>
        <v>0</v>
      </c>
      <c r="O38" s="225">
        <f t="shared" si="27"/>
        <v>0</v>
      </c>
      <c r="W38" s="138">
        <v>6</v>
      </c>
      <c r="X38" s="138">
        <f t="shared" si="16"/>
        <v>20</v>
      </c>
      <c r="Y38" s="138">
        <f t="shared" si="17"/>
        <v>0</v>
      </c>
      <c r="Z38" s="138">
        <f t="shared" si="18"/>
        <v>6</v>
      </c>
      <c r="AA38" s="3">
        <v>2</v>
      </c>
      <c r="AB38" s="3">
        <v>0</v>
      </c>
      <c r="AC38" s="355">
        <v>1</v>
      </c>
      <c r="AD38" s="356">
        <v>0</v>
      </c>
      <c r="AE38" s="357">
        <f t="shared" si="19"/>
        <v>1</v>
      </c>
      <c r="AF38" s="358">
        <f t="shared" si="20"/>
        <v>2</v>
      </c>
      <c r="AG38" s="357">
        <f t="shared" si="21"/>
        <v>0</v>
      </c>
      <c r="AH38" s="359">
        <f t="shared" si="22"/>
        <v>0</v>
      </c>
    </row>
    <row r="39" spans="3:34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28">G30/G20</f>
        <v>0.375</v>
      </c>
      <c r="H39" s="330">
        <f t="shared" si="28"/>
        <v>0.4</v>
      </c>
      <c r="I39" s="330">
        <f t="shared" si="28"/>
        <v>0.75</v>
      </c>
      <c r="J39" s="330">
        <f t="shared" si="28"/>
        <v>0</v>
      </c>
      <c r="K39" s="330" t="e">
        <f t="shared" si="28"/>
        <v>#DIV/0!</v>
      </c>
      <c r="L39" s="330">
        <f t="shared" si="28"/>
        <v>0</v>
      </c>
      <c r="M39" s="330">
        <f t="shared" si="28"/>
        <v>0.5</v>
      </c>
      <c r="N39" s="330" t="e">
        <f t="shared" si="28"/>
        <v>#DIV/0!</v>
      </c>
      <c r="O39" s="330" t="e">
        <f t="shared" si="28"/>
        <v>#DIV/0!</v>
      </c>
      <c r="W39" s="138">
        <v>7</v>
      </c>
      <c r="X39" s="138">
        <f t="shared" si="16"/>
        <v>20</v>
      </c>
      <c r="Y39" s="138">
        <f t="shared" si="17"/>
        <v>0</v>
      </c>
      <c r="Z39" s="138">
        <f t="shared" si="18"/>
        <v>7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19"/>
        <v>1</v>
      </c>
      <c r="AF39" s="358">
        <f t="shared" si="20"/>
        <v>2</v>
      </c>
      <c r="AG39" s="357">
        <f t="shared" si="21"/>
        <v>0</v>
      </c>
      <c r="AH39" s="359">
        <f t="shared" si="22"/>
        <v>0</v>
      </c>
    </row>
    <row r="40" spans="3:34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29">G35/G26</f>
        <v>0.37759336099585061</v>
      </c>
      <c r="H40" s="330">
        <f t="shared" si="29"/>
        <v>0.4</v>
      </c>
      <c r="I40" s="330">
        <f t="shared" si="29"/>
        <v>0.78061224489795922</v>
      </c>
      <c r="J40" s="330">
        <f t="shared" si="29"/>
        <v>0</v>
      </c>
      <c r="K40" s="330" t="e">
        <f t="shared" si="29"/>
        <v>#DIV/0!</v>
      </c>
      <c r="L40" s="330">
        <f t="shared" si="29"/>
        <v>0</v>
      </c>
      <c r="M40" s="330">
        <f t="shared" si="29"/>
        <v>0.51033057851239672</v>
      </c>
      <c r="N40" s="330" t="e">
        <f t="shared" si="29"/>
        <v>#DIV/0!</v>
      </c>
      <c r="O40" s="330" t="e">
        <f t="shared" si="29"/>
        <v>#DIV/0!</v>
      </c>
      <c r="W40" s="138">
        <v>8</v>
      </c>
      <c r="X40" s="138">
        <f t="shared" si="16"/>
        <v>20</v>
      </c>
      <c r="Y40" s="138">
        <f t="shared" si="17"/>
        <v>0</v>
      </c>
      <c r="Z40" s="138">
        <f t="shared" si="18"/>
        <v>8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19"/>
        <v>1</v>
      </c>
      <c r="AF40" s="358">
        <f t="shared" si="20"/>
        <v>2</v>
      </c>
      <c r="AG40" s="357">
        <f t="shared" si="21"/>
        <v>0</v>
      </c>
      <c r="AH40" s="359">
        <f t="shared" si="22"/>
        <v>0</v>
      </c>
    </row>
    <row r="41" spans="3:34" x14ac:dyDescent="0.3">
      <c r="D41" s="328" t="s">
        <v>214</v>
      </c>
      <c r="E41" s="331"/>
      <c r="F41" s="332" t="e">
        <f>F37/F29</f>
        <v>#DIV/0!</v>
      </c>
      <c r="G41" s="332">
        <f t="shared" ref="G41:O41" si="30">G37/G29</f>
        <v>0.37136627906976744</v>
      </c>
      <c r="H41" s="332">
        <f t="shared" si="30"/>
        <v>0.4</v>
      </c>
      <c r="I41" s="332">
        <f t="shared" si="30"/>
        <v>0.70588235294117652</v>
      </c>
      <c r="J41" s="332">
        <f t="shared" si="30"/>
        <v>0</v>
      </c>
      <c r="K41" s="332" t="e">
        <f t="shared" si="30"/>
        <v>#DIV/0!</v>
      </c>
      <c r="L41" s="332">
        <f t="shared" si="30"/>
        <v>0</v>
      </c>
      <c r="M41" s="332">
        <f t="shared" si="30"/>
        <v>0.48587570621468928</v>
      </c>
      <c r="N41" s="332" t="e">
        <f t="shared" si="30"/>
        <v>#DIV/0!</v>
      </c>
      <c r="O41" s="332" t="e">
        <f t="shared" si="30"/>
        <v>#DIV/0!</v>
      </c>
      <c r="S41" s="138"/>
      <c r="T41" s="138"/>
      <c r="W41" s="138">
        <v>9</v>
      </c>
      <c r="X41" s="138">
        <f t="shared" si="16"/>
        <v>20</v>
      </c>
      <c r="Y41" s="138">
        <f t="shared" si="17"/>
        <v>0</v>
      </c>
      <c r="Z41" s="138">
        <f t="shared" si="18"/>
        <v>9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19"/>
        <v>1</v>
      </c>
      <c r="AF41" s="358">
        <f t="shared" si="20"/>
        <v>2</v>
      </c>
      <c r="AG41" s="357">
        <f t="shared" si="21"/>
        <v>0</v>
      </c>
      <c r="AH41" s="359">
        <f t="shared" si="22"/>
        <v>0</v>
      </c>
    </row>
    <row r="42" spans="3:34" x14ac:dyDescent="0.3">
      <c r="E42" s="4"/>
      <c r="S42" s="138"/>
      <c r="T42" s="138"/>
      <c r="W42" s="138">
        <v>10</v>
      </c>
      <c r="X42" s="138">
        <f t="shared" si="16"/>
        <v>20</v>
      </c>
      <c r="Y42" s="138">
        <f t="shared" si="17"/>
        <v>0</v>
      </c>
      <c r="Z42" s="138">
        <f t="shared" si="18"/>
        <v>10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19"/>
        <v>2</v>
      </c>
      <c r="AF42" s="358">
        <f t="shared" si="20"/>
        <v>2</v>
      </c>
      <c r="AG42" s="357">
        <f t="shared" si="21"/>
        <v>0</v>
      </c>
      <c r="AH42" s="359">
        <f t="shared" si="22"/>
        <v>0</v>
      </c>
    </row>
    <row r="43" spans="3:34" x14ac:dyDescent="0.3">
      <c r="C43" s="117" t="s">
        <v>82</v>
      </c>
      <c r="D43" s="94" t="s">
        <v>107</v>
      </c>
      <c r="E43" s="4"/>
      <c r="S43" s="138"/>
      <c r="T43" s="138"/>
      <c r="W43" s="138">
        <v>11</v>
      </c>
      <c r="X43" s="138">
        <f t="shared" si="16"/>
        <v>20</v>
      </c>
      <c r="Y43" s="138">
        <f t="shared" si="17"/>
        <v>0</v>
      </c>
      <c r="Z43" s="138">
        <f t="shared" si="18"/>
        <v>11</v>
      </c>
      <c r="AA43" s="3">
        <v>3</v>
      </c>
      <c r="AB43" s="3">
        <v>0</v>
      </c>
      <c r="AC43" s="355">
        <v>0</v>
      </c>
      <c r="AD43" s="356">
        <v>1</v>
      </c>
      <c r="AE43" s="357">
        <f t="shared" si="19"/>
        <v>2</v>
      </c>
      <c r="AF43" s="358">
        <f t="shared" si="20"/>
        <v>3</v>
      </c>
      <c r="AG43" s="357">
        <f t="shared" si="21"/>
        <v>0</v>
      </c>
      <c r="AH43" s="359">
        <f t="shared" si="22"/>
        <v>0</v>
      </c>
    </row>
    <row r="44" spans="3:34" x14ac:dyDescent="0.3">
      <c r="D44" s="118" t="s">
        <v>115</v>
      </c>
      <c r="E44" s="142">
        <v>20</v>
      </c>
      <c r="F44" s="119">
        <v>500</v>
      </c>
      <c r="G44"/>
      <c r="I44" s="342" t="s">
        <v>221</v>
      </c>
      <c r="P44" s="4"/>
      <c r="S44" s="138"/>
      <c r="T44" s="138"/>
      <c r="W44" s="138">
        <v>12</v>
      </c>
      <c r="X44" s="138">
        <f t="shared" si="16"/>
        <v>20</v>
      </c>
      <c r="Y44" s="138">
        <f t="shared" si="17"/>
        <v>0</v>
      </c>
      <c r="Z44" s="138">
        <f t="shared" si="18"/>
        <v>12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19"/>
        <v>2</v>
      </c>
      <c r="AF44" s="358">
        <f t="shared" si="20"/>
        <v>3</v>
      </c>
      <c r="AG44" s="357">
        <f t="shared" si="21"/>
        <v>0</v>
      </c>
      <c r="AH44" s="359">
        <f t="shared" si="22"/>
        <v>0</v>
      </c>
    </row>
    <row r="45" spans="3:34" x14ac:dyDescent="0.3">
      <c r="D45" s="118" t="s">
        <v>116</v>
      </c>
      <c r="E45" s="142">
        <v>10</v>
      </c>
      <c r="F45" s="119">
        <v>280</v>
      </c>
      <c r="G45"/>
      <c r="P45" s="4"/>
      <c r="S45" s="138"/>
      <c r="T45" s="138"/>
      <c r="W45" s="138">
        <v>13</v>
      </c>
      <c r="X45" s="138">
        <f t="shared" si="16"/>
        <v>20</v>
      </c>
      <c r="Y45" s="138">
        <f t="shared" si="17"/>
        <v>0</v>
      </c>
      <c r="Z45" s="138">
        <f t="shared" si="18"/>
        <v>13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19"/>
        <v>2</v>
      </c>
      <c r="AF45" s="358">
        <f t="shared" si="20"/>
        <v>3</v>
      </c>
      <c r="AG45" s="357">
        <f t="shared" si="21"/>
        <v>0</v>
      </c>
      <c r="AH45" s="359">
        <f t="shared" si="22"/>
        <v>0</v>
      </c>
    </row>
    <row r="46" spans="3:34" x14ac:dyDescent="0.3">
      <c r="D46" s="118" t="s">
        <v>92</v>
      </c>
      <c r="E46" s="120">
        <v>1</v>
      </c>
      <c r="F46" t="s">
        <v>93</v>
      </c>
      <c r="S46" s="138"/>
      <c r="T46" s="138"/>
      <c r="W46" s="138">
        <v>14</v>
      </c>
      <c r="X46" s="138">
        <f t="shared" si="16"/>
        <v>20</v>
      </c>
      <c r="Y46" s="138">
        <f t="shared" si="17"/>
        <v>0</v>
      </c>
      <c r="Z46" s="138">
        <f t="shared" si="18"/>
        <v>14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19"/>
        <v>2</v>
      </c>
      <c r="AF46" s="358">
        <f t="shared" si="20"/>
        <v>3</v>
      </c>
      <c r="AG46" s="357">
        <f t="shared" si="21"/>
        <v>0</v>
      </c>
      <c r="AH46" s="359">
        <f t="shared" si="22"/>
        <v>0</v>
      </c>
    </row>
    <row r="47" spans="3:34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W47" s="138">
        <v>15</v>
      </c>
      <c r="X47" s="138">
        <f t="shared" si="16"/>
        <v>20</v>
      </c>
      <c r="Y47" s="138">
        <f t="shared" si="17"/>
        <v>0</v>
      </c>
      <c r="Z47" s="138">
        <f t="shared" si="18"/>
        <v>15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19"/>
        <v>3</v>
      </c>
      <c r="AF47" s="358">
        <f t="shared" si="20"/>
        <v>3</v>
      </c>
      <c r="AG47" s="357">
        <f t="shared" si="21"/>
        <v>0</v>
      </c>
      <c r="AH47" s="359">
        <f t="shared" si="22"/>
        <v>0</v>
      </c>
    </row>
    <row r="48" spans="3:34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W48" s="138">
        <v>16</v>
      </c>
      <c r="X48" s="138">
        <f t="shared" si="16"/>
        <v>20</v>
      </c>
      <c r="Y48" s="138">
        <f t="shared" si="17"/>
        <v>0</v>
      </c>
      <c r="Z48" s="138">
        <f t="shared" si="18"/>
        <v>16</v>
      </c>
      <c r="AA48" s="3">
        <v>0</v>
      </c>
      <c r="AB48" s="3">
        <v>1</v>
      </c>
      <c r="AC48" s="355">
        <v>0</v>
      </c>
      <c r="AD48" s="356">
        <v>1</v>
      </c>
      <c r="AE48" s="357">
        <f t="shared" si="19"/>
        <v>3</v>
      </c>
      <c r="AF48" s="358">
        <f t="shared" si="20"/>
        <v>0</v>
      </c>
      <c r="AG48" s="357">
        <f t="shared" si="21"/>
        <v>0</v>
      </c>
      <c r="AH48" s="359">
        <f t="shared" si="22"/>
        <v>1</v>
      </c>
    </row>
    <row r="49" spans="3:34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W49" s="138">
        <v>17</v>
      </c>
      <c r="X49" s="138">
        <f t="shared" si="16"/>
        <v>20</v>
      </c>
      <c r="Y49" s="138">
        <f t="shared" si="17"/>
        <v>0</v>
      </c>
      <c r="Z49" s="138">
        <f t="shared" si="18"/>
        <v>17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19"/>
        <v>3</v>
      </c>
      <c r="AF49" s="358">
        <f t="shared" si="20"/>
        <v>0</v>
      </c>
      <c r="AG49" s="357">
        <f t="shared" si="21"/>
        <v>0</v>
      </c>
      <c r="AH49" s="359">
        <f t="shared" si="22"/>
        <v>1</v>
      </c>
    </row>
    <row r="50" spans="3:34" x14ac:dyDescent="0.3">
      <c r="D50" s="275" t="s">
        <v>162</v>
      </c>
      <c r="E50" s="276"/>
      <c r="F50" s="302"/>
      <c r="G50" s="302"/>
      <c r="H50" s="302"/>
      <c r="I50" s="158">
        <v>20</v>
      </c>
      <c r="J50" s="303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W50" s="138">
        <v>18</v>
      </c>
      <c r="X50" s="138">
        <f t="shared" si="16"/>
        <v>20</v>
      </c>
      <c r="Y50" s="138">
        <f t="shared" si="17"/>
        <v>0</v>
      </c>
      <c r="Z50" s="138">
        <f t="shared" si="18"/>
        <v>18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19"/>
        <v>3</v>
      </c>
      <c r="AF50" s="358">
        <f t="shared" si="20"/>
        <v>0</v>
      </c>
      <c r="AG50" s="357">
        <f t="shared" si="21"/>
        <v>0</v>
      </c>
      <c r="AH50" s="359">
        <f t="shared" si="22"/>
        <v>1</v>
      </c>
    </row>
    <row r="51" spans="3:34" x14ac:dyDescent="0.3">
      <c r="D51" s="277" t="s">
        <v>204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W51" s="138">
        <v>19</v>
      </c>
      <c r="X51" s="138">
        <f t="shared" si="16"/>
        <v>20</v>
      </c>
      <c r="Y51" s="138">
        <f t="shared" si="17"/>
        <v>0</v>
      </c>
      <c r="Z51" s="138">
        <f t="shared" si="18"/>
        <v>19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19"/>
        <v>3</v>
      </c>
      <c r="AF51" s="358">
        <f t="shared" si="20"/>
        <v>0</v>
      </c>
      <c r="AG51" s="357">
        <f t="shared" si="21"/>
        <v>0</v>
      </c>
      <c r="AH51" s="359">
        <f t="shared" si="22"/>
        <v>1</v>
      </c>
    </row>
    <row r="52" spans="3:34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W52" s="138">
        <v>20</v>
      </c>
      <c r="X52" s="138">
        <f t="shared" si="16"/>
        <v>20</v>
      </c>
      <c r="Y52" s="138">
        <f t="shared" si="17"/>
        <v>20</v>
      </c>
      <c r="Z52" s="138">
        <f t="shared" si="18"/>
        <v>0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19"/>
        <v>0</v>
      </c>
      <c r="AF52" s="358">
        <f t="shared" si="20"/>
        <v>0</v>
      </c>
      <c r="AG52" s="357">
        <f t="shared" si="21"/>
        <v>1</v>
      </c>
      <c r="AH52" s="359">
        <f t="shared" si="22"/>
        <v>1</v>
      </c>
    </row>
    <row r="53" spans="3:34" x14ac:dyDescent="0.3">
      <c r="D53" s="283" t="s">
        <v>205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W53" s="138">
        <v>21</v>
      </c>
      <c r="X53" s="138">
        <f t="shared" si="16"/>
        <v>40</v>
      </c>
      <c r="Y53" s="138">
        <f t="shared" si="17"/>
        <v>20</v>
      </c>
      <c r="Z53" s="138">
        <f t="shared" si="18"/>
        <v>1</v>
      </c>
      <c r="AA53" s="3">
        <v>1</v>
      </c>
      <c r="AB53" s="3">
        <v>1</v>
      </c>
      <c r="AC53" s="355">
        <v>1</v>
      </c>
      <c r="AD53" s="356">
        <v>1</v>
      </c>
      <c r="AE53" s="357">
        <f t="shared" si="19"/>
        <v>0</v>
      </c>
      <c r="AF53" s="358">
        <f t="shared" si="20"/>
        <v>1</v>
      </c>
      <c r="AG53" s="357">
        <f t="shared" si="21"/>
        <v>1</v>
      </c>
      <c r="AH53" s="359">
        <f t="shared" si="22"/>
        <v>1</v>
      </c>
    </row>
    <row r="54" spans="3:34" ht="15" thickBot="1" x14ac:dyDescent="0.35">
      <c r="D54" s="287" t="s">
        <v>206</v>
      </c>
      <c r="E54" s="288"/>
      <c r="F54" s="289">
        <f>SUM(F50:F53)</f>
        <v>0</v>
      </c>
      <c r="G54" s="289">
        <f t="shared" ref="G54:N54" si="31">SUM(G50:G53)</f>
        <v>50</v>
      </c>
      <c r="H54" s="289">
        <f t="shared" si="31"/>
        <v>0</v>
      </c>
      <c r="I54" s="289">
        <f t="shared" si="31"/>
        <v>80</v>
      </c>
      <c r="J54" s="289">
        <f t="shared" si="31"/>
        <v>100</v>
      </c>
      <c r="K54" s="289">
        <f t="shared" si="31"/>
        <v>15</v>
      </c>
      <c r="L54" s="289">
        <f t="shared" si="31"/>
        <v>40</v>
      </c>
      <c r="M54" s="289">
        <f t="shared" si="31"/>
        <v>10</v>
      </c>
      <c r="N54" s="289">
        <f t="shared" si="31"/>
        <v>50</v>
      </c>
      <c r="O54" s="290">
        <f>SUM(O50:O53)</f>
        <v>10</v>
      </c>
      <c r="S54" s="138"/>
      <c r="T54" s="138"/>
      <c r="W54" s="138">
        <v>22</v>
      </c>
      <c r="X54" s="138">
        <f t="shared" si="16"/>
        <v>40</v>
      </c>
      <c r="Y54" s="138">
        <f t="shared" si="17"/>
        <v>20</v>
      </c>
      <c r="Z54" s="138">
        <f t="shared" si="18"/>
        <v>2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19"/>
        <v>0</v>
      </c>
      <c r="AF54" s="358">
        <f t="shared" si="20"/>
        <v>1</v>
      </c>
      <c r="AG54" s="357">
        <f t="shared" si="21"/>
        <v>1</v>
      </c>
      <c r="AH54" s="359">
        <f t="shared" si="22"/>
        <v>1</v>
      </c>
    </row>
    <row r="55" spans="3:34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W55" s="138">
        <v>23</v>
      </c>
      <c r="X55" s="138">
        <f t="shared" si="16"/>
        <v>40</v>
      </c>
      <c r="Y55" s="138">
        <f t="shared" si="17"/>
        <v>20</v>
      </c>
      <c r="Z55" s="138">
        <f t="shared" si="18"/>
        <v>3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19"/>
        <v>0</v>
      </c>
      <c r="AF55" s="358">
        <f t="shared" si="20"/>
        <v>1</v>
      </c>
      <c r="AG55" s="357">
        <f t="shared" si="21"/>
        <v>1</v>
      </c>
      <c r="AH55" s="359">
        <f t="shared" si="22"/>
        <v>1</v>
      </c>
    </row>
    <row r="56" spans="3:34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32">F56+G55+G58-G54</f>
        <v>20</v>
      </c>
      <c r="H56" s="267">
        <f t="shared" si="32"/>
        <v>20</v>
      </c>
      <c r="I56" s="267">
        <f t="shared" si="32"/>
        <v>20</v>
      </c>
      <c r="J56" s="267">
        <f t="shared" si="32"/>
        <v>20</v>
      </c>
      <c r="K56" s="267">
        <f t="shared" si="32"/>
        <v>25</v>
      </c>
      <c r="L56" s="267">
        <f t="shared" si="32"/>
        <v>25</v>
      </c>
      <c r="M56" s="267">
        <f t="shared" si="32"/>
        <v>35</v>
      </c>
      <c r="N56" s="267">
        <f t="shared" si="32"/>
        <v>25</v>
      </c>
      <c r="O56" s="268">
        <f t="shared" si="32"/>
        <v>35</v>
      </c>
      <c r="Q56" s="341" t="s">
        <v>48</v>
      </c>
      <c r="W56" s="138">
        <v>24</v>
      </c>
      <c r="X56" s="138">
        <f t="shared" si="16"/>
        <v>40</v>
      </c>
      <c r="Y56" s="138">
        <f t="shared" si="17"/>
        <v>20</v>
      </c>
      <c r="Z56" s="138">
        <f t="shared" si="18"/>
        <v>4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19"/>
        <v>0</v>
      </c>
      <c r="AF56" s="358">
        <f t="shared" si="20"/>
        <v>1</v>
      </c>
      <c r="AG56" s="357">
        <f t="shared" si="21"/>
        <v>1</v>
      </c>
      <c r="AH56" s="359">
        <f t="shared" si="22"/>
        <v>1</v>
      </c>
    </row>
    <row r="57" spans="3:34" x14ac:dyDescent="0.3">
      <c r="C57" s="251" t="s">
        <v>47</v>
      </c>
      <c r="D57" s="112" t="s">
        <v>201</v>
      </c>
      <c r="E57" s="266"/>
      <c r="F57" s="267">
        <f>IF(E56-F54&lt;=$E$48, F54-E56+$E$48,0)</f>
        <v>0</v>
      </c>
      <c r="G57" s="267">
        <f t="shared" ref="G57:O57" si="33">IF(F56-G54&lt;=$E$48, G54-F56+$E$48,0)</f>
        <v>20</v>
      </c>
      <c r="H57" s="267">
        <f t="shared" si="33"/>
        <v>0</v>
      </c>
      <c r="I57" s="267">
        <f t="shared" si="33"/>
        <v>80</v>
      </c>
      <c r="J57" s="267">
        <f t="shared" si="33"/>
        <v>100</v>
      </c>
      <c r="K57" s="267">
        <f t="shared" si="33"/>
        <v>15</v>
      </c>
      <c r="L57" s="267">
        <f t="shared" si="33"/>
        <v>35</v>
      </c>
      <c r="M57" s="267">
        <f t="shared" si="33"/>
        <v>5</v>
      </c>
      <c r="N57" s="267">
        <f t="shared" si="33"/>
        <v>35</v>
      </c>
      <c r="O57" s="268">
        <f t="shared" si="33"/>
        <v>5</v>
      </c>
      <c r="Q57" s="342" t="s">
        <v>46</v>
      </c>
      <c r="W57" s="138">
        <v>25</v>
      </c>
      <c r="X57" s="138">
        <f t="shared" si="16"/>
        <v>40</v>
      </c>
      <c r="Y57" s="138">
        <f t="shared" si="17"/>
        <v>20</v>
      </c>
      <c r="Z57" s="138">
        <f t="shared" si="18"/>
        <v>5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19"/>
        <v>1</v>
      </c>
      <c r="AF57" s="358">
        <f t="shared" si="20"/>
        <v>1</v>
      </c>
      <c r="AG57" s="357">
        <f t="shared" si="21"/>
        <v>1</v>
      </c>
      <c r="AH57" s="359">
        <f t="shared" si="22"/>
        <v>1</v>
      </c>
    </row>
    <row r="58" spans="3:34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34" xml:space="preserve"> CEILING(G57/$E$47,1)*$E$47</f>
        <v>20</v>
      </c>
      <c r="H58" s="267">
        <f t="shared" si="34"/>
        <v>0</v>
      </c>
      <c r="I58" s="267">
        <f t="shared" si="34"/>
        <v>80</v>
      </c>
      <c r="J58" s="267">
        <f t="shared" si="34"/>
        <v>100</v>
      </c>
      <c r="K58" s="267">
        <f t="shared" si="34"/>
        <v>20</v>
      </c>
      <c r="L58" s="267">
        <f t="shared" si="34"/>
        <v>40</v>
      </c>
      <c r="M58" s="267">
        <f t="shared" si="34"/>
        <v>20</v>
      </c>
      <c r="N58" s="267">
        <f t="shared" si="34"/>
        <v>40</v>
      </c>
      <c r="O58" s="268">
        <f t="shared" si="34"/>
        <v>20</v>
      </c>
      <c r="W58" s="138">
        <v>26</v>
      </c>
      <c r="X58" s="138">
        <f t="shared" si="16"/>
        <v>40</v>
      </c>
      <c r="Y58" s="138">
        <f t="shared" si="17"/>
        <v>20</v>
      </c>
      <c r="Z58" s="138">
        <f t="shared" si="18"/>
        <v>6</v>
      </c>
      <c r="AA58" s="3">
        <v>2</v>
      </c>
      <c r="AB58" s="3">
        <v>1</v>
      </c>
      <c r="AC58" s="355">
        <v>1</v>
      </c>
      <c r="AD58" s="356">
        <v>1</v>
      </c>
      <c r="AE58" s="357">
        <f t="shared" si="19"/>
        <v>1</v>
      </c>
      <c r="AF58" s="358">
        <f t="shared" si="20"/>
        <v>2</v>
      </c>
      <c r="AG58" s="357">
        <f t="shared" si="21"/>
        <v>1</v>
      </c>
      <c r="AH58" s="359">
        <f t="shared" si="22"/>
        <v>1</v>
      </c>
    </row>
    <row r="59" spans="3:34" ht="15" thickBot="1" x14ac:dyDescent="0.35">
      <c r="D59" s="269" t="s">
        <v>199</v>
      </c>
      <c r="E59" s="343"/>
      <c r="F59" s="344">
        <f>G58</f>
        <v>20</v>
      </c>
      <c r="G59" s="344">
        <f t="shared" ref="G59:O59" si="35">H58</f>
        <v>0</v>
      </c>
      <c r="H59" s="344">
        <f t="shared" si="35"/>
        <v>80</v>
      </c>
      <c r="I59" s="344">
        <f t="shared" si="35"/>
        <v>100</v>
      </c>
      <c r="J59" s="344">
        <f t="shared" si="35"/>
        <v>20</v>
      </c>
      <c r="K59" s="344">
        <f t="shared" si="35"/>
        <v>40</v>
      </c>
      <c r="L59" s="344">
        <f t="shared" si="35"/>
        <v>20</v>
      </c>
      <c r="M59" s="344">
        <f t="shared" si="35"/>
        <v>40</v>
      </c>
      <c r="N59" s="344">
        <f t="shared" si="35"/>
        <v>20</v>
      </c>
      <c r="O59" s="345">
        <f t="shared" si="35"/>
        <v>0</v>
      </c>
      <c r="W59" s="138">
        <v>27</v>
      </c>
      <c r="X59" s="138">
        <f t="shared" si="16"/>
        <v>40</v>
      </c>
      <c r="Y59" s="138">
        <f t="shared" si="17"/>
        <v>20</v>
      </c>
      <c r="Z59" s="138">
        <f t="shared" si="18"/>
        <v>7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19"/>
        <v>1</v>
      </c>
      <c r="AF59" s="358">
        <f t="shared" si="20"/>
        <v>2</v>
      </c>
      <c r="AG59" s="357">
        <f t="shared" si="21"/>
        <v>1</v>
      </c>
      <c r="AH59" s="359">
        <f t="shared" si="22"/>
        <v>1</v>
      </c>
    </row>
    <row r="60" spans="3:34" x14ac:dyDescent="0.3">
      <c r="D60" s="153" t="s">
        <v>118</v>
      </c>
      <c r="E60" s="149"/>
      <c r="F60" s="370">
        <f>QUOTIENT(MOD(F59+$E$45-1,$E$44),$E$45)</f>
        <v>0</v>
      </c>
      <c r="G60" s="370">
        <f t="shared" ref="G60:O60" si="36">QUOTIENT(MOD(G59+$E$45-1,$E$44),$E$45)</f>
        <v>0</v>
      </c>
      <c r="H60" s="370">
        <f t="shared" si="36"/>
        <v>0</v>
      </c>
      <c r="I60" s="370">
        <f t="shared" si="36"/>
        <v>0</v>
      </c>
      <c r="J60" s="370">
        <f t="shared" si="36"/>
        <v>0</v>
      </c>
      <c r="K60" s="370">
        <f t="shared" si="36"/>
        <v>0</v>
      </c>
      <c r="L60" s="370">
        <f t="shared" si="36"/>
        <v>0</v>
      </c>
      <c r="M60" s="370">
        <f t="shared" si="36"/>
        <v>0</v>
      </c>
      <c r="N60" s="370">
        <f t="shared" si="36"/>
        <v>0</v>
      </c>
      <c r="O60" s="371">
        <f t="shared" si="36"/>
        <v>0</v>
      </c>
      <c r="W60" s="138">
        <v>28</v>
      </c>
      <c r="X60" s="138">
        <f t="shared" si="16"/>
        <v>40</v>
      </c>
      <c r="Y60" s="138">
        <f t="shared" si="17"/>
        <v>20</v>
      </c>
      <c r="Z60" s="138">
        <f t="shared" si="18"/>
        <v>8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19"/>
        <v>1</v>
      </c>
      <c r="AF60" s="358">
        <f t="shared" si="20"/>
        <v>2</v>
      </c>
      <c r="AG60" s="357">
        <f t="shared" si="21"/>
        <v>1</v>
      </c>
      <c r="AH60" s="359">
        <f t="shared" si="22"/>
        <v>1</v>
      </c>
    </row>
    <row r="61" spans="3:34" x14ac:dyDescent="0.3">
      <c r="C61" s="251"/>
      <c r="D61" s="176" t="s">
        <v>117</v>
      </c>
      <c r="E61" s="164"/>
      <c r="F61" s="313">
        <f>QUOTIENT(F59+$E$45-1,$E$44)</f>
        <v>1</v>
      </c>
      <c r="G61" s="313">
        <f t="shared" ref="G61:O61" si="37">QUOTIENT(G59+$E$45-1,$E$44)</f>
        <v>0</v>
      </c>
      <c r="H61" s="313">
        <f t="shared" si="37"/>
        <v>4</v>
      </c>
      <c r="I61" s="313">
        <f t="shared" si="37"/>
        <v>5</v>
      </c>
      <c r="J61" s="313">
        <f t="shared" si="37"/>
        <v>1</v>
      </c>
      <c r="K61" s="313">
        <f t="shared" si="37"/>
        <v>2</v>
      </c>
      <c r="L61" s="313">
        <f t="shared" si="37"/>
        <v>1</v>
      </c>
      <c r="M61" s="313">
        <f t="shared" si="37"/>
        <v>2</v>
      </c>
      <c r="N61" s="313">
        <f t="shared" si="37"/>
        <v>1</v>
      </c>
      <c r="O61" s="314">
        <f t="shared" si="37"/>
        <v>0</v>
      </c>
      <c r="W61" s="138">
        <v>29</v>
      </c>
      <c r="X61" s="138">
        <f t="shared" si="16"/>
        <v>40</v>
      </c>
      <c r="Y61" s="138">
        <f t="shared" si="17"/>
        <v>20</v>
      </c>
      <c r="Z61" s="138">
        <f t="shared" si="18"/>
        <v>9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19"/>
        <v>1</v>
      </c>
      <c r="AF61" s="358">
        <f t="shared" si="20"/>
        <v>2</v>
      </c>
      <c r="AG61" s="357">
        <f t="shared" si="21"/>
        <v>1</v>
      </c>
      <c r="AH61" s="359">
        <f t="shared" si="22"/>
        <v>1</v>
      </c>
    </row>
    <row r="62" spans="3:34" ht="15" thickBot="1" x14ac:dyDescent="0.35">
      <c r="D62" s="252" t="s">
        <v>207</v>
      </c>
      <c r="E62" s="372"/>
      <c r="F62" s="373">
        <f>F61*$F$44+F60*$F$45</f>
        <v>500</v>
      </c>
      <c r="G62" s="373">
        <f t="shared" ref="G62:O62" si="38">G61*$F$44+G60*$F$45</f>
        <v>0</v>
      </c>
      <c r="H62" s="373">
        <f t="shared" si="38"/>
        <v>2000</v>
      </c>
      <c r="I62" s="373">
        <f t="shared" si="38"/>
        <v>2500</v>
      </c>
      <c r="J62" s="373">
        <f t="shared" si="38"/>
        <v>500</v>
      </c>
      <c r="K62" s="373">
        <f t="shared" si="38"/>
        <v>1000</v>
      </c>
      <c r="L62" s="373">
        <f t="shared" si="38"/>
        <v>500</v>
      </c>
      <c r="M62" s="373">
        <f t="shared" si="38"/>
        <v>1000</v>
      </c>
      <c r="N62" s="373">
        <f t="shared" si="38"/>
        <v>500</v>
      </c>
      <c r="O62" s="374">
        <f t="shared" si="38"/>
        <v>0</v>
      </c>
      <c r="W62" s="138">
        <v>30</v>
      </c>
      <c r="X62" s="138">
        <f t="shared" si="16"/>
        <v>40</v>
      </c>
      <c r="Y62" s="138">
        <f t="shared" si="17"/>
        <v>20</v>
      </c>
      <c r="Z62" s="138">
        <f t="shared" si="18"/>
        <v>10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19"/>
        <v>2</v>
      </c>
      <c r="AF62" s="358">
        <f t="shared" si="20"/>
        <v>2</v>
      </c>
      <c r="AG62" s="357">
        <f t="shared" si="21"/>
        <v>1</v>
      </c>
      <c r="AH62" s="359">
        <f t="shared" si="22"/>
        <v>1</v>
      </c>
    </row>
    <row r="63" spans="3:34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W63" s="138">
        <v>31</v>
      </c>
      <c r="X63" s="138">
        <f t="shared" si="16"/>
        <v>40</v>
      </c>
      <c r="Y63" s="138">
        <f t="shared" si="17"/>
        <v>20</v>
      </c>
      <c r="Z63" s="138">
        <f t="shared" si="18"/>
        <v>11</v>
      </c>
      <c r="AA63" s="3">
        <v>3</v>
      </c>
      <c r="AB63" s="3">
        <v>1</v>
      </c>
      <c r="AC63" s="355">
        <v>0</v>
      </c>
      <c r="AD63" s="356">
        <v>2</v>
      </c>
      <c r="AE63" s="357">
        <f t="shared" si="19"/>
        <v>2</v>
      </c>
      <c r="AF63" s="358">
        <f t="shared" si="20"/>
        <v>3</v>
      </c>
      <c r="AG63" s="357">
        <f t="shared" si="21"/>
        <v>1</v>
      </c>
      <c r="AH63" s="359">
        <f t="shared" si="22"/>
        <v>1</v>
      </c>
    </row>
    <row r="64" spans="3:34" x14ac:dyDescent="0.3">
      <c r="C64" s="251" t="s">
        <v>181</v>
      </c>
      <c r="D64" s="242" t="s">
        <v>171</v>
      </c>
      <c r="E64" s="243"/>
      <c r="F64" s="333">
        <f t="shared" ref="F64:O64" si="39">F63*F59</f>
        <v>4200</v>
      </c>
      <c r="G64" s="333">
        <f t="shared" si="39"/>
        <v>0</v>
      </c>
      <c r="H64" s="333">
        <f t="shared" si="39"/>
        <v>17040</v>
      </c>
      <c r="I64" s="333">
        <f t="shared" si="39"/>
        <v>21500</v>
      </c>
      <c r="J64" s="333">
        <f t="shared" si="39"/>
        <v>4300</v>
      </c>
      <c r="K64" s="333">
        <f t="shared" si="39"/>
        <v>8640</v>
      </c>
      <c r="L64" s="333">
        <f t="shared" si="39"/>
        <v>4280</v>
      </c>
      <c r="M64" s="333">
        <f t="shared" si="39"/>
        <v>8480</v>
      </c>
      <c r="N64" s="333">
        <f t="shared" si="39"/>
        <v>4200</v>
      </c>
      <c r="O64" s="377">
        <f t="shared" si="39"/>
        <v>0</v>
      </c>
      <c r="P64" s="251" t="s">
        <v>177</v>
      </c>
      <c r="W64" s="138">
        <v>32</v>
      </c>
      <c r="X64" s="138">
        <f t="shared" si="16"/>
        <v>40</v>
      </c>
      <c r="Y64" s="138">
        <f t="shared" si="17"/>
        <v>20</v>
      </c>
      <c r="Z64" s="138">
        <f t="shared" si="18"/>
        <v>12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19"/>
        <v>2</v>
      </c>
      <c r="AF64" s="358">
        <f t="shared" si="20"/>
        <v>3</v>
      </c>
      <c r="AG64" s="357">
        <f t="shared" si="21"/>
        <v>1</v>
      </c>
      <c r="AH64" s="359">
        <f t="shared" si="22"/>
        <v>1</v>
      </c>
    </row>
    <row r="65" spans="3:34" ht="15" thickBot="1" x14ac:dyDescent="0.35">
      <c r="D65" s="254" t="s">
        <v>172</v>
      </c>
      <c r="E65" s="255"/>
      <c r="F65" s="336">
        <f t="shared" ref="F65:O65" si="40">F62+F64</f>
        <v>4700</v>
      </c>
      <c r="G65" s="336">
        <f t="shared" si="40"/>
        <v>0</v>
      </c>
      <c r="H65" s="336">
        <f t="shared" si="40"/>
        <v>19040</v>
      </c>
      <c r="I65" s="336">
        <f t="shared" si="40"/>
        <v>24000</v>
      </c>
      <c r="J65" s="336">
        <f t="shared" si="40"/>
        <v>4800</v>
      </c>
      <c r="K65" s="336">
        <f t="shared" si="40"/>
        <v>9640</v>
      </c>
      <c r="L65" s="336">
        <f t="shared" si="40"/>
        <v>4780</v>
      </c>
      <c r="M65" s="336">
        <f t="shared" si="40"/>
        <v>9480</v>
      </c>
      <c r="N65" s="336">
        <f t="shared" si="40"/>
        <v>4700</v>
      </c>
      <c r="O65" s="337">
        <f t="shared" si="40"/>
        <v>0</v>
      </c>
      <c r="P65" s="251" t="s">
        <v>178</v>
      </c>
      <c r="W65" s="138">
        <v>33</v>
      </c>
      <c r="X65" s="138">
        <f t="shared" si="16"/>
        <v>40</v>
      </c>
      <c r="Y65" s="138">
        <f t="shared" si="17"/>
        <v>20</v>
      </c>
      <c r="Z65" s="138">
        <f t="shared" si="18"/>
        <v>13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19"/>
        <v>2</v>
      </c>
      <c r="AF65" s="358">
        <f t="shared" si="20"/>
        <v>3</v>
      </c>
      <c r="AG65" s="357">
        <f t="shared" si="21"/>
        <v>1</v>
      </c>
      <c r="AH65" s="359">
        <f t="shared" si="22"/>
        <v>1</v>
      </c>
    </row>
    <row r="66" spans="3:34" x14ac:dyDescent="0.3">
      <c r="D66" s="179" t="s">
        <v>173</v>
      </c>
      <c r="E66" s="273"/>
      <c r="F66" s="181">
        <v>411</v>
      </c>
      <c r="G66" s="181">
        <v>414</v>
      </c>
      <c r="H66" s="181">
        <v>412</v>
      </c>
      <c r="I66" s="181">
        <v>413</v>
      </c>
      <c r="J66" s="181">
        <v>418</v>
      </c>
      <c r="K66" s="181">
        <v>428</v>
      </c>
      <c r="L66" s="181">
        <v>426</v>
      </c>
      <c r="M66" s="181">
        <v>419</v>
      </c>
      <c r="N66" s="181">
        <v>415</v>
      </c>
      <c r="O66" s="182">
        <v>421</v>
      </c>
      <c r="W66" s="138">
        <v>34</v>
      </c>
      <c r="X66" s="138">
        <f t="shared" si="16"/>
        <v>40</v>
      </c>
      <c r="Y66" s="138">
        <f t="shared" si="17"/>
        <v>20</v>
      </c>
      <c r="Z66" s="138">
        <f t="shared" si="18"/>
        <v>14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19"/>
        <v>2</v>
      </c>
      <c r="AF66" s="358">
        <f t="shared" si="20"/>
        <v>3</v>
      </c>
      <c r="AG66" s="357">
        <f t="shared" si="21"/>
        <v>1</v>
      </c>
      <c r="AH66" s="359">
        <f t="shared" si="22"/>
        <v>1</v>
      </c>
    </row>
    <row r="67" spans="3:34" x14ac:dyDescent="0.3">
      <c r="D67" s="242" t="s">
        <v>175</v>
      </c>
      <c r="E67" s="274"/>
      <c r="F67" s="338">
        <f>F66*F59</f>
        <v>8220</v>
      </c>
      <c r="G67" s="338">
        <f t="shared" ref="G67:O67" si="41">G66*G59</f>
        <v>0</v>
      </c>
      <c r="H67" s="338">
        <f t="shared" si="41"/>
        <v>32960</v>
      </c>
      <c r="I67" s="338">
        <f t="shared" si="41"/>
        <v>41300</v>
      </c>
      <c r="J67" s="338">
        <f t="shared" si="41"/>
        <v>8360</v>
      </c>
      <c r="K67" s="338">
        <f t="shared" si="41"/>
        <v>17120</v>
      </c>
      <c r="L67" s="338">
        <f t="shared" si="41"/>
        <v>8520</v>
      </c>
      <c r="M67" s="338">
        <f t="shared" si="41"/>
        <v>16760</v>
      </c>
      <c r="N67" s="338">
        <f t="shared" si="41"/>
        <v>8300</v>
      </c>
      <c r="O67" s="339">
        <f t="shared" si="41"/>
        <v>0</v>
      </c>
      <c r="P67" s="251" t="s">
        <v>179</v>
      </c>
      <c r="W67" s="138">
        <v>35</v>
      </c>
      <c r="X67" s="138">
        <f t="shared" si="16"/>
        <v>40</v>
      </c>
      <c r="Y67" s="138">
        <f t="shared" si="17"/>
        <v>20</v>
      </c>
      <c r="Z67" s="138">
        <f t="shared" si="18"/>
        <v>15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19"/>
        <v>3</v>
      </c>
      <c r="AF67" s="358">
        <f t="shared" si="20"/>
        <v>3</v>
      </c>
      <c r="AG67" s="357">
        <f t="shared" si="21"/>
        <v>1</v>
      </c>
      <c r="AH67" s="359">
        <f t="shared" si="22"/>
        <v>1</v>
      </c>
    </row>
    <row r="68" spans="3:34" ht="13.8" customHeight="1" thickBot="1" x14ac:dyDescent="0.35">
      <c r="D68" s="295" t="s">
        <v>176</v>
      </c>
      <c r="E68" s="296"/>
      <c r="F68" s="297">
        <f>F67-F65</f>
        <v>3520</v>
      </c>
      <c r="G68" s="297">
        <f t="shared" ref="G68:O68" si="42">G67-G65</f>
        <v>0</v>
      </c>
      <c r="H68" s="297">
        <f t="shared" si="42"/>
        <v>13920</v>
      </c>
      <c r="I68" s="297">
        <f t="shared" si="42"/>
        <v>17300</v>
      </c>
      <c r="J68" s="297">
        <f t="shared" si="42"/>
        <v>3560</v>
      </c>
      <c r="K68" s="297">
        <f t="shared" si="42"/>
        <v>7480</v>
      </c>
      <c r="L68" s="297">
        <f t="shared" si="42"/>
        <v>3740</v>
      </c>
      <c r="M68" s="297">
        <f t="shared" si="42"/>
        <v>7280</v>
      </c>
      <c r="N68" s="297">
        <f t="shared" si="42"/>
        <v>3600</v>
      </c>
      <c r="O68" s="298">
        <f t="shared" si="42"/>
        <v>0</v>
      </c>
      <c r="P68" s="251" t="s">
        <v>180</v>
      </c>
      <c r="W68" s="138">
        <v>36</v>
      </c>
      <c r="X68" s="138">
        <f t="shared" si="16"/>
        <v>40</v>
      </c>
      <c r="Y68" s="138">
        <f t="shared" si="17"/>
        <v>20</v>
      </c>
      <c r="Z68" s="138">
        <f t="shared" si="18"/>
        <v>16</v>
      </c>
      <c r="AA68" s="3">
        <v>0</v>
      </c>
      <c r="AB68" s="3">
        <v>2</v>
      </c>
      <c r="AC68" s="355">
        <v>0</v>
      </c>
      <c r="AD68" s="356">
        <v>2</v>
      </c>
      <c r="AE68" s="357">
        <f t="shared" si="19"/>
        <v>3</v>
      </c>
      <c r="AF68" s="358">
        <f t="shared" si="20"/>
        <v>0</v>
      </c>
      <c r="AG68" s="357">
        <f t="shared" si="21"/>
        <v>1</v>
      </c>
      <c r="AH68" s="359">
        <f t="shared" si="22"/>
        <v>2</v>
      </c>
    </row>
    <row r="69" spans="3:34" ht="13.8" customHeight="1" x14ac:dyDescent="0.3">
      <c r="D69" s="153" t="s">
        <v>193</v>
      </c>
      <c r="E69" s="307"/>
      <c r="F69" s="258">
        <f>SUM(G50:G51)</f>
        <v>10</v>
      </c>
      <c r="G69" s="258">
        <f t="shared" ref="G69:O69" si="43">SUM(H50:H51)</f>
        <v>0</v>
      </c>
      <c r="H69" s="258">
        <f t="shared" si="43"/>
        <v>20</v>
      </c>
      <c r="I69" s="258">
        <f t="shared" si="43"/>
        <v>20</v>
      </c>
      <c r="J69" s="258">
        <f t="shared" si="43"/>
        <v>15</v>
      </c>
      <c r="K69" s="258">
        <f t="shared" si="43"/>
        <v>0</v>
      </c>
      <c r="L69" s="258">
        <f t="shared" si="43"/>
        <v>10</v>
      </c>
      <c r="M69" s="258">
        <f t="shared" si="43"/>
        <v>0</v>
      </c>
      <c r="N69" s="258">
        <f t="shared" si="43"/>
        <v>10</v>
      </c>
      <c r="O69" s="259">
        <f t="shared" si="43"/>
        <v>0</v>
      </c>
      <c r="P69" s="251" t="s">
        <v>210</v>
      </c>
      <c r="W69" s="138">
        <v>37</v>
      </c>
      <c r="X69" s="138">
        <f t="shared" si="16"/>
        <v>40</v>
      </c>
      <c r="Y69" s="138">
        <f t="shared" si="17"/>
        <v>20</v>
      </c>
      <c r="Z69" s="138">
        <f t="shared" si="18"/>
        <v>17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19"/>
        <v>3</v>
      </c>
      <c r="AF69" s="358">
        <f t="shared" si="20"/>
        <v>0</v>
      </c>
      <c r="AG69" s="357">
        <f t="shared" si="21"/>
        <v>1</v>
      </c>
      <c r="AH69" s="359">
        <f t="shared" si="22"/>
        <v>2</v>
      </c>
    </row>
    <row r="70" spans="3:34" s="138" customFormat="1" x14ac:dyDescent="0.3">
      <c r="D70" s="308" t="s">
        <v>143</v>
      </c>
      <c r="E70" s="309"/>
      <c r="F70" s="369">
        <f>QUOTIENT(MOD(F69+$E$45-1,$E$44),$E$45)</f>
        <v>1</v>
      </c>
      <c r="G70" s="369">
        <f t="shared" ref="G70:O70" si="44">QUOTIENT(MOD(G69+$E$45-1,$E$44),$E$45)</f>
        <v>0</v>
      </c>
      <c r="H70" s="369">
        <f t="shared" si="44"/>
        <v>0</v>
      </c>
      <c r="I70" s="369">
        <f t="shared" si="44"/>
        <v>0</v>
      </c>
      <c r="J70" s="369">
        <f t="shared" si="44"/>
        <v>0</v>
      </c>
      <c r="K70" s="369">
        <f t="shared" si="44"/>
        <v>0</v>
      </c>
      <c r="L70" s="369">
        <f t="shared" si="44"/>
        <v>1</v>
      </c>
      <c r="M70" s="369">
        <f t="shared" si="44"/>
        <v>0</v>
      </c>
      <c r="N70" s="369">
        <f t="shared" si="44"/>
        <v>1</v>
      </c>
      <c r="O70" s="378">
        <f t="shared" si="44"/>
        <v>0</v>
      </c>
      <c r="P70" s="191"/>
      <c r="W70" s="138">
        <v>38</v>
      </c>
      <c r="X70" s="138">
        <f t="shared" si="16"/>
        <v>40</v>
      </c>
      <c r="Y70" s="138">
        <f t="shared" si="17"/>
        <v>20</v>
      </c>
      <c r="Z70" s="138">
        <f t="shared" si="18"/>
        <v>18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19"/>
        <v>3</v>
      </c>
      <c r="AF70" s="358">
        <f t="shared" si="20"/>
        <v>0</v>
      </c>
      <c r="AG70" s="357">
        <f t="shared" si="21"/>
        <v>1</v>
      </c>
      <c r="AH70" s="359">
        <f t="shared" si="22"/>
        <v>2</v>
      </c>
    </row>
    <row r="71" spans="3:34" s="138" customFormat="1" x14ac:dyDescent="0.3">
      <c r="D71" s="196" t="s">
        <v>144</v>
      </c>
      <c r="E71" s="310"/>
      <c r="F71" s="313">
        <f>QUOTIENT(F69+$E$45-1,$E$44)</f>
        <v>0</v>
      </c>
      <c r="G71" s="313">
        <f t="shared" ref="G71:O71" si="45">QUOTIENT(G69+$E$45-1,$E$44)</f>
        <v>0</v>
      </c>
      <c r="H71" s="313">
        <f t="shared" si="45"/>
        <v>1</v>
      </c>
      <c r="I71" s="313">
        <f t="shared" si="45"/>
        <v>1</v>
      </c>
      <c r="J71" s="313">
        <f t="shared" si="45"/>
        <v>1</v>
      </c>
      <c r="K71" s="313">
        <f t="shared" si="45"/>
        <v>0</v>
      </c>
      <c r="L71" s="313">
        <f t="shared" si="45"/>
        <v>0</v>
      </c>
      <c r="M71" s="313">
        <f t="shared" si="45"/>
        <v>0</v>
      </c>
      <c r="N71" s="313">
        <f t="shared" si="45"/>
        <v>0</v>
      </c>
      <c r="O71" s="314">
        <f t="shared" si="45"/>
        <v>0</v>
      </c>
      <c r="P71" s="191"/>
      <c r="W71" s="138">
        <v>39</v>
      </c>
      <c r="X71" s="138">
        <f t="shared" si="16"/>
        <v>40</v>
      </c>
      <c r="Y71" s="138">
        <f t="shared" si="17"/>
        <v>20</v>
      </c>
      <c r="Z71" s="138">
        <f t="shared" si="18"/>
        <v>19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19"/>
        <v>3</v>
      </c>
      <c r="AF71" s="358">
        <f t="shared" si="20"/>
        <v>0</v>
      </c>
      <c r="AG71" s="357">
        <f t="shared" si="21"/>
        <v>1</v>
      </c>
      <c r="AH71" s="359">
        <f t="shared" si="22"/>
        <v>2</v>
      </c>
    </row>
    <row r="72" spans="3:34" s="138" customFormat="1" ht="15" thickBot="1" x14ac:dyDescent="0.35">
      <c r="D72" s="318" t="s">
        <v>145</v>
      </c>
      <c r="E72" s="315"/>
      <c r="F72" s="316">
        <f>F71*$F$44+F70*$F$45</f>
        <v>280</v>
      </c>
      <c r="G72" s="316">
        <f t="shared" ref="G72:O72" si="46">G71*$F$44+G70*$F$45</f>
        <v>0</v>
      </c>
      <c r="H72" s="316">
        <f t="shared" si="46"/>
        <v>500</v>
      </c>
      <c r="I72" s="316">
        <f t="shared" si="46"/>
        <v>500</v>
      </c>
      <c r="J72" s="316">
        <f t="shared" si="46"/>
        <v>500</v>
      </c>
      <c r="K72" s="316">
        <f t="shared" si="46"/>
        <v>0</v>
      </c>
      <c r="L72" s="316">
        <f t="shared" si="46"/>
        <v>280</v>
      </c>
      <c r="M72" s="316">
        <f t="shared" si="46"/>
        <v>0</v>
      </c>
      <c r="N72" s="316">
        <f t="shared" si="46"/>
        <v>280</v>
      </c>
      <c r="O72" s="317">
        <f t="shared" si="46"/>
        <v>0</v>
      </c>
      <c r="P72" s="177"/>
      <c r="W72" s="138">
        <v>40</v>
      </c>
      <c r="X72" s="138">
        <f t="shared" si="16"/>
        <v>40</v>
      </c>
      <c r="Y72" s="138">
        <f t="shared" si="17"/>
        <v>40</v>
      </c>
      <c r="Z72" s="138">
        <f t="shared" si="18"/>
        <v>0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19"/>
        <v>0</v>
      </c>
      <c r="AF72" s="358">
        <f t="shared" si="20"/>
        <v>0</v>
      </c>
      <c r="AG72" s="357">
        <f t="shared" si="21"/>
        <v>2</v>
      </c>
      <c r="AH72" s="359">
        <f t="shared" si="22"/>
        <v>2</v>
      </c>
    </row>
    <row r="73" spans="3:34" s="138" customFormat="1" x14ac:dyDescent="0.3">
      <c r="C73" s="294" t="s">
        <v>182</v>
      </c>
      <c r="D73" s="320" t="s">
        <v>194</v>
      </c>
      <c r="E73" s="233"/>
      <c r="F73" s="194">
        <f>F69*F63</f>
        <v>2100</v>
      </c>
      <c r="G73" s="194">
        <f t="shared" ref="G73:O73" si="47">G69*G63</f>
        <v>0</v>
      </c>
      <c r="H73" s="194">
        <f t="shared" si="47"/>
        <v>4260</v>
      </c>
      <c r="I73" s="194">
        <f t="shared" si="47"/>
        <v>4300</v>
      </c>
      <c r="J73" s="194">
        <f t="shared" si="47"/>
        <v>3225</v>
      </c>
      <c r="K73" s="194">
        <f t="shared" si="47"/>
        <v>0</v>
      </c>
      <c r="L73" s="194">
        <f t="shared" si="47"/>
        <v>2140</v>
      </c>
      <c r="M73" s="194">
        <f t="shared" si="47"/>
        <v>0</v>
      </c>
      <c r="N73" s="194">
        <f t="shared" si="47"/>
        <v>2100</v>
      </c>
      <c r="O73" s="195">
        <f t="shared" si="47"/>
        <v>0</v>
      </c>
      <c r="P73" s="177"/>
      <c r="W73" s="138">
        <v>41</v>
      </c>
      <c r="X73" s="138">
        <f t="shared" si="16"/>
        <v>60</v>
      </c>
      <c r="Y73" s="138">
        <f t="shared" si="17"/>
        <v>40</v>
      </c>
      <c r="Z73" s="138">
        <f t="shared" si="18"/>
        <v>1</v>
      </c>
      <c r="AA73" s="3">
        <v>1</v>
      </c>
      <c r="AB73" s="3">
        <v>2</v>
      </c>
      <c r="AC73" s="355">
        <v>1</v>
      </c>
      <c r="AD73" s="356">
        <v>2</v>
      </c>
      <c r="AE73" s="357">
        <f t="shared" si="19"/>
        <v>0</v>
      </c>
      <c r="AF73" s="358">
        <f t="shared" si="20"/>
        <v>1</v>
      </c>
      <c r="AG73" s="357">
        <f t="shared" si="21"/>
        <v>2</v>
      </c>
      <c r="AH73" s="359">
        <f t="shared" si="22"/>
        <v>2</v>
      </c>
    </row>
    <row r="74" spans="3:34" s="138" customFormat="1" ht="15" thickBot="1" x14ac:dyDescent="0.35">
      <c r="C74" s="294"/>
      <c r="D74" s="322" t="s">
        <v>195</v>
      </c>
      <c r="E74" s="323"/>
      <c r="F74" s="292">
        <f>F73+F72</f>
        <v>2380</v>
      </c>
      <c r="G74" s="292">
        <f t="shared" ref="G74:O74" si="48">G73+G72</f>
        <v>0</v>
      </c>
      <c r="H74" s="292">
        <f t="shared" si="48"/>
        <v>4760</v>
      </c>
      <c r="I74" s="292">
        <f t="shared" si="48"/>
        <v>4800</v>
      </c>
      <c r="J74" s="292">
        <f t="shared" si="48"/>
        <v>3725</v>
      </c>
      <c r="K74" s="292">
        <f t="shared" si="48"/>
        <v>0</v>
      </c>
      <c r="L74" s="292">
        <f t="shared" si="48"/>
        <v>2420</v>
      </c>
      <c r="M74" s="292">
        <f t="shared" si="48"/>
        <v>0</v>
      </c>
      <c r="N74" s="292">
        <f t="shared" si="48"/>
        <v>2380</v>
      </c>
      <c r="O74" s="293">
        <f t="shared" si="48"/>
        <v>0</v>
      </c>
      <c r="P74" s="191"/>
      <c r="W74" s="138">
        <v>42</v>
      </c>
      <c r="X74" s="138">
        <f t="shared" si="16"/>
        <v>60</v>
      </c>
      <c r="Y74" s="138">
        <f t="shared" si="17"/>
        <v>40</v>
      </c>
      <c r="Z74" s="138">
        <f t="shared" si="18"/>
        <v>2</v>
      </c>
      <c r="AA74" s="3">
        <v>1</v>
      </c>
      <c r="AB74" s="3">
        <v>2</v>
      </c>
      <c r="AC74" s="360">
        <v>1</v>
      </c>
      <c r="AD74" s="361">
        <v>2</v>
      </c>
      <c r="AE74" s="362">
        <f t="shared" si="19"/>
        <v>0</v>
      </c>
      <c r="AF74" s="363">
        <f t="shared" si="20"/>
        <v>1</v>
      </c>
      <c r="AG74" s="362">
        <f t="shared" si="21"/>
        <v>2</v>
      </c>
      <c r="AH74" s="364">
        <f t="shared" si="22"/>
        <v>2</v>
      </c>
    </row>
    <row r="75" spans="3:34" s="138" customFormat="1" x14ac:dyDescent="0.3">
      <c r="D75" s="324" t="s">
        <v>198</v>
      </c>
      <c r="E75" s="233"/>
      <c r="F75" s="194">
        <f>F69*F66</f>
        <v>4110</v>
      </c>
      <c r="G75" s="194">
        <f t="shared" ref="G75:O75" si="49">G69*G66</f>
        <v>0</v>
      </c>
      <c r="H75" s="194">
        <f t="shared" si="49"/>
        <v>8240</v>
      </c>
      <c r="I75" s="194">
        <f t="shared" si="49"/>
        <v>8260</v>
      </c>
      <c r="J75" s="194">
        <f t="shared" si="49"/>
        <v>6270</v>
      </c>
      <c r="K75" s="194">
        <f t="shared" si="49"/>
        <v>0</v>
      </c>
      <c r="L75" s="194">
        <f t="shared" si="49"/>
        <v>4260</v>
      </c>
      <c r="M75" s="194">
        <f t="shared" si="49"/>
        <v>0</v>
      </c>
      <c r="N75" s="194">
        <f t="shared" si="49"/>
        <v>4150</v>
      </c>
      <c r="O75" s="195">
        <f t="shared" si="49"/>
        <v>0</v>
      </c>
      <c r="P75" s="191"/>
      <c r="AA75" s="367"/>
    </row>
    <row r="76" spans="3:34" s="138" customFormat="1" ht="15" thickBot="1" x14ac:dyDescent="0.35">
      <c r="D76" s="322" t="s">
        <v>208</v>
      </c>
      <c r="E76" s="325"/>
      <c r="F76" s="326">
        <f>F75-F74</f>
        <v>1730</v>
      </c>
      <c r="G76" s="326">
        <f>G75-G74</f>
        <v>0</v>
      </c>
      <c r="H76" s="340">
        <f t="shared" ref="H76:O76" si="50">H75-H74</f>
        <v>3480</v>
      </c>
      <c r="I76" s="326">
        <f t="shared" si="50"/>
        <v>3460</v>
      </c>
      <c r="J76" s="326">
        <f t="shared" si="50"/>
        <v>2545</v>
      </c>
      <c r="K76" s="326">
        <f t="shared" si="50"/>
        <v>0</v>
      </c>
      <c r="L76" s="326">
        <f t="shared" si="50"/>
        <v>1840</v>
      </c>
      <c r="M76" s="326">
        <f t="shared" si="50"/>
        <v>0</v>
      </c>
      <c r="N76" s="326">
        <f t="shared" si="50"/>
        <v>1770</v>
      </c>
      <c r="O76" s="327">
        <f t="shared" si="50"/>
        <v>0</v>
      </c>
      <c r="P76" s="251" t="s">
        <v>180</v>
      </c>
      <c r="AA76" s="367"/>
    </row>
    <row r="77" spans="3:34" s="138" customFormat="1" ht="15" thickBot="1" x14ac:dyDescent="0.35">
      <c r="D77" s="319" t="s">
        <v>209</v>
      </c>
      <c r="E77" s="232"/>
      <c r="F77" s="224">
        <f>F68-F76</f>
        <v>1790</v>
      </c>
      <c r="G77" s="224">
        <f>G68-G76</f>
        <v>0</v>
      </c>
      <c r="H77" s="224">
        <f t="shared" ref="H77:O77" si="51">H68-H76</f>
        <v>10440</v>
      </c>
      <c r="I77" s="224">
        <f t="shared" si="51"/>
        <v>13840</v>
      </c>
      <c r="J77" s="224">
        <f t="shared" si="51"/>
        <v>1015</v>
      </c>
      <c r="K77" s="224">
        <f t="shared" si="51"/>
        <v>7480</v>
      </c>
      <c r="L77" s="224">
        <f t="shared" si="51"/>
        <v>1900</v>
      </c>
      <c r="M77" s="224">
        <f t="shared" si="51"/>
        <v>7280</v>
      </c>
      <c r="N77" s="224">
        <f t="shared" si="51"/>
        <v>1830</v>
      </c>
      <c r="O77" s="225">
        <f t="shared" si="51"/>
        <v>0</v>
      </c>
      <c r="AA77" s="367"/>
    </row>
    <row r="78" spans="3:34" s="138" customFormat="1" x14ac:dyDescent="0.3">
      <c r="D78" s="328" t="s">
        <v>212</v>
      </c>
      <c r="E78" s="329"/>
      <c r="F78" s="330">
        <f>F69/F59</f>
        <v>0.5</v>
      </c>
      <c r="G78" s="330" t="e">
        <f t="shared" ref="G78:O78" si="52">G69/G59</f>
        <v>#DIV/0!</v>
      </c>
      <c r="H78" s="330">
        <f t="shared" si="52"/>
        <v>0.25</v>
      </c>
      <c r="I78" s="330">
        <f t="shared" si="52"/>
        <v>0.2</v>
      </c>
      <c r="J78" s="330">
        <f t="shared" si="52"/>
        <v>0.75</v>
      </c>
      <c r="K78" s="330">
        <f t="shared" si="52"/>
        <v>0</v>
      </c>
      <c r="L78" s="330">
        <f t="shared" si="52"/>
        <v>0.5</v>
      </c>
      <c r="M78" s="330">
        <f t="shared" si="52"/>
        <v>0</v>
      </c>
      <c r="N78" s="330">
        <f t="shared" si="52"/>
        <v>0.5</v>
      </c>
      <c r="O78" s="330" t="e">
        <f t="shared" si="52"/>
        <v>#DIV/0!</v>
      </c>
      <c r="AA78" s="367"/>
    </row>
    <row r="79" spans="3:34" s="138" customFormat="1" x14ac:dyDescent="0.3">
      <c r="D79" s="328" t="s">
        <v>213</v>
      </c>
      <c r="E79" s="329"/>
      <c r="F79" s="330">
        <f>F74/F65</f>
        <v>0.50638297872340421</v>
      </c>
      <c r="G79" s="330" t="e">
        <f t="shared" ref="G79:O79" si="53">G74/G65</f>
        <v>#DIV/0!</v>
      </c>
      <c r="H79" s="330">
        <f t="shared" si="53"/>
        <v>0.25</v>
      </c>
      <c r="I79" s="330">
        <f t="shared" si="53"/>
        <v>0.2</v>
      </c>
      <c r="J79" s="330">
        <f t="shared" si="53"/>
        <v>0.77604166666666663</v>
      </c>
      <c r="K79" s="330">
        <f t="shared" si="53"/>
        <v>0</v>
      </c>
      <c r="L79" s="330">
        <f t="shared" si="53"/>
        <v>0.50627615062761511</v>
      </c>
      <c r="M79" s="330">
        <f t="shared" si="53"/>
        <v>0</v>
      </c>
      <c r="N79" s="330">
        <f t="shared" si="53"/>
        <v>0.50638297872340421</v>
      </c>
      <c r="O79" s="330" t="e">
        <f t="shared" si="53"/>
        <v>#DIV/0!</v>
      </c>
      <c r="AA79" s="367"/>
    </row>
    <row r="80" spans="3:34" x14ac:dyDescent="0.3">
      <c r="D80" s="328" t="s">
        <v>214</v>
      </c>
      <c r="E80" s="331"/>
      <c r="F80" s="332">
        <f>F76/F68</f>
        <v>0.49147727272727271</v>
      </c>
      <c r="G80" s="332" t="e">
        <f t="shared" ref="G80:O80" si="54">G76/G68</f>
        <v>#DIV/0!</v>
      </c>
      <c r="H80" s="332">
        <f t="shared" si="54"/>
        <v>0.25</v>
      </c>
      <c r="I80" s="332">
        <f t="shared" si="54"/>
        <v>0.2</v>
      </c>
      <c r="J80" s="332">
        <f t="shared" si="54"/>
        <v>0.7148876404494382</v>
      </c>
      <c r="K80" s="332">
        <f t="shared" si="54"/>
        <v>0</v>
      </c>
      <c r="L80" s="332">
        <f t="shared" si="54"/>
        <v>0.49197860962566847</v>
      </c>
      <c r="M80" s="332">
        <f t="shared" si="54"/>
        <v>0</v>
      </c>
      <c r="N80" s="332">
        <f t="shared" si="54"/>
        <v>0.49166666666666664</v>
      </c>
      <c r="O80" s="332" t="e">
        <f t="shared" si="54"/>
        <v>#DIV/0!</v>
      </c>
      <c r="Z80" s="138"/>
      <c r="AA80" s="367"/>
      <c r="AB80" s="138"/>
    </row>
    <row r="81" spans="3:28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A81" s="367"/>
    </row>
    <row r="82" spans="3:28" x14ac:dyDescent="0.3">
      <c r="E82" s="4"/>
      <c r="Z82" s="138"/>
      <c r="AA82" s="367"/>
      <c r="AB82" s="138"/>
    </row>
    <row r="83" spans="3:28" x14ac:dyDescent="0.3">
      <c r="C83" s="117" t="s">
        <v>83</v>
      </c>
      <c r="D83" s="94" t="s">
        <v>108</v>
      </c>
      <c r="E83" s="4"/>
      <c r="Z83" s="138"/>
      <c r="AA83" s="367"/>
      <c r="AB83" s="138"/>
    </row>
    <row r="84" spans="3:28" x14ac:dyDescent="0.3">
      <c r="D84" s="118" t="s">
        <v>115</v>
      </c>
      <c r="E84" s="142">
        <v>20</v>
      </c>
      <c r="F84" s="119">
        <v>200</v>
      </c>
      <c r="Z84" s="138"/>
      <c r="AA84" s="367"/>
      <c r="AB84" s="138"/>
    </row>
    <row r="85" spans="3:28" x14ac:dyDescent="0.3">
      <c r="D85" s="118" t="s">
        <v>116</v>
      </c>
      <c r="E85" s="142">
        <v>10</v>
      </c>
      <c r="F85" s="119">
        <v>120</v>
      </c>
      <c r="Z85" s="138"/>
      <c r="AA85" s="367"/>
      <c r="AB85" s="138"/>
    </row>
    <row r="86" spans="3:28" x14ac:dyDescent="0.3">
      <c r="D86" s="118" t="s">
        <v>92</v>
      </c>
      <c r="E86" s="120">
        <v>0</v>
      </c>
      <c r="F86" t="s">
        <v>93</v>
      </c>
      <c r="Z86" s="138"/>
      <c r="AA86" s="367"/>
      <c r="AB86" s="138"/>
    </row>
    <row r="87" spans="3:28" x14ac:dyDescent="0.3">
      <c r="D87" s="118" t="s">
        <v>33</v>
      </c>
      <c r="E87" s="122">
        <v>10</v>
      </c>
      <c r="F87" t="s">
        <v>120</v>
      </c>
      <c r="K87" s="134" t="s">
        <v>109</v>
      </c>
      <c r="Z87" s="138"/>
      <c r="AA87" s="367"/>
      <c r="AB87" s="138"/>
    </row>
    <row r="88" spans="3:28" ht="15" thickBot="1" x14ac:dyDescent="0.35">
      <c r="D88" s="118" t="s">
        <v>35</v>
      </c>
      <c r="E88" s="122">
        <v>10</v>
      </c>
      <c r="F88" t="s">
        <v>120</v>
      </c>
      <c r="Z88" s="138"/>
      <c r="AA88" s="138"/>
      <c r="AB88" s="138"/>
    </row>
    <row r="89" spans="3:28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  <c r="Z89" s="138"/>
      <c r="AA89" s="138"/>
      <c r="AB89" s="138"/>
    </row>
    <row r="90" spans="3:28" x14ac:dyDescent="0.3">
      <c r="D90" s="275" t="s">
        <v>162</v>
      </c>
      <c r="E90" s="276"/>
      <c r="F90" s="302"/>
      <c r="G90" s="302"/>
      <c r="H90" s="158">
        <v>15</v>
      </c>
      <c r="I90" s="303">
        <v>20</v>
      </c>
      <c r="J90" s="303">
        <v>10</v>
      </c>
      <c r="K90" s="302"/>
      <c r="L90" s="302"/>
      <c r="M90" s="302">
        <v>15</v>
      </c>
      <c r="N90" s="302"/>
      <c r="O90" s="304">
        <v>0</v>
      </c>
      <c r="S90" s="138"/>
      <c r="T90" s="138"/>
    </row>
    <row r="91" spans="3:28" x14ac:dyDescent="0.3">
      <c r="D91" s="277" t="s">
        <v>204</v>
      </c>
      <c r="E91" s="278"/>
      <c r="F91" s="301">
        <v>10</v>
      </c>
      <c r="G91" s="301"/>
      <c r="H91" s="301"/>
      <c r="I91" s="305"/>
      <c r="J91" s="305"/>
      <c r="K91" s="301"/>
      <c r="L91" s="301"/>
      <c r="M91" s="301"/>
      <c r="N91" s="301"/>
      <c r="O91" s="306"/>
      <c r="S91" s="138"/>
      <c r="T91" s="138"/>
    </row>
    <row r="92" spans="3:28" x14ac:dyDescent="0.3">
      <c r="D92" s="279" t="s">
        <v>165</v>
      </c>
      <c r="E92" s="280"/>
      <c r="F92" s="281"/>
      <c r="G92" s="281"/>
      <c r="H92" s="281">
        <v>40</v>
      </c>
      <c r="I92" s="281">
        <v>30</v>
      </c>
      <c r="J92" s="281">
        <v>40</v>
      </c>
      <c r="K92" s="281">
        <v>20</v>
      </c>
      <c r="L92" s="281">
        <v>30</v>
      </c>
      <c r="M92" s="281"/>
      <c r="N92" s="281">
        <v>30</v>
      </c>
      <c r="O92" s="282">
        <v>20</v>
      </c>
      <c r="S92" s="138"/>
      <c r="T92" s="138"/>
    </row>
    <row r="93" spans="3:28" x14ac:dyDescent="0.3">
      <c r="D93" s="283" t="s">
        <v>205</v>
      </c>
      <c r="E93" s="284"/>
      <c r="F93" s="285"/>
      <c r="G93" s="285">
        <v>20</v>
      </c>
      <c r="H93" s="285"/>
      <c r="I93" s="285"/>
      <c r="J93" s="285"/>
      <c r="K93" s="285"/>
      <c r="L93" s="285"/>
      <c r="M93" s="285"/>
      <c r="N93" s="285"/>
      <c r="O93" s="286"/>
      <c r="S93" s="138"/>
      <c r="T93" s="138"/>
    </row>
    <row r="94" spans="3:28" ht="15" thickBot="1" x14ac:dyDescent="0.35">
      <c r="D94" s="287" t="s">
        <v>206</v>
      </c>
      <c r="E94" s="288"/>
      <c r="F94" s="289">
        <f>SUM(F90:F93)</f>
        <v>10</v>
      </c>
      <c r="G94" s="289">
        <f t="shared" ref="G94:O94" si="55">SUM(G90:G93)</f>
        <v>20</v>
      </c>
      <c r="H94" s="289">
        <f t="shared" si="55"/>
        <v>55</v>
      </c>
      <c r="I94" s="289">
        <f t="shared" si="55"/>
        <v>50</v>
      </c>
      <c r="J94" s="289">
        <f t="shared" si="55"/>
        <v>50</v>
      </c>
      <c r="K94" s="289">
        <f t="shared" si="55"/>
        <v>20</v>
      </c>
      <c r="L94" s="289">
        <f t="shared" si="55"/>
        <v>30</v>
      </c>
      <c r="M94" s="289">
        <f t="shared" si="55"/>
        <v>15</v>
      </c>
      <c r="N94" s="289">
        <f t="shared" si="55"/>
        <v>30</v>
      </c>
      <c r="O94" s="290">
        <f t="shared" si="55"/>
        <v>20</v>
      </c>
    </row>
    <row r="95" spans="3:28" x14ac:dyDescent="0.3">
      <c r="D95" s="175" t="s">
        <v>203</v>
      </c>
      <c r="E95" s="169"/>
      <c r="F95" s="98">
        <v>20</v>
      </c>
      <c r="G95" s="98"/>
      <c r="H95" s="98"/>
      <c r="I95" s="98"/>
      <c r="J95" s="98"/>
      <c r="K95" s="98"/>
      <c r="L95" s="98"/>
      <c r="M95" s="98"/>
      <c r="N95" s="98"/>
      <c r="O95" s="99"/>
    </row>
    <row r="96" spans="3:28" x14ac:dyDescent="0.3">
      <c r="D96" s="131" t="s">
        <v>202</v>
      </c>
      <c r="E96" s="170">
        <v>20</v>
      </c>
      <c r="F96" s="97">
        <f>E96+F95+F98-F94</f>
        <v>30</v>
      </c>
      <c r="G96" s="97">
        <f t="shared" ref="G96:O96" si="56">F96+G95+G98-G94</f>
        <v>10</v>
      </c>
      <c r="H96" s="97">
        <f t="shared" si="56"/>
        <v>15</v>
      </c>
      <c r="I96" s="97">
        <f t="shared" si="56"/>
        <v>15</v>
      </c>
      <c r="J96" s="97">
        <f t="shared" si="56"/>
        <v>15</v>
      </c>
      <c r="K96" s="97">
        <f t="shared" si="56"/>
        <v>15</v>
      </c>
      <c r="L96" s="97">
        <f t="shared" si="56"/>
        <v>15</v>
      </c>
      <c r="M96" s="97">
        <f t="shared" si="56"/>
        <v>10</v>
      </c>
      <c r="N96" s="97">
        <f t="shared" si="56"/>
        <v>10</v>
      </c>
      <c r="O96" s="100">
        <f t="shared" si="56"/>
        <v>10</v>
      </c>
      <c r="Q96" s="341" t="s">
        <v>48</v>
      </c>
    </row>
    <row r="97" spans="3:17" x14ac:dyDescent="0.3">
      <c r="D97" s="131" t="s">
        <v>201</v>
      </c>
      <c r="E97" s="170"/>
      <c r="F97" s="97">
        <f>IF(E96-F94&lt;=$E$88, F94-E96+$E$88,0)</f>
        <v>0</v>
      </c>
      <c r="G97" s="97">
        <f t="shared" ref="G97:O97" si="57">IF(F96-G94&lt;=$E$88, G94-F96+$E$88,0)</f>
        <v>0</v>
      </c>
      <c r="H97" s="97">
        <f t="shared" si="57"/>
        <v>55</v>
      </c>
      <c r="I97" s="97">
        <f t="shared" si="57"/>
        <v>45</v>
      </c>
      <c r="J97" s="97">
        <f t="shared" si="57"/>
        <v>45</v>
      </c>
      <c r="K97" s="97">
        <f t="shared" si="57"/>
        <v>15</v>
      </c>
      <c r="L97" s="97">
        <f t="shared" si="57"/>
        <v>25</v>
      </c>
      <c r="M97" s="97">
        <f t="shared" si="57"/>
        <v>10</v>
      </c>
      <c r="N97" s="97">
        <f t="shared" si="57"/>
        <v>30</v>
      </c>
      <c r="O97" s="100">
        <f t="shared" si="57"/>
        <v>20</v>
      </c>
      <c r="Q97" s="342" t="s">
        <v>46</v>
      </c>
    </row>
    <row r="98" spans="3:17" x14ac:dyDescent="0.3">
      <c r="D98" s="132" t="s">
        <v>200</v>
      </c>
      <c r="E98" s="170"/>
      <c r="F98" s="97">
        <f xml:space="preserve"> CEILING(F97/$E$87,1)*$E$87</f>
        <v>0</v>
      </c>
      <c r="G98" s="97">
        <f t="shared" ref="G98:O98" si="58" xml:space="preserve"> CEILING(G97/$E$87,1)*$E$87</f>
        <v>0</v>
      </c>
      <c r="H98" s="97">
        <f t="shared" si="58"/>
        <v>60</v>
      </c>
      <c r="I98" s="97">
        <f t="shared" si="58"/>
        <v>50</v>
      </c>
      <c r="J98" s="97">
        <f t="shared" si="58"/>
        <v>50</v>
      </c>
      <c r="K98" s="97">
        <f t="shared" si="58"/>
        <v>20</v>
      </c>
      <c r="L98" s="97">
        <f t="shared" si="58"/>
        <v>30</v>
      </c>
      <c r="M98" s="97">
        <f t="shared" si="58"/>
        <v>10</v>
      </c>
      <c r="N98" s="97">
        <f t="shared" si="58"/>
        <v>30</v>
      </c>
      <c r="O98" s="100">
        <f t="shared" si="58"/>
        <v>20</v>
      </c>
    </row>
    <row r="99" spans="3:17" ht="15" thickBot="1" x14ac:dyDescent="0.35">
      <c r="D99" s="379" t="s">
        <v>199</v>
      </c>
      <c r="E99" s="380"/>
      <c r="F99" s="271">
        <f t="shared" ref="F99:O99" si="59">F98</f>
        <v>0</v>
      </c>
      <c r="G99" s="271">
        <f t="shared" si="59"/>
        <v>0</v>
      </c>
      <c r="H99" s="271">
        <f t="shared" si="59"/>
        <v>60</v>
      </c>
      <c r="I99" s="271">
        <f t="shared" si="59"/>
        <v>50</v>
      </c>
      <c r="J99" s="271">
        <f t="shared" si="59"/>
        <v>50</v>
      </c>
      <c r="K99" s="271">
        <f t="shared" si="59"/>
        <v>20</v>
      </c>
      <c r="L99" s="271">
        <f t="shared" si="59"/>
        <v>30</v>
      </c>
      <c r="M99" s="271">
        <f t="shared" si="59"/>
        <v>10</v>
      </c>
      <c r="N99" s="271">
        <f t="shared" si="59"/>
        <v>30</v>
      </c>
      <c r="O99" s="272">
        <f t="shared" si="59"/>
        <v>20</v>
      </c>
    </row>
    <row r="100" spans="3:17" x14ac:dyDescent="0.3">
      <c r="D100" s="153" t="s">
        <v>118</v>
      </c>
      <c r="E100" s="149"/>
      <c r="F100" s="370">
        <f>QUOTIENT(MOD(F99+$E$85-1,$E$84),$E$85)</f>
        <v>0</v>
      </c>
      <c r="G100" s="370">
        <f t="shared" ref="G100:O100" si="60">QUOTIENT(MOD(G99+$E$85-1,$E$84),$E$85)</f>
        <v>0</v>
      </c>
      <c r="H100" s="370">
        <f t="shared" si="60"/>
        <v>0</v>
      </c>
      <c r="I100" s="370">
        <f t="shared" si="60"/>
        <v>1</v>
      </c>
      <c r="J100" s="370">
        <f t="shared" si="60"/>
        <v>1</v>
      </c>
      <c r="K100" s="370">
        <f t="shared" si="60"/>
        <v>0</v>
      </c>
      <c r="L100" s="370">
        <f t="shared" si="60"/>
        <v>1</v>
      </c>
      <c r="M100" s="370">
        <f t="shared" si="60"/>
        <v>1</v>
      </c>
      <c r="N100" s="370">
        <f t="shared" si="60"/>
        <v>1</v>
      </c>
      <c r="O100" s="371">
        <f t="shared" si="60"/>
        <v>0</v>
      </c>
    </row>
    <row r="101" spans="3:17" x14ac:dyDescent="0.3">
      <c r="C101" s="251"/>
      <c r="D101" s="176" t="s">
        <v>117</v>
      </c>
      <c r="E101" s="164"/>
      <c r="F101" s="313">
        <f>QUOTIENT(F99+$E$85-1,$E$84)</f>
        <v>0</v>
      </c>
      <c r="G101" s="313">
        <f t="shared" ref="G101:O101" si="61">QUOTIENT(G99+$E$85-1,$E$84)</f>
        <v>0</v>
      </c>
      <c r="H101" s="313">
        <f t="shared" si="61"/>
        <v>3</v>
      </c>
      <c r="I101" s="313">
        <f t="shared" si="61"/>
        <v>2</v>
      </c>
      <c r="J101" s="313">
        <f t="shared" si="61"/>
        <v>2</v>
      </c>
      <c r="K101" s="313">
        <f t="shared" si="61"/>
        <v>1</v>
      </c>
      <c r="L101" s="313">
        <f t="shared" si="61"/>
        <v>1</v>
      </c>
      <c r="M101" s="313">
        <f t="shared" si="61"/>
        <v>0</v>
      </c>
      <c r="N101" s="313">
        <f t="shared" si="61"/>
        <v>1</v>
      </c>
      <c r="O101" s="314">
        <f t="shared" si="61"/>
        <v>1</v>
      </c>
    </row>
    <row r="102" spans="3:17" ht="15" thickBot="1" x14ac:dyDescent="0.35">
      <c r="D102" s="252" t="s">
        <v>207</v>
      </c>
      <c r="E102" s="372"/>
      <c r="F102" s="373">
        <f>F101*$F$84+F100*$F$85</f>
        <v>0</v>
      </c>
      <c r="G102" s="373">
        <f t="shared" ref="G102:O102" si="62">G101*$F$84+G100*$F$85</f>
        <v>0</v>
      </c>
      <c r="H102" s="373">
        <f t="shared" si="62"/>
        <v>600</v>
      </c>
      <c r="I102" s="373">
        <f t="shared" si="62"/>
        <v>520</v>
      </c>
      <c r="J102" s="373">
        <f t="shared" si="62"/>
        <v>520</v>
      </c>
      <c r="K102" s="373">
        <f t="shared" si="62"/>
        <v>200</v>
      </c>
      <c r="L102" s="373">
        <f t="shared" si="62"/>
        <v>320</v>
      </c>
      <c r="M102" s="373">
        <f t="shared" si="62"/>
        <v>120</v>
      </c>
      <c r="N102" s="373">
        <f t="shared" si="62"/>
        <v>320</v>
      </c>
      <c r="O102" s="374">
        <f t="shared" si="62"/>
        <v>200</v>
      </c>
    </row>
    <row r="103" spans="3:17" x14ac:dyDescent="0.3">
      <c r="D103" s="179" t="s">
        <v>170</v>
      </c>
      <c r="E103" s="233"/>
      <c r="F103" s="181">
        <v>210</v>
      </c>
      <c r="G103" s="181">
        <v>211</v>
      </c>
      <c r="H103" s="181">
        <v>213</v>
      </c>
      <c r="I103" s="181">
        <v>215</v>
      </c>
      <c r="J103" s="181">
        <v>215</v>
      </c>
      <c r="K103" s="181">
        <v>216</v>
      </c>
      <c r="L103" s="181">
        <v>214</v>
      </c>
      <c r="M103" s="181">
        <v>212</v>
      </c>
      <c r="N103" s="181">
        <v>210</v>
      </c>
      <c r="O103" s="182">
        <v>209</v>
      </c>
    </row>
    <row r="104" spans="3:17" x14ac:dyDescent="0.3">
      <c r="C104" s="251" t="s">
        <v>181</v>
      </c>
      <c r="D104" s="242" t="s">
        <v>171</v>
      </c>
      <c r="E104" s="243"/>
      <c r="F104" s="333">
        <f>F103*F99</f>
        <v>0</v>
      </c>
      <c r="G104" s="333">
        <f t="shared" ref="G104:O104" si="63">G103*G99</f>
        <v>0</v>
      </c>
      <c r="H104" s="333">
        <f t="shared" si="63"/>
        <v>12780</v>
      </c>
      <c r="I104" s="333">
        <f t="shared" si="63"/>
        <v>10750</v>
      </c>
      <c r="J104" s="333">
        <f t="shared" si="63"/>
        <v>10750</v>
      </c>
      <c r="K104" s="333">
        <f t="shared" si="63"/>
        <v>4320</v>
      </c>
      <c r="L104" s="333">
        <f t="shared" si="63"/>
        <v>6420</v>
      </c>
      <c r="M104" s="333">
        <f t="shared" si="63"/>
        <v>2120</v>
      </c>
      <c r="N104" s="333">
        <f t="shared" si="63"/>
        <v>6300</v>
      </c>
      <c r="O104" s="377">
        <f t="shared" si="63"/>
        <v>4180</v>
      </c>
      <c r="P104" s="251" t="s">
        <v>177</v>
      </c>
    </row>
    <row r="105" spans="3:17" ht="15" thickBot="1" x14ac:dyDescent="0.35">
      <c r="D105" s="254" t="s">
        <v>172</v>
      </c>
      <c r="E105" s="255"/>
      <c r="F105" s="336">
        <f t="shared" ref="F105:O105" si="64">F102+F104</f>
        <v>0</v>
      </c>
      <c r="G105" s="336">
        <f t="shared" si="64"/>
        <v>0</v>
      </c>
      <c r="H105" s="336">
        <f t="shared" si="64"/>
        <v>13380</v>
      </c>
      <c r="I105" s="336">
        <f t="shared" si="64"/>
        <v>11270</v>
      </c>
      <c r="J105" s="336">
        <f t="shared" si="64"/>
        <v>11270</v>
      </c>
      <c r="K105" s="336">
        <f t="shared" si="64"/>
        <v>4520</v>
      </c>
      <c r="L105" s="336">
        <f t="shared" si="64"/>
        <v>6740</v>
      </c>
      <c r="M105" s="336">
        <f t="shared" si="64"/>
        <v>2240</v>
      </c>
      <c r="N105" s="336">
        <f t="shared" si="64"/>
        <v>6620</v>
      </c>
      <c r="O105" s="337">
        <f t="shared" si="64"/>
        <v>4380</v>
      </c>
      <c r="P105" s="251" t="s">
        <v>178</v>
      </c>
    </row>
    <row r="106" spans="3:17" x14ac:dyDescent="0.3">
      <c r="D106" s="179" t="s">
        <v>173</v>
      </c>
      <c r="E106" s="273"/>
      <c r="F106" s="181">
        <v>410</v>
      </c>
      <c r="G106" s="181">
        <v>413</v>
      </c>
      <c r="H106" s="181">
        <v>410</v>
      </c>
      <c r="I106" s="181">
        <v>415</v>
      </c>
      <c r="J106" s="181">
        <v>418</v>
      </c>
      <c r="K106" s="181">
        <v>430</v>
      </c>
      <c r="L106" s="181">
        <v>423</v>
      </c>
      <c r="M106" s="181">
        <v>419</v>
      </c>
      <c r="N106" s="181">
        <v>417</v>
      </c>
      <c r="O106" s="182">
        <v>422</v>
      </c>
    </row>
    <row r="107" spans="3:17" x14ac:dyDescent="0.3">
      <c r="D107" s="242" t="s">
        <v>175</v>
      </c>
      <c r="E107" s="274"/>
      <c r="F107" s="338">
        <f>F106*F99</f>
        <v>0</v>
      </c>
      <c r="G107" s="338">
        <f t="shared" ref="G107:O107" si="65">G106*G99</f>
        <v>0</v>
      </c>
      <c r="H107" s="338">
        <f t="shared" si="65"/>
        <v>24600</v>
      </c>
      <c r="I107" s="338">
        <f t="shared" si="65"/>
        <v>20750</v>
      </c>
      <c r="J107" s="338">
        <f t="shared" si="65"/>
        <v>20900</v>
      </c>
      <c r="K107" s="338">
        <f t="shared" si="65"/>
        <v>8600</v>
      </c>
      <c r="L107" s="338">
        <f t="shared" si="65"/>
        <v>12690</v>
      </c>
      <c r="M107" s="338">
        <f t="shared" si="65"/>
        <v>4190</v>
      </c>
      <c r="N107" s="338">
        <f t="shared" si="65"/>
        <v>12510</v>
      </c>
      <c r="O107" s="339">
        <f t="shared" si="65"/>
        <v>8440</v>
      </c>
      <c r="P107" s="251" t="s">
        <v>179</v>
      </c>
    </row>
    <row r="108" spans="3:17" ht="13.8" customHeight="1" thickBot="1" x14ac:dyDescent="0.35">
      <c r="D108" s="295" t="s">
        <v>176</v>
      </c>
      <c r="E108" s="291"/>
      <c r="F108" s="292">
        <f>F107-F105</f>
        <v>0</v>
      </c>
      <c r="G108" s="292">
        <f t="shared" ref="G108" si="66">G107-G105</f>
        <v>0</v>
      </c>
      <c r="H108" s="292">
        <f t="shared" ref="H108" si="67">H107-H105</f>
        <v>11220</v>
      </c>
      <c r="I108" s="292">
        <f t="shared" ref="I108" si="68">I107-I105</f>
        <v>9480</v>
      </c>
      <c r="J108" s="292">
        <f t="shared" ref="J108" si="69">J107-J105</f>
        <v>9630</v>
      </c>
      <c r="K108" s="292">
        <f t="shared" ref="K108" si="70">K107-K105</f>
        <v>4080</v>
      </c>
      <c r="L108" s="292">
        <f t="shared" ref="L108" si="71">L107-L105</f>
        <v>5950</v>
      </c>
      <c r="M108" s="292">
        <f t="shared" ref="M108" si="72">M107-M105</f>
        <v>1950</v>
      </c>
      <c r="N108" s="292">
        <f t="shared" ref="N108" si="73">N107-N105</f>
        <v>5890</v>
      </c>
      <c r="O108" s="293">
        <f t="shared" ref="O108" si="74">O107-O105</f>
        <v>4060</v>
      </c>
      <c r="P108" s="251" t="s">
        <v>180</v>
      </c>
    </row>
    <row r="109" spans="3:17" ht="13.8" customHeight="1" x14ac:dyDescent="0.3">
      <c r="D109" s="153" t="s">
        <v>193</v>
      </c>
      <c r="E109" s="307"/>
      <c r="F109" s="258">
        <f>SUM(F90:F91)</f>
        <v>10</v>
      </c>
      <c r="G109" s="258">
        <f t="shared" ref="G109:O109" si="75">SUM(G90:G91)</f>
        <v>0</v>
      </c>
      <c r="H109" s="258">
        <f t="shared" si="75"/>
        <v>15</v>
      </c>
      <c r="I109" s="258">
        <f t="shared" si="75"/>
        <v>20</v>
      </c>
      <c r="J109" s="258">
        <f t="shared" si="75"/>
        <v>10</v>
      </c>
      <c r="K109" s="258">
        <f t="shared" si="75"/>
        <v>0</v>
      </c>
      <c r="L109" s="258">
        <f t="shared" si="75"/>
        <v>0</v>
      </c>
      <c r="M109" s="258">
        <f t="shared" si="75"/>
        <v>15</v>
      </c>
      <c r="N109" s="258">
        <f t="shared" si="75"/>
        <v>0</v>
      </c>
      <c r="O109" s="259">
        <f t="shared" si="75"/>
        <v>0</v>
      </c>
      <c r="P109" s="251" t="s">
        <v>210</v>
      </c>
    </row>
    <row r="110" spans="3:17" s="138" customFormat="1" x14ac:dyDescent="0.3">
      <c r="D110" s="308" t="s">
        <v>143</v>
      </c>
      <c r="E110" s="309"/>
      <c r="F110" s="369">
        <f>QUOTIENT(MOD(F109+$E$85-1,$E$84),$E$85)</f>
        <v>1</v>
      </c>
      <c r="G110" s="369">
        <f t="shared" ref="G110:O110" si="76">QUOTIENT(MOD(G109+$E$85-1,$E$84),$E$85)</f>
        <v>0</v>
      </c>
      <c r="H110" s="369">
        <f t="shared" si="76"/>
        <v>0</v>
      </c>
      <c r="I110" s="369">
        <f t="shared" si="76"/>
        <v>0</v>
      </c>
      <c r="J110" s="369">
        <f t="shared" si="76"/>
        <v>1</v>
      </c>
      <c r="K110" s="369">
        <f t="shared" si="76"/>
        <v>0</v>
      </c>
      <c r="L110" s="369">
        <f t="shared" si="76"/>
        <v>0</v>
      </c>
      <c r="M110" s="369">
        <f t="shared" si="76"/>
        <v>0</v>
      </c>
      <c r="N110" s="369">
        <f t="shared" si="76"/>
        <v>0</v>
      </c>
      <c r="O110" s="378">
        <f t="shared" si="76"/>
        <v>0</v>
      </c>
      <c r="P110" s="191"/>
    </row>
    <row r="111" spans="3:17" s="138" customFormat="1" x14ac:dyDescent="0.3">
      <c r="D111" s="196" t="s">
        <v>144</v>
      </c>
      <c r="E111" s="310"/>
      <c r="F111" s="313">
        <f>QUOTIENT(F109+$E$85-1,$E$84)</f>
        <v>0</v>
      </c>
      <c r="G111" s="313">
        <f t="shared" ref="G111:O111" si="77">QUOTIENT(G109+$E$85-1,$E$84)</f>
        <v>0</v>
      </c>
      <c r="H111" s="313">
        <f t="shared" si="77"/>
        <v>1</v>
      </c>
      <c r="I111" s="313">
        <f t="shared" si="77"/>
        <v>1</v>
      </c>
      <c r="J111" s="313">
        <f t="shared" si="77"/>
        <v>0</v>
      </c>
      <c r="K111" s="313">
        <f t="shared" si="77"/>
        <v>0</v>
      </c>
      <c r="L111" s="313">
        <f t="shared" si="77"/>
        <v>0</v>
      </c>
      <c r="M111" s="313">
        <f t="shared" si="77"/>
        <v>1</v>
      </c>
      <c r="N111" s="313">
        <f t="shared" si="77"/>
        <v>0</v>
      </c>
      <c r="O111" s="314">
        <f t="shared" si="77"/>
        <v>0</v>
      </c>
      <c r="P111" s="191"/>
    </row>
    <row r="112" spans="3:17" s="138" customFormat="1" ht="15" thickBot="1" x14ac:dyDescent="0.35">
      <c r="D112" s="318" t="s">
        <v>145</v>
      </c>
      <c r="E112" s="315"/>
      <c r="F112" s="316">
        <f>F111*$F$84+F110*$F$85</f>
        <v>120</v>
      </c>
      <c r="G112" s="316">
        <f t="shared" ref="G112:O112" si="78">G111*$F$84+G110*$F$85</f>
        <v>0</v>
      </c>
      <c r="H112" s="316">
        <f t="shared" si="78"/>
        <v>200</v>
      </c>
      <c r="I112" s="316">
        <f t="shared" si="78"/>
        <v>200</v>
      </c>
      <c r="J112" s="316">
        <f t="shared" si="78"/>
        <v>120</v>
      </c>
      <c r="K112" s="316">
        <f t="shared" si="78"/>
        <v>0</v>
      </c>
      <c r="L112" s="316">
        <f t="shared" si="78"/>
        <v>0</v>
      </c>
      <c r="M112" s="316">
        <f t="shared" si="78"/>
        <v>200</v>
      </c>
      <c r="N112" s="316">
        <f t="shared" si="78"/>
        <v>0</v>
      </c>
      <c r="O112" s="317">
        <f t="shared" si="78"/>
        <v>0</v>
      </c>
      <c r="P112" s="177"/>
    </row>
    <row r="113" spans="3:28" s="138" customFormat="1" x14ac:dyDescent="0.3">
      <c r="C113" s="294" t="s">
        <v>182</v>
      </c>
      <c r="D113" s="320" t="s">
        <v>194</v>
      </c>
      <c r="E113" s="233"/>
      <c r="F113" s="194">
        <f>F109*F103</f>
        <v>2100</v>
      </c>
      <c r="G113" s="194">
        <f t="shared" ref="G113:O113" si="79">G109*G103</f>
        <v>0</v>
      </c>
      <c r="H113" s="194">
        <f t="shared" si="79"/>
        <v>3195</v>
      </c>
      <c r="I113" s="194">
        <f t="shared" si="79"/>
        <v>4300</v>
      </c>
      <c r="J113" s="194">
        <f t="shared" si="79"/>
        <v>2150</v>
      </c>
      <c r="K113" s="194">
        <f t="shared" si="79"/>
        <v>0</v>
      </c>
      <c r="L113" s="194">
        <f t="shared" si="79"/>
        <v>0</v>
      </c>
      <c r="M113" s="194">
        <f t="shared" si="79"/>
        <v>3180</v>
      </c>
      <c r="N113" s="194">
        <f t="shared" si="79"/>
        <v>0</v>
      </c>
      <c r="O113" s="195">
        <f t="shared" si="79"/>
        <v>0</v>
      </c>
      <c r="P113" s="177"/>
    </row>
    <row r="114" spans="3:28" s="138" customFormat="1" ht="15" thickBot="1" x14ac:dyDescent="0.35">
      <c r="C114" s="294"/>
      <c r="D114" s="322" t="s">
        <v>195</v>
      </c>
      <c r="E114" s="323"/>
      <c r="F114" s="292">
        <f>F113+F112</f>
        <v>2220</v>
      </c>
      <c r="G114" s="292">
        <f t="shared" ref="G114" si="80">G113+G112</f>
        <v>0</v>
      </c>
      <c r="H114" s="292">
        <f t="shared" ref="H114" si="81">H113+H112</f>
        <v>3395</v>
      </c>
      <c r="I114" s="292">
        <f t="shared" ref="I114" si="82">I113+I112</f>
        <v>4500</v>
      </c>
      <c r="J114" s="292">
        <f t="shared" ref="J114" si="83">J113+J112</f>
        <v>2270</v>
      </c>
      <c r="K114" s="292">
        <f t="shared" ref="K114" si="84">K113+K112</f>
        <v>0</v>
      </c>
      <c r="L114" s="292">
        <f t="shared" ref="L114" si="85">L113+L112</f>
        <v>0</v>
      </c>
      <c r="M114" s="292">
        <f t="shared" ref="M114" si="86">M113+M112</f>
        <v>3380</v>
      </c>
      <c r="N114" s="292">
        <f t="shared" ref="N114" si="87">N113+N112</f>
        <v>0</v>
      </c>
      <c r="O114" s="293">
        <f t="shared" ref="O114" si="88">O113+O112</f>
        <v>0</v>
      </c>
      <c r="P114" s="191"/>
    </row>
    <row r="115" spans="3:28" s="138" customFormat="1" x14ac:dyDescent="0.3">
      <c r="D115" s="324" t="s">
        <v>198</v>
      </c>
      <c r="E115" s="233"/>
      <c r="F115" s="194">
        <f>F109*F106</f>
        <v>4100</v>
      </c>
      <c r="G115" s="194">
        <f t="shared" ref="G115:O115" si="89">G109*G106</f>
        <v>0</v>
      </c>
      <c r="H115" s="194">
        <f t="shared" si="89"/>
        <v>6150</v>
      </c>
      <c r="I115" s="194">
        <f t="shared" si="89"/>
        <v>8300</v>
      </c>
      <c r="J115" s="194">
        <f t="shared" si="89"/>
        <v>4180</v>
      </c>
      <c r="K115" s="194">
        <f t="shared" si="89"/>
        <v>0</v>
      </c>
      <c r="L115" s="194">
        <f t="shared" si="89"/>
        <v>0</v>
      </c>
      <c r="M115" s="194">
        <f t="shared" si="89"/>
        <v>6285</v>
      </c>
      <c r="N115" s="194">
        <f t="shared" si="89"/>
        <v>0</v>
      </c>
      <c r="O115" s="195">
        <f t="shared" si="89"/>
        <v>0</v>
      </c>
      <c r="P115" s="191"/>
    </row>
    <row r="116" spans="3:28" s="138" customFormat="1" ht="15" thickBot="1" x14ac:dyDescent="0.35">
      <c r="D116" s="322" t="s">
        <v>208</v>
      </c>
      <c r="E116" s="325"/>
      <c r="F116" s="326">
        <f>F115-F114</f>
        <v>1880</v>
      </c>
      <c r="G116" s="326">
        <f>G115-G114</f>
        <v>0</v>
      </c>
      <c r="H116" s="340">
        <f t="shared" ref="H116" si="90">H115-H114</f>
        <v>2755</v>
      </c>
      <c r="I116" s="326">
        <f t="shared" ref="I116" si="91">I115-I114</f>
        <v>3800</v>
      </c>
      <c r="J116" s="326">
        <f t="shared" ref="J116" si="92">J115-J114</f>
        <v>1910</v>
      </c>
      <c r="K116" s="326">
        <f t="shared" ref="K116" si="93">K115-K114</f>
        <v>0</v>
      </c>
      <c r="L116" s="326">
        <f t="shared" ref="L116" si="94">L115-L114</f>
        <v>0</v>
      </c>
      <c r="M116" s="326">
        <f t="shared" ref="M116" si="95">M115-M114</f>
        <v>2905</v>
      </c>
      <c r="N116" s="326">
        <f t="shared" ref="N116" si="96">N115-N114</f>
        <v>0</v>
      </c>
      <c r="O116" s="327">
        <f t="shared" ref="O116" si="97">O115-O114</f>
        <v>0</v>
      </c>
      <c r="P116" s="251" t="s">
        <v>180</v>
      </c>
    </row>
    <row r="117" spans="3:28" s="138" customFormat="1" ht="15" thickBot="1" x14ac:dyDescent="0.35">
      <c r="D117" s="319" t="s">
        <v>222</v>
      </c>
      <c r="E117" s="232"/>
      <c r="F117" s="224">
        <f>F108-F116</f>
        <v>-1880</v>
      </c>
      <c r="G117" s="224">
        <f>G108-G116</f>
        <v>0</v>
      </c>
      <c r="H117" s="224">
        <f t="shared" ref="H117" si="98">H108-H116</f>
        <v>8465</v>
      </c>
      <c r="I117" s="224">
        <f t="shared" ref="I117" si="99">I108-I116</f>
        <v>5680</v>
      </c>
      <c r="J117" s="224">
        <f t="shared" ref="J117" si="100">J108-J116</f>
        <v>7720</v>
      </c>
      <c r="K117" s="224">
        <f t="shared" ref="K117" si="101">K108-K116</f>
        <v>4080</v>
      </c>
      <c r="L117" s="224">
        <f t="shared" ref="L117" si="102">L108-L116</f>
        <v>5950</v>
      </c>
      <c r="M117" s="224">
        <f t="shared" ref="M117" si="103">M108-M116</f>
        <v>-955</v>
      </c>
      <c r="N117" s="224">
        <f t="shared" ref="N117" si="104">N108-N116</f>
        <v>5890</v>
      </c>
      <c r="O117" s="225">
        <f t="shared" ref="O117" si="105">O108-O116</f>
        <v>4060</v>
      </c>
    </row>
    <row r="118" spans="3:28" s="138" customFormat="1" x14ac:dyDescent="0.3">
      <c r="D118" s="328" t="s">
        <v>212</v>
      </c>
      <c r="E118" s="329"/>
      <c r="F118" s="330" t="e">
        <f>F109/F99</f>
        <v>#DIV/0!</v>
      </c>
      <c r="G118" s="330" t="e">
        <f t="shared" ref="G118:O118" si="106">G109/G99</f>
        <v>#DIV/0!</v>
      </c>
      <c r="H118" s="330">
        <f t="shared" si="106"/>
        <v>0.25</v>
      </c>
      <c r="I118" s="330">
        <f t="shared" si="106"/>
        <v>0.4</v>
      </c>
      <c r="J118" s="330">
        <f t="shared" si="106"/>
        <v>0.2</v>
      </c>
      <c r="K118" s="330">
        <f t="shared" si="106"/>
        <v>0</v>
      </c>
      <c r="L118" s="330">
        <f t="shared" si="106"/>
        <v>0</v>
      </c>
      <c r="M118" s="330">
        <f t="shared" si="106"/>
        <v>1.5</v>
      </c>
      <c r="N118" s="330">
        <f t="shared" si="106"/>
        <v>0</v>
      </c>
      <c r="O118" s="330">
        <f t="shared" si="106"/>
        <v>0</v>
      </c>
      <c r="AA118" s="367"/>
    </row>
    <row r="119" spans="3:28" s="138" customFormat="1" x14ac:dyDescent="0.3">
      <c r="D119" s="328" t="s">
        <v>213</v>
      </c>
      <c r="E119" s="329"/>
      <c r="F119" s="330" t="e">
        <f>F114/F105</f>
        <v>#DIV/0!</v>
      </c>
      <c r="G119" s="330" t="e">
        <f t="shared" ref="G119:O119" si="107">G114/G105</f>
        <v>#DIV/0!</v>
      </c>
      <c r="H119" s="330">
        <f t="shared" si="107"/>
        <v>0.2537369207772795</v>
      </c>
      <c r="I119" s="330">
        <f t="shared" si="107"/>
        <v>0.39929015084294589</v>
      </c>
      <c r="J119" s="330">
        <f t="shared" si="107"/>
        <v>0.20141969831410825</v>
      </c>
      <c r="K119" s="330">
        <f t="shared" si="107"/>
        <v>0</v>
      </c>
      <c r="L119" s="330">
        <f t="shared" si="107"/>
        <v>0</v>
      </c>
      <c r="M119" s="330">
        <f t="shared" si="107"/>
        <v>1.5089285714285714</v>
      </c>
      <c r="N119" s="330">
        <f t="shared" si="107"/>
        <v>0</v>
      </c>
      <c r="O119" s="330">
        <f t="shared" si="107"/>
        <v>0</v>
      </c>
      <c r="AA119" s="367"/>
    </row>
    <row r="120" spans="3:28" x14ac:dyDescent="0.3">
      <c r="D120" s="328" t="s">
        <v>214</v>
      </c>
      <c r="E120" s="331"/>
      <c r="F120" s="332" t="e">
        <f>F116/F108</f>
        <v>#DIV/0!</v>
      </c>
      <c r="G120" s="332" t="e">
        <f t="shared" ref="G120:O120" si="108">G116/G108</f>
        <v>#DIV/0!</v>
      </c>
      <c r="H120" s="332">
        <f>H116/H108</f>
        <v>0.24554367201426025</v>
      </c>
      <c r="I120" s="332">
        <f t="shared" si="108"/>
        <v>0.40084388185654007</v>
      </c>
      <c r="J120" s="332">
        <f t="shared" si="108"/>
        <v>0.19833852544132918</v>
      </c>
      <c r="K120" s="332">
        <f t="shared" si="108"/>
        <v>0</v>
      </c>
      <c r="L120" s="332">
        <f t="shared" si="108"/>
        <v>0</v>
      </c>
      <c r="M120" s="332">
        <f t="shared" si="108"/>
        <v>1.4897435897435898</v>
      </c>
      <c r="N120" s="332">
        <f t="shared" si="108"/>
        <v>0</v>
      </c>
      <c r="O120" s="332">
        <f t="shared" si="108"/>
        <v>0</v>
      </c>
      <c r="Z120" s="138"/>
      <c r="AA120" s="367"/>
      <c r="AB120" s="138"/>
    </row>
    <row r="121" spans="3:28" s="138" customFormat="1" x14ac:dyDescent="0.3">
      <c r="D121" s="139"/>
      <c r="E121" s="140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</row>
    <row r="122" spans="3:28" s="138" customFormat="1" x14ac:dyDescent="0.3">
      <c r="D122" s="139"/>
      <c r="E122" s="140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91"/>
    </row>
    <row r="124" spans="3:28" x14ac:dyDescent="0.3">
      <c r="C124" s="127" t="s">
        <v>105</v>
      </c>
      <c r="D124" s="128" t="s">
        <v>111</v>
      </c>
      <c r="E124" s="135"/>
      <c r="F124" s="127"/>
    </row>
    <row r="125" spans="3:28" x14ac:dyDescent="0.3">
      <c r="D125" s="118" t="s">
        <v>110</v>
      </c>
      <c r="E125" s="120">
        <v>1</v>
      </c>
      <c r="F125" t="s">
        <v>93</v>
      </c>
    </row>
    <row r="126" spans="3:28" x14ac:dyDescent="0.3">
      <c r="D126" s="118" t="s">
        <v>33</v>
      </c>
      <c r="E126" s="121">
        <v>50</v>
      </c>
      <c r="F126" t="s">
        <v>120</v>
      </c>
      <c r="K126" s="134" t="s">
        <v>109</v>
      </c>
    </row>
    <row r="127" spans="3:28" x14ac:dyDescent="0.3">
      <c r="D127" s="118" t="s">
        <v>35</v>
      </c>
      <c r="E127" s="121">
        <v>30</v>
      </c>
      <c r="F127" t="s">
        <v>120</v>
      </c>
    </row>
    <row r="128" spans="3:28" ht="15" thickBot="1" x14ac:dyDescent="0.35">
      <c r="D128" s="118" t="s">
        <v>224</v>
      </c>
      <c r="E128" s="122">
        <v>200</v>
      </c>
    </row>
    <row r="129" spans="1:16" ht="15" thickBot="1" x14ac:dyDescent="0.35">
      <c r="E129" s="71" t="s">
        <v>96</v>
      </c>
      <c r="F129" s="47" t="s">
        <v>97</v>
      </c>
      <c r="G129" s="47" t="s">
        <v>98</v>
      </c>
      <c r="H129" s="47" t="s">
        <v>122</v>
      </c>
      <c r="I129" s="47" t="s">
        <v>100</v>
      </c>
      <c r="J129" s="47" t="s">
        <v>101</v>
      </c>
      <c r="K129" s="47" t="s">
        <v>102</v>
      </c>
      <c r="L129" s="47" t="s">
        <v>103</v>
      </c>
      <c r="M129" s="47" t="s">
        <v>20</v>
      </c>
      <c r="N129" s="47" t="s">
        <v>21</v>
      </c>
      <c r="O129" s="48" t="s">
        <v>22</v>
      </c>
    </row>
    <row r="130" spans="1:16" x14ac:dyDescent="0.3">
      <c r="D130" s="129" t="s">
        <v>104</v>
      </c>
      <c r="E130" s="115"/>
      <c r="F130" s="136">
        <f t="shared" ref="F130:O130" si="109">SUM(F99,F59,F20)</f>
        <v>20</v>
      </c>
      <c r="G130" s="136">
        <f t="shared" si="109"/>
        <v>80</v>
      </c>
      <c r="H130" s="136">
        <f t="shared" si="109"/>
        <v>240</v>
      </c>
      <c r="I130" s="136">
        <f t="shared" si="109"/>
        <v>170</v>
      </c>
      <c r="J130" s="136">
        <f t="shared" si="109"/>
        <v>110</v>
      </c>
      <c r="K130" s="136">
        <f t="shared" si="109"/>
        <v>60</v>
      </c>
      <c r="L130" s="136">
        <f t="shared" si="109"/>
        <v>90</v>
      </c>
      <c r="M130" s="136">
        <f t="shared" si="109"/>
        <v>70</v>
      </c>
      <c r="N130" s="136">
        <f t="shared" si="109"/>
        <v>50</v>
      </c>
      <c r="O130" s="137">
        <f t="shared" si="109"/>
        <v>20</v>
      </c>
      <c r="P130" t="s">
        <v>112</v>
      </c>
    </row>
    <row r="131" spans="1:16" x14ac:dyDescent="0.3">
      <c r="D131" s="130" t="s">
        <v>114</v>
      </c>
      <c r="E131" s="123"/>
      <c r="F131" s="96"/>
      <c r="G131" s="96"/>
      <c r="H131" s="96"/>
      <c r="I131" s="96"/>
      <c r="J131" s="96"/>
      <c r="K131" s="96"/>
      <c r="L131" s="96"/>
      <c r="M131" s="96"/>
      <c r="N131" s="96"/>
      <c r="O131" s="107"/>
    </row>
    <row r="132" spans="1:16" x14ac:dyDescent="0.3">
      <c r="D132" s="131" t="s">
        <v>85</v>
      </c>
      <c r="E132" s="116">
        <v>50</v>
      </c>
      <c r="F132" s="97">
        <f t="shared" ref="F132:O132" si="110">E132+F134-F130</f>
        <v>30</v>
      </c>
      <c r="G132" s="97">
        <f t="shared" si="110"/>
        <v>50</v>
      </c>
      <c r="H132" s="97">
        <f t="shared" si="110"/>
        <v>60</v>
      </c>
      <c r="I132" s="97">
        <f t="shared" si="110"/>
        <v>40</v>
      </c>
      <c r="J132" s="97">
        <f t="shared" si="110"/>
        <v>30</v>
      </c>
      <c r="K132" s="97">
        <f t="shared" si="110"/>
        <v>70</v>
      </c>
      <c r="L132" s="97">
        <f t="shared" si="110"/>
        <v>30</v>
      </c>
      <c r="M132" s="97">
        <f t="shared" si="110"/>
        <v>60</v>
      </c>
      <c r="N132" s="97">
        <f t="shared" si="110"/>
        <v>60</v>
      </c>
      <c r="O132" s="100">
        <f t="shared" si="110"/>
        <v>40</v>
      </c>
    </row>
    <row r="133" spans="1:16" x14ac:dyDescent="0.3">
      <c r="D133" s="131" t="s">
        <v>30</v>
      </c>
      <c r="E133" s="116"/>
      <c r="F133" s="97">
        <f t="shared" ref="F133:O133" si="111">IF(E132-F130&lt;=$E$127, F130-E132+$E$127,0)</f>
        <v>0</v>
      </c>
      <c r="G133" s="97">
        <f t="shared" si="111"/>
        <v>80</v>
      </c>
      <c r="H133" s="97">
        <f t="shared" si="111"/>
        <v>220</v>
      </c>
      <c r="I133" s="97">
        <f t="shared" si="111"/>
        <v>140</v>
      </c>
      <c r="J133" s="97">
        <f t="shared" si="111"/>
        <v>100</v>
      </c>
      <c r="K133" s="97">
        <f t="shared" si="111"/>
        <v>60</v>
      </c>
      <c r="L133" s="97">
        <f t="shared" si="111"/>
        <v>50</v>
      </c>
      <c r="M133" s="97">
        <f t="shared" si="111"/>
        <v>70</v>
      </c>
      <c r="N133" s="97">
        <f t="shared" si="111"/>
        <v>20</v>
      </c>
      <c r="O133" s="100">
        <f t="shared" si="111"/>
        <v>0</v>
      </c>
    </row>
    <row r="134" spans="1:16" x14ac:dyDescent="0.3">
      <c r="A134" t="s">
        <v>158</v>
      </c>
      <c r="D134" s="132" t="s">
        <v>113</v>
      </c>
      <c r="E134" s="116"/>
      <c r="F134" s="97">
        <f xml:space="preserve"> CEILING(F133/$E$126,1)*$E$126</f>
        <v>0</v>
      </c>
      <c r="G134" s="97">
        <f t="shared" ref="G134:O134" si="112" xml:space="preserve"> CEILING(G133/$E$126,1)*$E$126</f>
        <v>100</v>
      </c>
      <c r="H134" s="178">
        <f t="shared" si="112"/>
        <v>250</v>
      </c>
      <c r="I134" s="97">
        <f t="shared" si="112"/>
        <v>150</v>
      </c>
      <c r="J134" s="97">
        <f t="shared" si="112"/>
        <v>100</v>
      </c>
      <c r="K134" s="97">
        <f t="shared" si="112"/>
        <v>100</v>
      </c>
      <c r="L134" s="97">
        <f t="shared" si="112"/>
        <v>50</v>
      </c>
      <c r="M134" s="97">
        <f t="shared" si="112"/>
        <v>100</v>
      </c>
      <c r="N134" s="97">
        <f t="shared" si="112"/>
        <v>50</v>
      </c>
      <c r="O134" s="100">
        <f t="shared" si="112"/>
        <v>0</v>
      </c>
    </row>
    <row r="135" spans="1:16" ht="15" thickBot="1" x14ac:dyDescent="0.35">
      <c r="A135" t="s">
        <v>159</v>
      </c>
      <c r="D135" s="133" t="s">
        <v>86</v>
      </c>
      <c r="E135" s="74"/>
      <c r="F135" s="54">
        <f>G134</f>
        <v>100</v>
      </c>
      <c r="G135" s="54">
        <f>H134</f>
        <v>250</v>
      </c>
      <c r="H135" s="54">
        <f t="shared" ref="H135:O135" si="113">I134</f>
        <v>150</v>
      </c>
      <c r="I135" s="54">
        <f t="shared" si="113"/>
        <v>100</v>
      </c>
      <c r="J135" s="54">
        <f t="shared" si="113"/>
        <v>100</v>
      </c>
      <c r="K135" s="54">
        <f t="shared" si="113"/>
        <v>50</v>
      </c>
      <c r="L135" s="54">
        <f t="shared" si="113"/>
        <v>100</v>
      </c>
      <c r="M135" s="54">
        <f t="shared" si="113"/>
        <v>50</v>
      </c>
      <c r="N135" s="54">
        <f t="shared" si="113"/>
        <v>0</v>
      </c>
      <c r="O135" s="55">
        <f t="shared" si="113"/>
        <v>0</v>
      </c>
      <c r="P135" s="177" t="s">
        <v>136</v>
      </c>
    </row>
    <row r="136" spans="1:16" x14ac:dyDescent="0.3">
      <c r="H136" s="382"/>
      <c r="I136" s="381"/>
    </row>
    <row r="137" spans="1:16" x14ac:dyDescent="0.3">
      <c r="H137" s="382"/>
      <c r="I137" s="381"/>
    </row>
    <row r="138" spans="1:16" x14ac:dyDescent="0.3">
      <c r="H138" s="382"/>
      <c r="I138" s="381"/>
    </row>
    <row r="139" spans="1:16" x14ac:dyDescent="0.3">
      <c r="C139" s="155" t="s">
        <v>133</v>
      </c>
      <c r="E139" s="138"/>
    </row>
    <row r="140" spans="1:16" x14ac:dyDescent="0.3">
      <c r="C140" s="157" t="s">
        <v>121</v>
      </c>
    </row>
    <row r="141" spans="1:16" x14ac:dyDescent="0.3">
      <c r="C141" t="s">
        <v>137</v>
      </c>
    </row>
    <row r="142" spans="1:16" x14ac:dyDescent="0.3">
      <c r="C142" t="s">
        <v>139</v>
      </c>
    </row>
    <row r="143" spans="1:16" x14ac:dyDescent="0.3">
      <c r="C143" t="s">
        <v>156</v>
      </c>
    </row>
    <row r="144" spans="1:16" x14ac:dyDescent="0.3">
      <c r="C144" s="383" t="s">
        <v>140</v>
      </c>
      <c r="D144" s="85" t="s">
        <v>141</v>
      </c>
    </row>
    <row r="166" spans="1:34" s="4" customFormat="1" x14ac:dyDescent="0.3">
      <c r="A166"/>
      <c r="B166"/>
      <c r="C166" s="127" t="s">
        <v>105</v>
      </c>
      <c r="D166" s="128" t="s">
        <v>111</v>
      </c>
      <c r="E166" s="135"/>
      <c r="F166" s="127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s="4" customFormat="1" x14ac:dyDescent="0.3">
      <c r="A167"/>
      <c r="B167"/>
      <c r="C167"/>
      <c r="D167" s="118" t="s">
        <v>110</v>
      </c>
      <c r="E167" s="120">
        <v>1</v>
      </c>
      <c r="F167" t="s">
        <v>93</v>
      </c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s="4" customFormat="1" x14ac:dyDescent="0.3">
      <c r="A168"/>
      <c r="B168"/>
      <c r="C168"/>
      <c r="D168" s="118" t="s">
        <v>33</v>
      </c>
      <c r="E168" s="122">
        <v>10</v>
      </c>
      <c r="F168" t="s">
        <v>66</v>
      </c>
      <c r="K168" s="134" t="s">
        <v>109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s="4" customFormat="1" ht="15" thickBot="1" x14ac:dyDescent="0.35">
      <c r="A169"/>
      <c r="B169"/>
      <c r="C169"/>
      <c r="D169" s="118" t="s">
        <v>35</v>
      </c>
      <c r="E169" s="122">
        <v>30</v>
      </c>
      <c r="F169" t="s">
        <v>66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ht="15" thickBot="1" x14ac:dyDescent="0.35">
      <c r="E170" s="104" t="s">
        <v>96</v>
      </c>
      <c r="F170" s="105" t="s">
        <v>97</v>
      </c>
      <c r="G170" s="105" t="s">
        <v>98</v>
      </c>
      <c r="H170" s="105" t="s">
        <v>99</v>
      </c>
      <c r="I170" s="105" t="s">
        <v>100</v>
      </c>
      <c r="J170" s="105" t="s">
        <v>101</v>
      </c>
      <c r="K170" s="105" t="s">
        <v>102</v>
      </c>
      <c r="L170" s="105" t="s">
        <v>103</v>
      </c>
      <c r="M170" s="105" t="s">
        <v>20</v>
      </c>
      <c r="N170" s="105" t="s">
        <v>21</v>
      </c>
      <c r="O170" s="106" t="s">
        <v>22</v>
      </c>
    </row>
    <row r="171" spans="1:34" x14ac:dyDescent="0.3">
      <c r="D171" s="129" t="s">
        <v>104</v>
      </c>
      <c r="E171" s="115"/>
      <c r="F171" s="136">
        <f t="shared" ref="F171:O171" si="114">SUM(F163,F147,F130)</f>
        <v>20</v>
      </c>
      <c r="G171" s="136">
        <f t="shared" si="114"/>
        <v>80</v>
      </c>
      <c r="H171" s="136">
        <f t="shared" si="114"/>
        <v>240</v>
      </c>
      <c r="I171" s="136">
        <f t="shared" si="114"/>
        <v>170</v>
      </c>
      <c r="J171" s="136">
        <f t="shared" si="114"/>
        <v>110</v>
      </c>
      <c r="K171" s="136">
        <f t="shared" si="114"/>
        <v>60</v>
      </c>
      <c r="L171" s="136">
        <f t="shared" si="114"/>
        <v>90</v>
      </c>
      <c r="M171" s="136">
        <f t="shared" si="114"/>
        <v>70</v>
      </c>
      <c r="N171" s="136">
        <f t="shared" si="114"/>
        <v>50</v>
      </c>
      <c r="O171" s="137">
        <f t="shared" si="114"/>
        <v>20</v>
      </c>
      <c r="P171" t="s">
        <v>112</v>
      </c>
    </row>
    <row r="172" spans="1:34" x14ac:dyDescent="0.3">
      <c r="D172" s="130" t="s">
        <v>114</v>
      </c>
      <c r="E172" s="123"/>
      <c r="F172" s="96"/>
      <c r="G172" s="96"/>
      <c r="H172" s="96"/>
      <c r="I172" s="96"/>
      <c r="J172" s="96"/>
      <c r="K172" s="96"/>
      <c r="L172" s="96"/>
      <c r="M172" s="96"/>
      <c r="N172" s="96"/>
      <c r="O172" s="107"/>
    </row>
    <row r="173" spans="1:34" x14ac:dyDescent="0.3">
      <c r="D173" s="131" t="s">
        <v>85</v>
      </c>
      <c r="E173" s="116">
        <v>50</v>
      </c>
      <c r="F173" s="97">
        <f t="shared" ref="F173:O173" si="115">E173+F172+F175-F171</f>
        <v>30</v>
      </c>
      <c r="G173" s="97">
        <f t="shared" si="115"/>
        <v>50</v>
      </c>
      <c r="H173" s="97">
        <f t="shared" si="115"/>
        <v>60</v>
      </c>
      <c r="I173" s="97">
        <f t="shared" si="115"/>
        <v>40</v>
      </c>
      <c r="J173" s="97">
        <f t="shared" si="115"/>
        <v>30</v>
      </c>
      <c r="K173" s="97">
        <f t="shared" si="115"/>
        <v>70</v>
      </c>
      <c r="L173" s="97">
        <f t="shared" si="115"/>
        <v>30</v>
      </c>
      <c r="M173" s="97">
        <f t="shared" si="115"/>
        <v>60</v>
      </c>
      <c r="N173" s="97">
        <f t="shared" si="115"/>
        <v>60</v>
      </c>
      <c r="O173" s="100">
        <f t="shared" si="115"/>
        <v>40</v>
      </c>
    </row>
    <row r="174" spans="1:34" x14ac:dyDescent="0.3">
      <c r="D174" s="131" t="s">
        <v>30</v>
      </c>
      <c r="E174" s="116"/>
      <c r="F174" s="97">
        <f t="shared" ref="F174:O174" si="116">IF(E173-F171&lt;=$E$127, F171-E173+$E$127,0)</f>
        <v>0</v>
      </c>
      <c r="G174" s="97">
        <f t="shared" si="116"/>
        <v>80</v>
      </c>
      <c r="H174" s="97">
        <f t="shared" si="116"/>
        <v>220</v>
      </c>
      <c r="I174" s="97">
        <f t="shared" si="116"/>
        <v>140</v>
      </c>
      <c r="J174" s="97">
        <f t="shared" si="116"/>
        <v>100</v>
      </c>
      <c r="K174" s="97">
        <f t="shared" si="116"/>
        <v>60</v>
      </c>
      <c r="L174" s="97">
        <f t="shared" si="116"/>
        <v>50</v>
      </c>
      <c r="M174" s="97">
        <f t="shared" si="116"/>
        <v>70</v>
      </c>
      <c r="N174" s="97">
        <f t="shared" si="116"/>
        <v>20</v>
      </c>
      <c r="O174" s="100">
        <f t="shared" si="116"/>
        <v>0</v>
      </c>
    </row>
    <row r="175" spans="1:34" x14ac:dyDescent="0.3">
      <c r="D175" s="132" t="s">
        <v>113</v>
      </c>
      <c r="E175" s="116"/>
      <c r="F175" s="97">
        <f t="shared" ref="F175:O175" si="117" xml:space="preserve"> CEILING(F174/$E$126,1)*$E$126</f>
        <v>0</v>
      </c>
      <c r="G175" s="97">
        <f t="shared" si="117"/>
        <v>100</v>
      </c>
      <c r="H175" s="97">
        <f t="shared" si="117"/>
        <v>250</v>
      </c>
      <c r="I175" s="97">
        <f t="shared" si="117"/>
        <v>150</v>
      </c>
      <c r="J175" s="97">
        <f t="shared" si="117"/>
        <v>100</v>
      </c>
      <c r="K175" s="97">
        <f t="shared" si="117"/>
        <v>100</v>
      </c>
      <c r="L175" s="97">
        <f t="shared" si="117"/>
        <v>50</v>
      </c>
      <c r="M175" s="97">
        <f t="shared" si="117"/>
        <v>100</v>
      </c>
      <c r="N175" s="97">
        <f t="shared" si="117"/>
        <v>50</v>
      </c>
      <c r="O175" s="100">
        <f t="shared" si="117"/>
        <v>0</v>
      </c>
    </row>
    <row r="176" spans="1:34" ht="15" thickBot="1" x14ac:dyDescent="0.35">
      <c r="D176" s="133" t="s">
        <v>86</v>
      </c>
      <c r="E176" s="74"/>
      <c r="F176" s="54">
        <f>G175</f>
        <v>100</v>
      </c>
      <c r="G176" s="54">
        <f>H175</f>
        <v>250</v>
      </c>
      <c r="H176" s="54">
        <f t="shared" ref="H176:O176" si="118">I175</f>
        <v>150</v>
      </c>
      <c r="I176" s="54">
        <f t="shared" si="118"/>
        <v>100</v>
      </c>
      <c r="J176" s="54">
        <f t="shared" si="118"/>
        <v>100</v>
      </c>
      <c r="K176" s="54">
        <f t="shared" si="118"/>
        <v>50</v>
      </c>
      <c r="L176" s="54">
        <f t="shared" si="118"/>
        <v>100</v>
      </c>
      <c r="M176" s="54">
        <f t="shared" si="118"/>
        <v>50</v>
      </c>
      <c r="N176" s="54">
        <f t="shared" si="118"/>
        <v>0</v>
      </c>
      <c r="O176" s="55">
        <f t="shared" si="118"/>
        <v>0</v>
      </c>
    </row>
    <row r="177" spans="4:15" ht="15" thickBot="1" x14ac:dyDescent="0.35">
      <c r="D177" s="67" t="s">
        <v>77</v>
      </c>
      <c r="E177" s="68"/>
      <c r="F177" s="65">
        <f t="shared" ref="F177:O177" si="119">F171*$F$84</f>
        <v>4000</v>
      </c>
      <c r="G177" s="65">
        <f t="shared" si="119"/>
        <v>16000</v>
      </c>
      <c r="H177" s="65">
        <f t="shared" si="119"/>
        <v>48000</v>
      </c>
      <c r="I177" s="65">
        <f t="shared" si="119"/>
        <v>34000</v>
      </c>
      <c r="J177" s="65">
        <f t="shared" si="119"/>
        <v>22000</v>
      </c>
      <c r="K177" s="65">
        <f t="shared" si="119"/>
        <v>12000</v>
      </c>
      <c r="L177" s="65">
        <f t="shared" si="119"/>
        <v>18000</v>
      </c>
      <c r="M177" s="65">
        <f t="shared" si="119"/>
        <v>14000</v>
      </c>
      <c r="N177" s="65">
        <f t="shared" si="119"/>
        <v>10000</v>
      </c>
      <c r="O177" s="66">
        <f t="shared" si="119"/>
        <v>4000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F7E8-2777-4C95-B865-13763CE79903}">
  <dimension ref="A2:AI150"/>
  <sheetViews>
    <sheetView tabSelected="1" topLeftCell="D117" zoomScaleNormal="100" workbookViewId="0">
      <selection activeCell="O149" sqref="O149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  <c r="P10" s="405" t="s">
        <v>226</v>
      </c>
    </row>
    <row r="11" spans="1:16" x14ac:dyDescent="0.3">
      <c r="D11" s="275" t="s">
        <v>162</v>
      </c>
      <c r="E11" s="276"/>
      <c r="F11" s="392"/>
      <c r="G11" s="392"/>
      <c r="H11" s="392"/>
      <c r="I11" s="392">
        <v>30</v>
      </c>
      <c r="J11" s="406">
        <v>40</v>
      </c>
      <c r="K11" s="392">
        <v>15</v>
      </c>
      <c r="L11" s="392">
        <v>150</v>
      </c>
      <c r="M11" s="392"/>
      <c r="N11" s="392"/>
      <c r="O11" s="393">
        <v>10</v>
      </c>
      <c r="P11" s="191" t="s">
        <v>227</v>
      </c>
    </row>
    <row r="12" spans="1:16" x14ac:dyDescent="0.3">
      <c r="C12" s="251" t="s">
        <v>167</v>
      </c>
      <c r="D12" s="277" t="s">
        <v>204</v>
      </c>
      <c r="E12" s="278"/>
      <c r="F12" s="394">
        <v>40</v>
      </c>
      <c r="G12" s="394">
        <v>30</v>
      </c>
      <c r="H12" s="394"/>
      <c r="I12" s="394"/>
      <c r="J12" s="394"/>
      <c r="K12" s="394"/>
      <c r="L12" s="394"/>
      <c r="M12" s="394"/>
      <c r="N12" s="394"/>
      <c r="O12" s="395"/>
    </row>
    <row r="13" spans="1:16" x14ac:dyDescent="0.3">
      <c r="D13" s="279" t="s">
        <v>165</v>
      </c>
      <c r="E13" s="280"/>
      <c r="F13" s="394"/>
      <c r="G13" s="394"/>
      <c r="H13" s="394">
        <v>20</v>
      </c>
      <c r="I13" s="394">
        <v>50</v>
      </c>
      <c r="J13" s="394">
        <v>60</v>
      </c>
      <c r="K13" s="394"/>
      <c r="L13" s="394">
        <v>40</v>
      </c>
      <c r="M13" s="394"/>
      <c r="N13" s="394">
        <v>40</v>
      </c>
      <c r="O13" s="395"/>
    </row>
    <row r="14" spans="1:16" x14ac:dyDescent="0.3">
      <c r="C14" s="251" t="s">
        <v>167</v>
      </c>
      <c r="D14" s="283" t="s">
        <v>205</v>
      </c>
      <c r="E14" s="284"/>
      <c r="F14" s="394">
        <v>50</v>
      </c>
      <c r="G14" s="394">
        <v>40</v>
      </c>
      <c r="H14" s="394"/>
      <c r="I14" s="394"/>
      <c r="J14" s="394"/>
      <c r="K14" s="394"/>
      <c r="L14" s="394"/>
      <c r="M14" s="394"/>
      <c r="N14" s="394"/>
      <c r="O14" s="395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190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398">
        <v>80</v>
      </c>
      <c r="G16" s="398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399">
        <v>50</v>
      </c>
      <c r="F17" s="267">
        <f>E17+F16+F19-F15</f>
        <v>40</v>
      </c>
      <c r="G17" s="267">
        <f t="shared" ref="G17:O17" si="1">F17+G16+G19-G15</f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45</v>
      </c>
      <c r="M17" s="267">
        <f t="shared" si="1"/>
        <v>45</v>
      </c>
      <c r="N17" s="267">
        <f t="shared" si="1"/>
        <v>45</v>
      </c>
      <c r="O17" s="268">
        <f t="shared" si="1"/>
        <v>35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>
        <f t="shared" ref="F18:G18" si="2">IF(E17-F15&lt;=$E$9, F15-E17+$E$9,0)</f>
        <v>70</v>
      </c>
      <c r="G18" s="267">
        <f t="shared" si="2"/>
        <v>60</v>
      </c>
      <c r="H18" s="267">
        <f>IF(G17-H15&lt;=$E$9, H15-G17+$E$9,0)</f>
        <v>0</v>
      </c>
      <c r="I18" s="267">
        <f t="shared" ref="I18:O18" si="3">IF(H17-I15&lt;=$E$9, I15-H17+$E$9,0)</f>
        <v>80</v>
      </c>
      <c r="J18" s="267">
        <f t="shared" si="3"/>
        <v>100</v>
      </c>
      <c r="K18" s="267">
        <f t="shared" si="3"/>
        <v>15</v>
      </c>
      <c r="L18" s="267">
        <f t="shared" si="3"/>
        <v>185</v>
      </c>
      <c r="M18" s="267">
        <f t="shared" si="3"/>
        <v>0</v>
      </c>
      <c r="N18" s="267">
        <f t="shared" si="3"/>
        <v>25</v>
      </c>
      <c r="O18" s="268">
        <f t="shared" si="3"/>
        <v>0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4" xml:space="preserve"> CEILING(I18/$E$8,1)*$E$8</f>
        <v>80</v>
      </c>
      <c r="J19" s="267">
        <f t="shared" si="4"/>
        <v>100</v>
      </c>
      <c r="K19" s="267">
        <f t="shared" si="4"/>
        <v>20</v>
      </c>
      <c r="L19" s="267">
        <f t="shared" si="4"/>
        <v>200</v>
      </c>
      <c r="M19" s="267">
        <f t="shared" si="4"/>
        <v>0</v>
      </c>
      <c r="N19" s="267">
        <f t="shared" si="4"/>
        <v>40</v>
      </c>
      <c r="O19" s="268">
        <f t="shared" si="4"/>
        <v>0</v>
      </c>
    </row>
    <row r="20" spans="3:34" ht="15" thickBot="1" x14ac:dyDescent="0.35">
      <c r="D20" s="269" t="s">
        <v>199</v>
      </c>
      <c r="E20" s="343"/>
      <c r="F20" s="344">
        <f>H19</f>
        <v>0</v>
      </c>
      <c r="G20" s="344">
        <f t="shared" ref="G20:O20" si="5">I19</f>
        <v>80</v>
      </c>
      <c r="H20" s="344">
        <f t="shared" si="5"/>
        <v>100</v>
      </c>
      <c r="I20" s="344">
        <f t="shared" si="5"/>
        <v>20</v>
      </c>
      <c r="J20" s="344">
        <f t="shared" si="5"/>
        <v>200</v>
      </c>
      <c r="K20" s="344">
        <f t="shared" si="5"/>
        <v>0</v>
      </c>
      <c r="L20" s="344">
        <f t="shared" si="5"/>
        <v>40</v>
      </c>
      <c r="M20" s="344">
        <f t="shared" si="5"/>
        <v>0</v>
      </c>
      <c r="N20" s="344">
        <f t="shared" si="5"/>
        <v>0</v>
      </c>
      <c r="O20" s="345">
        <f t="shared" si="5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6">QUOTIENT(MOD(G20+$E$6-1,$E$5),$E$6)</f>
        <v>0</v>
      </c>
      <c r="H21" s="370">
        <f t="shared" si="6"/>
        <v>0</v>
      </c>
      <c r="I21" s="370">
        <f t="shared" si="6"/>
        <v>0</v>
      </c>
      <c r="J21" s="370">
        <f t="shared" si="6"/>
        <v>0</v>
      </c>
      <c r="K21" s="370">
        <f t="shared" si="6"/>
        <v>0</v>
      </c>
      <c r="L21" s="370">
        <f t="shared" si="6"/>
        <v>0</v>
      </c>
      <c r="M21" s="370">
        <f t="shared" si="6"/>
        <v>0</v>
      </c>
      <c r="N21" s="370">
        <f t="shared" si="6"/>
        <v>0</v>
      </c>
      <c r="O21" s="371">
        <f t="shared" si="6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7">QUOTIENT(G20+$E$6-1,$E$5)</f>
        <v>4</v>
      </c>
      <c r="H22" s="313">
        <f t="shared" si="7"/>
        <v>5</v>
      </c>
      <c r="I22" s="313">
        <f t="shared" si="7"/>
        <v>1</v>
      </c>
      <c r="J22" s="313">
        <f t="shared" si="7"/>
        <v>10</v>
      </c>
      <c r="K22" s="313">
        <f t="shared" si="7"/>
        <v>0</v>
      </c>
      <c r="L22" s="313">
        <f t="shared" si="7"/>
        <v>2</v>
      </c>
      <c r="M22" s="313">
        <f t="shared" si="7"/>
        <v>0</v>
      </c>
      <c r="N22" s="313">
        <f t="shared" si="7"/>
        <v>0</v>
      </c>
      <c r="O22" s="314">
        <f t="shared" si="7"/>
        <v>0</v>
      </c>
    </row>
    <row r="23" spans="3:34" ht="15" thickBot="1" x14ac:dyDescent="0.35">
      <c r="D23" s="368" t="s">
        <v>207</v>
      </c>
      <c r="E23" s="372"/>
      <c r="F23" s="373">
        <f t="shared" ref="F23:O23" si="8">F22*$F$5+F21*$F$6</f>
        <v>0</v>
      </c>
      <c r="G23" s="373">
        <f t="shared" si="8"/>
        <v>2400</v>
      </c>
      <c r="H23" s="373">
        <f t="shared" si="8"/>
        <v>3000</v>
      </c>
      <c r="I23" s="373">
        <f t="shared" si="8"/>
        <v>600</v>
      </c>
      <c r="J23" s="373">
        <f t="shared" si="8"/>
        <v>6000</v>
      </c>
      <c r="K23" s="373">
        <f t="shared" si="8"/>
        <v>0</v>
      </c>
      <c r="L23" s="373">
        <f t="shared" si="8"/>
        <v>1200</v>
      </c>
      <c r="M23" s="373">
        <f t="shared" si="8"/>
        <v>0</v>
      </c>
      <c r="N23" s="373">
        <f t="shared" si="8"/>
        <v>0</v>
      </c>
      <c r="O23" s="374">
        <f t="shared" si="8"/>
        <v>0</v>
      </c>
    </row>
    <row r="24" spans="3:34" x14ac:dyDescent="0.3">
      <c r="D24" s="179" t="s">
        <v>170</v>
      </c>
      <c r="E24" s="233"/>
      <c r="F24" s="396">
        <v>210</v>
      </c>
      <c r="G24" s="396">
        <v>211</v>
      </c>
      <c r="H24" s="396">
        <v>213</v>
      </c>
      <c r="I24" s="396">
        <v>215</v>
      </c>
      <c r="J24" s="396">
        <v>215</v>
      </c>
      <c r="K24" s="396">
        <v>216</v>
      </c>
      <c r="L24" s="396">
        <v>214</v>
      </c>
      <c r="M24" s="396">
        <v>212</v>
      </c>
      <c r="N24" s="396">
        <v>210</v>
      </c>
      <c r="O24" s="397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9">F24*F20</f>
        <v>0</v>
      </c>
      <c r="G25" s="334">
        <f>G24*G20</f>
        <v>16880</v>
      </c>
      <c r="H25" s="334">
        <f t="shared" si="9"/>
        <v>21300</v>
      </c>
      <c r="I25" s="334">
        <f t="shared" si="9"/>
        <v>4300</v>
      </c>
      <c r="J25" s="334">
        <f t="shared" si="9"/>
        <v>43000</v>
      </c>
      <c r="K25" s="334">
        <f t="shared" si="9"/>
        <v>0</v>
      </c>
      <c r="L25" s="334">
        <f t="shared" si="9"/>
        <v>8560</v>
      </c>
      <c r="M25" s="334">
        <f t="shared" si="9"/>
        <v>0</v>
      </c>
      <c r="N25" s="334">
        <f t="shared" si="9"/>
        <v>0</v>
      </c>
      <c r="O25" s="335">
        <f t="shared" si="9"/>
        <v>0</v>
      </c>
      <c r="P25" s="251" t="s">
        <v>177</v>
      </c>
      <c r="AD25">
        <v>10</v>
      </c>
    </row>
    <row r="26" spans="3:34" ht="15" thickBot="1" x14ac:dyDescent="0.35">
      <c r="D26" s="254" t="s">
        <v>172</v>
      </c>
      <c r="E26" s="255"/>
      <c r="F26" s="336">
        <f t="shared" ref="F26:O26" si="10">F23+F25</f>
        <v>0</v>
      </c>
      <c r="G26" s="336">
        <f t="shared" si="10"/>
        <v>19280</v>
      </c>
      <c r="H26" s="336">
        <f t="shared" si="10"/>
        <v>24300</v>
      </c>
      <c r="I26" s="336">
        <f t="shared" si="10"/>
        <v>4900</v>
      </c>
      <c r="J26" s="336">
        <f t="shared" si="10"/>
        <v>49000</v>
      </c>
      <c r="K26" s="336">
        <f t="shared" si="10"/>
        <v>0</v>
      </c>
      <c r="L26" s="336">
        <f t="shared" si="10"/>
        <v>9760</v>
      </c>
      <c r="M26" s="336">
        <f t="shared" si="10"/>
        <v>0</v>
      </c>
      <c r="N26" s="336">
        <f t="shared" si="10"/>
        <v>0</v>
      </c>
      <c r="O26" s="337">
        <f t="shared" si="10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396">
        <v>410</v>
      </c>
      <c r="G27" s="396">
        <v>413</v>
      </c>
      <c r="H27" s="396">
        <v>410</v>
      </c>
      <c r="I27" s="396">
        <v>415</v>
      </c>
      <c r="J27" s="396">
        <v>418</v>
      </c>
      <c r="K27" s="396">
        <v>430</v>
      </c>
      <c r="L27" s="396">
        <v>423</v>
      </c>
      <c r="M27" s="396">
        <v>419</v>
      </c>
      <c r="N27" s="396">
        <v>417</v>
      </c>
      <c r="O27" s="397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1">G27*G20</f>
        <v>33040</v>
      </c>
      <c r="H28" s="338">
        <f t="shared" si="11"/>
        <v>41000</v>
      </c>
      <c r="I28" s="338">
        <f t="shared" si="11"/>
        <v>8300</v>
      </c>
      <c r="J28" s="338">
        <f t="shared" si="11"/>
        <v>83600</v>
      </c>
      <c r="K28" s="338">
        <f t="shared" si="11"/>
        <v>0</v>
      </c>
      <c r="L28" s="338">
        <f t="shared" si="11"/>
        <v>16920</v>
      </c>
      <c r="M28" s="338">
        <f t="shared" si="11"/>
        <v>0</v>
      </c>
      <c r="N28" s="338">
        <f t="shared" si="11"/>
        <v>0</v>
      </c>
      <c r="O28" s="339">
        <f t="shared" si="11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1"/>
      <c r="F29" s="292">
        <f>F28-F26</f>
        <v>0</v>
      </c>
      <c r="G29" s="292">
        <f t="shared" ref="G29:O29" si="12">G28-G26</f>
        <v>13760</v>
      </c>
      <c r="H29" s="292">
        <f t="shared" si="12"/>
        <v>16700</v>
      </c>
      <c r="I29" s="292">
        <f t="shared" si="12"/>
        <v>3400</v>
      </c>
      <c r="J29" s="292">
        <f t="shared" si="12"/>
        <v>34600</v>
      </c>
      <c r="K29" s="292">
        <f t="shared" si="12"/>
        <v>0</v>
      </c>
      <c r="L29" s="292">
        <f t="shared" si="12"/>
        <v>7160</v>
      </c>
      <c r="M29" s="292">
        <f t="shared" si="12"/>
        <v>0</v>
      </c>
      <c r="N29" s="292">
        <f t="shared" si="12"/>
        <v>0</v>
      </c>
      <c r="O29" s="293">
        <f t="shared" si="12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>SUM(I11:I12)</f>
        <v>30</v>
      </c>
      <c r="H30" s="258">
        <f t="shared" ref="H30:O30" si="13">SUM(J11:J12)</f>
        <v>40</v>
      </c>
      <c r="I30" s="258">
        <f t="shared" si="13"/>
        <v>15</v>
      </c>
      <c r="J30" s="258">
        <f t="shared" si="13"/>
        <v>150</v>
      </c>
      <c r="K30" s="258">
        <f t="shared" si="13"/>
        <v>0</v>
      </c>
      <c r="L30" s="258">
        <f t="shared" si="13"/>
        <v>0</v>
      </c>
      <c r="M30" s="258">
        <f t="shared" si="13"/>
        <v>10</v>
      </c>
      <c r="N30" s="258">
        <f t="shared" si="13"/>
        <v>0</v>
      </c>
      <c r="O30" s="259">
        <f t="shared" si="13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ht="13.8" customHeight="1" thickBot="1" x14ac:dyDescent="0.35">
      <c r="D31" s="153" t="s">
        <v>228</v>
      </c>
      <c r="E31" s="307"/>
      <c r="F31" s="258">
        <f>MIN(F139,F30)</f>
        <v>0</v>
      </c>
      <c r="G31" s="258">
        <f t="shared" ref="G31:O31" si="14">MIN(G139,G30)</f>
        <v>0</v>
      </c>
      <c r="H31" s="258">
        <f t="shared" si="14"/>
        <v>20</v>
      </c>
      <c r="I31" s="258">
        <f t="shared" si="14"/>
        <v>0</v>
      </c>
      <c r="J31" s="258">
        <f t="shared" si="14"/>
        <v>60</v>
      </c>
      <c r="K31" s="258">
        <f t="shared" si="14"/>
        <v>0</v>
      </c>
      <c r="L31" s="258">
        <f t="shared" si="14"/>
        <v>0</v>
      </c>
      <c r="M31" s="258">
        <f t="shared" si="14"/>
        <v>0</v>
      </c>
      <c r="N31" s="258">
        <f t="shared" si="14"/>
        <v>0</v>
      </c>
      <c r="O31" s="259">
        <f t="shared" si="14"/>
        <v>0</v>
      </c>
      <c r="P31" s="251"/>
      <c r="AC31" s="6"/>
      <c r="AD31" s="411"/>
      <c r="AF31" s="349"/>
      <c r="AH31" s="349"/>
    </row>
    <row r="32" spans="3:34" s="138" customFormat="1" x14ac:dyDescent="0.3">
      <c r="D32" s="375" t="s">
        <v>143</v>
      </c>
      <c r="E32" s="310"/>
      <c r="F32" s="369">
        <f>QUOTIENT(MOD(F31+$E$6-1,$E$5),$E$6)</f>
        <v>0</v>
      </c>
      <c r="G32" s="369">
        <f t="shared" ref="G32:O32" si="15">QUOTIENT(MOD(G31+$E$6-1,$E$5),$E$6)</f>
        <v>0</v>
      </c>
      <c r="H32" s="369">
        <f t="shared" si="15"/>
        <v>0</v>
      </c>
      <c r="I32" s="369">
        <f t="shared" si="15"/>
        <v>0</v>
      </c>
      <c r="J32" s="369">
        <f t="shared" si="15"/>
        <v>0</v>
      </c>
      <c r="K32" s="369">
        <f t="shared" si="15"/>
        <v>0</v>
      </c>
      <c r="L32" s="369">
        <f t="shared" si="15"/>
        <v>0</v>
      </c>
      <c r="M32" s="369">
        <f t="shared" si="15"/>
        <v>0</v>
      </c>
      <c r="N32" s="369">
        <f t="shared" si="15"/>
        <v>0</v>
      </c>
      <c r="O32" s="378">
        <f t="shared" si="15"/>
        <v>0</v>
      </c>
      <c r="P32" s="191" t="s">
        <v>211</v>
      </c>
      <c r="AA32" s="3" t="s">
        <v>217</v>
      </c>
      <c r="AB32" s="3" t="s">
        <v>215</v>
      </c>
      <c r="AC32" s="350" t="s">
        <v>216</v>
      </c>
      <c r="AD32" s="351" t="s">
        <v>215</v>
      </c>
      <c r="AE32" s="352" t="s">
        <v>216</v>
      </c>
      <c r="AF32" s="353" t="s">
        <v>216</v>
      </c>
      <c r="AG32" s="352" t="s">
        <v>215</v>
      </c>
      <c r="AH32" s="354" t="s">
        <v>215</v>
      </c>
    </row>
    <row r="33" spans="3:34" s="138" customFormat="1" x14ac:dyDescent="0.3">
      <c r="D33" s="197" t="s">
        <v>144</v>
      </c>
      <c r="E33" s="310"/>
      <c r="F33" s="313">
        <f>QUOTIENT(F31+$E$6-1,$E$5)</f>
        <v>0</v>
      </c>
      <c r="G33" s="313">
        <f t="shared" ref="G33:O33" si="16">QUOTIENT(G31+$E$6-1,$E$5)</f>
        <v>0</v>
      </c>
      <c r="H33" s="313">
        <f t="shared" si="16"/>
        <v>1</v>
      </c>
      <c r="I33" s="313">
        <f t="shared" si="16"/>
        <v>0</v>
      </c>
      <c r="J33" s="313">
        <f t="shared" si="16"/>
        <v>3</v>
      </c>
      <c r="K33" s="313">
        <f t="shared" si="16"/>
        <v>0</v>
      </c>
      <c r="L33" s="313">
        <f t="shared" si="16"/>
        <v>0</v>
      </c>
      <c r="M33" s="313">
        <f t="shared" si="16"/>
        <v>0</v>
      </c>
      <c r="N33" s="313">
        <f t="shared" si="16"/>
        <v>0</v>
      </c>
      <c r="O33" s="314">
        <f t="shared" si="16"/>
        <v>0</v>
      </c>
      <c r="P33" s="191"/>
      <c r="V33" s="138">
        <f>MOD(W33,$AD$25)</f>
        <v>0</v>
      </c>
      <c r="W33" s="138">
        <v>0</v>
      </c>
      <c r="X33" s="138">
        <f>CEILING(W33,20)</f>
        <v>0</v>
      </c>
      <c r="Y33" s="138">
        <f>FLOOR(W33,20)</f>
        <v>0</v>
      </c>
      <c r="Z33" s="138">
        <f>MOD(W33,20)</f>
        <v>0</v>
      </c>
      <c r="AA33" s="3">
        <v>0</v>
      </c>
      <c r="AB33" s="3">
        <v>0</v>
      </c>
      <c r="AC33" s="355">
        <v>0</v>
      </c>
      <c r="AD33" s="356">
        <v>0</v>
      </c>
      <c r="AE33" s="357">
        <f>QUOTIENT(MOD(W33,$AD$26),$AD$25)</f>
        <v>0</v>
      </c>
      <c r="AF33" s="358">
        <f>QUOTIENT(MOD(W33+$AD$25-1,$AD$26),$AD$25)</f>
        <v>0</v>
      </c>
      <c r="AG33" s="357">
        <f>QUOTIENT(W33,$AD$26)</f>
        <v>0</v>
      </c>
      <c r="AH33" s="359">
        <f>QUOTIENT(W33+$AD$25-1,$AD$26)</f>
        <v>0</v>
      </c>
    </row>
    <row r="34" spans="3:34" s="138" customFormat="1" ht="15" thickBot="1" x14ac:dyDescent="0.35">
      <c r="D34" s="376" t="s">
        <v>145</v>
      </c>
      <c r="E34" s="315"/>
      <c r="F34" s="316">
        <f>F33*$F$5+F32*$F$6</f>
        <v>0</v>
      </c>
      <c r="G34" s="316">
        <f t="shared" ref="G34:O34" si="17">G33*$F$5+G32*$F$6</f>
        <v>0</v>
      </c>
      <c r="H34" s="316">
        <f t="shared" si="17"/>
        <v>600</v>
      </c>
      <c r="I34" s="316">
        <f t="shared" si="17"/>
        <v>0</v>
      </c>
      <c r="J34" s="316">
        <f t="shared" si="17"/>
        <v>1800</v>
      </c>
      <c r="K34" s="316">
        <f t="shared" si="17"/>
        <v>0</v>
      </c>
      <c r="L34" s="316">
        <f t="shared" si="17"/>
        <v>0</v>
      </c>
      <c r="M34" s="316">
        <f t="shared" si="17"/>
        <v>0</v>
      </c>
      <c r="N34" s="316">
        <f t="shared" si="17"/>
        <v>0</v>
      </c>
      <c r="O34" s="317">
        <f t="shared" si="17"/>
        <v>0</v>
      </c>
      <c r="P34" s="177"/>
      <c r="V34" s="138">
        <f t="shared" ref="V34:V59" si="18">MOD(W34,$AD$25)</f>
        <v>1</v>
      </c>
      <c r="W34" s="138">
        <v>1</v>
      </c>
      <c r="X34" s="138">
        <f t="shared" ref="X34:X75" si="19">CEILING(W34,20)</f>
        <v>20</v>
      </c>
      <c r="Y34" s="138">
        <f t="shared" ref="Y34:Y75" si="20">FLOOR(W34,20)</f>
        <v>0</v>
      </c>
      <c r="Z34" s="138">
        <f t="shared" ref="Z34:Z75" si="21">MOD(W34,20)</f>
        <v>1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ref="AE34:AE75" si="22">QUOTIENT(MOD(W34,$AD$26),$AD$25)</f>
        <v>0</v>
      </c>
      <c r="AF34" s="358">
        <f t="shared" ref="AF34:AF75" si="23">QUOTIENT(MOD(W34+$AD$25-1,$AD$26),$AD$25)</f>
        <v>1</v>
      </c>
      <c r="AG34" s="357">
        <f t="shared" ref="AG34:AG75" si="24">QUOTIENT(W34,$AD$26)</f>
        <v>0</v>
      </c>
      <c r="AH34" s="359">
        <f t="shared" ref="AH34:AH75" si="25">QUOTIENT(W34+$AD$25-1,$AD$26)</f>
        <v>0</v>
      </c>
    </row>
    <row r="35" spans="3:34" s="138" customFormat="1" x14ac:dyDescent="0.3">
      <c r="C35" s="294" t="s">
        <v>182</v>
      </c>
      <c r="D35" s="320" t="s">
        <v>194</v>
      </c>
      <c r="E35" s="243"/>
      <c r="F35" s="333">
        <f>F31*F24</f>
        <v>0</v>
      </c>
      <c r="G35" s="333">
        <f t="shared" ref="G35:O35" si="26">G31*G24</f>
        <v>0</v>
      </c>
      <c r="H35" s="333">
        <f t="shared" si="26"/>
        <v>4260</v>
      </c>
      <c r="I35" s="333">
        <f t="shared" si="26"/>
        <v>0</v>
      </c>
      <c r="J35" s="333">
        <f t="shared" si="26"/>
        <v>12900</v>
      </c>
      <c r="K35" s="333">
        <f t="shared" si="26"/>
        <v>0</v>
      </c>
      <c r="L35" s="333">
        <f t="shared" si="26"/>
        <v>0</v>
      </c>
      <c r="M35" s="333">
        <f t="shared" si="26"/>
        <v>0</v>
      </c>
      <c r="N35" s="333">
        <f t="shared" si="26"/>
        <v>0</v>
      </c>
      <c r="O35" s="377">
        <f t="shared" si="26"/>
        <v>0</v>
      </c>
      <c r="P35" s="177"/>
      <c r="V35" s="138">
        <f t="shared" si="18"/>
        <v>2</v>
      </c>
      <c r="W35" s="138">
        <v>2</v>
      </c>
      <c r="X35" s="138">
        <f t="shared" si="19"/>
        <v>20</v>
      </c>
      <c r="Y35" s="138">
        <f t="shared" si="20"/>
        <v>0</v>
      </c>
      <c r="Z35" s="138">
        <f t="shared" si="21"/>
        <v>2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22"/>
        <v>0</v>
      </c>
      <c r="AF35" s="358">
        <f t="shared" si="23"/>
        <v>1</v>
      </c>
      <c r="AG35" s="357">
        <f t="shared" si="24"/>
        <v>0</v>
      </c>
      <c r="AH35" s="359">
        <f t="shared" si="25"/>
        <v>0</v>
      </c>
    </row>
    <row r="36" spans="3:34" s="138" customFormat="1" ht="15" thickBot="1" x14ac:dyDescent="0.35">
      <c r="C36" s="294"/>
      <c r="D36" s="322" t="s">
        <v>195</v>
      </c>
      <c r="E36" s="323"/>
      <c r="F36" s="292">
        <f>F35+F34</f>
        <v>0</v>
      </c>
      <c r="G36" s="292">
        <f t="shared" ref="G36:O36" si="27">G35+G34</f>
        <v>0</v>
      </c>
      <c r="H36" s="292">
        <f t="shared" si="27"/>
        <v>4860</v>
      </c>
      <c r="I36" s="292">
        <f t="shared" si="27"/>
        <v>0</v>
      </c>
      <c r="J36" s="292">
        <f t="shared" si="27"/>
        <v>14700</v>
      </c>
      <c r="K36" s="292">
        <f t="shared" si="27"/>
        <v>0</v>
      </c>
      <c r="L36" s="292">
        <f t="shared" si="27"/>
        <v>0</v>
      </c>
      <c r="M36" s="292">
        <f t="shared" si="27"/>
        <v>0</v>
      </c>
      <c r="N36" s="292">
        <f t="shared" si="27"/>
        <v>0</v>
      </c>
      <c r="O36" s="293">
        <f t="shared" si="27"/>
        <v>0</v>
      </c>
      <c r="P36" s="191"/>
      <c r="V36" s="138">
        <f t="shared" si="18"/>
        <v>3</v>
      </c>
      <c r="W36" s="138">
        <v>3</v>
      </c>
      <c r="X36" s="138">
        <f t="shared" si="19"/>
        <v>20</v>
      </c>
      <c r="Y36" s="138">
        <f t="shared" si="20"/>
        <v>0</v>
      </c>
      <c r="Z36" s="138">
        <f t="shared" si="21"/>
        <v>3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22"/>
        <v>0</v>
      </c>
      <c r="AF36" s="358">
        <f t="shared" si="23"/>
        <v>1</v>
      </c>
      <c r="AG36" s="357">
        <f t="shared" si="24"/>
        <v>0</v>
      </c>
      <c r="AH36" s="359">
        <f t="shared" si="25"/>
        <v>0</v>
      </c>
    </row>
    <row r="37" spans="3:34" s="138" customFormat="1" x14ac:dyDescent="0.3">
      <c r="D37" s="324" t="s">
        <v>198</v>
      </c>
      <c r="E37" s="233"/>
      <c r="F37" s="194">
        <f>F31*F27</f>
        <v>0</v>
      </c>
      <c r="G37" s="194">
        <f t="shared" ref="G37:O37" si="28">G31*G27</f>
        <v>0</v>
      </c>
      <c r="H37" s="194">
        <f t="shared" si="28"/>
        <v>8200</v>
      </c>
      <c r="I37" s="194">
        <f t="shared" si="28"/>
        <v>0</v>
      </c>
      <c r="J37" s="194">
        <f t="shared" si="28"/>
        <v>25080</v>
      </c>
      <c r="K37" s="194">
        <f t="shared" si="28"/>
        <v>0</v>
      </c>
      <c r="L37" s="194">
        <f t="shared" si="28"/>
        <v>0</v>
      </c>
      <c r="M37" s="194">
        <f t="shared" si="28"/>
        <v>0</v>
      </c>
      <c r="N37" s="194">
        <f t="shared" si="28"/>
        <v>0</v>
      </c>
      <c r="O37" s="195">
        <f t="shared" si="28"/>
        <v>0</v>
      </c>
      <c r="P37" s="191"/>
      <c r="V37" s="138">
        <f t="shared" si="18"/>
        <v>4</v>
      </c>
      <c r="W37" s="138">
        <v>4</v>
      </c>
      <c r="X37" s="138">
        <f t="shared" si="19"/>
        <v>20</v>
      </c>
      <c r="Y37" s="138">
        <f t="shared" si="20"/>
        <v>0</v>
      </c>
      <c r="Z37" s="138">
        <f t="shared" si="21"/>
        <v>4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22"/>
        <v>0</v>
      </c>
      <c r="AF37" s="358">
        <f t="shared" si="23"/>
        <v>1</v>
      </c>
      <c r="AG37" s="357">
        <f t="shared" si="24"/>
        <v>0</v>
      </c>
      <c r="AH37" s="359">
        <f t="shared" si="25"/>
        <v>0</v>
      </c>
    </row>
    <row r="38" spans="3:34" s="138" customFormat="1" ht="15" thickBot="1" x14ac:dyDescent="0.35">
      <c r="D38" s="322" t="s">
        <v>208</v>
      </c>
      <c r="E38" s="325"/>
      <c r="F38" s="326">
        <f>F37-F36</f>
        <v>0</v>
      </c>
      <c r="G38" s="326">
        <f>G37-G36</f>
        <v>0</v>
      </c>
      <c r="H38" s="340">
        <f t="shared" ref="H38:O38" si="29">H37-H36</f>
        <v>3340</v>
      </c>
      <c r="I38" s="326">
        <f t="shared" si="29"/>
        <v>0</v>
      </c>
      <c r="J38" s="326">
        <f t="shared" si="29"/>
        <v>10380</v>
      </c>
      <c r="K38" s="326">
        <f t="shared" si="29"/>
        <v>0</v>
      </c>
      <c r="L38" s="326">
        <f t="shared" si="29"/>
        <v>0</v>
      </c>
      <c r="M38" s="326">
        <f t="shared" si="29"/>
        <v>0</v>
      </c>
      <c r="N38" s="326">
        <f t="shared" si="29"/>
        <v>0</v>
      </c>
      <c r="O38" s="327">
        <f t="shared" si="29"/>
        <v>0</v>
      </c>
      <c r="P38" s="251" t="s">
        <v>180</v>
      </c>
      <c r="V38" s="138">
        <f t="shared" si="18"/>
        <v>5</v>
      </c>
      <c r="W38" s="138">
        <v>5</v>
      </c>
      <c r="X38" s="138">
        <f t="shared" si="19"/>
        <v>20</v>
      </c>
      <c r="Y38" s="138">
        <f t="shared" si="20"/>
        <v>0</v>
      </c>
      <c r="Z38" s="138">
        <f t="shared" si="21"/>
        <v>5</v>
      </c>
      <c r="AA38" s="3">
        <v>1</v>
      </c>
      <c r="AB38" s="3">
        <v>0</v>
      </c>
      <c r="AC38" s="355">
        <v>1</v>
      </c>
      <c r="AD38" s="356">
        <v>0</v>
      </c>
      <c r="AE38" s="357">
        <f t="shared" si="22"/>
        <v>0</v>
      </c>
      <c r="AF38" s="358">
        <f t="shared" si="23"/>
        <v>1</v>
      </c>
      <c r="AG38" s="357">
        <f t="shared" si="24"/>
        <v>0</v>
      </c>
      <c r="AH38" s="359">
        <f t="shared" si="25"/>
        <v>0</v>
      </c>
    </row>
    <row r="39" spans="3:34" s="138" customFormat="1" ht="15" thickBot="1" x14ac:dyDescent="0.35">
      <c r="D39" s="319" t="s">
        <v>230</v>
      </c>
      <c r="E39" s="232"/>
      <c r="F39" s="224">
        <f>F29-F38</f>
        <v>0</v>
      </c>
      <c r="G39" s="224">
        <f>G29-G38</f>
        <v>13760</v>
      </c>
      <c r="H39" s="224">
        <f t="shared" ref="H39:O39" si="30">H29-H38</f>
        <v>13360</v>
      </c>
      <c r="I39" s="224">
        <f t="shared" si="30"/>
        <v>3400</v>
      </c>
      <c r="J39" s="224">
        <f t="shared" si="30"/>
        <v>24220</v>
      </c>
      <c r="K39" s="224">
        <f t="shared" si="30"/>
        <v>0</v>
      </c>
      <c r="L39" s="224">
        <f t="shared" si="30"/>
        <v>7160</v>
      </c>
      <c r="M39" s="224">
        <f t="shared" si="30"/>
        <v>0</v>
      </c>
      <c r="N39" s="224">
        <f t="shared" si="30"/>
        <v>0</v>
      </c>
      <c r="O39" s="225">
        <f t="shared" si="30"/>
        <v>0</v>
      </c>
      <c r="V39" s="138">
        <f t="shared" si="18"/>
        <v>6</v>
      </c>
      <c r="W39" s="138">
        <v>6</v>
      </c>
      <c r="X39" s="138">
        <f t="shared" si="19"/>
        <v>20</v>
      </c>
      <c r="Y39" s="138">
        <f t="shared" si="20"/>
        <v>0</v>
      </c>
      <c r="Z39" s="138">
        <f t="shared" si="21"/>
        <v>6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22"/>
        <v>0</v>
      </c>
      <c r="AF39" s="358">
        <f t="shared" si="23"/>
        <v>1</v>
      </c>
      <c r="AG39" s="357">
        <f t="shared" si="24"/>
        <v>0</v>
      </c>
      <c r="AH39" s="359">
        <f t="shared" si="25"/>
        <v>0</v>
      </c>
    </row>
    <row r="40" spans="3:34" s="138" customFormat="1" x14ac:dyDescent="0.3">
      <c r="D40" s="328" t="s">
        <v>212</v>
      </c>
      <c r="E40" s="329"/>
      <c r="F40" s="330" t="e">
        <f>F30/F20</f>
        <v>#DIV/0!</v>
      </c>
      <c r="G40" s="330">
        <f t="shared" ref="G40:O40" si="31">G30/G20</f>
        <v>0.375</v>
      </c>
      <c r="H40" s="330">
        <f t="shared" si="31"/>
        <v>0.4</v>
      </c>
      <c r="I40" s="330">
        <f t="shared" si="31"/>
        <v>0.75</v>
      </c>
      <c r="J40" s="330">
        <f t="shared" si="31"/>
        <v>0.75</v>
      </c>
      <c r="K40" s="330" t="e">
        <f t="shared" si="31"/>
        <v>#DIV/0!</v>
      </c>
      <c r="L40" s="330">
        <f t="shared" si="31"/>
        <v>0</v>
      </c>
      <c r="M40" s="330" t="e">
        <f t="shared" si="31"/>
        <v>#DIV/0!</v>
      </c>
      <c r="N40" s="330" t="e">
        <f t="shared" si="31"/>
        <v>#DIV/0!</v>
      </c>
      <c r="O40" s="330" t="e">
        <f t="shared" si="31"/>
        <v>#DIV/0!</v>
      </c>
      <c r="V40" s="138">
        <f t="shared" si="18"/>
        <v>7</v>
      </c>
      <c r="W40" s="138">
        <v>7</v>
      </c>
      <c r="X40" s="138">
        <f t="shared" si="19"/>
        <v>20</v>
      </c>
      <c r="Y40" s="138">
        <f t="shared" si="20"/>
        <v>0</v>
      </c>
      <c r="Z40" s="138">
        <f t="shared" si="21"/>
        <v>7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22"/>
        <v>0</v>
      </c>
      <c r="AF40" s="358">
        <f t="shared" si="23"/>
        <v>1</v>
      </c>
      <c r="AG40" s="357">
        <f t="shared" si="24"/>
        <v>0</v>
      </c>
      <c r="AH40" s="359">
        <f t="shared" si="25"/>
        <v>0</v>
      </c>
    </row>
    <row r="41" spans="3:34" s="138" customFormat="1" x14ac:dyDescent="0.3">
      <c r="D41" s="328" t="s">
        <v>213</v>
      </c>
      <c r="E41" s="329"/>
      <c r="F41" s="330" t="e">
        <f>F36/F26</f>
        <v>#DIV/0!</v>
      </c>
      <c r="G41" s="330">
        <f t="shared" ref="G41:O41" si="32">G36/G26</f>
        <v>0</v>
      </c>
      <c r="H41" s="330">
        <f t="shared" si="32"/>
        <v>0.2</v>
      </c>
      <c r="I41" s="330">
        <f t="shared" si="32"/>
        <v>0</v>
      </c>
      <c r="J41" s="330">
        <f t="shared" si="32"/>
        <v>0.3</v>
      </c>
      <c r="K41" s="330" t="e">
        <f t="shared" si="32"/>
        <v>#DIV/0!</v>
      </c>
      <c r="L41" s="330">
        <f t="shared" si="32"/>
        <v>0</v>
      </c>
      <c r="M41" s="330" t="e">
        <f t="shared" si="32"/>
        <v>#DIV/0!</v>
      </c>
      <c r="N41" s="330" t="e">
        <f t="shared" si="32"/>
        <v>#DIV/0!</v>
      </c>
      <c r="O41" s="330" t="e">
        <f t="shared" si="32"/>
        <v>#DIV/0!</v>
      </c>
      <c r="V41" s="138">
        <f t="shared" si="18"/>
        <v>8</v>
      </c>
      <c r="W41" s="138">
        <v>8</v>
      </c>
      <c r="X41" s="138">
        <f t="shared" si="19"/>
        <v>20</v>
      </c>
      <c r="Y41" s="138">
        <f t="shared" si="20"/>
        <v>0</v>
      </c>
      <c r="Z41" s="138">
        <f t="shared" si="21"/>
        <v>8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22"/>
        <v>0</v>
      </c>
      <c r="AF41" s="358">
        <f t="shared" si="23"/>
        <v>1</v>
      </c>
      <c r="AG41" s="357">
        <f t="shared" si="24"/>
        <v>0</v>
      </c>
      <c r="AH41" s="359">
        <f t="shared" si="25"/>
        <v>0</v>
      </c>
    </row>
    <row r="42" spans="3:34" x14ac:dyDescent="0.3">
      <c r="D42" s="328" t="s">
        <v>214</v>
      </c>
      <c r="E42" s="331"/>
      <c r="F42" s="332" t="e">
        <f>F38/F29</f>
        <v>#DIV/0!</v>
      </c>
      <c r="G42" s="332">
        <f t="shared" ref="G42:O42" si="33">G38/G29</f>
        <v>0</v>
      </c>
      <c r="H42" s="332">
        <f t="shared" si="33"/>
        <v>0.2</v>
      </c>
      <c r="I42" s="332">
        <f t="shared" si="33"/>
        <v>0</v>
      </c>
      <c r="J42" s="332">
        <f t="shared" si="33"/>
        <v>0.3</v>
      </c>
      <c r="K42" s="332" t="e">
        <f t="shared" si="33"/>
        <v>#DIV/0!</v>
      </c>
      <c r="L42" s="332">
        <f t="shared" si="33"/>
        <v>0</v>
      </c>
      <c r="M42" s="332" t="e">
        <f t="shared" si="33"/>
        <v>#DIV/0!</v>
      </c>
      <c r="N42" s="332" t="e">
        <f t="shared" si="33"/>
        <v>#DIV/0!</v>
      </c>
      <c r="O42" s="332" t="e">
        <f t="shared" si="33"/>
        <v>#DIV/0!</v>
      </c>
      <c r="S42" s="138"/>
      <c r="T42" s="138"/>
      <c r="V42" s="138">
        <f t="shared" si="18"/>
        <v>9</v>
      </c>
      <c r="W42" s="138">
        <v>9</v>
      </c>
      <c r="X42" s="138">
        <f t="shared" si="19"/>
        <v>20</v>
      </c>
      <c r="Y42" s="138">
        <f t="shared" si="20"/>
        <v>0</v>
      </c>
      <c r="Z42" s="138">
        <f t="shared" si="21"/>
        <v>9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22"/>
        <v>0</v>
      </c>
      <c r="AF42" s="358">
        <f t="shared" si="23"/>
        <v>1</v>
      </c>
      <c r="AG42" s="357">
        <f t="shared" si="24"/>
        <v>0</v>
      </c>
      <c r="AH42" s="359">
        <f t="shared" si="25"/>
        <v>0</v>
      </c>
    </row>
    <row r="43" spans="3:34" x14ac:dyDescent="0.3">
      <c r="E43" s="4"/>
      <c r="S43" s="138"/>
      <c r="T43" s="138"/>
      <c r="V43" s="138">
        <f t="shared" si="18"/>
        <v>0</v>
      </c>
      <c r="W43" s="138">
        <v>10</v>
      </c>
      <c r="X43" s="138">
        <f t="shared" si="19"/>
        <v>20</v>
      </c>
      <c r="Y43" s="138">
        <f t="shared" si="20"/>
        <v>0</v>
      </c>
      <c r="Z43" s="138">
        <f t="shared" si="21"/>
        <v>10</v>
      </c>
      <c r="AA43" s="3">
        <v>2</v>
      </c>
      <c r="AB43" s="3">
        <v>0</v>
      </c>
      <c r="AC43" s="355">
        <v>1</v>
      </c>
      <c r="AD43" s="356">
        <v>0</v>
      </c>
      <c r="AE43" s="357">
        <f t="shared" si="22"/>
        <v>1</v>
      </c>
      <c r="AF43" s="358">
        <f t="shared" si="23"/>
        <v>1</v>
      </c>
      <c r="AG43" s="357">
        <f t="shared" si="24"/>
        <v>0</v>
      </c>
      <c r="AH43" s="359">
        <f t="shared" si="25"/>
        <v>0</v>
      </c>
    </row>
    <row r="44" spans="3:34" x14ac:dyDescent="0.3">
      <c r="C44" s="117" t="s">
        <v>82</v>
      </c>
      <c r="D44" s="94" t="s">
        <v>107</v>
      </c>
      <c r="E44" s="4"/>
      <c r="S44" s="138"/>
      <c r="T44" s="138"/>
      <c r="V44" s="138">
        <f t="shared" si="18"/>
        <v>1</v>
      </c>
      <c r="W44" s="138">
        <v>11</v>
      </c>
      <c r="X44" s="138">
        <f t="shared" si="19"/>
        <v>20</v>
      </c>
      <c r="Y44" s="138">
        <f t="shared" si="20"/>
        <v>0</v>
      </c>
      <c r="Z44" s="138">
        <f t="shared" si="21"/>
        <v>11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22"/>
        <v>1</v>
      </c>
      <c r="AF44" s="358">
        <f t="shared" si="23"/>
        <v>0</v>
      </c>
      <c r="AG44" s="357">
        <f t="shared" si="24"/>
        <v>0</v>
      </c>
      <c r="AH44" s="359">
        <f t="shared" si="25"/>
        <v>1</v>
      </c>
    </row>
    <row r="45" spans="3:34" x14ac:dyDescent="0.3">
      <c r="D45" s="118" t="s">
        <v>115</v>
      </c>
      <c r="E45" s="142">
        <v>20</v>
      </c>
      <c r="F45" s="119">
        <v>500</v>
      </c>
      <c r="G45"/>
      <c r="I45" s="342" t="s">
        <v>221</v>
      </c>
      <c r="P45" s="4"/>
      <c r="S45" s="138"/>
      <c r="T45" s="138"/>
      <c r="V45" s="138">
        <f t="shared" si="18"/>
        <v>2</v>
      </c>
      <c r="W45" s="138">
        <v>12</v>
      </c>
      <c r="X45" s="138">
        <f t="shared" si="19"/>
        <v>20</v>
      </c>
      <c r="Y45" s="138">
        <f t="shared" si="20"/>
        <v>0</v>
      </c>
      <c r="Z45" s="138">
        <f t="shared" si="21"/>
        <v>12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22"/>
        <v>1</v>
      </c>
      <c r="AF45" s="358">
        <f t="shared" si="23"/>
        <v>0</v>
      </c>
      <c r="AG45" s="357">
        <f t="shared" si="24"/>
        <v>0</v>
      </c>
      <c r="AH45" s="359">
        <f t="shared" si="25"/>
        <v>1</v>
      </c>
    </row>
    <row r="46" spans="3:34" x14ac:dyDescent="0.3">
      <c r="D46" s="118" t="s">
        <v>116</v>
      </c>
      <c r="E46" s="142">
        <v>10</v>
      </c>
      <c r="F46" s="119">
        <v>280</v>
      </c>
      <c r="G46"/>
      <c r="P46" s="4"/>
      <c r="S46" s="138"/>
      <c r="T46" s="138"/>
      <c r="V46" s="138">
        <f>MOD(W46,$AD$25)</f>
        <v>3</v>
      </c>
      <c r="W46" s="138">
        <v>13</v>
      </c>
      <c r="X46" s="138">
        <f t="shared" si="19"/>
        <v>20</v>
      </c>
      <c r="Y46" s="138">
        <f t="shared" si="20"/>
        <v>0</v>
      </c>
      <c r="Z46" s="138">
        <f t="shared" si="21"/>
        <v>13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22"/>
        <v>1</v>
      </c>
      <c r="AF46" s="358">
        <f t="shared" si="23"/>
        <v>0</v>
      </c>
      <c r="AG46" s="357">
        <f t="shared" si="24"/>
        <v>0</v>
      </c>
      <c r="AH46" s="359">
        <f t="shared" si="25"/>
        <v>1</v>
      </c>
    </row>
    <row r="47" spans="3:34" x14ac:dyDescent="0.3">
      <c r="D47" s="118" t="s">
        <v>92</v>
      </c>
      <c r="E47" s="120">
        <v>1</v>
      </c>
      <c r="F47" t="s">
        <v>93</v>
      </c>
      <c r="S47" s="138"/>
      <c r="T47" s="138"/>
      <c r="V47" s="138">
        <f t="shared" si="18"/>
        <v>4</v>
      </c>
      <c r="W47" s="138">
        <v>14</v>
      </c>
      <c r="X47" s="138">
        <f t="shared" si="19"/>
        <v>20</v>
      </c>
      <c r="Y47" s="138">
        <f t="shared" si="20"/>
        <v>0</v>
      </c>
      <c r="Z47" s="138">
        <f t="shared" si="21"/>
        <v>14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22"/>
        <v>1</v>
      </c>
      <c r="AF47" s="358">
        <f t="shared" si="23"/>
        <v>0</v>
      </c>
      <c r="AG47" s="357">
        <f t="shared" si="24"/>
        <v>0</v>
      </c>
      <c r="AH47" s="359">
        <f t="shared" si="25"/>
        <v>1</v>
      </c>
    </row>
    <row r="48" spans="3:34" x14ac:dyDescent="0.3">
      <c r="D48" s="118" t="s">
        <v>33</v>
      </c>
      <c r="E48" s="122">
        <v>20</v>
      </c>
      <c r="F48" t="s">
        <v>120</v>
      </c>
      <c r="K48" s="134" t="s">
        <v>109</v>
      </c>
      <c r="S48" s="138"/>
      <c r="T48" s="138"/>
      <c r="V48" s="138">
        <f t="shared" si="18"/>
        <v>5</v>
      </c>
      <c r="W48" s="138">
        <v>15</v>
      </c>
      <c r="X48" s="138">
        <f t="shared" si="19"/>
        <v>20</v>
      </c>
      <c r="Y48" s="138">
        <f t="shared" si="20"/>
        <v>0</v>
      </c>
      <c r="Z48" s="138">
        <f t="shared" si="21"/>
        <v>15</v>
      </c>
      <c r="AA48" s="3">
        <v>3</v>
      </c>
      <c r="AB48" s="3">
        <v>0</v>
      </c>
      <c r="AC48" s="355">
        <v>0</v>
      </c>
      <c r="AD48" s="356">
        <v>1</v>
      </c>
      <c r="AE48" s="357">
        <f t="shared" si="22"/>
        <v>1</v>
      </c>
      <c r="AF48" s="358">
        <f t="shared" si="23"/>
        <v>0</v>
      </c>
      <c r="AG48" s="357">
        <f t="shared" si="24"/>
        <v>0</v>
      </c>
      <c r="AH48" s="359">
        <f t="shared" si="25"/>
        <v>1</v>
      </c>
    </row>
    <row r="49" spans="3:34" ht="15" thickBot="1" x14ac:dyDescent="0.35">
      <c r="D49" s="118" t="s">
        <v>35</v>
      </c>
      <c r="E49" s="122">
        <v>20</v>
      </c>
      <c r="F49" t="s">
        <v>120</v>
      </c>
      <c r="S49" s="138"/>
      <c r="T49" s="138"/>
      <c r="V49" s="138">
        <f>MOD(W49,$AD$25)</f>
        <v>6</v>
      </c>
      <c r="W49" s="138">
        <v>16</v>
      </c>
      <c r="X49" s="138">
        <f t="shared" si="19"/>
        <v>20</v>
      </c>
      <c r="Y49" s="138">
        <f t="shared" si="20"/>
        <v>0</v>
      </c>
      <c r="Z49" s="138">
        <f t="shared" si="21"/>
        <v>16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22"/>
        <v>1</v>
      </c>
      <c r="AF49" s="358">
        <f t="shared" si="23"/>
        <v>0</v>
      </c>
      <c r="AG49" s="357">
        <f t="shared" si="24"/>
        <v>0</v>
      </c>
      <c r="AH49" s="359">
        <f t="shared" si="25"/>
        <v>1</v>
      </c>
    </row>
    <row r="50" spans="3:34" ht="15" thickBot="1" x14ac:dyDescent="0.35">
      <c r="C50" s="24"/>
      <c r="E50" s="71" t="s">
        <v>96</v>
      </c>
      <c r="F50" s="47" t="s">
        <v>97</v>
      </c>
      <c r="G50" s="47" t="s">
        <v>98</v>
      </c>
      <c r="H50" s="47" t="s">
        <v>99</v>
      </c>
      <c r="I50" s="47" t="s">
        <v>100</v>
      </c>
      <c r="J50" s="47" t="s">
        <v>101</v>
      </c>
      <c r="K50" s="47" t="s">
        <v>102</v>
      </c>
      <c r="L50" s="47" t="s">
        <v>103</v>
      </c>
      <c r="M50" s="47" t="s">
        <v>20</v>
      </c>
      <c r="N50" s="47" t="s">
        <v>21</v>
      </c>
      <c r="O50" s="48" t="s">
        <v>22</v>
      </c>
      <c r="S50" s="138"/>
      <c r="T50" s="138"/>
      <c r="V50" s="138">
        <f t="shared" si="18"/>
        <v>7</v>
      </c>
      <c r="W50" s="138">
        <v>17</v>
      </c>
      <c r="X50" s="138">
        <f t="shared" si="19"/>
        <v>20</v>
      </c>
      <c r="Y50" s="138">
        <f t="shared" si="20"/>
        <v>0</v>
      </c>
      <c r="Z50" s="138">
        <f t="shared" si="21"/>
        <v>17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22"/>
        <v>1</v>
      </c>
      <c r="AF50" s="358">
        <f t="shared" si="23"/>
        <v>0</v>
      </c>
      <c r="AG50" s="357">
        <f t="shared" si="24"/>
        <v>0</v>
      </c>
      <c r="AH50" s="359">
        <f t="shared" si="25"/>
        <v>1</v>
      </c>
    </row>
    <row r="51" spans="3:34" x14ac:dyDescent="0.3">
      <c r="D51" s="275" t="s">
        <v>162</v>
      </c>
      <c r="E51" s="276"/>
      <c r="F51" s="392"/>
      <c r="G51" s="392"/>
      <c r="H51" s="392"/>
      <c r="I51" s="406">
        <v>20</v>
      </c>
      <c r="J51" s="392">
        <v>20</v>
      </c>
      <c r="K51" s="392">
        <v>15</v>
      </c>
      <c r="L51" s="392"/>
      <c r="M51" s="392">
        <v>10</v>
      </c>
      <c r="N51" s="392"/>
      <c r="O51" s="393">
        <v>10</v>
      </c>
      <c r="S51" s="138"/>
      <c r="T51" s="138"/>
      <c r="V51" s="138">
        <f t="shared" si="18"/>
        <v>8</v>
      </c>
      <c r="W51" s="138">
        <v>18</v>
      </c>
      <c r="X51" s="138">
        <f t="shared" si="19"/>
        <v>20</v>
      </c>
      <c r="Y51" s="138">
        <f t="shared" si="20"/>
        <v>0</v>
      </c>
      <c r="Z51" s="138">
        <f t="shared" si="21"/>
        <v>18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22"/>
        <v>1</v>
      </c>
      <c r="AF51" s="358">
        <f t="shared" si="23"/>
        <v>0</v>
      </c>
      <c r="AG51" s="357">
        <f t="shared" si="24"/>
        <v>0</v>
      </c>
      <c r="AH51" s="359">
        <f t="shared" si="25"/>
        <v>1</v>
      </c>
    </row>
    <row r="52" spans="3:34" x14ac:dyDescent="0.3">
      <c r="D52" s="277" t="s">
        <v>204</v>
      </c>
      <c r="E52" s="278"/>
      <c r="F52" s="394"/>
      <c r="G52" s="394">
        <v>10</v>
      </c>
      <c r="H52" s="394"/>
      <c r="I52" s="394"/>
      <c r="J52" s="394"/>
      <c r="K52" s="394"/>
      <c r="L52" s="394"/>
      <c r="M52" s="394"/>
      <c r="N52" s="394"/>
      <c r="O52" s="395"/>
      <c r="S52" s="138"/>
      <c r="T52" s="138"/>
      <c r="V52" s="138">
        <f t="shared" si="18"/>
        <v>9</v>
      </c>
      <c r="W52" s="138">
        <v>19</v>
      </c>
      <c r="X52" s="138">
        <f t="shared" si="19"/>
        <v>20</v>
      </c>
      <c r="Y52" s="138">
        <f t="shared" si="20"/>
        <v>0</v>
      </c>
      <c r="Z52" s="138">
        <f t="shared" si="21"/>
        <v>19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22"/>
        <v>1</v>
      </c>
      <c r="AF52" s="358">
        <f t="shared" si="23"/>
        <v>0</v>
      </c>
      <c r="AG52" s="357">
        <f t="shared" si="24"/>
        <v>0</v>
      </c>
      <c r="AH52" s="359">
        <f t="shared" si="25"/>
        <v>1</v>
      </c>
    </row>
    <row r="53" spans="3:34" x14ac:dyDescent="0.3">
      <c r="D53" s="279" t="s">
        <v>165</v>
      </c>
      <c r="E53" s="280"/>
      <c r="F53" s="394"/>
      <c r="G53" s="394"/>
      <c r="H53" s="394"/>
      <c r="I53" s="394">
        <v>60</v>
      </c>
      <c r="J53" s="394">
        <v>80</v>
      </c>
      <c r="K53" s="394"/>
      <c r="L53" s="394">
        <v>40</v>
      </c>
      <c r="M53" s="394"/>
      <c r="N53" s="394">
        <v>50</v>
      </c>
      <c r="O53" s="395"/>
      <c r="S53" s="138"/>
      <c r="T53" s="138"/>
      <c r="V53" s="138">
        <f t="shared" si="18"/>
        <v>0</v>
      </c>
      <c r="W53" s="138">
        <v>20</v>
      </c>
      <c r="X53" s="138">
        <f t="shared" si="19"/>
        <v>20</v>
      </c>
      <c r="Y53" s="138">
        <f t="shared" si="20"/>
        <v>20</v>
      </c>
      <c r="Z53" s="138">
        <f t="shared" si="21"/>
        <v>0</v>
      </c>
      <c r="AA53" s="3">
        <v>0</v>
      </c>
      <c r="AB53" s="3">
        <v>1</v>
      </c>
      <c r="AC53" s="355">
        <v>0</v>
      </c>
      <c r="AD53" s="356">
        <v>1</v>
      </c>
      <c r="AE53" s="357">
        <f t="shared" si="22"/>
        <v>0</v>
      </c>
      <c r="AF53" s="358">
        <f t="shared" si="23"/>
        <v>0</v>
      </c>
      <c r="AG53" s="357">
        <f t="shared" si="24"/>
        <v>1</v>
      </c>
      <c r="AH53" s="359">
        <f t="shared" si="25"/>
        <v>1</v>
      </c>
    </row>
    <row r="54" spans="3:34" x14ac:dyDescent="0.3">
      <c r="D54" s="283" t="s">
        <v>205</v>
      </c>
      <c r="E54" s="284"/>
      <c r="F54" s="394"/>
      <c r="G54" s="394">
        <v>40</v>
      </c>
      <c r="H54" s="394"/>
      <c r="I54" s="394"/>
      <c r="J54" s="394"/>
      <c r="K54" s="394"/>
      <c r="L54" s="394"/>
      <c r="M54" s="394"/>
      <c r="N54" s="394"/>
      <c r="O54" s="395"/>
      <c r="S54" s="138"/>
      <c r="T54" s="138"/>
      <c r="V54" s="138">
        <f t="shared" si="18"/>
        <v>1</v>
      </c>
      <c r="W54" s="138">
        <v>21</v>
      </c>
      <c r="X54" s="138">
        <f t="shared" si="19"/>
        <v>40</v>
      </c>
      <c r="Y54" s="138">
        <f t="shared" si="20"/>
        <v>20</v>
      </c>
      <c r="Z54" s="138">
        <f t="shared" si="21"/>
        <v>1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22"/>
        <v>0</v>
      </c>
      <c r="AF54" s="358">
        <f t="shared" si="23"/>
        <v>1</v>
      </c>
      <c r="AG54" s="357">
        <f t="shared" si="24"/>
        <v>1</v>
      </c>
      <c r="AH54" s="359">
        <f t="shared" si="25"/>
        <v>1</v>
      </c>
    </row>
    <row r="55" spans="3:34" ht="15" thickBot="1" x14ac:dyDescent="0.35">
      <c r="D55" s="287" t="s">
        <v>206</v>
      </c>
      <c r="E55" s="288"/>
      <c r="F55" s="289">
        <f>SUM(F51:F54)</f>
        <v>0</v>
      </c>
      <c r="G55" s="289">
        <f t="shared" ref="G55:N55" si="34">SUM(G51:G54)</f>
        <v>50</v>
      </c>
      <c r="H55" s="289">
        <f t="shared" si="34"/>
        <v>0</v>
      </c>
      <c r="I55" s="289">
        <f t="shared" si="34"/>
        <v>80</v>
      </c>
      <c r="J55" s="289">
        <f t="shared" si="34"/>
        <v>100</v>
      </c>
      <c r="K55" s="289">
        <f t="shared" si="34"/>
        <v>15</v>
      </c>
      <c r="L55" s="289">
        <f t="shared" si="34"/>
        <v>40</v>
      </c>
      <c r="M55" s="289">
        <f t="shared" si="34"/>
        <v>10</v>
      </c>
      <c r="N55" s="289">
        <f t="shared" si="34"/>
        <v>50</v>
      </c>
      <c r="O55" s="290">
        <f>SUM(O51:O54)</f>
        <v>10</v>
      </c>
      <c r="S55" s="138"/>
      <c r="T55" s="138"/>
      <c r="V55" s="138">
        <f t="shared" si="18"/>
        <v>2</v>
      </c>
      <c r="W55" s="138">
        <v>22</v>
      </c>
      <c r="X55" s="138">
        <f t="shared" si="19"/>
        <v>40</v>
      </c>
      <c r="Y55" s="138">
        <f t="shared" si="20"/>
        <v>20</v>
      </c>
      <c r="Z55" s="138">
        <f t="shared" si="21"/>
        <v>2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22"/>
        <v>0</v>
      </c>
      <c r="AF55" s="358">
        <f t="shared" si="23"/>
        <v>1</v>
      </c>
      <c r="AG55" s="357">
        <f t="shared" si="24"/>
        <v>1</v>
      </c>
      <c r="AH55" s="359">
        <f t="shared" si="25"/>
        <v>1</v>
      </c>
    </row>
    <row r="56" spans="3:34" x14ac:dyDescent="0.3">
      <c r="D56" s="111" t="s">
        <v>203</v>
      </c>
      <c r="E56" s="263"/>
      <c r="F56" s="398">
        <v>20</v>
      </c>
      <c r="G56" s="398"/>
      <c r="H56" s="264"/>
      <c r="I56" s="264"/>
      <c r="J56" s="264"/>
      <c r="K56" s="264"/>
      <c r="L56" s="264"/>
      <c r="M56" s="264"/>
      <c r="N56" s="264"/>
      <c r="O56" s="265"/>
      <c r="V56" s="138">
        <f t="shared" si="18"/>
        <v>3</v>
      </c>
      <c r="W56" s="138">
        <v>23</v>
      </c>
      <c r="X56" s="138">
        <f t="shared" si="19"/>
        <v>40</v>
      </c>
      <c r="Y56" s="138">
        <f t="shared" si="20"/>
        <v>20</v>
      </c>
      <c r="Z56" s="138">
        <f t="shared" si="21"/>
        <v>3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22"/>
        <v>0</v>
      </c>
      <c r="AF56" s="358">
        <f t="shared" si="23"/>
        <v>1</v>
      </c>
      <c r="AG56" s="357">
        <f t="shared" si="24"/>
        <v>1</v>
      </c>
      <c r="AH56" s="359">
        <f t="shared" si="25"/>
        <v>1</v>
      </c>
    </row>
    <row r="57" spans="3:34" x14ac:dyDescent="0.3">
      <c r="D57" s="112" t="s">
        <v>202</v>
      </c>
      <c r="E57" s="399">
        <v>30</v>
      </c>
      <c r="F57" s="267">
        <f>E57+F56+F59-F55</f>
        <v>50</v>
      </c>
      <c r="G57" s="267">
        <f t="shared" ref="G57:O57" si="35">F57+G56+G59-G55</f>
        <v>20</v>
      </c>
      <c r="H57" s="267">
        <f t="shared" si="35"/>
        <v>20</v>
      </c>
      <c r="I57" s="267">
        <f t="shared" si="35"/>
        <v>20</v>
      </c>
      <c r="J57" s="267">
        <f t="shared" si="35"/>
        <v>20</v>
      </c>
      <c r="K57" s="267">
        <f t="shared" si="35"/>
        <v>25</v>
      </c>
      <c r="L57" s="267">
        <f t="shared" si="35"/>
        <v>25</v>
      </c>
      <c r="M57" s="267">
        <f t="shared" si="35"/>
        <v>35</v>
      </c>
      <c r="N57" s="267">
        <f t="shared" si="35"/>
        <v>25</v>
      </c>
      <c r="O57" s="268">
        <f t="shared" si="35"/>
        <v>35</v>
      </c>
      <c r="Q57" s="341" t="s">
        <v>48</v>
      </c>
      <c r="V57" s="138">
        <f t="shared" si="18"/>
        <v>4</v>
      </c>
      <c r="W57" s="138">
        <v>24</v>
      </c>
      <c r="X57" s="138">
        <f t="shared" si="19"/>
        <v>40</v>
      </c>
      <c r="Y57" s="138">
        <f t="shared" si="20"/>
        <v>20</v>
      </c>
      <c r="Z57" s="138">
        <f t="shared" si="21"/>
        <v>4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22"/>
        <v>0</v>
      </c>
      <c r="AF57" s="358">
        <f t="shared" si="23"/>
        <v>1</v>
      </c>
      <c r="AG57" s="357">
        <f t="shared" si="24"/>
        <v>1</v>
      </c>
      <c r="AH57" s="359">
        <f t="shared" si="25"/>
        <v>1</v>
      </c>
    </row>
    <row r="58" spans="3:34" x14ac:dyDescent="0.3">
      <c r="C58" s="251" t="s">
        <v>47</v>
      </c>
      <c r="D58" s="112" t="s">
        <v>201</v>
      </c>
      <c r="E58" s="266"/>
      <c r="F58" s="267">
        <f>IF(E57-F55&lt;=$E$49, F55-E57+$E$49,0)</f>
        <v>0</v>
      </c>
      <c r="G58" s="267">
        <f t="shared" ref="G58:O58" si="36">IF(F57-G55&lt;=$E$49, G55-F57+$E$49,0)</f>
        <v>20</v>
      </c>
      <c r="H58" s="267">
        <f t="shared" si="36"/>
        <v>0</v>
      </c>
      <c r="I58" s="267">
        <f t="shared" si="36"/>
        <v>80</v>
      </c>
      <c r="J58" s="267">
        <f t="shared" si="36"/>
        <v>100</v>
      </c>
      <c r="K58" s="267">
        <f t="shared" si="36"/>
        <v>15</v>
      </c>
      <c r="L58" s="267">
        <f t="shared" si="36"/>
        <v>35</v>
      </c>
      <c r="M58" s="267">
        <f t="shared" si="36"/>
        <v>5</v>
      </c>
      <c r="N58" s="267">
        <f t="shared" si="36"/>
        <v>35</v>
      </c>
      <c r="O58" s="268">
        <f t="shared" si="36"/>
        <v>5</v>
      </c>
      <c r="Q58" s="342" t="s">
        <v>46</v>
      </c>
      <c r="V58" s="138">
        <f t="shared" si="18"/>
        <v>5</v>
      </c>
      <c r="W58" s="138">
        <v>25</v>
      </c>
      <c r="X58" s="138">
        <f t="shared" si="19"/>
        <v>40</v>
      </c>
      <c r="Y58" s="138">
        <f t="shared" si="20"/>
        <v>20</v>
      </c>
      <c r="Z58" s="138">
        <f t="shared" si="21"/>
        <v>5</v>
      </c>
      <c r="AA58" s="3">
        <v>1</v>
      </c>
      <c r="AB58" s="3">
        <v>1</v>
      </c>
      <c r="AC58" s="355">
        <v>1</v>
      </c>
      <c r="AD58" s="356">
        <v>1</v>
      </c>
      <c r="AE58" s="357">
        <f t="shared" si="22"/>
        <v>0</v>
      </c>
      <c r="AF58" s="358">
        <f t="shared" si="23"/>
        <v>1</v>
      </c>
      <c r="AG58" s="357">
        <f t="shared" si="24"/>
        <v>1</v>
      </c>
      <c r="AH58" s="359">
        <f t="shared" si="25"/>
        <v>1</v>
      </c>
    </row>
    <row r="59" spans="3:34" x14ac:dyDescent="0.3">
      <c r="D59" s="113" t="s">
        <v>200</v>
      </c>
      <c r="E59" s="266"/>
      <c r="F59" s="267">
        <f xml:space="preserve"> CEILING(F58/$E$48,1)*$E$48</f>
        <v>0</v>
      </c>
      <c r="G59" s="267">
        <f t="shared" ref="G59:O59" si="37" xml:space="preserve"> CEILING(G58/$E$48,1)*$E$48</f>
        <v>20</v>
      </c>
      <c r="H59" s="267">
        <f t="shared" si="37"/>
        <v>0</v>
      </c>
      <c r="I59" s="267">
        <f t="shared" si="37"/>
        <v>80</v>
      </c>
      <c r="J59" s="267">
        <f t="shared" si="37"/>
        <v>100</v>
      </c>
      <c r="K59" s="267">
        <f t="shared" si="37"/>
        <v>20</v>
      </c>
      <c r="L59" s="267">
        <f t="shared" si="37"/>
        <v>40</v>
      </c>
      <c r="M59" s="267">
        <f t="shared" si="37"/>
        <v>20</v>
      </c>
      <c r="N59" s="267">
        <f t="shared" si="37"/>
        <v>40</v>
      </c>
      <c r="O59" s="268">
        <f t="shared" si="37"/>
        <v>20</v>
      </c>
      <c r="V59" s="138">
        <f t="shared" si="18"/>
        <v>6</v>
      </c>
      <c r="W59" s="138">
        <v>26</v>
      </c>
      <c r="X59" s="138">
        <f t="shared" si="19"/>
        <v>40</v>
      </c>
      <c r="Y59" s="138">
        <f t="shared" si="20"/>
        <v>20</v>
      </c>
      <c r="Z59" s="138">
        <f t="shared" si="21"/>
        <v>6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22"/>
        <v>0</v>
      </c>
      <c r="AF59" s="358">
        <f t="shared" si="23"/>
        <v>1</v>
      </c>
      <c r="AG59" s="357">
        <f t="shared" si="24"/>
        <v>1</v>
      </c>
      <c r="AH59" s="359">
        <f t="shared" si="25"/>
        <v>1</v>
      </c>
    </row>
    <row r="60" spans="3:34" ht="15" thickBot="1" x14ac:dyDescent="0.35">
      <c r="D60" s="269" t="s">
        <v>199</v>
      </c>
      <c r="E60" s="343"/>
      <c r="F60" s="344">
        <f>G59</f>
        <v>20</v>
      </c>
      <c r="G60" s="344">
        <f t="shared" ref="G60:O60" si="38">H59</f>
        <v>0</v>
      </c>
      <c r="H60" s="344">
        <f t="shared" si="38"/>
        <v>80</v>
      </c>
      <c r="I60" s="344">
        <f t="shared" si="38"/>
        <v>100</v>
      </c>
      <c r="J60" s="344">
        <f t="shared" si="38"/>
        <v>20</v>
      </c>
      <c r="K60" s="344">
        <f t="shared" si="38"/>
        <v>40</v>
      </c>
      <c r="L60" s="344">
        <f t="shared" si="38"/>
        <v>20</v>
      </c>
      <c r="M60" s="344">
        <f t="shared" si="38"/>
        <v>40</v>
      </c>
      <c r="N60" s="344">
        <f t="shared" si="38"/>
        <v>20</v>
      </c>
      <c r="O60" s="345">
        <f t="shared" si="38"/>
        <v>0</v>
      </c>
      <c r="W60" s="138">
        <v>27</v>
      </c>
      <c r="X60" s="138">
        <f t="shared" si="19"/>
        <v>40</v>
      </c>
      <c r="Y60" s="138">
        <f t="shared" si="20"/>
        <v>20</v>
      </c>
      <c r="Z60" s="138">
        <f t="shared" si="21"/>
        <v>7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22"/>
        <v>0</v>
      </c>
      <c r="AF60" s="358">
        <f t="shared" si="23"/>
        <v>1</v>
      </c>
      <c r="AG60" s="357">
        <f t="shared" si="24"/>
        <v>1</v>
      </c>
      <c r="AH60" s="359">
        <f t="shared" si="25"/>
        <v>1</v>
      </c>
    </row>
    <row r="61" spans="3:34" x14ac:dyDescent="0.3">
      <c r="D61" s="147" t="s">
        <v>118</v>
      </c>
      <c r="E61" s="149"/>
      <c r="F61" s="370">
        <f>QUOTIENT(MOD(F60+$E$46-1,$E$45),$E$46)</f>
        <v>0</v>
      </c>
      <c r="G61" s="370">
        <f t="shared" ref="G61:O61" si="39">QUOTIENT(MOD(G60+$E$46-1,$E$45),$E$46)</f>
        <v>0</v>
      </c>
      <c r="H61" s="370">
        <f t="shared" si="39"/>
        <v>0</v>
      </c>
      <c r="I61" s="370">
        <f t="shared" si="39"/>
        <v>0</v>
      </c>
      <c r="J61" s="370">
        <f t="shared" si="39"/>
        <v>0</v>
      </c>
      <c r="K61" s="370">
        <f t="shared" si="39"/>
        <v>0</v>
      </c>
      <c r="L61" s="370">
        <f t="shared" si="39"/>
        <v>0</v>
      </c>
      <c r="M61" s="370">
        <f t="shared" si="39"/>
        <v>0</v>
      </c>
      <c r="N61" s="370">
        <f t="shared" si="39"/>
        <v>0</v>
      </c>
      <c r="O61" s="371">
        <f t="shared" si="39"/>
        <v>0</v>
      </c>
      <c r="W61" s="138">
        <v>28</v>
      </c>
      <c r="X61" s="138">
        <f t="shared" si="19"/>
        <v>40</v>
      </c>
      <c r="Y61" s="138">
        <f t="shared" si="20"/>
        <v>20</v>
      </c>
      <c r="Z61" s="138">
        <f t="shared" si="21"/>
        <v>8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22"/>
        <v>0</v>
      </c>
      <c r="AF61" s="358">
        <f t="shared" si="23"/>
        <v>1</v>
      </c>
      <c r="AG61" s="357">
        <f t="shared" si="24"/>
        <v>1</v>
      </c>
      <c r="AH61" s="359">
        <f t="shared" si="25"/>
        <v>1</v>
      </c>
    </row>
    <row r="62" spans="3:34" x14ac:dyDescent="0.3">
      <c r="C62" s="251"/>
      <c r="D62" s="163" t="s">
        <v>117</v>
      </c>
      <c r="E62" s="164"/>
      <c r="F62" s="313">
        <f>QUOTIENT(F60+$E$46-1,$E$45)</f>
        <v>1</v>
      </c>
      <c r="G62" s="313">
        <f t="shared" ref="G62:O62" si="40">QUOTIENT(G60+$E$46-1,$E$45)</f>
        <v>0</v>
      </c>
      <c r="H62" s="313">
        <f t="shared" si="40"/>
        <v>4</v>
      </c>
      <c r="I62" s="313">
        <f t="shared" si="40"/>
        <v>5</v>
      </c>
      <c r="J62" s="313">
        <f t="shared" si="40"/>
        <v>1</v>
      </c>
      <c r="K62" s="313">
        <f t="shared" si="40"/>
        <v>2</v>
      </c>
      <c r="L62" s="313">
        <f t="shared" si="40"/>
        <v>1</v>
      </c>
      <c r="M62" s="313">
        <f t="shared" si="40"/>
        <v>2</v>
      </c>
      <c r="N62" s="313">
        <f t="shared" si="40"/>
        <v>1</v>
      </c>
      <c r="O62" s="314">
        <f t="shared" si="40"/>
        <v>0</v>
      </c>
      <c r="W62" s="138">
        <v>29</v>
      </c>
      <c r="X62" s="138">
        <f t="shared" si="19"/>
        <v>40</v>
      </c>
      <c r="Y62" s="138">
        <f t="shared" si="20"/>
        <v>20</v>
      </c>
      <c r="Z62" s="138">
        <f t="shared" si="21"/>
        <v>9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22"/>
        <v>0</v>
      </c>
      <c r="AF62" s="358">
        <f t="shared" si="23"/>
        <v>1</v>
      </c>
      <c r="AG62" s="357">
        <f t="shared" si="24"/>
        <v>1</v>
      </c>
      <c r="AH62" s="359">
        <f t="shared" si="25"/>
        <v>1</v>
      </c>
    </row>
    <row r="63" spans="3:34" ht="15" thickBot="1" x14ac:dyDescent="0.35">
      <c r="D63" s="368" t="s">
        <v>207</v>
      </c>
      <c r="E63" s="372"/>
      <c r="F63" s="373">
        <f>F62*$F$45+F61*$F$46</f>
        <v>500</v>
      </c>
      <c r="G63" s="373">
        <f t="shared" ref="G63:O63" si="41">G62*$F$45+G61*$F$46</f>
        <v>0</v>
      </c>
      <c r="H63" s="373">
        <f t="shared" si="41"/>
        <v>2000</v>
      </c>
      <c r="I63" s="373">
        <f t="shared" si="41"/>
        <v>2500</v>
      </c>
      <c r="J63" s="373">
        <f t="shared" si="41"/>
        <v>500</v>
      </c>
      <c r="K63" s="373">
        <f t="shared" si="41"/>
        <v>1000</v>
      </c>
      <c r="L63" s="373">
        <f t="shared" si="41"/>
        <v>500</v>
      </c>
      <c r="M63" s="373">
        <f t="shared" si="41"/>
        <v>1000</v>
      </c>
      <c r="N63" s="373">
        <f t="shared" si="41"/>
        <v>500</v>
      </c>
      <c r="O63" s="374">
        <f t="shared" si="41"/>
        <v>0</v>
      </c>
      <c r="W63" s="138">
        <v>30</v>
      </c>
      <c r="X63" s="138">
        <f t="shared" si="19"/>
        <v>40</v>
      </c>
      <c r="Y63" s="138">
        <f t="shared" si="20"/>
        <v>20</v>
      </c>
      <c r="Z63" s="138">
        <f t="shared" si="21"/>
        <v>10</v>
      </c>
      <c r="AA63" s="3">
        <v>2</v>
      </c>
      <c r="AB63" s="3">
        <v>1</v>
      </c>
      <c r="AC63" s="355">
        <v>1</v>
      </c>
      <c r="AD63" s="356">
        <v>1</v>
      </c>
      <c r="AE63" s="357">
        <f t="shared" si="22"/>
        <v>1</v>
      </c>
      <c r="AF63" s="358">
        <f t="shared" si="23"/>
        <v>1</v>
      </c>
      <c r="AG63" s="357">
        <f t="shared" si="24"/>
        <v>1</v>
      </c>
      <c r="AH63" s="359">
        <f t="shared" si="25"/>
        <v>1</v>
      </c>
    </row>
    <row r="64" spans="3:34" x14ac:dyDescent="0.3">
      <c r="D64" s="400" t="s">
        <v>170</v>
      </c>
      <c r="E64" s="233"/>
      <c r="F64" s="403">
        <v>210</v>
      </c>
      <c r="G64" s="403">
        <v>211</v>
      </c>
      <c r="H64" s="403">
        <v>213</v>
      </c>
      <c r="I64" s="403">
        <v>215</v>
      </c>
      <c r="J64" s="403">
        <v>215</v>
      </c>
      <c r="K64" s="403">
        <v>216</v>
      </c>
      <c r="L64" s="403">
        <v>214</v>
      </c>
      <c r="M64" s="403">
        <v>212</v>
      </c>
      <c r="N64" s="403">
        <v>210</v>
      </c>
      <c r="O64" s="404">
        <v>209</v>
      </c>
      <c r="W64" s="138">
        <v>31</v>
      </c>
      <c r="X64" s="138">
        <f t="shared" si="19"/>
        <v>40</v>
      </c>
      <c r="Y64" s="138">
        <f t="shared" si="20"/>
        <v>20</v>
      </c>
      <c r="Z64" s="138">
        <f t="shared" si="21"/>
        <v>11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22"/>
        <v>1</v>
      </c>
      <c r="AF64" s="358">
        <f t="shared" si="23"/>
        <v>0</v>
      </c>
      <c r="AG64" s="357">
        <f t="shared" si="24"/>
        <v>1</v>
      </c>
      <c r="AH64" s="359">
        <f t="shared" si="25"/>
        <v>2</v>
      </c>
    </row>
    <row r="65" spans="3:35" x14ac:dyDescent="0.3">
      <c r="C65" s="251" t="s">
        <v>181</v>
      </c>
      <c r="D65" s="401" t="s">
        <v>171</v>
      </c>
      <c r="E65" s="243"/>
      <c r="F65" s="333">
        <f t="shared" ref="F65:O65" si="42">F64*F60</f>
        <v>4200</v>
      </c>
      <c r="G65" s="333">
        <f t="shared" si="42"/>
        <v>0</v>
      </c>
      <c r="H65" s="333">
        <f t="shared" si="42"/>
        <v>17040</v>
      </c>
      <c r="I65" s="333">
        <f t="shared" si="42"/>
        <v>21500</v>
      </c>
      <c r="J65" s="333">
        <f t="shared" si="42"/>
        <v>4300</v>
      </c>
      <c r="K65" s="333">
        <f t="shared" si="42"/>
        <v>8640</v>
      </c>
      <c r="L65" s="333">
        <f t="shared" si="42"/>
        <v>4280</v>
      </c>
      <c r="M65" s="333">
        <f t="shared" si="42"/>
        <v>8480</v>
      </c>
      <c r="N65" s="333">
        <f t="shared" si="42"/>
        <v>4200</v>
      </c>
      <c r="O65" s="377">
        <f t="shared" si="42"/>
        <v>0</v>
      </c>
      <c r="P65" s="251" t="s">
        <v>177</v>
      </c>
      <c r="W65" s="138">
        <v>32</v>
      </c>
      <c r="X65" s="138">
        <f t="shared" si="19"/>
        <v>40</v>
      </c>
      <c r="Y65" s="138">
        <f t="shared" si="20"/>
        <v>20</v>
      </c>
      <c r="Z65" s="138">
        <f t="shared" si="21"/>
        <v>12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22"/>
        <v>1</v>
      </c>
      <c r="AF65" s="358">
        <f t="shared" si="23"/>
        <v>0</v>
      </c>
      <c r="AG65" s="357">
        <f t="shared" si="24"/>
        <v>1</v>
      </c>
      <c r="AH65" s="359">
        <f t="shared" si="25"/>
        <v>2</v>
      </c>
    </row>
    <row r="66" spans="3:35" ht="15" thickBot="1" x14ac:dyDescent="0.35">
      <c r="D66" s="402" t="s">
        <v>172</v>
      </c>
      <c r="E66" s="255"/>
      <c r="F66" s="336">
        <f t="shared" ref="F66:O66" si="43">F63+F65</f>
        <v>4700</v>
      </c>
      <c r="G66" s="336">
        <f t="shared" si="43"/>
        <v>0</v>
      </c>
      <c r="H66" s="336">
        <f t="shared" si="43"/>
        <v>19040</v>
      </c>
      <c r="I66" s="336">
        <f t="shared" si="43"/>
        <v>24000</v>
      </c>
      <c r="J66" s="336">
        <f t="shared" si="43"/>
        <v>4800</v>
      </c>
      <c r="K66" s="336">
        <f t="shared" si="43"/>
        <v>9640</v>
      </c>
      <c r="L66" s="336">
        <f t="shared" si="43"/>
        <v>4780</v>
      </c>
      <c r="M66" s="336">
        <f t="shared" si="43"/>
        <v>9480</v>
      </c>
      <c r="N66" s="336">
        <f t="shared" si="43"/>
        <v>4700</v>
      </c>
      <c r="O66" s="337">
        <f t="shared" si="43"/>
        <v>0</v>
      </c>
      <c r="P66" s="251" t="s">
        <v>178</v>
      </c>
      <c r="W66" s="138">
        <v>33</v>
      </c>
      <c r="X66" s="138">
        <f t="shared" si="19"/>
        <v>40</v>
      </c>
      <c r="Y66" s="138">
        <f t="shared" si="20"/>
        <v>20</v>
      </c>
      <c r="Z66" s="138">
        <f t="shared" si="21"/>
        <v>13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22"/>
        <v>1</v>
      </c>
      <c r="AF66" s="358">
        <f t="shared" si="23"/>
        <v>0</v>
      </c>
      <c r="AG66" s="357">
        <f t="shared" si="24"/>
        <v>1</v>
      </c>
      <c r="AH66" s="359">
        <f t="shared" si="25"/>
        <v>2</v>
      </c>
    </row>
    <row r="67" spans="3:35" x14ac:dyDescent="0.3">
      <c r="D67" s="179" t="s">
        <v>173</v>
      </c>
      <c r="E67" s="273"/>
      <c r="F67" s="396">
        <v>411</v>
      </c>
      <c r="G67" s="396">
        <v>414</v>
      </c>
      <c r="H67" s="396">
        <v>412</v>
      </c>
      <c r="I67" s="396">
        <v>413</v>
      </c>
      <c r="J67" s="396">
        <v>418</v>
      </c>
      <c r="K67" s="396">
        <v>428</v>
      </c>
      <c r="L67" s="396">
        <v>426</v>
      </c>
      <c r="M67" s="396">
        <v>419</v>
      </c>
      <c r="N67" s="396">
        <v>415</v>
      </c>
      <c r="O67" s="397">
        <v>421</v>
      </c>
      <c r="W67" s="138">
        <v>34</v>
      </c>
      <c r="X67" s="138">
        <f t="shared" si="19"/>
        <v>40</v>
      </c>
      <c r="Y67" s="138">
        <f t="shared" si="20"/>
        <v>20</v>
      </c>
      <c r="Z67" s="138">
        <f t="shared" si="21"/>
        <v>14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22"/>
        <v>1</v>
      </c>
      <c r="AF67" s="358">
        <f t="shared" si="23"/>
        <v>0</v>
      </c>
      <c r="AG67" s="357">
        <f t="shared" si="24"/>
        <v>1</v>
      </c>
      <c r="AH67" s="359">
        <f t="shared" si="25"/>
        <v>2</v>
      </c>
    </row>
    <row r="68" spans="3:35" x14ac:dyDescent="0.3">
      <c r="D68" s="242" t="s">
        <v>175</v>
      </c>
      <c r="E68" s="274"/>
      <c r="F68" s="338">
        <f>F67*F60</f>
        <v>8220</v>
      </c>
      <c r="G68" s="338">
        <f t="shared" ref="G68:O68" si="44">G67*G60</f>
        <v>0</v>
      </c>
      <c r="H68" s="338">
        <f t="shared" si="44"/>
        <v>32960</v>
      </c>
      <c r="I68" s="338">
        <f t="shared" si="44"/>
        <v>41300</v>
      </c>
      <c r="J68" s="338">
        <f t="shared" si="44"/>
        <v>8360</v>
      </c>
      <c r="K68" s="338">
        <f t="shared" si="44"/>
        <v>17120</v>
      </c>
      <c r="L68" s="338">
        <f t="shared" si="44"/>
        <v>8520</v>
      </c>
      <c r="M68" s="338">
        <f t="shared" si="44"/>
        <v>16760</v>
      </c>
      <c r="N68" s="338">
        <f t="shared" si="44"/>
        <v>8300</v>
      </c>
      <c r="O68" s="339">
        <f t="shared" si="44"/>
        <v>0</v>
      </c>
      <c r="P68" s="251" t="s">
        <v>179</v>
      </c>
      <c r="W68" s="138">
        <v>35</v>
      </c>
      <c r="X68" s="138">
        <f t="shared" si="19"/>
        <v>40</v>
      </c>
      <c r="Y68" s="138">
        <f t="shared" si="20"/>
        <v>20</v>
      </c>
      <c r="Z68" s="138">
        <f t="shared" si="21"/>
        <v>15</v>
      </c>
      <c r="AA68" s="3">
        <v>3</v>
      </c>
      <c r="AB68" s="3">
        <v>1</v>
      </c>
      <c r="AC68" s="355">
        <v>0</v>
      </c>
      <c r="AD68" s="356">
        <v>2</v>
      </c>
      <c r="AE68" s="357">
        <f t="shared" si="22"/>
        <v>1</v>
      </c>
      <c r="AF68" s="358">
        <f t="shared" si="23"/>
        <v>0</v>
      </c>
      <c r="AG68" s="357">
        <f t="shared" si="24"/>
        <v>1</v>
      </c>
      <c r="AH68" s="359">
        <f t="shared" si="25"/>
        <v>2</v>
      </c>
    </row>
    <row r="69" spans="3:35" ht="13.8" customHeight="1" thickBot="1" x14ac:dyDescent="0.35">
      <c r="D69" s="295" t="s">
        <v>176</v>
      </c>
      <c r="E69" s="291"/>
      <c r="F69" s="292">
        <f>F68-F66</f>
        <v>3520</v>
      </c>
      <c r="G69" s="292">
        <f t="shared" ref="G69:O69" si="45">G68-G66</f>
        <v>0</v>
      </c>
      <c r="H69" s="292">
        <f t="shared" si="45"/>
        <v>13920</v>
      </c>
      <c r="I69" s="292">
        <f t="shared" si="45"/>
        <v>17300</v>
      </c>
      <c r="J69" s="292">
        <f t="shared" si="45"/>
        <v>3560</v>
      </c>
      <c r="K69" s="292">
        <f t="shared" si="45"/>
        <v>7480</v>
      </c>
      <c r="L69" s="292">
        <f t="shared" si="45"/>
        <v>3740</v>
      </c>
      <c r="M69" s="292">
        <f t="shared" si="45"/>
        <v>7280</v>
      </c>
      <c r="N69" s="292">
        <f t="shared" si="45"/>
        <v>3600</v>
      </c>
      <c r="O69" s="293">
        <f t="shared" si="45"/>
        <v>0</v>
      </c>
      <c r="P69" s="251" t="s">
        <v>180</v>
      </c>
      <c r="W69" s="138">
        <v>36</v>
      </c>
      <c r="X69" s="138">
        <f t="shared" si="19"/>
        <v>40</v>
      </c>
      <c r="Y69" s="138">
        <f t="shared" si="20"/>
        <v>20</v>
      </c>
      <c r="Z69" s="138">
        <f t="shared" si="21"/>
        <v>16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22"/>
        <v>1</v>
      </c>
      <c r="AF69" s="358">
        <f t="shared" si="23"/>
        <v>0</v>
      </c>
      <c r="AG69" s="357">
        <f t="shared" si="24"/>
        <v>1</v>
      </c>
      <c r="AH69" s="359">
        <f t="shared" si="25"/>
        <v>2</v>
      </c>
    </row>
    <row r="70" spans="3:35" ht="13.8" customHeight="1" thickBot="1" x14ac:dyDescent="0.35">
      <c r="D70" s="407" t="s">
        <v>193</v>
      </c>
      <c r="E70" s="408"/>
      <c r="F70" s="409">
        <f>SUM(G51:G52)</f>
        <v>10</v>
      </c>
      <c r="G70" s="409">
        <f t="shared" ref="G70:O70" si="46">SUM(H51:H52)</f>
        <v>0</v>
      </c>
      <c r="H70" s="409">
        <f t="shared" si="46"/>
        <v>20</v>
      </c>
      <c r="I70" s="409">
        <f t="shared" si="46"/>
        <v>20</v>
      </c>
      <c r="J70" s="409">
        <f t="shared" si="46"/>
        <v>15</v>
      </c>
      <c r="K70" s="409">
        <f t="shared" si="46"/>
        <v>0</v>
      </c>
      <c r="L70" s="409">
        <f t="shared" si="46"/>
        <v>10</v>
      </c>
      <c r="M70" s="409">
        <f t="shared" si="46"/>
        <v>0</v>
      </c>
      <c r="N70" s="409">
        <f t="shared" si="46"/>
        <v>10</v>
      </c>
      <c r="O70" s="410">
        <f t="shared" si="46"/>
        <v>0</v>
      </c>
      <c r="P70" s="251" t="s">
        <v>210</v>
      </c>
      <c r="W70" s="138">
        <v>37</v>
      </c>
      <c r="X70" s="138">
        <f t="shared" si="19"/>
        <v>40</v>
      </c>
      <c r="Y70" s="138">
        <f t="shared" si="20"/>
        <v>20</v>
      </c>
      <c r="Z70" s="138">
        <f t="shared" si="21"/>
        <v>17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22"/>
        <v>1</v>
      </c>
      <c r="AF70" s="358">
        <f t="shared" si="23"/>
        <v>0</v>
      </c>
      <c r="AG70" s="357">
        <f t="shared" si="24"/>
        <v>1</v>
      </c>
      <c r="AH70" s="359">
        <f t="shared" si="25"/>
        <v>2</v>
      </c>
    </row>
    <row r="71" spans="3:35" ht="13.8" customHeight="1" x14ac:dyDescent="0.3">
      <c r="D71" s="153" t="s">
        <v>228</v>
      </c>
      <c r="E71" s="307"/>
      <c r="F71" s="258">
        <f>MIN(F139,F70)</f>
        <v>0</v>
      </c>
      <c r="G71" s="258">
        <f t="shared" ref="G71:O71" si="47">MIN(G139,G70)</f>
        <v>0</v>
      </c>
      <c r="H71" s="258">
        <f t="shared" si="47"/>
        <v>20</v>
      </c>
      <c r="I71" s="258">
        <f t="shared" si="47"/>
        <v>0</v>
      </c>
      <c r="J71" s="258">
        <f t="shared" si="47"/>
        <v>15</v>
      </c>
      <c r="K71" s="258">
        <f t="shared" si="47"/>
        <v>0</v>
      </c>
      <c r="L71" s="258">
        <f t="shared" si="47"/>
        <v>0</v>
      </c>
      <c r="M71" s="258">
        <f t="shared" si="47"/>
        <v>0</v>
      </c>
      <c r="N71" s="258">
        <f t="shared" si="47"/>
        <v>0</v>
      </c>
      <c r="O71" s="259">
        <f t="shared" si="47"/>
        <v>0</v>
      </c>
      <c r="P71" s="251" t="s">
        <v>210</v>
      </c>
      <c r="W71" s="138">
        <v>38</v>
      </c>
      <c r="X71" s="138">
        <f t="shared" si="19"/>
        <v>40</v>
      </c>
      <c r="Y71" s="138">
        <f t="shared" si="20"/>
        <v>20</v>
      </c>
      <c r="Z71" s="138">
        <f t="shared" si="21"/>
        <v>18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22"/>
        <v>1</v>
      </c>
      <c r="AF71" s="358">
        <f t="shared" si="23"/>
        <v>0</v>
      </c>
      <c r="AG71" s="357">
        <f t="shared" si="24"/>
        <v>1</v>
      </c>
      <c r="AH71" s="359">
        <f t="shared" si="25"/>
        <v>2</v>
      </c>
      <c r="AI71" s="138"/>
    </row>
    <row r="72" spans="3:35" s="138" customFormat="1" x14ac:dyDescent="0.3">
      <c r="D72" s="308" t="s">
        <v>143</v>
      </c>
      <c r="E72" s="309"/>
      <c r="F72" s="369">
        <f>QUOTIENT(MOD(F71+$E$46-1,$E$45),$E$46)</f>
        <v>0</v>
      </c>
      <c r="G72" s="369">
        <f t="shared" ref="G72:O72" si="48">QUOTIENT(MOD(G71+$E$46-1,$E$45),$E$46)</f>
        <v>0</v>
      </c>
      <c r="H72" s="369">
        <f t="shared" si="48"/>
        <v>0</v>
      </c>
      <c r="I72" s="369">
        <f t="shared" si="48"/>
        <v>0</v>
      </c>
      <c r="J72" s="369">
        <f t="shared" si="48"/>
        <v>0</v>
      </c>
      <c r="K72" s="369">
        <f t="shared" si="48"/>
        <v>0</v>
      </c>
      <c r="L72" s="369">
        <f t="shared" si="48"/>
        <v>0</v>
      </c>
      <c r="M72" s="369">
        <f t="shared" si="48"/>
        <v>0</v>
      </c>
      <c r="N72" s="369">
        <f t="shared" si="48"/>
        <v>0</v>
      </c>
      <c r="O72" s="378">
        <f t="shared" si="48"/>
        <v>0</v>
      </c>
      <c r="P72" s="191"/>
      <c r="W72" s="138">
        <v>39</v>
      </c>
      <c r="X72" s="138">
        <f t="shared" si="19"/>
        <v>40</v>
      </c>
      <c r="Y72" s="138">
        <f t="shared" si="20"/>
        <v>20</v>
      </c>
      <c r="Z72" s="138">
        <f t="shared" si="21"/>
        <v>19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22"/>
        <v>1</v>
      </c>
      <c r="AF72" s="358">
        <f t="shared" si="23"/>
        <v>0</v>
      </c>
      <c r="AG72" s="357">
        <f t="shared" si="24"/>
        <v>1</v>
      </c>
      <c r="AH72" s="359">
        <f t="shared" si="25"/>
        <v>2</v>
      </c>
    </row>
    <row r="73" spans="3:35" s="138" customFormat="1" x14ac:dyDescent="0.3">
      <c r="D73" s="196" t="s">
        <v>144</v>
      </c>
      <c r="E73" s="310"/>
      <c r="F73" s="313">
        <f>QUOTIENT(F71+$E$46-1,$E$45)</f>
        <v>0</v>
      </c>
      <c r="G73" s="313">
        <f t="shared" ref="G73:O73" si="49">QUOTIENT(G71+$E$46-1,$E$45)</f>
        <v>0</v>
      </c>
      <c r="H73" s="313">
        <f t="shared" si="49"/>
        <v>1</v>
      </c>
      <c r="I73" s="313">
        <f t="shared" si="49"/>
        <v>0</v>
      </c>
      <c r="J73" s="313">
        <f t="shared" si="49"/>
        <v>1</v>
      </c>
      <c r="K73" s="313">
        <f t="shared" si="49"/>
        <v>0</v>
      </c>
      <c r="L73" s="313">
        <f t="shared" si="49"/>
        <v>0</v>
      </c>
      <c r="M73" s="313">
        <f t="shared" si="49"/>
        <v>0</v>
      </c>
      <c r="N73" s="313">
        <f t="shared" si="49"/>
        <v>0</v>
      </c>
      <c r="O73" s="314">
        <f t="shared" si="49"/>
        <v>0</v>
      </c>
      <c r="P73" s="191"/>
      <c r="W73" s="138">
        <v>40</v>
      </c>
      <c r="X73" s="138">
        <f t="shared" si="19"/>
        <v>40</v>
      </c>
      <c r="Y73" s="138">
        <f t="shared" si="20"/>
        <v>40</v>
      </c>
      <c r="Z73" s="138">
        <f t="shared" si="21"/>
        <v>0</v>
      </c>
      <c r="AA73" s="3">
        <v>0</v>
      </c>
      <c r="AB73" s="3">
        <v>2</v>
      </c>
      <c r="AC73" s="355">
        <v>0</v>
      </c>
      <c r="AD73" s="356">
        <v>2</v>
      </c>
      <c r="AE73" s="357">
        <f t="shared" si="22"/>
        <v>0</v>
      </c>
      <c r="AF73" s="358">
        <f t="shared" si="23"/>
        <v>0</v>
      </c>
      <c r="AG73" s="357">
        <f t="shared" si="24"/>
        <v>2</v>
      </c>
      <c r="AH73" s="359">
        <f t="shared" si="25"/>
        <v>2</v>
      </c>
    </row>
    <row r="74" spans="3:35" s="138" customFormat="1" ht="15" thickBot="1" x14ac:dyDescent="0.35">
      <c r="D74" s="318" t="s">
        <v>145</v>
      </c>
      <c r="E74" s="315"/>
      <c r="F74" s="316">
        <f>F73*$F$45+F72*$F$46</f>
        <v>0</v>
      </c>
      <c r="G74" s="316">
        <f t="shared" ref="G74:O74" si="50">G73*$F$45+G72*$F$46</f>
        <v>0</v>
      </c>
      <c r="H74" s="316">
        <f t="shared" si="50"/>
        <v>500</v>
      </c>
      <c r="I74" s="316">
        <f t="shared" si="50"/>
        <v>0</v>
      </c>
      <c r="J74" s="316">
        <f t="shared" si="50"/>
        <v>500</v>
      </c>
      <c r="K74" s="316">
        <f t="shared" si="50"/>
        <v>0</v>
      </c>
      <c r="L74" s="316">
        <f t="shared" si="50"/>
        <v>0</v>
      </c>
      <c r="M74" s="316">
        <f t="shared" si="50"/>
        <v>0</v>
      </c>
      <c r="N74" s="316">
        <f t="shared" si="50"/>
        <v>0</v>
      </c>
      <c r="O74" s="317">
        <f t="shared" si="50"/>
        <v>0</v>
      </c>
      <c r="P74" s="177"/>
      <c r="W74" s="138">
        <v>41</v>
      </c>
      <c r="X74" s="138">
        <f t="shared" si="19"/>
        <v>60</v>
      </c>
      <c r="Y74" s="138">
        <f t="shared" si="20"/>
        <v>40</v>
      </c>
      <c r="Z74" s="138">
        <f t="shared" si="21"/>
        <v>1</v>
      </c>
      <c r="AA74" s="3">
        <v>1</v>
      </c>
      <c r="AB74" s="3">
        <v>2</v>
      </c>
      <c r="AC74" s="355">
        <v>1</v>
      </c>
      <c r="AD74" s="356">
        <v>2</v>
      </c>
      <c r="AE74" s="357">
        <f t="shared" si="22"/>
        <v>0</v>
      </c>
      <c r="AF74" s="358">
        <f t="shared" si="23"/>
        <v>1</v>
      </c>
      <c r="AG74" s="357">
        <f t="shared" si="24"/>
        <v>2</v>
      </c>
      <c r="AH74" s="359">
        <f t="shared" si="25"/>
        <v>2</v>
      </c>
    </row>
    <row r="75" spans="3:35" s="138" customFormat="1" ht="15" thickBot="1" x14ac:dyDescent="0.35">
      <c r="C75" s="294" t="s">
        <v>182</v>
      </c>
      <c r="D75" s="320" t="s">
        <v>194</v>
      </c>
      <c r="E75" s="233"/>
      <c r="F75" s="194">
        <f>F71*F64</f>
        <v>0</v>
      </c>
      <c r="G75" s="194">
        <f t="shared" ref="G75:O75" si="51">G71*G64</f>
        <v>0</v>
      </c>
      <c r="H75" s="194">
        <f t="shared" si="51"/>
        <v>4260</v>
      </c>
      <c r="I75" s="194">
        <f t="shared" si="51"/>
        <v>0</v>
      </c>
      <c r="J75" s="194">
        <f t="shared" si="51"/>
        <v>3225</v>
      </c>
      <c r="K75" s="194">
        <f t="shared" si="51"/>
        <v>0</v>
      </c>
      <c r="L75" s="194">
        <f t="shared" si="51"/>
        <v>0</v>
      </c>
      <c r="M75" s="194">
        <f t="shared" si="51"/>
        <v>0</v>
      </c>
      <c r="N75" s="194">
        <f t="shared" si="51"/>
        <v>0</v>
      </c>
      <c r="O75" s="195">
        <f t="shared" si="51"/>
        <v>0</v>
      </c>
      <c r="P75" s="177"/>
      <c r="W75" s="138">
        <v>42</v>
      </c>
      <c r="X75" s="138">
        <f t="shared" si="19"/>
        <v>60</v>
      </c>
      <c r="Y75" s="138">
        <f t="shared" si="20"/>
        <v>40</v>
      </c>
      <c r="Z75" s="138">
        <f t="shared" si="21"/>
        <v>2</v>
      </c>
      <c r="AA75" s="3">
        <v>1</v>
      </c>
      <c r="AB75" s="3">
        <v>2</v>
      </c>
      <c r="AC75" s="360">
        <v>1</v>
      </c>
      <c r="AD75" s="361">
        <v>2</v>
      </c>
      <c r="AE75" s="362">
        <f t="shared" si="22"/>
        <v>0</v>
      </c>
      <c r="AF75" s="363">
        <f t="shared" si="23"/>
        <v>1</v>
      </c>
      <c r="AG75" s="362">
        <f t="shared" si="24"/>
        <v>2</v>
      </c>
      <c r="AH75" s="364">
        <f t="shared" si="25"/>
        <v>2</v>
      </c>
    </row>
    <row r="76" spans="3:35" s="138" customFormat="1" ht="15" thickBot="1" x14ac:dyDescent="0.35">
      <c r="C76" s="294"/>
      <c r="D76" s="322" t="s">
        <v>195</v>
      </c>
      <c r="E76" s="323"/>
      <c r="F76" s="292">
        <f>F75+F74</f>
        <v>0</v>
      </c>
      <c r="G76" s="292">
        <f t="shared" ref="G76:O76" si="52">G75+G74</f>
        <v>0</v>
      </c>
      <c r="H76" s="292">
        <f t="shared" si="52"/>
        <v>4760</v>
      </c>
      <c r="I76" s="292">
        <f t="shared" si="52"/>
        <v>0</v>
      </c>
      <c r="J76" s="292">
        <f t="shared" si="52"/>
        <v>3725</v>
      </c>
      <c r="K76" s="292">
        <f t="shared" si="52"/>
        <v>0</v>
      </c>
      <c r="L76" s="292">
        <f t="shared" si="52"/>
        <v>0</v>
      </c>
      <c r="M76" s="292">
        <f t="shared" si="52"/>
        <v>0</v>
      </c>
      <c r="N76" s="292">
        <f t="shared" si="52"/>
        <v>0</v>
      </c>
      <c r="O76" s="293">
        <f t="shared" si="52"/>
        <v>0</v>
      </c>
      <c r="P76" s="191"/>
      <c r="AA76" s="367"/>
    </row>
    <row r="77" spans="3:35" s="138" customFormat="1" x14ac:dyDescent="0.3">
      <c r="D77" s="324" t="s">
        <v>198</v>
      </c>
      <c r="E77" s="233"/>
      <c r="F77" s="194">
        <f>F71*F67</f>
        <v>0</v>
      </c>
      <c r="G77" s="194">
        <f t="shared" ref="G77:O77" si="53">G71*G67</f>
        <v>0</v>
      </c>
      <c r="H77" s="194">
        <f t="shared" si="53"/>
        <v>8240</v>
      </c>
      <c r="I77" s="194">
        <f t="shared" si="53"/>
        <v>0</v>
      </c>
      <c r="J77" s="194">
        <f t="shared" si="53"/>
        <v>6270</v>
      </c>
      <c r="K77" s="194">
        <f t="shared" si="53"/>
        <v>0</v>
      </c>
      <c r="L77" s="194">
        <f t="shared" si="53"/>
        <v>0</v>
      </c>
      <c r="M77" s="194">
        <f t="shared" si="53"/>
        <v>0</v>
      </c>
      <c r="N77" s="194">
        <f t="shared" si="53"/>
        <v>0</v>
      </c>
      <c r="O77" s="195">
        <f t="shared" si="53"/>
        <v>0</v>
      </c>
      <c r="P77" s="191"/>
      <c r="AA77" s="367"/>
    </row>
    <row r="78" spans="3:35" s="138" customFormat="1" ht="15" thickBot="1" x14ac:dyDescent="0.35">
      <c r="D78" s="322" t="s">
        <v>229</v>
      </c>
      <c r="E78" s="325"/>
      <c r="F78" s="326">
        <f>F77-F76</f>
        <v>0</v>
      </c>
      <c r="G78" s="326">
        <f>G77-G76</f>
        <v>0</v>
      </c>
      <c r="H78" s="340">
        <f t="shared" ref="H78:O78" si="54">H77-H76</f>
        <v>3480</v>
      </c>
      <c r="I78" s="326">
        <f t="shared" si="54"/>
        <v>0</v>
      </c>
      <c r="J78" s="326">
        <f t="shared" si="54"/>
        <v>2545</v>
      </c>
      <c r="K78" s="326">
        <f t="shared" si="54"/>
        <v>0</v>
      </c>
      <c r="L78" s="326">
        <f t="shared" si="54"/>
        <v>0</v>
      </c>
      <c r="M78" s="326">
        <f t="shared" si="54"/>
        <v>0</v>
      </c>
      <c r="N78" s="326">
        <f t="shared" si="54"/>
        <v>0</v>
      </c>
      <c r="O78" s="327">
        <f t="shared" si="54"/>
        <v>0</v>
      </c>
      <c r="P78" s="251" t="s">
        <v>180</v>
      </c>
      <c r="AA78" s="367"/>
    </row>
    <row r="79" spans="3:35" s="138" customFormat="1" ht="15" thickBot="1" x14ac:dyDescent="0.35">
      <c r="D79" s="319" t="s">
        <v>230</v>
      </c>
      <c r="E79" s="232"/>
      <c r="F79" s="224">
        <f>F69-F78</f>
        <v>3520</v>
      </c>
      <c r="G79" s="224">
        <f>G69-G78</f>
        <v>0</v>
      </c>
      <c r="H79" s="224">
        <f t="shared" ref="H79:O79" si="55">H69-H78</f>
        <v>10440</v>
      </c>
      <c r="I79" s="224">
        <f t="shared" si="55"/>
        <v>17300</v>
      </c>
      <c r="J79" s="224">
        <f t="shared" si="55"/>
        <v>1015</v>
      </c>
      <c r="K79" s="224">
        <f t="shared" si="55"/>
        <v>7480</v>
      </c>
      <c r="L79" s="224">
        <f t="shared" si="55"/>
        <v>3740</v>
      </c>
      <c r="M79" s="224">
        <f t="shared" si="55"/>
        <v>7280</v>
      </c>
      <c r="N79" s="224">
        <f t="shared" si="55"/>
        <v>3600</v>
      </c>
      <c r="O79" s="225">
        <f t="shared" si="55"/>
        <v>0</v>
      </c>
      <c r="AA79" s="367"/>
    </row>
    <row r="80" spans="3:35" s="138" customFormat="1" x14ac:dyDescent="0.3">
      <c r="D80" s="328" t="s">
        <v>212</v>
      </c>
      <c r="E80" s="329"/>
      <c r="F80" s="330">
        <f t="shared" ref="F80:O80" si="56">F70/F60</f>
        <v>0.5</v>
      </c>
      <c r="G80" s="330" t="e">
        <f t="shared" si="56"/>
        <v>#DIV/0!</v>
      </c>
      <c r="H80" s="330">
        <f t="shared" si="56"/>
        <v>0.25</v>
      </c>
      <c r="I80" s="330">
        <f t="shared" si="56"/>
        <v>0.2</v>
      </c>
      <c r="J80" s="330">
        <f t="shared" si="56"/>
        <v>0.75</v>
      </c>
      <c r="K80" s="330">
        <f t="shared" si="56"/>
        <v>0</v>
      </c>
      <c r="L80" s="330">
        <f t="shared" si="56"/>
        <v>0.5</v>
      </c>
      <c r="M80" s="330">
        <f t="shared" si="56"/>
        <v>0</v>
      </c>
      <c r="N80" s="330">
        <f t="shared" si="56"/>
        <v>0.5</v>
      </c>
      <c r="O80" s="330" t="e">
        <f t="shared" si="56"/>
        <v>#DIV/0!</v>
      </c>
      <c r="AA80" s="367"/>
    </row>
    <row r="81" spans="3:35" s="138" customFormat="1" x14ac:dyDescent="0.3">
      <c r="D81" s="328" t="s">
        <v>213</v>
      </c>
      <c r="E81" s="329"/>
      <c r="F81" s="330">
        <f t="shared" ref="F81:O81" si="57">F76/F66</f>
        <v>0</v>
      </c>
      <c r="G81" s="330" t="e">
        <f t="shared" si="57"/>
        <v>#DIV/0!</v>
      </c>
      <c r="H81" s="330">
        <f t="shared" si="57"/>
        <v>0.25</v>
      </c>
      <c r="I81" s="330">
        <f t="shared" si="57"/>
        <v>0</v>
      </c>
      <c r="J81" s="330">
        <f t="shared" si="57"/>
        <v>0.77604166666666663</v>
      </c>
      <c r="K81" s="330">
        <f t="shared" si="57"/>
        <v>0</v>
      </c>
      <c r="L81" s="330">
        <f t="shared" si="57"/>
        <v>0</v>
      </c>
      <c r="M81" s="330">
        <f t="shared" si="57"/>
        <v>0</v>
      </c>
      <c r="N81" s="330">
        <f t="shared" si="57"/>
        <v>0</v>
      </c>
      <c r="O81" s="330" t="e">
        <f t="shared" si="57"/>
        <v>#DIV/0!</v>
      </c>
      <c r="W81"/>
      <c r="X81"/>
      <c r="Y81"/>
      <c r="AA81" s="367"/>
      <c r="AC81"/>
      <c r="AD81"/>
      <c r="AE81"/>
      <c r="AF81"/>
      <c r="AG81"/>
      <c r="AH81"/>
      <c r="AI81"/>
    </row>
    <row r="82" spans="3:35" x14ac:dyDescent="0.3">
      <c r="D82" s="328" t="s">
        <v>214</v>
      </c>
      <c r="E82" s="331"/>
      <c r="F82" s="332">
        <f t="shared" ref="F82:O82" si="58">F78/F69</f>
        <v>0</v>
      </c>
      <c r="G82" s="332" t="e">
        <f t="shared" si="58"/>
        <v>#DIV/0!</v>
      </c>
      <c r="H82" s="332">
        <f t="shared" si="58"/>
        <v>0.25</v>
      </c>
      <c r="I82" s="332">
        <f t="shared" si="58"/>
        <v>0</v>
      </c>
      <c r="J82" s="332">
        <f t="shared" si="58"/>
        <v>0.7148876404494382</v>
      </c>
      <c r="K82" s="332">
        <f t="shared" si="58"/>
        <v>0</v>
      </c>
      <c r="L82" s="332">
        <f t="shared" si="58"/>
        <v>0</v>
      </c>
      <c r="M82" s="332">
        <f t="shared" si="58"/>
        <v>0</v>
      </c>
      <c r="N82" s="332">
        <f t="shared" si="58"/>
        <v>0</v>
      </c>
      <c r="O82" s="332" t="e">
        <f t="shared" si="58"/>
        <v>#DIV/0!</v>
      </c>
      <c r="W82" s="138"/>
      <c r="X82" s="138"/>
      <c r="Y82" s="138"/>
      <c r="Z82" s="138"/>
      <c r="AA82" s="367"/>
      <c r="AB82" s="138"/>
      <c r="AC82" s="138"/>
      <c r="AD82" s="138"/>
      <c r="AE82" s="138"/>
      <c r="AF82" s="138"/>
      <c r="AG82" s="138"/>
      <c r="AH82" s="138"/>
      <c r="AI82" s="138"/>
    </row>
    <row r="83" spans="3:35" s="138" customFormat="1" x14ac:dyDescent="0.3">
      <c r="D83" s="192"/>
      <c r="E83" s="140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W83"/>
      <c r="X83"/>
      <c r="Y83"/>
      <c r="AA83" s="367"/>
      <c r="AC83"/>
      <c r="AD83"/>
      <c r="AE83"/>
      <c r="AF83"/>
      <c r="AG83"/>
      <c r="AH83"/>
      <c r="AI83"/>
    </row>
    <row r="84" spans="3:35" x14ac:dyDescent="0.3">
      <c r="E84" s="4"/>
      <c r="Z84" s="138"/>
      <c r="AA84" s="367"/>
      <c r="AB84" s="138"/>
    </row>
    <row r="85" spans="3:35" x14ac:dyDescent="0.3">
      <c r="C85" s="117" t="s">
        <v>83</v>
      </c>
      <c r="D85" s="94" t="s">
        <v>108</v>
      </c>
      <c r="E85" s="4"/>
      <c r="Z85" s="138"/>
      <c r="AA85" s="367"/>
      <c r="AB85" s="138"/>
    </row>
    <row r="86" spans="3:35" x14ac:dyDescent="0.3">
      <c r="D86" s="118" t="s">
        <v>115</v>
      </c>
      <c r="E86" s="142">
        <v>20</v>
      </c>
      <c r="F86" s="119">
        <v>200</v>
      </c>
      <c r="Z86" s="138"/>
      <c r="AA86" s="367"/>
      <c r="AB86" s="138"/>
    </row>
    <row r="87" spans="3:35" x14ac:dyDescent="0.3">
      <c r="D87" s="118" t="s">
        <v>116</v>
      </c>
      <c r="E87" s="142">
        <v>10</v>
      </c>
      <c r="F87" s="119">
        <v>120</v>
      </c>
      <c r="Z87" s="138"/>
      <c r="AA87" s="367"/>
      <c r="AB87" s="138"/>
    </row>
    <row r="88" spans="3:35" x14ac:dyDescent="0.3">
      <c r="D88" s="118" t="s">
        <v>92</v>
      </c>
      <c r="E88" s="120">
        <v>0</v>
      </c>
      <c r="F88" t="s">
        <v>93</v>
      </c>
      <c r="Z88" s="138"/>
      <c r="AA88" s="367"/>
      <c r="AB88" s="138"/>
    </row>
    <row r="89" spans="3:35" x14ac:dyDescent="0.3">
      <c r="D89" s="118" t="s">
        <v>33</v>
      </c>
      <c r="E89" s="122">
        <v>10</v>
      </c>
      <c r="F89" t="s">
        <v>120</v>
      </c>
      <c r="K89" s="134" t="s">
        <v>109</v>
      </c>
      <c r="Z89" s="138"/>
      <c r="AA89" s="138"/>
      <c r="AB89" s="138"/>
    </row>
    <row r="90" spans="3:35" ht="15" thickBot="1" x14ac:dyDescent="0.35">
      <c r="D90" s="118" t="s">
        <v>35</v>
      </c>
      <c r="E90" s="122">
        <v>10</v>
      </c>
      <c r="F90" t="s">
        <v>120</v>
      </c>
      <c r="Z90" s="138"/>
      <c r="AA90" s="138"/>
      <c r="AB90" s="138"/>
    </row>
    <row r="91" spans="3:35" ht="15" thickBot="1" x14ac:dyDescent="0.35">
      <c r="E91" s="71" t="s">
        <v>96</v>
      </c>
      <c r="F91" s="47" t="s">
        <v>97</v>
      </c>
      <c r="G91" s="47" t="s">
        <v>98</v>
      </c>
      <c r="H91" s="47" t="s">
        <v>99</v>
      </c>
      <c r="I91" s="47" t="s">
        <v>100</v>
      </c>
      <c r="J91" s="47" t="s">
        <v>101</v>
      </c>
      <c r="K91" s="47" t="s">
        <v>102</v>
      </c>
      <c r="L91" s="47" t="s">
        <v>103</v>
      </c>
      <c r="M91" s="47" t="s">
        <v>20</v>
      </c>
      <c r="N91" s="47" t="s">
        <v>21</v>
      </c>
      <c r="O91" s="48" t="s">
        <v>22</v>
      </c>
    </row>
    <row r="92" spans="3:35" x14ac:dyDescent="0.3">
      <c r="D92" s="275" t="s">
        <v>162</v>
      </c>
      <c r="E92" s="276"/>
      <c r="F92" s="413"/>
      <c r="G92" s="413"/>
      <c r="H92" s="413">
        <v>15</v>
      </c>
      <c r="I92" s="413">
        <v>20</v>
      </c>
      <c r="J92" s="413">
        <v>10</v>
      </c>
      <c r="K92" s="413"/>
      <c r="L92" s="413"/>
      <c r="M92" s="413">
        <v>15</v>
      </c>
      <c r="N92" s="413"/>
      <c r="O92" s="414">
        <v>0</v>
      </c>
      <c r="S92" s="138"/>
      <c r="T92" s="138"/>
    </row>
    <row r="93" spans="3:35" x14ac:dyDescent="0.3">
      <c r="D93" s="277" t="s">
        <v>204</v>
      </c>
      <c r="E93" s="278"/>
      <c r="F93" s="413">
        <v>10</v>
      </c>
      <c r="G93" s="413"/>
      <c r="H93" s="413"/>
      <c r="I93" s="413"/>
      <c r="J93" s="413"/>
      <c r="K93" s="413"/>
      <c r="L93" s="413"/>
      <c r="M93" s="413"/>
      <c r="N93" s="413"/>
      <c r="O93" s="414"/>
      <c r="S93" s="138"/>
      <c r="T93" s="138"/>
    </row>
    <row r="94" spans="3:35" x14ac:dyDescent="0.3">
      <c r="D94" s="279" t="s">
        <v>165</v>
      </c>
      <c r="E94" s="280"/>
      <c r="F94" s="413"/>
      <c r="G94" s="413"/>
      <c r="H94" s="413">
        <v>40</v>
      </c>
      <c r="I94" s="413">
        <v>30</v>
      </c>
      <c r="J94" s="413">
        <v>40</v>
      </c>
      <c r="K94" s="413">
        <v>20</v>
      </c>
      <c r="L94" s="413">
        <v>30</v>
      </c>
      <c r="M94" s="413"/>
      <c r="N94" s="413">
        <v>30</v>
      </c>
      <c r="O94" s="414">
        <v>20</v>
      </c>
      <c r="S94" s="138"/>
      <c r="T94" s="138"/>
    </row>
    <row r="95" spans="3:35" x14ac:dyDescent="0.3">
      <c r="D95" s="283" t="s">
        <v>205</v>
      </c>
      <c r="E95" s="284"/>
      <c r="F95" s="413"/>
      <c r="G95" s="413">
        <v>20</v>
      </c>
      <c r="H95" s="413"/>
      <c r="I95" s="413"/>
      <c r="J95" s="413"/>
      <c r="K95" s="413"/>
      <c r="L95" s="413"/>
      <c r="M95" s="413"/>
      <c r="N95" s="413"/>
      <c r="O95" s="414"/>
      <c r="S95" s="138"/>
      <c r="T95" s="138"/>
    </row>
    <row r="96" spans="3:35" ht="15" thickBot="1" x14ac:dyDescent="0.35">
      <c r="D96" s="287" t="s">
        <v>206</v>
      </c>
      <c r="E96" s="288"/>
      <c r="F96" s="289">
        <f>SUM(F92:F95)</f>
        <v>10</v>
      </c>
      <c r="G96" s="289">
        <f t="shared" ref="G96:O96" si="59">SUM(G92:G95)</f>
        <v>20</v>
      </c>
      <c r="H96" s="289">
        <f t="shared" si="59"/>
        <v>55</v>
      </c>
      <c r="I96" s="289">
        <f t="shared" si="59"/>
        <v>50</v>
      </c>
      <c r="J96" s="289">
        <f t="shared" si="59"/>
        <v>50</v>
      </c>
      <c r="K96" s="289">
        <f t="shared" si="59"/>
        <v>20</v>
      </c>
      <c r="L96" s="289">
        <f t="shared" si="59"/>
        <v>30</v>
      </c>
      <c r="M96" s="289">
        <f t="shared" si="59"/>
        <v>15</v>
      </c>
      <c r="N96" s="289">
        <f t="shared" si="59"/>
        <v>30</v>
      </c>
      <c r="O96" s="290">
        <f t="shared" si="59"/>
        <v>20</v>
      </c>
    </row>
    <row r="97" spans="3:35" x14ac:dyDescent="0.3">
      <c r="D97" s="175" t="s">
        <v>203</v>
      </c>
      <c r="E97" s="263"/>
      <c r="F97" s="398">
        <v>20</v>
      </c>
      <c r="G97" s="98"/>
      <c r="H97" s="98"/>
      <c r="I97" s="98"/>
      <c r="J97" s="98"/>
      <c r="K97" s="98"/>
      <c r="L97" s="98"/>
      <c r="M97" s="98"/>
      <c r="N97" s="98"/>
      <c r="O97" s="99"/>
    </row>
    <row r="98" spans="3:35" x14ac:dyDescent="0.3">
      <c r="D98" s="131" t="s">
        <v>202</v>
      </c>
      <c r="E98" s="399">
        <v>20</v>
      </c>
      <c r="F98" s="267">
        <f>E98+F97+F100-F96</f>
        <v>30</v>
      </c>
      <c r="G98" s="97">
        <f t="shared" ref="G98:O98" si="60">F98+G97+G100-G96</f>
        <v>10</v>
      </c>
      <c r="H98" s="97">
        <f t="shared" si="60"/>
        <v>15</v>
      </c>
      <c r="I98" s="97">
        <f t="shared" si="60"/>
        <v>15</v>
      </c>
      <c r="J98" s="97">
        <f t="shared" si="60"/>
        <v>15</v>
      </c>
      <c r="K98" s="97">
        <f t="shared" si="60"/>
        <v>15</v>
      </c>
      <c r="L98" s="97">
        <f t="shared" si="60"/>
        <v>15</v>
      </c>
      <c r="M98" s="97">
        <f t="shared" si="60"/>
        <v>10</v>
      </c>
      <c r="N98" s="97">
        <f t="shared" si="60"/>
        <v>10</v>
      </c>
      <c r="O98" s="100">
        <f t="shared" si="60"/>
        <v>10</v>
      </c>
      <c r="Q98" s="341" t="s">
        <v>48</v>
      </c>
    </row>
    <row r="99" spans="3:35" x14ac:dyDescent="0.3">
      <c r="D99" s="131" t="s">
        <v>201</v>
      </c>
      <c r="E99" s="170"/>
      <c r="F99" s="97">
        <f>IF(E98-F96&lt;=$E$90, F96-E98+$E$90,0)</f>
        <v>0</v>
      </c>
      <c r="G99" s="97">
        <f t="shared" ref="G99:O99" si="61">IF(F98-G96&lt;=$E$90, G96-F98+$E$90,0)</f>
        <v>0</v>
      </c>
      <c r="H99" s="97">
        <f t="shared" si="61"/>
        <v>55</v>
      </c>
      <c r="I99" s="97">
        <f t="shared" si="61"/>
        <v>45</v>
      </c>
      <c r="J99" s="97">
        <f t="shared" si="61"/>
        <v>45</v>
      </c>
      <c r="K99" s="97">
        <f t="shared" si="61"/>
        <v>15</v>
      </c>
      <c r="L99" s="97">
        <f t="shared" si="61"/>
        <v>25</v>
      </c>
      <c r="M99" s="97">
        <f t="shared" si="61"/>
        <v>10</v>
      </c>
      <c r="N99" s="97">
        <f t="shared" si="61"/>
        <v>30</v>
      </c>
      <c r="O99" s="100">
        <f t="shared" si="61"/>
        <v>20</v>
      </c>
      <c r="Q99" s="342" t="s">
        <v>46</v>
      </c>
    </row>
    <row r="100" spans="3:35" x14ac:dyDescent="0.3">
      <c r="D100" s="132" t="s">
        <v>200</v>
      </c>
      <c r="E100" s="170"/>
      <c r="F100" s="97">
        <f xml:space="preserve"> CEILING(F99/$E$89,1)*$E$89</f>
        <v>0</v>
      </c>
      <c r="G100" s="97">
        <f t="shared" ref="G100:O100" si="62" xml:space="preserve"> CEILING(G99/$E$89,1)*$E$89</f>
        <v>0</v>
      </c>
      <c r="H100" s="97">
        <f t="shared" si="62"/>
        <v>60</v>
      </c>
      <c r="I100" s="97">
        <f t="shared" si="62"/>
        <v>50</v>
      </c>
      <c r="J100" s="97">
        <f t="shared" si="62"/>
        <v>50</v>
      </c>
      <c r="K100" s="97">
        <f t="shared" si="62"/>
        <v>20</v>
      </c>
      <c r="L100" s="97">
        <f t="shared" si="62"/>
        <v>30</v>
      </c>
      <c r="M100" s="97">
        <f t="shared" si="62"/>
        <v>10</v>
      </c>
      <c r="N100" s="97">
        <f t="shared" si="62"/>
        <v>30</v>
      </c>
      <c r="O100" s="100">
        <f t="shared" si="62"/>
        <v>20</v>
      </c>
    </row>
    <row r="101" spans="3:35" ht="15" thickBot="1" x14ac:dyDescent="0.35">
      <c r="D101" s="379" t="s">
        <v>199</v>
      </c>
      <c r="E101" s="380"/>
      <c r="F101" s="271">
        <f t="shared" ref="F101:O101" si="63">F100</f>
        <v>0</v>
      </c>
      <c r="G101" s="271">
        <f t="shared" si="63"/>
        <v>0</v>
      </c>
      <c r="H101" s="271">
        <f t="shared" si="63"/>
        <v>60</v>
      </c>
      <c r="I101" s="271">
        <f t="shared" si="63"/>
        <v>50</v>
      </c>
      <c r="J101" s="271">
        <f t="shared" si="63"/>
        <v>50</v>
      </c>
      <c r="K101" s="271">
        <f t="shared" si="63"/>
        <v>20</v>
      </c>
      <c r="L101" s="271">
        <f t="shared" si="63"/>
        <v>30</v>
      </c>
      <c r="M101" s="271">
        <f t="shared" si="63"/>
        <v>10</v>
      </c>
      <c r="N101" s="271">
        <f t="shared" si="63"/>
        <v>30</v>
      </c>
      <c r="O101" s="272">
        <f t="shared" si="63"/>
        <v>20</v>
      </c>
    </row>
    <row r="102" spans="3:35" x14ac:dyDescent="0.3">
      <c r="D102" s="153" t="s">
        <v>118</v>
      </c>
      <c r="E102" s="149"/>
      <c r="F102" s="370">
        <f>QUOTIENT(MOD(F101+$E$87-1,$E$86),$E$87)</f>
        <v>0</v>
      </c>
      <c r="G102" s="370">
        <f t="shared" ref="G102:O102" si="64">QUOTIENT(MOD(G101+$E$87-1,$E$86),$E$87)</f>
        <v>0</v>
      </c>
      <c r="H102" s="370">
        <f>QUOTIENT(MOD(H101+$E$87-1,$E$86),$E$87)</f>
        <v>0</v>
      </c>
      <c r="I102" s="370">
        <f t="shared" si="64"/>
        <v>1</v>
      </c>
      <c r="J102" s="370">
        <f t="shared" si="64"/>
        <v>1</v>
      </c>
      <c r="K102" s="370">
        <f t="shared" si="64"/>
        <v>0</v>
      </c>
      <c r="L102" s="370">
        <f t="shared" si="64"/>
        <v>1</v>
      </c>
      <c r="M102" s="370">
        <f t="shared" si="64"/>
        <v>1</v>
      </c>
      <c r="N102" s="370">
        <f t="shared" si="64"/>
        <v>1</v>
      </c>
      <c r="O102" s="371">
        <f t="shared" si="64"/>
        <v>0</v>
      </c>
    </row>
    <row r="103" spans="3:35" x14ac:dyDescent="0.3">
      <c r="C103" s="251"/>
      <c r="D103" s="176" t="s">
        <v>117</v>
      </c>
      <c r="E103" s="164"/>
      <c r="F103" s="313">
        <f>QUOTIENT(F101+$E$87-1,$E$86)</f>
        <v>0</v>
      </c>
      <c r="G103" s="313">
        <f t="shared" ref="G103:O103" si="65">QUOTIENT(G101+$E$87-1,$E$86)</f>
        <v>0</v>
      </c>
      <c r="H103" s="313">
        <f t="shared" si="65"/>
        <v>3</v>
      </c>
      <c r="I103" s="313">
        <f t="shared" si="65"/>
        <v>2</v>
      </c>
      <c r="J103" s="313">
        <f t="shared" si="65"/>
        <v>2</v>
      </c>
      <c r="K103" s="313">
        <f t="shared" si="65"/>
        <v>1</v>
      </c>
      <c r="L103" s="313">
        <f t="shared" si="65"/>
        <v>1</v>
      </c>
      <c r="M103" s="313">
        <f t="shared" si="65"/>
        <v>0</v>
      </c>
      <c r="N103" s="313">
        <f t="shared" si="65"/>
        <v>1</v>
      </c>
      <c r="O103" s="314">
        <f t="shared" si="65"/>
        <v>1</v>
      </c>
    </row>
    <row r="104" spans="3:35" ht="15" thickBot="1" x14ac:dyDescent="0.35">
      <c r="D104" s="252" t="s">
        <v>207</v>
      </c>
      <c r="E104" s="372"/>
      <c r="F104" s="373">
        <f>F103*$F$86+F102*$F$87</f>
        <v>0</v>
      </c>
      <c r="G104" s="373">
        <f t="shared" ref="G104:O104" si="66">G103*$F$86+G102*$F$87</f>
        <v>0</v>
      </c>
      <c r="H104" s="373">
        <f t="shared" si="66"/>
        <v>600</v>
      </c>
      <c r="I104" s="373">
        <f t="shared" si="66"/>
        <v>520</v>
      </c>
      <c r="J104" s="373">
        <f t="shared" si="66"/>
        <v>520</v>
      </c>
      <c r="K104" s="373">
        <f t="shared" si="66"/>
        <v>200</v>
      </c>
      <c r="L104" s="373">
        <f t="shared" si="66"/>
        <v>320</v>
      </c>
      <c r="M104" s="373">
        <f t="shared" si="66"/>
        <v>120</v>
      </c>
      <c r="N104" s="373">
        <f t="shared" si="66"/>
        <v>320</v>
      </c>
      <c r="O104" s="374">
        <f t="shared" si="66"/>
        <v>200</v>
      </c>
    </row>
    <row r="105" spans="3:35" x14ac:dyDescent="0.3">
      <c r="D105" s="179" t="s">
        <v>170</v>
      </c>
      <c r="E105" s="233"/>
      <c r="F105" s="396">
        <v>210</v>
      </c>
      <c r="G105" s="396">
        <v>211</v>
      </c>
      <c r="H105" s="396">
        <v>213</v>
      </c>
      <c r="I105" s="396">
        <v>215</v>
      </c>
      <c r="J105" s="396">
        <v>215</v>
      </c>
      <c r="K105" s="396">
        <v>216</v>
      </c>
      <c r="L105" s="396">
        <v>214</v>
      </c>
      <c r="M105" s="396">
        <v>212</v>
      </c>
      <c r="N105" s="396">
        <v>210</v>
      </c>
      <c r="O105" s="397">
        <v>209</v>
      </c>
    </row>
    <row r="106" spans="3:35" x14ac:dyDescent="0.3">
      <c r="C106" s="251" t="s">
        <v>181</v>
      </c>
      <c r="D106" s="242" t="s">
        <v>171</v>
      </c>
      <c r="E106" s="243"/>
      <c r="F106" s="333">
        <f>F105*F101</f>
        <v>0</v>
      </c>
      <c r="G106" s="333">
        <f t="shared" ref="G106:O106" si="67">G105*G101</f>
        <v>0</v>
      </c>
      <c r="H106" s="333">
        <f t="shared" si="67"/>
        <v>12780</v>
      </c>
      <c r="I106" s="333">
        <f t="shared" si="67"/>
        <v>10750</v>
      </c>
      <c r="J106" s="333">
        <f t="shared" si="67"/>
        <v>10750</v>
      </c>
      <c r="K106" s="333">
        <f t="shared" si="67"/>
        <v>4320</v>
      </c>
      <c r="L106" s="333">
        <f t="shared" si="67"/>
        <v>6420</v>
      </c>
      <c r="M106" s="333">
        <f t="shared" si="67"/>
        <v>2120</v>
      </c>
      <c r="N106" s="333">
        <f t="shared" si="67"/>
        <v>6300</v>
      </c>
      <c r="O106" s="377">
        <f t="shared" si="67"/>
        <v>4180</v>
      </c>
      <c r="P106" s="251" t="s">
        <v>177</v>
      </c>
    </row>
    <row r="107" spans="3:35" ht="15" thickBot="1" x14ac:dyDescent="0.35">
      <c r="D107" s="254" t="s">
        <v>172</v>
      </c>
      <c r="E107" s="255"/>
      <c r="F107" s="336">
        <f t="shared" ref="F107:O107" si="68">F104+F106</f>
        <v>0</v>
      </c>
      <c r="G107" s="336">
        <f t="shared" si="68"/>
        <v>0</v>
      </c>
      <c r="H107" s="336">
        <f t="shared" si="68"/>
        <v>13380</v>
      </c>
      <c r="I107" s="336">
        <f t="shared" si="68"/>
        <v>11270</v>
      </c>
      <c r="J107" s="336">
        <f t="shared" si="68"/>
        <v>11270</v>
      </c>
      <c r="K107" s="336">
        <f t="shared" si="68"/>
        <v>4520</v>
      </c>
      <c r="L107" s="336">
        <f t="shared" si="68"/>
        <v>6740</v>
      </c>
      <c r="M107" s="336">
        <f t="shared" si="68"/>
        <v>2240</v>
      </c>
      <c r="N107" s="336">
        <f t="shared" si="68"/>
        <v>6620</v>
      </c>
      <c r="O107" s="337">
        <f t="shared" si="68"/>
        <v>4380</v>
      </c>
      <c r="P107" s="251" t="s">
        <v>178</v>
      </c>
    </row>
    <row r="108" spans="3:35" x14ac:dyDescent="0.3">
      <c r="D108" s="179" t="s">
        <v>173</v>
      </c>
      <c r="E108" s="273"/>
      <c r="F108" s="396">
        <v>410</v>
      </c>
      <c r="G108" s="396">
        <v>413</v>
      </c>
      <c r="H108" s="396">
        <v>410</v>
      </c>
      <c r="I108" s="396">
        <v>415</v>
      </c>
      <c r="J108" s="396">
        <v>418</v>
      </c>
      <c r="K108" s="396">
        <v>430</v>
      </c>
      <c r="L108" s="396">
        <v>423</v>
      </c>
      <c r="M108" s="396">
        <v>419</v>
      </c>
      <c r="N108" s="396">
        <v>417</v>
      </c>
      <c r="O108" s="397">
        <v>422</v>
      </c>
    </row>
    <row r="109" spans="3:35" x14ac:dyDescent="0.3">
      <c r="D109" s="242" t="s">
        <v>175</v>
      </c>
      <c r="E109" s="274"/>
      <c r="F109" s="338">
        <f>F108*F101</f>
        <v>0</v>
      </c>
      <c r="G109" s="338">
        <f t="shared" ref="G109:O109" si="69">G108*G101</f>
        <v>0</v>
      </c>
      <c r="H109" s="338">
        <f t="shared" si="69"/>
        <v>24600</v>
      </c>
      <c r="I109" s="338">
        <f t="shared" si="69"/>
        <v>20750</v>
      </c>
      <c r="J109" s="338">
        <f t="shared" si="69"/>
        <v>20900</v>
      </c>
      <c r="K109" s="338">
        <f t="shared" si="69"/>
        <v>8600</v>
      </c>
      <c r="L109" s="338">
        <f t="shared" si="69"/>
        <v>12690</v>
      </c>
      <c r="M109" s="338">
        <f t="shared" si="69"/>
        <v>4190</v>
      </c>
      <c r="N109" s="338">
        <f t="shared" si="69"/>
        <v>12510</v>
      </c>
      <c r="O109" s="339">
        <f t="shared" si="69"/>
        <v>8440</v>
      </c>
      <c r="P109" s="251" t="s">
        <v>179</v>
      </c>
    </row>
    <row r="110" spans="3:35" ht="13.8" customHeight="1" thickBot="1" x14ac:dyDescent="0.35">
      <c r="D110" s="295" t="s">
        <v>176</v>
      </c>
      <c r="E110" s="291"/>
      <c r="F110" s="292">
        <f>F109-F107</f>
        <v>0</v>
      </c>
      <c r="G110" s="292">
        <f t="shared" ref="G110:O110" si="70">G109-G107</f>
        <v>0</v>
      </c>
      <c r="H110" s="292">
        <f t="shared" si="70"/>
        <v>11220</v>
      </c>
      <c r="I110" s="292">
        <f t="shared" si="70"/>
        <v>9480</v>
      </c>
      <c r="J110" s="292">
        <f t="shared" si="70"/>
        <v>9630</v>
      </c>
      <c r="K110" s="292">
        <f t="shared" si="70"/>
        <v>4080</v>
      </c>
      <c r="L110" s="292">
        <f t="shared" si="70"/>
        <v>5950</v>
      </c>
      <c r="M110" s="292">
        <f t="shared" si="70"/>
        <v>1950</v>
      </c>
      <c r="N110" s="292">
        <f t="shared" si="70"/>
        <v>5890</v>
      </c>
      <c r="O110" s="293">
        <f t="shared" si="70"/>
        <v>4060</v>
      </c>
      <c r="P110" s="251" t="s">
        <v>180</v>
      </c>
    </row>
    <row r="111" spans="3:35" ht="13.8" customHeight="1" thickBot="1" x14ac:dyDescent="0.35">
      <c r="D111" s="407" t="s">
        <v>193</v>
      </c>
      <c r="E111" s="408"/>
      <c r="F111" s="409">
        <f>SUM(F92:F93)</f>
        <v>10</v>
      </c>
      <c r="G111" s="409">
        <f t="shared" ref="G111:O111" si="71">SUM(G92:G93)</f>
        <v>0</v>
      </c>
      <c r="H111" s="409">
        <f t="shared" si="71"/>
        <v>15</v>
      </c>
      <c r="I111" s="409">
        <f t="shared" si="71"/>
        <v>20</v>
      </c>
      <c r="J111" s="409">
        <f t="shared" si="71"/>
        <v>10</v>
      </c>
      <c r="K111" s="409">
        <f t="shared" si="71"/>
        <v>0</v>
      </c>
      <c r="L111" s="409">
        <f t="shared" si="71"/>
        <v>0</v>
      </c>
      <c r="M111" s="409">
        <f t="shared" si="71"/>
        <v>15</v>
      </c>
      <c r="N111" s="409">
        <f t="shared" si="71"/>
        <v>0</v>
      </c>
      <c r="O111" s="410">
        <f t="shared" si="71"/>
        <v>0</v>
      </c>
      <c r="P111" s="251" t="s">
        <v>210</v>
      </c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</row>
    <row r="112" spans="3:35" ht="13.8" customHeight="1" x14ac:dyDescent="0.3">
      <c r="D112" s="153" t="s">
        <v>228</v>
      </c>
      <c r="E112" s="307"/>
      <c r="F112" s="258">
        <f t="shared" ref="F112:G112" si="72">MIN(F139,F111)</f>
        <v>0</v>
      </c>
      <c r="G112" s="258">
        <f t="shared" si="72"/>
        <v>0</v>
      </c>
      <c r="H112" s="258">
        <f>MIN(H139,H111)</f>
        <v>15</v>
      </c>
      <c r="I112" s="258">
        <f t="shared" ref="I112" si="73">MIN(I139,I111)</f>
        <v>0</v>
      </c>
      <c r="J112" s="258">
        <f t="shared" ref="J112:K112" si="74">MIN(J139,J111)</f>
        <v>10</v>
      </c>
      <c r="K112" s="258">
        <f t="shared" si="74"/>
        <v>0</v>
      </c>
      <c r="L112" s="258">
        <f t="shared" ref="L112" si="75">MIN(L139,L111)</f>
        <v>0</v>
      </c>
      <c r="M112" s="258">
        <f t="shared" ref="M112:N112" si="76">MIN(M139,M111)</f>
        <v>0</v>
      </c>
      <c r="N112" s="258">
        <f t="shared" si="76"/>
        <v>0</v>
      </c>
      <c r="O112" s="259">
        <f t="shared" ref="O112" si="77">MIN(O139,O111)</f>
        <v>0</v>
      </c>
      <c r="P112" s="251" t="s">
        <v>210</v>
      </c>
      <c r="W112" s="138">
        <v>38</v>
      </c>
      <c r="X112" s="138">
        <f t="shared" ref="X112" si="78">CEILING(W112,20)</f>
        <v>40</v>
      </c>
      <c r="Y112" s="138">
        <f t="shared" ref="Y112" si="79">FLOOR(W112,20)</f>
        <v>20</v>
      </c>
      <c r="Z112" s="138">
        <f t="shared" ref="Z112" si="80">MOD(W112,20)</f>
        <v>18</v>
      </c>
      <c r="AA112" s="3">
        <v>0</v>
      </c>
      <c r="AB112" s="3">
        <v>2</v>
      </c>
      <c r="AC112" s="355">
        <v>0</v>
      </c>
      <c r="AD112" s="356">
        <v>2</v>
      </c>
      <c r="AE112" s="357">
        <f t="shared" ref="AE112" si="81">QUOTIENT(MOD(W112,$AD$26),$AD$25)</f>
        <v>1</v>
      </c>
      <c r="AF112" s="358">
        <f t="shared" ref="AF112" si="82">QUOTIENT(MOD(W112+$AD$25-1,$AD$26),$AD$25)</f>
        <v>0</v>
      </c>
      <c r="AG112" s="357">
        <f t="shared" ref="AG112" si="83">QUOTIENT(W112,$AD$26)</f>
        <v>1</v>
      </c>
      <c r="AH112" s="359">
        <f t="shared" ref="AH112" si="84">QUOTIENT(W112+$AD$25-1,$AD$26)</f>
        <v>2</v>
      </c>
      <c r="AI112" s="138"/>
    </row>
    <row r="113" spans="3:35" s="138" customFormat="1" x14ac:dyDescent="0.3">
      <c r="D113" s="308" t="s">
        <v>143</v>
      </c>
      <c r="E113" s="309"/>
      <c r="F113" s="369">
        <f>QUOTIENT(MOD(F112+$E$87-1,$E$86),$E$87)</f>
        <v>0</v>
      </c>
      <c r="G113" s="369">
        <f t="shared" ref="G113:O113" si="85">QUOTIENT(MOD(G112+$E$87-1,$E$86),$E$87)</f>
        <v>0</v>
      </c>
      <c r="H113" s="369">
        <f t="shared" si="85"/>
        <v>0</v>
      </c>
      <c r="I113" s="369">
        <f t="shared" si="85"/>
        <v>0</v>
      </c>
      <c r="J113" s="369">
        <f t="shared" si="85"/>
        <v>1</v>
      </c>
      <c r="K113" s="369">
        <f t="shared" si="85"/>
        <v>0</v>
      </c>
      <c r="L113" s="369">
        <f t="shared" si="85"/>
        <v>0</v>
      </c>
      <c r="M113" s="369">
        <f t="shared" si="85"/>
        <v>0</v>
      </c>
      <c r="N113" s="369">
        <f t="shared" si="85"/>
        <v>0</v>
      </c>
      <c r="O113" s="378">
        <f t="shared" si="85"/>
        <v>0</v>
      </c>
      <c r="P113" s="191"/>
    </row>
    <row r="114" spans="3:35" s="138" customFormat="1" x14ac:dyDescent="0.3">
      <c r="D114" s="196" t="s">
        <v>144</v>
      </c>
      <c r="E114" s="310"/>
      <c r="F114" s="313">
        <f>QUOTIENT(F112+$E$87-1,$E$86)</f>
        <v>0</v>
      </c>
      <c r="G114" s="313">
        <f t="shared" ref="G114:O114" si="86">QUOTIENT(G112+$E$87-1,$E$86)</f>
        <v>0</v>
      </c>
      <c r="H114" s="313">
        <f t="shared" si="86"/>
        <v>1</v>
      </c>
      <c r="I114" s="313">
        <f t="shared" si="86"/>
        <v>0</v>
      </c>
      <c r="J114" s="313">
        <f t="shared" si="86"/>
        <v>0</v>
      </c>
      <c r="K114" s="313">
        <f t="shared" si="86"/>
        <v>0</v>
      </c>
      <c r="L114" s="313">
        <f t="shared" si="86"/>
        <v>0</v>
      </c>
      <c r="M114" s="313">
        <f t="shared" si="86"/>
        <v>0</v>
      </c>
      <c r="N114" s="313">
        <f t="shared" si="86"/>
        <v>0</v>
      </c>
      <c r="O114" s="314">
        <f t="shared" si="86"/>
        <v>0</v>
      </c>
      <c r="P114" s="191"/>
    </row>
    <row r="115" spans="3:35" s="138" customFormat="1" ht="15" thickBot="1" x14ac:dyDescent="0.35">
      <c r="D115" s="318" t="s">
        <v>145</v>
      </c>
      <c r="E115" s="315"/>
      <c r="F115" s="316">
        <f>F114*$F$86+F113*$F$87</f>
        <v>0</v>
      </c>
      <c r="G115" s="316">
        <f t="shared" ref="G115:O115" si="87">G114*$F$86+G113*$F$87</f>
        <v>0</v>
      </c>
      <c r="H115" s="316">
        <f t="shared" si="87"/>
        <v>200</v>
      </c>
      <c r="I115" s="316">
        <f t="shared" si="87"/>
        <v>0</v>
      </c>
      <c r="J115" s="316">
        <f t="shared" si="87"/>
        <v>120</v>
      </c>
      <c r="K115" s="316">
        <f t="shared" si="87"/>
        <v>0</v>
      </c>
      <c r="L115" s="316">
        <f t="shared" si="87"/>
        <v>0</v>
      </c>
      <c r="M115" s="316">
        <f t="shared" si="87"/>
        <v>0</v>
      </c>
      <c r="N115" s="316">
        <f t="shared" si="87"/>
        <v>0</v>
      </c>
      <c r="O115" s="317">
        <f t="shared" si="87"/>
        <v>0</v>
      </c>
      <c r="P115" s="177"/>
    </row>
    <row r="116" spans="3:35" s="138" customFormat="1" x14ac:dyDescent="0.3">
      <c r="C116" s="294" t="s">
        <v>182</v>
      </c>
      <c r="D116" s="320" t="s">
        <v>194</v>
      </c>
      <c r="E116" s="233"/>
      <c r="F116" s="194">
        <f>F112*F105</f>
        <v>0</v>
      </c>
      <c r="G116" s="194">
        <f t="shared" ref="G116:O116" si="88">G112*G105</f>
        <v>0</v>
      </c>
      <c r="H116" s="194">
        <f t="shared" si="88"/>
        <v>3195</v>
      </c>
      <c r="I116" s="194">
        <f t="shared" si="88"/>
        <v>0</v>
      </c>
      <c r="J116" s="194">
        <f t="shared" si="88"/>
        <v>2150</v>
      </c>
      <c r="K116" s="194">
        <f t="shared" si="88"/>
        <v>0</v>
      </c>
      <c r="L116" s="194">
        <f t="shared" si="88"/>
        <v>0</v>
      </c>
      <c r="M116" s="194">
        <f t="shared" si="88"/>
        <v>0</v>
      </c>
      <c r="N116" s="194">
        <f t="shared" si="88"/>
        <v>0</v>
      </c>
      <c r="O116" s="195">
        <f t="shared" si="88"/>
        <v>0</v>
      </c>
      <c r="P116" s="177"/>
    </row>
    <row r="117" spans="3:35" s="138" customFormat="1" ht="15" thickBot="1" x14ac:dyDescent="0.35">
      <c r="C117" s="294"/>
      <c r="D117" s="322" t="s">
        <v>195</v>
      </c>
      <c r="E117" s="323"/>
      <c r="F117" s="292">
        <f>F116+F115</f>
        <v>0</v>
      </c>
      <c r="G117" s="292">
        <f t="shared" ref="G117:O117" si="89">G116+G115</f>
        <v>0</v>
      </c>
      <c r="H117" s="292">
        <f t="shared" si="89"/>
        <v>3395</v>
      </c>
      <c r="I117" s="292">
        <f t="shared" si="89"/>
        <v>0</v>
      </c>
      <c r="J117" s="292">
        <f t="shared" si="89"/>
        <v>2270</v>
      </c>
      <c r="K117" s="292">
        <f t="shared" si="89"/>
        <v>0</v>
      </c>
      <c r="L117" s="292">
        <f t="shared" si="89"/>
        <v>0</v>
      </c>
      <c r="M117" s="292">
        <f t="shared" si="89"/>
        <v>0</v>
      </c>
      <c r="N117" s="292">
        <f t="shared" si="89"/>
        <v>0</v>
      </c>
      <c r="O117" s="293">
        <f t="shared" si="89"/>
        <v>0</v>
      </c>
      <c r="P117" s="191"/>
    </row>
    <row r="118" spans="3:35" s="138" customFormat="1" x14ac:dyDescent="0.3">
      <c r="D118" s="324" t="s">
        <v>198</v>
      </c>
      <c r="E118" s="233"/>
      <c r="F118" s="194">
        <f>F112*F108</f>
        <v>0</v>
      </c>
      <c r="G118" s="194">
        <f t="shared" ref="G118:O118" si="90">G112*G108</f>
        <v>0</v>
      </c>
      <c r="H118" s="194">
        <f t="shared" si="90"/>
        <v>6150</v>
      </c>
      <c r="I118" s="194">
        <f t="shared" si="90"/>
        <v>0</v>
      </c>
      <c r="J118" s="194">
        <f t="shared" si="90"/>
        <v>4180</v>
      </c>
      <c r="K118" s="194">
        <f t="shared" si="90"/>
        <v>0</v>
      </c>
      <c r="L118" s="194">
        <f t="shared" si="90"/>
        <v>0</v>
      </c>
      <c r="M118" s="194">
        <f t="shared" si="90"/>
        <v>0</v>
      </c>
      <c r="N118" s="194">
        <f t="shared" si="90"/>
        <v>0</v>
      </c>
      <c r="O118" s="195">
        <f t="shared" si="90"/>
        <v>0</v>
      </c>
      <c r="P118" s="191"/>
    </row>
    <row r="119" spans="3:35" s="138" customFormat="1" ht="15" thickBot="1" x14ac:dyDescent="0.35">
      <c r="D119" s="322" t="s">
        <v>208</v>
      </c>
      <c r="E119" s="325"/>
      <c r="F119" s="326">
        <f>F118-F117</f>
        <v>0</v>
      </c>
      <c r="G119" s="326">
        <f>G118-G117</f>
        <v>0</v>
      </c>
      <c r="H119" s="340">
        <f t="shared" ref="H119:O119" si="91">H118-H117</f>
        <v>2755</v>
      </c>
      <c r="I119" s="326">
        <f t="shared" si="91"/>
        <v>0</v>
      </c>
      <c r="J119" s="326">
        <f t="shared" si="91"/>
        <v>1910</v>
      </c>
      <c r="K119" s="326">
        <f t="shared" si="91"/>
        <v>0</v>
      </c>
      <c r="L119" s="326">
        <f t="shared" si="91"/>
        <v>0</v>
      </c>
      <c r="M119" s="326">
        <f t="shared" si="91"/>
        <v>0</v>
      </c>
      <c r="N119" s="326">
        <f t="shared" si="91"/>
        <v>0</v>
      </c>
      <c r="O119" s="327">
        <f t="shared" si="91"/>
        <v>0</v>
      </c>
      <c r="P119" s="251" t="s">
        <v>180</v>
      </c>
    </row>
    <row r="120" spans="3:35" s="138" customFormat="1" ht="15" thickBot="1" x14ac:dyDescent="0.35">
      <c r="D120" s="319" t="s">
        <v>230</v>
      </c>
      <c r="E120" s="232"/>
      <c r="F120" s="224">
        <f>F110-F119</f>
        <v>0</v>
      </c>
      <c r="G120" s="224">
        <f>G110-G119</f>
        <v>0</v>
      </c>
      <c r="H120" s="224">
        <f t="shared" ref="H120:O120" si="92">H110-H119</f>
        <v>8465</v>
      </c>
      <c r="I120" s="224">
        <f t="shared" si="92"/>
        <v>9480</v>
      </c>
      <c r="J120" s="224">
        <f t="shared" si="92"/>
        <v>7720</v>
      </c>
      <c r="K120" s="224">
        <f t="shared" si="92"/>
        <v>4080</v>
      </c>
      <c r="L120" s="224">
        <f t="shared" si="92"/>
        <v>5950</v>
      </c>
      <c r="M120" s="224">
        <f t="shared" si="92"/>
        <v>1950</v>
      </c>
      <c r="N120" s="224">
        <f t="shared" si="92"/>
        <v>5890</v>
      </c>
      <c r="O120" s="225">
        <f t="shared" si="92"/>
        <v>4060</v>
      </c>
      <c r="AA120" s="367"/>
    </row>
    <row r="121" spans="3:35" s="138" customFormat="1" x14ac:dyDescent="0.3">
      <c r="D121" s="328" t="s">
        <v>212</v>
      </c>
      <c r="E121" s="329"/>
      <c r="F121" s="330" t="e">
        <f>F111/F101</f>
        <v>#DIV/0!</v>
      </c>
      <c r="G121" s="330" t="e">
        <f t="shared" ref="G121:O121" si="93">G111/G101</f>
        <v>#DIV/0!</v>
      </c>
      <c r="H121" s="330">
        <f t="shared" si="93"/>
        <v>0.25</v>
      </c>
      <c r="I121" s="330">
        <f t="shared" si="93"/>
        <v>0.4</v>
      </c>
      <c r="J121" s="330">
        <f t="shared" si="93"/>
        <v>0.2</v>
      </c>
      <c r="K121" s="330">
        <f t="shared" si="93"/>
        <v>0</v>
      </c>
      <c r="L121" s="330">
        <f t="shared" si="93"/>
        <v>0</v>
      </c>
      <c r="M121" s="330">
        <f t="shared" si="93"/>
        <v>1.5</v>
      </c>
      <c r="N121" s="330">
        <f t="shared" si="93"/>
        <v>0</v>
      </c>
      <c r="O121" s="330">
        <f t="shared" si="93"/>
        <v>0</v>
      </c>
      <c r="AA121" s="367"/>
    </row>
    <row r="122" spans="3:35" s="138" customFormat="1" x14ac:dyDescent="0.3">
      <c r="D122" s="328" t="s">
        <v>213</v>
      </c>
      <c r="E122" s="329"/>
      <c r="F122" s="330" t="e">
        <f>F117/F107</f>
        <v>#DIV/0!</v>
      </c>
      <c r="G122" s="330" t="e">
        <f t="shared" ref="G122:O122" si="94">G117/G107</f>
        <v>#DIV/0!</v>
      </c>
      <c r="H122" s="330">
        <f t="shared" si="94"/>
        <v>0.2537369207772795</v>
      </c>
      <c r="I122" s="330">
        <f t="shared" si="94"/>
        <v>0</v>
      </c>
      <c r="J122" s="330">
        <f t="shared" si="94"/>
        <v>0.20141969831410825</v>
      </c>
      <c r="K122" s="330">
        <f t="shared" si="94"/>
        <v>0</v>
      </c>
      <c r="L122" s="330">
        <f t="shared" si="94"/>
        <v>0</v>
      </c>
      <c r="M122" s="330">
        <f t="shared" si="94"/>
        <v>0</v>
      </c>
      <c r="N122" s="330">
        <f t="shared" si="94"/>
        <v>0</v>
      </c>
      <c r="O122" s="330">
        <f t="shared" si="94"/>
        <v>0</v>
      </c>
      <c r="W122"/>
      <c r="X122"/>
      <c r="Y122"/>
      <c r="AA122" s="367"/>
      <c r="AC122"/>
      <c r="AD122"/>
      <c r="AE122"/>
      <c r="AF122"/>
      <c r="AG122"/>
      <c r="AH122"/>
      <c r="AI122"/>
    </row>
    <row r="123" spans="3:35" x14ac:dyDescent="0.3">
      <c r="D123" s="328" t="s">
        <v>214</v>
      </c>
      <c r="E123" s="331"/>
      <c r="F123" s="332" t="e">
        <f>F119/F110</f>
        <v>#DIV/0!</v>
      </c>
      <c r="G123" s="332" t="e">
        <f t="shared" ref="G123:O123" si="95">G119/G110</f>
        <v>#DIV/0!</v>
      </c>
      <c r="H123" s="332">
        <f>H119/H110</f>
        <v>0.24554367201426025</v>
      </c>
      <c r="I123" s="332">
        <f t="shared" si="95"/>
        <v>0</v>
      </c>
      <c r="J123" s="332">
        <f t="shared" si="95"/>
        <v>0.19833852544132918</v>
      </c>
      <c r="K123" s="332">
        <f t="shared" si="95"/>
        <v>0</v>
      </c>
      <c r="L123" s="332">
        <f t="shared" si="95"/>
        <v>0</v>
      </c>
      <c r="M123" s="332">
        <f t="shared" si="95"/>
        <v>0</v>
      </c>
      <c r="N123" s="332">
        <f t="shared" si="95"/>
        <v>0</v>
      </c>
      <c r="O123" s="332">
        <f t="shared" si="95"/>
        <v>0</v>
      </c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</row>
    <row r="124" spans="3:35" s="138" customFormat="1" x14ac:dyDescent="0.3">
      <c r="D124" s="139"/>
      <c r="E124" s="140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</row>
    <row r="125" spans="3:35" s="138" customFormat="1" x14ac:dyDescent="0.3">
      <c r="D125" s="139"/>
      <c r="E125" s="140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91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7" spans="3:35" x14ac:dyDescent="0.3">
      <c r="C127" s="127" t="s">
        <v>105</v>
      </c>
      <c r="D127" s="128" t="s">
        <v>111</v>
      </c>
      <c r="E127" s="135"/>
      <c r="F127" s="127"/>
    </row>
    <row r="128" spans="3:35" x14ac:dyDescent="0.3">
      <c r="D128" s="118" t="s">
        <v>110</v>
      </c>
      <c r="E128" s="120">
        <v>1</v>
      </c>
      <c r="F128" t="s">
        <v>93</v>
      </c>
    </row>
    <row r="129" spans="4:16" x14ac:dyDescent="0.3">
      <c r="D129" s="118" t="s">
        <v>33</v>
      </c>
      <c r="E129" s="121">
        <v>50</v>
      </c>
      <c r="F129" t="s">
        <v>120</v>
      </c>
      <c r="K129" s="134" t="s">
        <v>109</v>
      </c>
    </row>
    <row r="130" spans="4:16" x14ac:dyDescent="0.3">
      <c r="D130" s="118" t="s">
        <v>35</v>
      </c>
      <c r="E130" s="121">
        <v>30</v>
      </c>
      <c r="F130" t="s">
        <v>120</v>
      </c>
    </row>
    <row r="131" spans="4:16" ht="15" thickBot="1" x14ac:dyDescent="0.35">
      <c r="D131" s="118" t="s">
        <v>224</v>
      </c>
      <c r="E131" s="122">
        <v>200</v>
      </c>
    </row>
    <row r="132" spans="4:16" ht="15" thickBot="1" x14ac:dyDescent="0.35">
      <c r="E132" s="71" t="s">
        <v>96</v>
      </c>
      <c r="F132" s="47" t="s">
        <v>97</v>
      </c>
      <c r="G132" s="47" t="s">
        <v>98</v>
      </c>
      <c r="H132" s="47" t="s">
        <v>122</v>
      </c>
      <c r="I132" s="47" t="s">
        <v>100</v>
      </c>
      <c r="J132" s="47" t="s">
        <v>101</v>
      </c>
      <c r="K132" s="47" t="s">
        <v>102</v>
      </c>
      <c r="L132" s="47" t="s">
        <v>103</v>
      </c>
      <c r="M132" s="47" t="s">
        <v>20</v>
      </c>
      <c r="N132" s="47" t="s">
        <v>21</v>
      </c>
      <c r="O132" s="48" t="s">
        <v>22</v>
      </c>
    </row>
    <row r="133" spans="4:16" x14ac:dyDescent="0.3">
      <c r="D133" s="129" t="s">
        <v>231</v>
      </c>
      <c r="E133" s="115"/>
      <c r="F133" s="136">
        <f t="shared" ref="F133:O133" si="96">SUM(F101,F60,F20)</f>
        <v>20</v>
      </c>
      <c r="G133" s="136">
        <f t="shared" si="96"/>
        <v>80</v>
      </c>
      <c r="H133" s="136">
        <f t="shared" si="96"/>
        <v>240</v>
      </c>
      <c r="I133" s="136">
        <f t="shared" si="96"/>
        <v>170</v>
      </c>
      <c r="J133" s="136">
        <f t="shared" si="96"/>
        <v>270</v>
      </c>
      <c r="K133" s="136">
        <f t="shared" si="96"/>
        <v>60</v>
      </c>
      <c r="L133" s="136">
        <f t="shared" si="96"/>
        <v>90</v>
      </c>
      <c r="M133" s="136">
        <f t="shared" si="96"/>
        <v>50</v>
      </c>
      <c r="N133" s="136">
        <f t="shared" si="96"/>
        <v>50</v>
      </c>
      <c r="O133" s="137">
        <f t="shared" si="96"/>
        <v>20</v>
      </c>
    </row>
    <row r="134" spans="4:16" x14ac:dyDescent="0.3">
      <c r="D134" s="130" t="s">
        <v>114</v>
      </c>
      <c r="E134" s="123"/>
      <c r="F134" s="96"/>
      <c r="G134" s="96"/>
      <c r="H134" s="96"/>
      <c r="I134" s="96"/>
      <c r="J134" s="96"/>
      <c r="K134" s="96"/>
      <c r="L134" s="96"/>
      <c r="M134" s="96"/>
      <c r="N134" s="96"/>
      <c r="O134" s="107"/>
    </row>
    <row r="135" spans="4:16" x14ac:dyDescent="0.3">
      <c r="D135" s="131" t="s">
        <v>85</v>
      </c>
      <c r="E135" s="266">
        <v>50</v>
      </c>
      <c r="F135" s="267">
        <f t="shared" ref="F135:O135" si="97">E135+F137-F133</f>
        <v>30</v>
      </c>
      <c r="G135" s="267">
        <f t="shared" si="97"/>
        <v>50</v>
      </c>
      <c r="H135" s="267">
        <f t="shared" si="97"/>
        <v>60</v>
      </c>
      <c r="I135" s="267">
        <f t="shared" si="97"/>
        <v>40</v>
      </c>
      <c r="J135" s="267">
        <f t="shared" si="97"/>
        <v>70</v>
      </c>
      <c r="K135" s="267">
        <f t="shared" si="97"/>
        <v>60</v>
      </c>
      <c r="L135" s="267">
        <f t="shared" si="97"/>
        <v>70</v>
      </c>
      <c r="M135" s="267">
        <f t="shared" si="97"/>
        <v>70</v>
      </c>
      <c r="N135" s="267">
        <f t="shared" si="97"/>
        <v>70</v>
      </c>
      <c r="O135" s="268">
        <f t="shared" si="97"/>
        <v>50</v>
      </c>
    </row>
    <row r="136" spans="4:16" x14ac:dyDescent="0.3">
      <c r="D136" s="131" t="s">
        <v>30</v>
      </c>
      <c r="E136" s="266"/>
      <c r="F136" s="267">
        <f t="shared" ref="F136:O136" si="98">IF(E135-F133&lt;=$E$130, F133-E135+$E$130,0)</f>
        <v>0</v>
      </c>
      <c r="G136" s="267">
        <f t="shared" si="98"/>
        <v>80</v>
      </c>
      <c r="H136" s="267">
        <f t="shared" si="98"/>
        <v>220</v>
      </c>
      <c r="I136" s="267">
        <f t="shared" si="98"/>
        <v>140</v>
      </c>
      <c r="J136" s="267">
        <f t="shared" si="98"/>
        <v>260</v>
      </c>
      <c r="K136" s="267">
        <f t="shared" si="98"/>
        <v>20</v>
      </c>
      <c r="L136" s="267">
        <f t="shared" si="98"/>
        <v>60</v>
      </c>
      <c r="M136" s="267">
        <f t="shared" si="98"/>
        <v>10</v>
      </c>
      <c r="N136" s="267">
        <f t="shared" si="98"/>
        <v>10</v>
      </c>
      <c r="O136" s="268">
        <f t="shared" si="98"/>
        <v>0</v>
      </c>
    </row>
    <row r="137" spans="4:16" x14ac:dyDescent="0.3">
      <c r="D137" s="132" t="s">
        <v>113</v>
      </c>
      <c r="E137" s="266"/>
      <c r="F137" s="267">
        <f xml:space="preserve"> CEILING(F136/$E$129,1)*$E$129</f>
        <v>0</v>
      </c>
      <c r="G137" s="267">
        <f t="shared" ref="G137:O137" si="99" xml:space="preserve"> CEILING(G136/$E$129,1)*$E$129</f>
        <v>100</v>
      </c>
      <c r="H137" s="388">
        <f t="shared" si="99"/>
        <v>250</v>
      </c>
      <c r="I137" s="267">
        <f t="shared" si="99"/>
        <v>150</v>
      </c>
      <c r="J137" s="267">
        <f t="shared" si="99"/>
        <v>300</v>
      </c>
      <c r="K137" s="267">
        <f t="shared" si="99"/>
        <v>50</v>
      </c>
      <c r="L137" s="267">
        <f t="shared" si="99"/>
        <v>100</v>
      </c>
      <c r="M137" s="267">
        <f t="shared" si="99"/>
        <v>50</v>
      </c>
      <c r="N137" s="267">
        <f t="shared" si="99"/>
        <v>50</v>
      </c>
      <c r="O137" s="268">
        <f t="shared" si="99"/>
        <v>0</v>
      </c>
    </row>
    <row r="138" spans="4:16" ht="15" thickBot="1" x14ac:dyDescent="0.35">
      <c r="D138" s="133" t="s">
        <v>225</v>
      </c>
      <c r="E138" s="389"/>
      <c r="F138" s="390">
        <f>G137</f>
        <v>100</v>
      </c>
      <c r="G138" s="390">
        <f>H137</f>
        <v>250</v>
      </c>
      <c r="H138" s="390">
        <f t="shared" ref="H138:O138" si="100">I137</f>
        <v>150</v>
      </c>
      <c r="I138" s="390">
        <f t="shared" si="100"/>
        <v>300</v>
      </c>
      <c r="J138" s="390">
        <f t="shared" si="100"/>
        <v>50</v>
      </c>
      <c r="K138" s="390">
        <f t="shared" si="100"/>
        <v>100</v>
      </c>
      <c r="L138" s="390">
        <f t="shared" si="100"/>
        <v>50</v>
      </c>
      <c r="M138" s="390">
        <f t="shared" si="100"/>
        <v>50</v>
      </c>
      <c r="N138" s="390">
        <f t="shared" si="100"/>
        <v>0</v>
      </c>
      <c r="O138" s="391">
        <f t="shared" si="100"/>
        <v>0</v>
      </c>
      <c r="P138" s="177"/>
    </row>
    <row r="139" spans="4:16" ht="15" thickBot="1" x14ac:dyDescent="0.35">
      <c r="D139" s="384" t="s">
        <v>223</v>
      </c>
      <c r="E139" s="385"/>
      <c r="F139" s="386">
        <f>IF(F136&gt;$E$131,F136-$E$131,0)</f>
        <v>0</v>
      </c>
      <c r="G139" s="386">
        <f t="shared" ref="G139:O140" si="101">IF(G136&gt;$E$131,G136-$E$131,0)</f>
        <v>0</v>
      </c>
      <c r="H139" s="386">
        <f>IF(H136&gt;$E$131,H136-$E$131,0)</f>
        <v>20</v>
      </c>
      <c r="I139" s="386">
        <f t="shared" si="101"/>
        <v>0</v>
      </c>
      <c r="J139" s="386">
        <f t="shared" si="101"/>
        <v>60</v>
      </c>
      <c r="K139" s="386">
        <f t="shared" si="101"/>
        <v>0</v>
      </c>
      <c r="L139" s="386">
        <f t="shared" si="101"/>
        <v>0</v>
      </c>
      <c r="M139" s="386">
        <f t="shared" si="101"/>
        <v>0</v>
      </c>
      <c r="N139" s="386">
        <f t="shared" si="101"/>
        <v>0</v>
      </c>
      <c r="O139" s="387">
        <f t="shared" si="101"/>
        <v>0</v>
      </c>
      <c r="P139" s="177"/>
    </row>
    <row r="140" spans="4:16" ht="15" thickBot="1" x14ac:dyDescent="0.35">
      <c r="D140" s="384" t="s">
        <v>236</v>
      </c>
      <c r="E140" s="385"/>
      <c r="F140" s="386">
        <f>IF(F137&gt;$E$131,F137-$E$131,0)</f>
        <v>0</v>
      </c>
      <c r="G140" s="386">
        <f t="shared" si="101"/>
        <v>0</v>
      </c>
      <c r="H140" s="386">
        <f>IF(H137&gt;$E$131,H137-$E$131,0)</f>
        <v>50</v>
      </c>
      <c r="I140" s="386">
        <f t="shared" si="101"/>
        <v>0</v>
      </c>
      <c r="J140" s="386">
        <f t="shared" si="101"/>
        <v>100</v>
      </c>
      <c r="K140" s="386">
        <f t="shared" si="101"/>
        <v>0</v>
      </c>
      <c r="L140" s="386">
        <f t="shared" si="101"/>
        <v>0</v>
      </c>
      <c r="M140" s="386">
        <f t="shared" si="101"/>
        <v>0</v>
      </c>
      <c r="N140" s="386">
        <f t="shared" si="101"/>
        <v>0</v>
      </c>
      <c r="O140" s="387">
        <f t="shared" si="101"/>
        <v>0</v>
      </c>
      <c r="P140" s="177"/>
    </row>
    <row r="141" spans="4:16" x14ac:dyDescent="0.3">
      <c r="D141" s="132" t="s">
        <v>237</v>
      </c>
      <c r="E141" s="266"/>
      <c r="F141" s="267">
        <f>F137-F140</f>
        <v>0</v>
      </c>
      <c r="G141" s="267">
        <f>IF(G137&lt;$E$131, G137-G140)</f>
        <v>100</v>
      </c>
      <c r="H141" s="267">
        <f t="shared" ref="H141:O141" si="102">H137-H140</f>
        <v>200</v>
      </c>
      <c r="I141" s="267">
        <f t="shared" si="102"/>
        <v>150</v>
      </c>
      <c r="J141" s="267">
        <f t="shared" si="102"/>
        <v>200</v>
      </c>
      <c r="K141" s="267">
        <f t="shared" si="102"/>
        <v>50</v>
      </c>
      <c r="L141" s="267">
        <f t="shared" si="102"/>
        <v>100</v>
      </c>
      <c r="M141" s="267">
        <f t="shared" si="102"/>
        <v>50</v>
      </c>
      <c r="N141" s="267">
        <f t="shared" si="102"/>
        <v>50</v>
      </c>
      <c r="O141" s="267">
        <f t="shared" si="102"/>
        <v>0</v>
      </c>
      <c r="P141" s="177"/>
    </row>
    <row r="142" spans="4:16" x14ac:dyDescent="0.3">
      <c r="H142" s="382"/>
      <c r="I142" s="381"/>
    </row>
    <row r="143" spans="4:16" x14ac:dyDescent="0.3">
      <c r="H143" s="412">
        <f>MIN(H119,H78,H38)</f>
        <v>2755</v>
      </c>
      <c r="I143" s="381"/>
    </row>
    <row r="144" spans="4:16" x14ac:dyDescent="0.3">
      <c r="H144" s="382"/>
      <c r="I144" s="381"/>
    </row>
    <row r="145" spans="3:8" x14ac:dyDescent="0.3">
      <c r="C145" s="157" t="s">
        <v>121</v>
      </c>
      <c r="H145" s="415" t="s">
        <v>234</v>
      </c>
    </row>
    <row r="146" spans="3:8" x14ac:dyDescent="0.3">
      <c r="C146" t="s">
        <v>137</v>
      </c>
      <c r="H146" s="85" t="s">
        <v>235</v>
      </c>
    </row>
    <row r="147" spans="3:8" x14ac:dyDescent="0.3">
      <c r="C147" t="s">
        <v>139</v>
      </c>
    </row>
    <row r="148" spans="3:8" x14ac:dyDescent="0.3">
      <c r="C148" t="s">
        <v>156</v>
      </c>
    </row>
    <row r="149" spans="3:8" x14ac:dyDescent="0.3">
      <c r="C149" s="383" t="s">
        <v>140</v>
      </c>
      <c r="D149" s="85" t="s">
        <v>141</v>
      </c>
      <c r="H149" s="415" t="s">
        <v>232</v>
      </c>
    </row>
    <row r="150" spans="3:8" x14ac:dyDescent="0.3">
      <c r="H150" s="85" t="s">
        <v>233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DRP</vt:lpstr>
      <vt:lpstr>DRP (simulate)</vt:lpstr>
      <vt:lpstr>DRP (simulate) (2)</vt:lpstr>
      <vt:lpstr>DRP (region)</vt:lpstr>
      <vt:lpstr>DRP (region) (2)</vt:lpstr>
      <vt:lpstr>DRP (ck)</vt:lpstr>
      <vt:lpstr>DRP (ck) (2)</vt:lpstr>
      <vt:lpstr>DRP (ck) (3)</vt:lpstr>
      <vt:lpstr>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2020-08-10T01:36:07Z</dcterms:created>
  <dcterms:modified xsi:type="dcterms:W3CDTF">2020-08-26T08:29:01Z</dcterms:modified>
</cp:coreProperties>
</file>