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862" firstSheet="7" activeTab="19"/>
  </bookViews>
  <sheets>
    <sheet name="Answer Report 1" sheetId="1" r:id="rId1"/>
    <sheet name="Sensitivity Report 1" sheetId="2" r:id="rId2"/>
    <sheet name="Limits Report 1" sheetId="3" r:id="rId3"/>
    <sheet name="Sheet1" sheetId="4" r:id="rId4"/>
    <sheet name="Sheet2" sheetId="7" r:id="rId5"/>
    <sheet name="Answer Report 2" sheetId="10" r:id="rId6"/>
    <sheet name="Sensitivity Report 2" sheetId="11" r:id="rId7"/>
    <sheet name="Limits Report 2" sheetId="12" r:id="rId8"/>
    <sheet name="Answer Report 3" sheetId="13" r:id="rId9"/>
    <sheet name="Sensitivity Report 3" sheetId="14" r:id="rId10"/>
    <sheet name="Limits Report 3" sheetId="15" r:id="rId11"/>
    <sheet name="Answer Report 4" sheetId="16" r:id="rId12"/>
    <sheet name="Sensitivity Report 4" sheetId="17" r:id="rId13"/>
    <sheet name="Limits Report 4" sheetId="18" r:id="rId14"/>
    <sheet name="Sheet3" sheetId="8" r:id="rId15"/>
    <sheet name="Answer Report 5" sheetId="19" r:id="rId16"/>
    <sheet name="Sensitivity Report 5" sheetId="20" r:id="rId17"/>
    <sheet name="Limits Report 5" sheetId="21" r:id="rId18"/>
    <sheet name="Sheet4" sheetId="9" r:id="rId19"/>
    <sheet name="Sheet6" sheetId="6" r:id="rId20"/>
    <sheet name="Sheet18" sheetId="22" r:id="rId21"/>
  </sheets>
  <externalReferences>
    <externalReference r:id="rId22"/>
  </externalReferences>
  <definedNames>
    <definedName name="solver_adj" localSheetId="3">Sheet1!$B$5:$C$5</definedName>
    <definedName name="solver_adj" localSheetId="20" hidden="1">Sheet18!$B$5:$C$5</definedName>
    <definedName name="solver_adj" localSheetId="4" hidden="1">Sheet2!$P$19:$Q$19</definedName>
    <definedName name="solver_adj" localSheetId="14" hidden="1">Sheet3!$R$5:$S$5</definedName>
    <definedName name="solver_adj" localSheetId="18" hidden="1">Sheet4!$B$5:$D$5</definedName>
    <definedName name="solver_adj">'[1]1'!$B$4:$C$4</definedName>
    <definedName name="solver_cvg" localSheetId="3">0.0001</definedName>
    <definedName name="solver_cvg" localSheetId="20" hidden="1">0.0001</definedName>
    <definedName name="solver_cvg" localSheetId="4" hidden="1">0.0001</definedName>
    <definedName name="solver_cvg" localSheetId="14" hidden="1">0.0001</definedName>
    <definedName name="solver_cvg" localSheetId="18" hidden="1">0.0001</definedName>
    <definedName name="solver_cvg">0.0001</definedName>
    <definedName name="solver_drv" localSheetId="3">1</definedName>
    <definedName name="solver_drv" localSheetId="20" hidden="1">1</definedName>
    <definedName name="solver_drv" localSheetId="4" hidden="1">1</definedName>
    <definedName name="solver_drv" localSheetId="14" hidden="1">1</definedName>
    <definedName name="solver_drv" localSheetId="18" hidden="1">1</definedName>
    <definedName name="solver_drv">1</definedName>
    <definedName name="solver_est" localSheetId="3">1</definedName>
    <definedName name="solver_est" localSheetId="20" hidden="1">1</definedName>
    <definedName name="solver_est" localSheetId="4" hidden="1">1</definedName>
    <definedName name="solver_est" localSheetId="14" hidden="1">1</definedName>
    <definedName name="solver_est" localSheetId="18" hidden="1">1</definedName>
    <definedName name="solver_est">1</definedName>
    <definedName name="solver_itr" localSheetId="3">100</definedName>
    <definedName name="solver_itr" localSheetId="20" hidden="1">100</definedName>
    <definedName name="solver_itr" localSheetId="4" hidden="1">100</definedName>
    <definedName name="solver_itr" localSheetId="14" hidden="1">100</definedName>
    <definedName name="solver_itr" localSheetId="18" hidden="1">100</definedName>
    <definedName name="solver_itr">100</definedName>
    <definedName name="solver_lhs1" localSheetId="3">Sheet1!$D$11</definedName>
    <definedName name="solver_lhs1" localSheetId="20" hidden="1">Sheet18!$D$11:$D$13</definedName>
    <definedName name="solver_lhs1" localSheetId="4" hidden="1">Sheet2!$R$25:$R$26</definedName>
    <definedName name="solver_lhs1" localSheetId="14" hidden="1">Sheet3!$T$11:$T$13</definedName>
    <definedName name="solver_lhs1" localSheetId="18" hidden="1">Sheet4!$E$11:$E$14</definedName>
    <definedName name="solver_lhs1">'[1]1'!$D$10</definedName>
    <definedName name="solver_lhs2" localSheetId="3">Sheet1!$D$12</definedName>
    <definedName name="solver_lhs2">'[1]1'!$D$11</definedName>
    <definedName name="solver_lhs3" localSheetId="3">Sheet1!$D$13</definedName>
    <definedName name="solver_lhs3">'[1]1'!$D$12</definedName>
    <definedName name="solver_lhs4" localSheetId="3">Sheet1!$D$11</definedName>
    <definedName name="solver_lhs4">'[1]1'!$D$10</definedName>
    <definedName name="solver_lin" localSheetId="3">2</definedName>
    <definedName name="solver_lin" localSheetId="20" hidden="1">1</definedName>
    <definedName name="solver_lin" localSheetId="4" hidden="1">1</definedName>
    <definedName name="solver_lin" localSheetId="14" hidden="1">1</definedName>
    <definedName name="solver_lin" localSheetId="18" hidden="1">1</definedName>
    <definedName name="solver_lin">2</definedName>
    <definedName name="solver_neg" localSheetId="3">2</definedName>
    <definedName name="solver_neg" localSheetId="20" hidden="1">1</definedName>
    <definedName name="solver_neg" localSheetId="4" hidden="1">1</definedName>
    <definedName name="solver_neg" localSheetId="14" hidden="1">1</definedName>
    <definedName name="solver_neg" localSheetId="18" hidden="1">1</definedName>
    <definedName name="solver_neg">2</definedName>
    <definedName name="solver_num" localSheetId="3">3</definedName>
    <definedName name="solver_num" localSheetId="20" hidden="1">1</definedName>
    <definedName name="solver_num" localSheetId="4" hidden="1">1</definedName>
    <definedName name="solver_num" localSheetId="14" hidden="1">1</definedName>
    <definedName name="solver_num" localSheetId="18" hidden="1">1</definedName>
    <definedName name="solver_num">3</definedName>
    <definedName name="solver_nwt" localSheetId="3">1</definedName>
    <definedName name="solver_nwt" localSheetId="20" hidden="1">1</definedName>
    <definedName name="solver_nwt" localSheetId="4" hidden="1">1</definedName>
    <definedName name="solver_nwt" localSheetId="14" hidden="1">1</definedName>
    <definedName name="solver_nwt" localSheetId="18" hidden="1">1</definedName>
    <definedName name="solver_nwt">1</definedName>
    <definedName name="solver_opt" localSheetId="3">Sheet1!$D$8</definedName>
    <definedName name="solver_opt" localSheetId="20" hidden="1">Sheet18!$D$8</definedName>
    <definedName name="solver_opt" localSheetId="4" hidden="1">Sheet2!$R$22</definedName>
    <definedName name="solver_opt" localSheetId="14" hidden="1">Sheet3!$T$8</definedName>
    <definedName name="solver_opt" localSheetId="18" hidden="1">Sheet4!$E$8</definedName>
    <definedName name="solver_opt">'[1]1'!$D$7</definedName>
    <definedName name="solver_pre" localSheetId="3">0.000001</definedName>
    <definedName name="solver_pre" localSheetId="20" hidden="1">0.000001</definedName>
    <definedName name="solver_pre" localSheetId="4" hidden="1">0.000001</definedName>
    <definedName name="solver_pre" localSheetId="14" hidden="1">0.000001</definedName>
    <definedName name="solver_pre" localSheetId="18" hidden="1">0.000001</definedName>
    <definedName name="solver_pre">0.000001</definedName>
    <definedName name="solver_rel1" localSheetId="3">1</definedName>
    <definedName name="solver_rel1" localSheetId="20" hidden="1">1</definedName>
    <definedName name="solver_rel1" localSheetId="4" hidden="1">1</definedName>
    <definedName name="solver_rel1" localSheetId="14" hidden="1">1</definedName>
    <definedName name="solver_rel1" localSheetId="18" hidden="1">1</definedName>
    <definedName name="solver_rel1">1</definedName>
    <definedName name="solver_rel2" localSheetId="3">1</definedName>
    <definedName name="solver_rel2">1</definedName>
    <definedName name="solver_rel3" localSheetId="3">1</definedName>
    <definedName name="solver_rel3">1</definedName>
    <definedName name="solver_rel4" localSheetId="3">1</definedName>
    <definedName name="solver_rel4">1</definedName>
    <definedName name="solver_rhs1" localSheetId="3">Sheet1!$F$11</definedName>
    <definedName name="solver_rhs1" localSheetId="20" hidden="1">Sheet18!$F$11:$F$13</definedName>
    <definedName name="solver_rhs1" localSheetId="4" hidden="1">Sheet2!$T$25:$T$26</definedName>
    <definedName name="solver_rhs1" localSheetId="14" hidden="1">Sheet3!$V$11:$V$13</definedName>
    <definedName name="solver_rhs1" localSheetId="18" hidden="1">Sheet4!$G$11:$G$14</definedName>
    <definedName name="solver_rhs1">'[1]1'!$F$10</definedName>
    <definedName name="solver_rhs2" localSheetId="3">Sheet1!$F$12</definedName>
    <definedName name="solver_rhs2">'[1]1'!$F$11</definedName>
    <definedName name="solver_rhs3" localSheetId="3">Sheet1!$F$13</definedName>
    <definedName name="solver_rhs3">'[1]1'!$F$12</definedName>
    <definedName name="solver_rhs4" localSheetId="3">Sheet1!$F$11</definedName>
    <definedName name="solver_rhs4">'[1]1'!$F$10</definedName>
    <definedName name="solver_scl" localSheetId="3">2</definedName>
    <definedName name="solver_scl" localSheetId="20" hidden="1">1</definedName>
    <definedName name="solver_scl" localSheetId="4" hidden="1">1</definedName>
    <definedName name="solver_scl" localSheetId="14" hidden="1">1</definedName>
    <definedName name="solver_scl" localSheetId="18" hidden="1">1</definedName>
    <definedName name="solver_scl">2</definedName>
    <definedName name="solver_sho" localSheetId="3">2</definedName>
    <definedName name="solver_sho" localSheetId="20" hidden="1">2</definedName>
    <definedName name="solver_sho" localSheetId="4" hidden="1">2</definedName>
    <definedName name="solver_sho" localSheetId="14" hidden="1">2</definedName>
    <definedName name="solver_sho" localSheetId="18" hidden="1">2</definedName>
    <definedName name="solver_sho">2</definedName>
    <definedName name="solver_tim" localSheetId="3">100</definedName>
    <definedName name="solver_tim" localSheetId="20" hidden="1">100</definedName>
    <definedName name="solver_tim" localSheetId="4" hidden="1">100</definedName>
    <definedName name="solver_tim" localSheetId="14" hidden="1">100</definedName>
    <definedName name="solver_tim" localSheetId="18" hidden="1">100</definedName>
    <definedName name="solver_tim">100</definedName>
    <definedName name="solver_tol" localSheetId="3">0.05</definedName>
    <definedName name="solver_tol" localSheetId="20" hidden="1">0.05</definedName>
    <definedName name="solver_tol" localSheetId="4" hidden="1">0.05</definedName>
    <definedName name="solver_tol" localSheetId="14" hidden="1">0.05</definedName>
    <definedName name="solver_tol" localSheetId="18" hidden="1">0.05</definedName>
    <definedName name="solver_tol">0.05</definedName>
    <definedName name="solver_typ" localSheetId="3">1</definedName>
    <definedName name="solver_typ" localSheetId="20" hidden="1">1</definedName>
    <definedName name="solver_typ" localSheetId="4" hidden="1">1</definedName>
    <definedName name="solver_typ" localSheetId="14" hidden="1">2</definedName>
    <definedName name="solver_typ" localSheetId="18" hidden="1">1</definedName>
    <definedName name="solver_typ">1</definedName>
    <definedName name="solver_val" localSheetId="3">0</definedName>
    <definedName name="solver_val" localSheetId="20" hidden="1">0</definedName>
    <definedName name="solver_val" localSheetId="4" hidden="1">0</definedName>
    <definedName name="solver_val" localSheetId="14" hidden="1">0</definedName>
    <definedName name="solver_val" localSheetId="18" hidden="1">0</definedName>
    <definedName name="solver_val">0</definedName>
  </definedNames>
  <calcPr calcId="124519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3" i="22"/>
  <c r="C32" s="1"/>
  <c r="I27"/>
  <c r="I25"/>
  <c r="C26"/>
  <c r="B27"/>
  <c r="B25" s="1"/>
  <c r="C27"/>
  <c r="C25" s="1"/>
  <c r="E27"/>
  <c r="E24" s="1"/>
  <c r="F27"/>
  <c r="F25" s="1"/>
  <c r="G27"/>
  <c r="G24" s="1"/>
  <c r="H27"/>
  <c r="H25" s="1"/>
  <c r="D27"/>
  <c r="D25" s="1"/>
  <c r="I19"/>
  <c r="I20"/>
  <c r="I18"/>
  <c r="D13"/>
  <c r="D12"/>
  <c r="D11"/>
  <c r="D8"/>
  <c r="T13" i="8"/>
  <c r="T12"/>
  <c r="T11"/>
  <c r="T8"/>
  <c r="L13"/>
  <c r="L12"/>
  <c r="L11"/>
  <c r="L8"/>
  <c r="R26" i="7"/>
  <c r="R25"/>
  <c r="R22"/>
  <c r="I26"/>
  <c r="I25"/>
  <c r="I22"/>
  <c r="V12"/>
  <c r="V11"/>
  <c r="V8"/>
  <c r="M12"/>
  <c r="M11"/>
  <c r="M8"/>
  <c r="E14" i="9"/>
  <c r="E13"/>
  <c r="E12"/>
  <c r="E11"/>
  <c r="E8"/>
  <c r="D13" i="8"/>
  <c r="D12"/>
  <c r="D11"/>
  <c r="D8"/>
  <c r="D12" i="7"/>
  <c r="D11"/>
  <c r="D8"/>
  <c r="J47" i="6"/>
  <c r="I47"/>
  <c r="H47"/>
  <c r="G47"/>
  <c r="F47"/>
  <c r="E47"/>
  <c r="D47"/>
  <c r="C47"/>
  <c r="B47"/>
  <c r="J46"/>
  <c r="H46"/>
  <c r="E46"/>
  <c r="B46"/>
  <c r="G45"/>
  <c r="D45"/>
  <c r="C45"/>
  <c r="K41"/>
  <c r="J40"/>
  <c r="K40" s="1"/>
  <c r="I40"/>
  <c r="I48" s="1"/>
  <c r="G40"/>
  <c r="G48" s="1"/>
  <c r="F40"/>
  <c r="F48" s="1"/>
  <c r="E40"/>
  <c r="E48" s="1"/>
  <c r="D40"/>
  <c r="D48" s="1"/>
  <c r="C40"/>
  <c r="C48" s="1"/>
  <c r="B40"/>
  <c r="B48" s="1"/>
  <c r="H39"/>
  <c r="H40" s="1"/>
  <c r="H48" s="1"/>
  <c r="J38"/>
  <c r="I38"/>
  <c r="I46" s="1"/>
  <c r="H38"/>
  <c r="G38"/>
  <c r="G46" s="1"/>
  <c r="F38"/>
  <c r="F46" s="1"/>
  <c r="E38"/>
  <c r="D38"/>
  <c r="D46" s="1"/>
  <c r="C38"/>
  <c r="C46" s="1"/>
  <c r="B38"/>
  <c r="J37"/>
  <c r="J45" s="1"/>
  <c r="I37"/>
  <c r="I45" s="1"/>
  <c r="H37"/>
  <c r="H45" s="1"/>
  <c r="G37"/>
  <c r="F37"/>
  <c r="F45" s="1"/>
  <c r="E37"/>
  <c r="E45" s="1"/>
  <c r="D37"/>
  <c r="C37"/>
  <c r="B37"/>
  <c r="B45" s="1"/>
  <c r="K24"/>
  <c r="C22"/>
  <c r="K15"/>
  <c r="J14"/>
  <c r="J11" s="1"/>
  <c r="I14"/>
  <c r="I13" s="1"/>
  <c r="H14"/>
  <c r="G14"/>
  <c r="G12" s="1"/>
  <c r="G22" s="1"/>
  <c r="F14"/>
  <c r="E14"/>
  <c r="E13" s="1"/>
  <c r="D14"/>
  <c r="D12" s="1"/>
  <c r="D22" s="1"/>
  <c r="C14"/>
  <c r="B14"/>
  <c r="B12" s="1"/>
  <c r="B22" s="1"/>
  <c r="H13"/>
  <c r="G13"/>
  <c r="G23" s="1"/>
  <c r="F13"/>
  <c r="F23" s="1"/>
  <c r="D13"/>
  <c r="D23" s="1"/>
  <c r="C13"/>
  <c r="C23" s="1"/>
  <c r="H12"/>
  <c r="H22" s="1"/>
  <c r="F12"/>
  <c r="F22" s="1"/>
  <c r="F21" s="1"/>
  <c r="E12"/>
  <c r="E22" s="1"/>
  <c r="C12"/>
  <c r="H11"/>
  <c r="F11"/>
  <c r="E11"/>
  <c r="C11"/>
  <c r="C21" s="1"/>
  <c r="K7"/>
  <c r="K6"/>
  <c r="K5"/>
  <c r="K4"/>
  <c r="D13" i="4"/>
  <c r="D12"/>
  <c r="D11"/>
  <c r="D8"/>
  <c r="G14" i="3"/>
  <c r="F14"/>
  <c r="C34" i="22" l="1"/>
  <c r="E25"/>
  <c r="E32" s="1"/>
  <c r="B24"/>
  <c r="C24"/>
  <c r="C31" s="1"/>
  <c r="B26"/>
  <c r="B33" s="1"/>
  <c r="B34" s="1"/>
  <c r="E31"/>
  <c r="E34"/>
  <c r="F24"/>
  <c r="E26"/>
  <c r="E33" s="1"/>
  <c r="F26"/>
  <c r="F33" s="1"/>
  <c r="F34" s="1"/>
  <c r="G25"/>
  <c r="G32" s="1"/>
  <c r="G26"/>
  <c r="G33" s="1"/>
  <c r="G34" s="1"/>
  <c r="H26"/>
  <c r="D26"/>
  <c r="D33" s="1"/>
  <c r="D32" s="1"/>
  <c r="H24"/>
  <c r="D24"/>
  <c r="D31" s="1"/>
  <c r="K11" i="6"/>
  <c r="I23"/>
  <c r="H21"/>
  <c r="E21"/>
  <c r="E23"/>
  <c r="H23"/>
  <c r="I11"/>
  <c r="I21" s="1"/>
  <c r="K14"/>
  <c r="J48"/>
  <c r="G11"/>
  <c r="G21" s="1"/>
  <c r="B13"/>
  <c r="B23" s="1"/>
  <c r="D11"/>
  <c r="D21" s="1"/>
  <c r="J12"/>
  <c r="I12"/>
  <c r="I22" s="1"/>
  <c r="B11"/>
  <c r="B21" s="1"/>
  <c r="J13"/>
  <c r="G31" i="22" l="1"/>
  <c r="F32"/>
  <c r="D34"/>
  <c r="F31"/>
  <c r="I26"/>
  <c r="H33"/>
  <c r="K13" i="6"/>
  <c r="J23"/>
  <c r="K23" s="1"/>
  <c r="J22"/>
  <c r="J21" s="1"/>
  <c r="K12"/>
  <c r="H34" i="22" l="1"/>
  <c r="H32"/>
  <c r="H31"/>
</calcChain>
</file>

<file path=xl/sharedStrings.xml><?xml version="1.0" encoding="utf-8"?>
<sst xmlns="http://schemas.openxmlformats.org/spreadsheetml/2006/main" count="753" uniqueCount="125">
  <si>
    <t>Microsoft Excel 12.0 Answer Report</t>
  </si>
  <si>
    <t>Worksheet: [1.xlsx]Sheet1</t>
  </si>
  <si>
    <t>Report Created: 1/15/2018 7:27:47 PM</t>
  </si>
  <si>
    <t>Target Cell (Max)</t>
  </si>
  <si>
    <t>Cell</t>
  </si>
  <si>
    <t>Name</t>
  </si>
  <si>
    <t>Original Value</t>
  </si>
  <si>
    <t>Final Value</t>
  </si>
  <si>
    <t>$D$6</t>
  </si>
  <si>
    <t>Max: Z</t>
  </si>
  <si>
    <t>Adjustable Cells</t>
  </si>
  <si>
    <t>$B$3</t>
  </si>
  <si>
    <t>X1</t>
  </si>
  <si>
    <t>$C$3</t>
  </si>
  <si>
    <t>X2</t>
  </si>
  <si>
    <t>Constraints</t>
  </si>
  <si>
    <t>Cell Value</t>
  </si>
  <si>
    <t>Formula</t>
  </si>
  <si>
    <t>Status</t>
  </si>
  <si>
    <t>Slack</t>
  </si>
  <si>
    <t>$D$9</t>
  </si>
  <si>
    <t>Used</t>
  </si>
  <si>
    <t>$D$9&lt;=$F$9</t>
  </si>
  <si>
    <t>Binding</t>
  </si>
  <si>
    <t>$D$10</t>
  </si>
  <si>
    <t>$D$10&lt;=$F$10</t>
  </si>
  <si>
    <t>$D$11</t>
  </si>
  <si>
    <t>$D$11&lt;=$F$11</t>
  </si>
  <si>
    <t>Not Binding</t>
  </si>
  <si>
    <t>Microsoft Excel 12.0 Sensitivity Report</t>
  </si>
  <si>
    <t>Final</t>
  </si>
  <si>
    <t>Reduced</t>
  </si>
  <si>
    <t>Value</t>
  </si>
  <si>
    <t>Gradient</t>
  </si>
  <si>
    <t>Lagrange</t>
  </si>
  <si>
    <t>Multiplier</t>
  </si>
  <si>
    <t>Microsoft Excel 12.0 Limits Report</t>
  </si>
  <si>
    <t>Worksheet: [1.xlsx]Limits Report 1</t>
  </si>
  <si>
    <t>Target</t>
  </si>
  <si>
    <t>Adjustable</t>
  </si>
  <si>
    <t>Lower</t>
  </si>
  <si>
    <t>Upper</t>
  </si>
  <si>
    <t>Limit</t>
  </si>
  <si>
    <t>Result</t>
  </si>
  <si>
    <t>Decision Variables</t>
  </si>
  <si>
    <t>Objective</t>
  </si>
  <si>
    <t>&lt;=</t>
  </si>
  <si>
    <t>&gt;=</t>
  </si>
  <si>
    <t>X3</t>
  </si>
  <si>
    <t>Basic Variables</t>
  </si>
  <si>
    <t>Z</t>
  </si>
  <si>
    <t>X4</t>
  </si>
  <si>
    <t>X5</t>
  </si>
  <si>
    <t>X6</t>
  </si>
  <si>
    <t>X7</t>
  </si>
  <si>
    <t>b</t>
  </si>
  <si>
    <t>RHS</t>
  </si>
  <si>
    <t>c&lt;0.5</t>
  </si>
  <si>
    <t>c=0.5</t>
  </si>
  <si>
    <t>0.5&lt;c&lt;1</t>
  </si>
  <si>
    <t>c=1</t>
  </si>
  <si>
    <t>c&gt;1</t>
  </si>
  <si>
    <t>Worksheet: [1.xlsx]Sheet3</t>
  </si>
  <si>
    <t>Report Created: 1/31/2018 11:25:12 PM</t>
  </si>
  <si>
    <t>Target Cell (Min)</t>
  </si>
  <si>
    <t>$D$8</t>
  </si>
  <si>
    <t>$B$5</t>
  </si>
  <si>
    <t>$C$5</t>
  </si>
  <si>
    <t>$D$11&gt;=$F$11</t>
  </si>
  <si>
    <t>$D$12</t>
  </si>
  <si>
    <t>$D$12&gt;=$F$12</t>
  </si>
  <si>
    <t>$D$13</t>
  </si>
  <si>
    <t>$D$13&gt;=$F$13</t>
  </si>
  <si>
    <t>Worksheet: [1.xlsx]Limits Report 2</t>
  </si>
  <si>
    <t>Report Created: 1/31/2018 11:27:12 PM</t>
  </si>
  <si>
    <t>$L$8</t>
  </si>
  <si>
    <t>$J$5</t>
  </si>
  <si>
    <t>$K$5</t>
  </si>
  <si>
    <t>$L$11</t>
  </si>
  <si>
    <t>&gt;= Used</t>
  </si>
  <si>
    <t>$L$11&gt;=$N$11</t>
  </si>
  <si>
    <t>$L$12</t>
  </si>
  <si>
    <t>$L$12&gt;=$N$12</t>
  </si>
  <si>
    <t>$L$13</t>
  </si>
  <si>
    <t>$L$13&gt;=$N$13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</si>
  <si>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</si>
  <si>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</si>
  <si>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</si>
  <si>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</si>
  <si>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</si>
  <si>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</si>
  <si>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</si>
  <si>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</si>
  <si>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</si>
  <si>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Worksheet: [1.xlsx]Limits Report 3</t>
  </si>
  <si>
    <t>Report Created: 1/31/2018 11:28:57 PM</t>
  </si>
  <si>
    <t>$T$8</t>
  </si>
  <si>
    <t>$R$5</t>
  </si>
  <si>
    <t>$S$5</t>
  </si>
  <si>
    <t>$T$11</t>
  </si>
  <si>
    <t>$T$11&lt;=$V$11</t>
  </si>
  <si>
    <t>$T$12</t>
  </si>
  <si>
    <t>$T$12&lt;=$V$12</t>
  </si>
  <si>
    <t>$T$13</t>
  </si>
  <si>
    <t>$T$13&lt;=$V$13</t>
  </si>
  <si>
    <t>Worksheet: [1.xlsx]Limits Report 4</t>
  </si>
  <si>
    <t>Worksheet: [1.xlsx]Sheet4</t>
  </si>
  <si>
    <t>Report Created: 1/31/2018 11:32:47 PM</t>
  </si>
  <si>
    <t>$E$8</t>
  </si>
  <si>
    <t>$D$5</t>
  </si>
  <si>
    <t>$E$11</t>
  </si>
  <si>
    <t>$E$11&lt;=$G$11</t>
  </si>
  <si>
    <t>$E$12</t>
  </si>
  <si>
    <t>$E$12&lt;=$G$12</t>
  </si>
  <si>
    <t>$E$13</t>
  </si>
  <si>
    <t>$E$13&lt;=$G$13</t>
  </si>
  <si>
    <t>$E$14</t>
  </si>
  <si>
    <t>$E$14&lt;=$G$14</t>
  </si>
  <si>
    <t>Worksheet: [1.xlsx]Limits Report 5</t>
  </si>
  <si>
    <t>Problem 5</t>
  </si>
  <si>
    <t>Problem 4</t>
  </si>
  <si>
    <t>Problem 3</t>
  </si>
  <si>
    <t>Problem 2</t>
  </si>
  <si>
    <t>Problem 1</t>
  </si>
  <si>
    <t>Error due to changing of values from Table3 to Table4</t>
  </si>
</sst>
</file>

<file path=xl/styles.xml><?xml version="1.0" encoding="utf-8"?>
<styleSheet xmlns="http://schemas.openxmlformats.org/spreadsheetml/2006/main">
  <fonts count="5"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  <font>
      <b/>
      <sz val="10"/>
      <color indexed="18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0" fontId="1" fillId="2" borderId="0" applyBorder="0" applyProtection="0"/>
  </cellStyleXfs>
  <cellXfs count="2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2" xfId="0" applyFont="1" applyBorder="1" applyAlignment="1"/>
    <xf numFmtId="0" fontId="0" fillId="0" borderId="2" xfId="0" applyBorder="1" applyAlignment="1"/>
    <xf numFmtId="0" fontId="0" fillId="0" borderId="3" xfId="0" applyFont="1" applyBorder="1" applyAlignment="1"/>
    <xf numFmtId="0" fontId="0" fillId="0" borderId="3" xfId="0" applyBorder="1" applyAlignme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4" borderId="0" xfId="0" applyFill="1"/>
    <xf numFmtId="0" fontId="0" fillId="3" borderId="0" xfId="0" applyFont="1" applyFill="1"/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9" xfId="0" applyFill="1" applyBorder="1" applyAlignment="1"/>
    <xf numFmtId="0" fontId="4" fillId="0" borderId="8" xfId="0" applyFont="1" applyFill="1" applyBorder="1" applyAlignment="1">
      <alignment horizontal="center"/>
    </xf>
    <xf numFmtId="0" fontId="0" fillId="0" borderId="10" xfId="0" applyFill="1" applyBorder="1" applyAlignment="1"/>
    <xf numFmtId="0" fontId="0" fillId="0" borderId="9" xfId="0" applyNumberFormat="1" applyFill="1" applyBorder="1" applyAlignment="1"/>
    <xf numFmtId="0" fontId="0" fillId="0" borderId="10" xfId="0" applyNumberFormat="1" applyFill="1" applyBorder="1" applyAlignment="1"/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3" borderId="0" xfId="0" applyFont="1" applyFill="1" applyBorder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showGridLines="0" workbookViewId="0"/>
  </sheetViews>
  <sheetFormatPr defaultRowHeight="12.75"/>
  <cols>
    <col min="1" max="1" width="2.28515625" customWidth="1"/>
    <col min="2" max="2" width="6.28515625" customWidth="1"/>
    <col min="3" max="3" width="6.7109375" customWidth="1"/>
    <col min="4" max="4" width="14.28515625" customWidth="1"/>
    <col min="5" max="5" width="13.85546875" customWidth="1"/>
    <col min="6" max="6" width="10.5703125" customWidth="1"/>
    <col min="7" max="7" width="6" customWidth="1"/>
    <col min="8" max="1025" width="8.7109375" customWidth="1"/>
  </cols>
  <sheetData>
    <row r="1" spans="1:5">
      <c r="A1" s="1" t="s">
        <v>0</v>
      </c>
    </row>
    <row r="2" spans="1:5">
      <c r="A2" s="1" t="s">
        <v>1</v>
      </c>
    </row>
    <row r="3" spans="1:5">
      <c r="A3" s="1" t="s">
        <v>2</v>
      </c>
    </row>
    <row r="6" spans="1:5">
      <c r="A6" t="s">
        <v>3</v>
      </c>
    </row>
    <row r="7" spans="1:5">
      <c r="B7" s="2" t="s">
        <v>4</v>
      </c>
      <c r="C7" s="2" t="s">
        <v>5</v>
      </c>
      <c r="D7" s="2" t="s">
        <v>6</v>
      </c>
      <c r="E7" s="2" t="s">
        <v>7</v>
      </c>
    </row>
    <row r="8" spans="1:5">
      <c r="B8" s="3" t="s">
        <v>8</v>
      </c>
      <c r="C8" s="3" t="s">
        <v>9</v>
      </c>
      <c r="D8" s="4">
        <v>210</v>
      </c>
      <c r="E8" s="4">
        <v>210</v>
      </c>
    </row>
    <row r="11" spans="1:5">
      <c r="A11" t="s">
        <v>10</v>
      </c>
    </row>
    <row r="12" spans="1:5">
      <c r="B12" s="2" t="s">
        <v>4</v>
      </c>
      <c r="C12" s="2" t="s">
        <v>5</v>
      </c>
      <c r="D12" s="2" t="s">
        <v>6</v>
      </c>
      <c r="E12" s="2" t="s">
        <v>7</v>
      </c>
    </row>
    <row r="13" spans="1:5">
      <c r="B13" s="5" t="s">
        <v>11</v>
      </c>
      <c r="C13" s="5" t="s">
        <v>12</v>
      </c>
      <c r="D13" s="6">
        <v>3</v>
      </c>
      <c r="E13" s="6">
        <v>3</v>
      </c>
    </row>
    <row r="14" spans="1:5">
      <c r="B14" s="3" t="s">
        <v>13</v>
      </c>
      <c r="C14" s="3" t="s">
        <v>14</v>
      </c>
      <c r="D14" s="4">
        <v>9</v>
      </c>
      <c r="E14" s="4">
        <v>9</v>
      </c>
    </row>
    <row r="17" spans="1:7">
      <c r="A17" t="s">
        <v>15</v>
      </c>
    </row>
    <row r="18" spans="1:7">
      <c r="B18" s="2" t="s">
        <v>4</v>
      </c>
      <c r="C18" s="2" t="s">
        <v>5</v>
      </c>
      <c r="D18" s="2" t="s">
        <v>16</v>
      </c>
      <c r="E18" s="2" t="s">
        <v>17</v>
      </c>
      <c r="F18" s="2" t="s">
        <v>18</v>
      </c>
      <c r="G18" s="2" t="s">
        <v>19</v>
      </c>
    </row>
    <row r="19" spans="1:7">
      <c r="B19" s="5" t="s">
        <v>20</v>
      </c>
      <c r="C19" s="5" t="s">
        <v>21</v>
      </c>
      <c r="D19" s="6">
        <v>15</v>
      </c>
      <c r="E19" s="5" t="s">
        <v>22</v>
      </c>
      <c r="F19" s="5" t="s">
        <v>23</v>
      </c>
      <c r="G19" s="5">
        <v>0</v>
      </c>
    </row>
    <row r="20" spans="1:7">
      <c r="B20" s="5" t="s">
        <v>24</v>
      </c>
      <c r="C20" s="5" t="s">
        <v>21</v>
      </c>
      <c r="D20" s="6">
        <v>12</v>
      </c>
      <c r="E20" s="5" t="s">
        <v>25</v>
      </c>
      <c r="F20" s="5" t="s">
        <v>23</v>
      </c>
      <c r="G20" s="5">
        <v>0</v>
      </c>
    </row>
    <row r="21" spans="1:7">
      <c r="B21" s="3" t="s">
        <v>26</v>
      </c>
      <c r="C21" s="3" t="s">
        <v>21</v>
      </c>
      <c r="D21" s="4">
        <v>42</v>
      </c>
      <c r="E21" s="3" t="s">
        <v>27</v>
      </c>
      <c r="F21" s="3" t="s">
        <v>28</v>
      </c>
      <c r="G21" s="3"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7"/>
  <sheetViews>
    <sheetView showGridLines="0" workbookViewId="0">
      <selection sqref="A1:A3"/>
    </sheetView>
  </sheetViews>
  <sheetFormatPr defaultRowHeight="12.75"/>
  <cols>
    <col min="1" max="1" width="2.28515625" customWidth="1"/>
    <col min="2" max="2" width="6" bestFit="1" customWidth="1"/>
    <col min="3" max="3" width="8.140625" bestFit="1" customWidth="1"/>
    <col min="4" max="4" width="6.28515625" customWidth="1"/>
    <col min="5" max="5" width="9" bestFit="1" customWidth="1"/>
    <col min="6" max="6" width="10.7109375" bestFit="1" customWidth="1"/>
    <col min="7" max="7" width="12" bestFit="1" customWidth="1"/>
    <col min="8" max="8" width="10.140625" bestFit="1" customWidth="1"/>
  </cols>
  <sheetData>
    <row r="1" spans="1:8">
      <c r="A1" s="13" t="s">
        <v>29</v>
      </c>
    </row>
    <row r="2" spans="1:8">
      <c r="A2" s="13" t="s">
        <v>62</v>
      </c>
    </row>
    <row r="3" spans="1:8">
      <c r="A3" s="13" t="s">
        <v>74</v>
      </c>
    </row>
    <row r="6" spans="1:8" ht="13.5" thickBot="1">
      <c r="A6" s="11" t="s">
        <v>10</v>
      </c>
    </row>
    <row r="7" spans="1:8">
      <c r="B7" s="19"/>
      <c r="C7" s="19"/>
      <c r="D7" s="19" t="s">
        <v>30</v>
      </c>
      <c r="E7" s="19" t="s">
        <v>31</v>
      </c>
      <c r="F7" s="19" t="s">
        <v>45</v>
      </c>
      <c r="G7" s="19" t="s">
        <v>87</v>
      </c>
      <c r="H7" s="19" t="s">
        <v>87</v>
      </c>
    </row>
    <row r="8" spans="1:8" ht="13.5" thickBot="1">
      <c r="B8" s="20" t="s">
        <v>4</v>
      </c>
      <c r="C8" s="20" t="s">
        <v>5</v>
      </c>
      <c r="D8" s="20" t="s">
        <v>32</v>
      </c>
      <c r="E8" s="20" t="s">
        <v>85</v>
      </c>
      <c r="F8" s="20" t="s">
        <v>86</v>
      </c>
      <c r="G8" s="20" t="s">
        <v>88</v>
      </c>
      <c r="H8" s="20" t="s">
        <v>89</v>
      </c>
    </row>
    <row r="9" spans="1:8">
      <c r="B9" s="16" t="s">
        <v>76</v>
      </c>
      <c r="C9" s="16" t="s">
        <v>12</v>
      </c>
      <c r="D9" s="18">
        <v>15.000000000015193</v>
      </c>
      <c r="E9" s="18">
        <v>0</v>
      </c>
      <c r="F9" s="16">
        <v>40.000000000036067</v>
      </c>
      <c r="G9" s="16">
        <v>6.666666666609518</v>
      </c>
      <c r="H9" s="16">
        <v>40.000000000036074</v>
      </c>
    </row>
    <row r="10" spans="1:8" ht="13.5" thickBot="1">
      <c r="B10" s="14" t="s">
        <v>77</v>
      </c>
      <c r="C10" s="14" t="s">
        <v>14</v>
      </c>
      <c r="D10" s="17">
        <v>0</v>
      </c>
      <c r="E10" s="17">
        <v>9.9999999999345359</v>
      </c>
      <c r="F10" s="14">
        <v>70.000000000110191</v>
      </c>
      <c r="G10" s="14">
        <v>1E+30</v>
      </c>
      <c r="H10" s="14">
        <v>9.9999999999345359</v>
      </c>
    </row>
    <row r="12" spans="1:8" ht="13.5" thickBot="1">
      <c r="A12" s="11" t="s">
        <v>15</v>
      </c>
    </row>
    <row r="13" spans="1:8">
      <c r="B13" s="19"/>
      <c r="C13" s="19"/>
      <c r="D13" s="19" t="s">
        <v>30</v>
      </c>
      <c r="E13" s="19" t="s">
        <v>90</v>
      </c>
      <c r="F13" s="19" t="s">
        <v>92</v>
      </c>
      <c r="G13" s="19" t="s">
        <v>87</v>
      </c>
      <c r="H13" s="19" t="s">
        <v>87</v>
      </c>
    </row>
    <row r="14" spans="1:8" ht="13.5" thickBot="1">
      <c r="B14" s="20" t="s">
        <v>4</v>
      </c>
      <c r="C14" s="20" t="s">
        <v>5</v>
      </c>
      <c r="D14" s="20" t="s">
        <v>32</v>
      </c>
      <c r="E14" s="20" t="s">
        <v>91</v>
      </c>
      <c r="F14" s="20" t="s">
        <v>93</v>
      </c>
      <c r="G14" s="20" t="s">
        <v>88</v>
      </c>
      <c r="H14" s="20" t="s">
        <v>89</v>
      </c>
    </row>
    <row r="15" spans="1:8">
      <c r="B15" s="16" t="s">
        <v>78</v>
      </c>
      <c r="C15" s="16" t="s">
        <v>79</v>
      </c>
      <c r="D15" s="18">
        <v>30.000000000030386</v>
      </c>
      <c r="E15" s="18">
        <v>20.000000000037893</v>
      </c>
      <c r="F15" s="16">
        <v>30</v>
      </c>
      <c r="G15" s="16">
        <v>1E+30</v>
      </c>
      <c r="H15" s="16">
        <v>6.0000000000383213</v>
      </c>
    </row>
    <row r="16" spans="1:8">
      <c r="B16" s="16" t="s">
        <v>81</v>
      </c>
      <c r="C16" s="16" t="s">
        <v>79</v>
      </c>
      <c r="D16" s="18">
        <v>15.000000000015193</v>
      </c>
      <c r="E16" s="18">
        <v>0</v>
      </c>
      <c r="F16" s="16">
        <v>12</v>
      </c>
      <c r="G16" s="16">
        <v>3.0000000000262657</v>
      </c>
      <c r="H16" s="16">
        <v>1E+30</v>
      </c>
    </row>
    <row r="17" spans="2:8" ht="13.5" thickBot="1">
      <c r="B17" s="14" t="s">
        <v>83</v>
      </c>
      <c r="C17" s="14" t="s">
        <v>79</v>
      </c>
      <c r="D17" s="17">
        <v>30.000000000030386</v>
      </c>
      <c r="E17" s="17">
        <v>0</v>
      </c>
      <c r="F17" s="14">
        <v>20</v>
      </c>
      <c r="G17" s="14">
        <v>10.000000000034014</v>
      </c>
      <c r="H17" s="14">
        <v>1E+30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4"/>
  <sheetViews>
    <sheetView showGridLines="0" workbookViewId="0">
      <selection sqref="A1:A3"/>
    </sheetView>
  </sheetViews>
  <sheetFormatPr defaultRowHeight="12.75"/>
  <cols>
    <col min="1" max="1" width="2.28515625" customWidth="1"/>
    <col min="2" max="2" width="5.28515625" bestFit="1" customWidth="1"/>
    <col min="3" max="3" width="10.5703125" customWidth="1"/>
    <col min="4" max="4" width="6.28515625" customWidth="1"/>
    <col min="5" max="5" width="2.28515625" customWidth="1"/>
    <col min="6" max="6" width="6.7109375" customWidth="1"/>
    <col min="7" max="7" width="6.85546875" customWidth="1"/>
    <col min="8" max="8" width="2.28515625" customWidth="1"/>
    <col min="9" max="9" width="6.42578125" customWidth="1"/>
    <col min="10" max="10" width="6.85546875" customWidth="1"/>
  </cols>
  <sheetData>
    <row r="1" spans="1:10">
      <c r="A1" s="13" t="s">
        <v>36</v>
      </c>
    </row>
    <row r="2" spans="1:10">
      <c r="A2" s="13" t="s">
        <v>94</v>
      </c>
    </row>
    <row r="3" spans="1:10">
      <c r="A3" s="13" t="s">
        <v>74</v>
      </c>
    </row>
    <row r="5" spans="1:10" ht="13.5" thickBot="1"/>
    <row r="6" spans="1:10">
      <c r="B6" s="19"/>
      <c r="C6" s="19" t="s">
        <v>38</v>
      </c>
      <c r="D6" s="19"/>
    </row>
    <row r="7" spans="1:10" ht="13.5" thickBot="1">
      <c r="B7" s="20" t="s">
        <v>4</v>
      </c>
      <c r="C7" s="20" t="s">
        <v>5</v>
      </c>
      <c r="D7" s="20" t="s">
        <v>32</v>
      </c>
    </row>
    <row r="8" spans="1:10" ht="13.5" thickBot="1">
      <c r="B8" s="14" t="s">
        <v>75</v>
      </c>
      <c r="C8" s="14" t="s">
        <v>9</v>
      </c>
      <c r="D8" s="17">
        <v>600.00000000060777</v>
      </c>
    </row>
    <row r="10" spans="1:10" ht="13.5" thickBot="1"/>
    <row r="11" spans="1:10">
      <c r="B11" s="19"/>
      <c r="C11" s="19" t="s">
        <v>39</v>
      </c>
      <c r="D11" s="19"/>
      <c r="F11" s="19" t="s">
        <v>40</v>
      </c>
      <c r="G11" s="19" t="s">
        <v>38</v>
      </c>
      <c r="I11" s="19" t="s">
        <v>41</v>
      </c>
      <c r="J11" s="19" t="s">
        <v>38</v>
      </c>
    </row>
    <row r="12" spans="1:10" ht="13.5" thickBot="1">
      <c r="B12" s="20" t="s">
        <v>4</v>
      </c>
      <c r="C12" s="20" t="s">
        <v>5</v>
      </c>
      <c r="D12" s="20" t="s">
        <v>32</v>
      </c>
      <c r="F12" s="20" t="s">
        <v>42</v>
      </c>
      <c r="G12" s="20" t="s">
        <v>43</v>
      </c>
      <c r="I12" s="20" t="s">
        <v>42</v>
      </c>
      <c r="J12" s="20" t="s">
        <v>43</v>
      </c>
    </row>
    <row r="13" spans="1:10">
      <c r="B13" s="16" t="s">
        <v>76</v>
      </c>
      <c r="C13" s="16" t="s">
        <v>12</v>
      </c>
      <c r="D13" s="18">
        <v>15.000000000015193</v>
      </c>
      <c r="F13" s="18">
        <v>15</v>
      </c>
      <c r="G13" s="18">
        <v>600</v>
      </c>
      <c r="I13" s="16" t="e">
        <v>#N/A</v>
      </c>
      <c r="J13" s="16" t="e">
        <v>#N/A</v>
      </c>
    </row>
    <row r="14" spans="1:10" ht="13.5" thickBot="1">
      <c r="B14" s="14" t="s">
        <v>77</v>
      </c>
      <c r="C14" s="14" t="s">
        <v>14</v>
      </c>
      <c r="D14" s="17">
        <v>0</v>
      </c>
      <c r="F14" s="17">
        <v>0</v>
      </c>
      <c r="G14" s="17">
        <v>600.00000000060777</v>
      </c>
      <c r="I14" s="14" t="e">
        <v>#N/A</v>
      </c>
      <c r="J14" s="14" t="e">
        <v>#N/A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21"/>
  <sheetViews>
    <sheetView showGridLines="0" workbookViewId="0"/>
  </sheetViews>
  <sheetFormatPr defaultRowHeight="12.75"/>
  <cols>
    <col min="1" max="1" width="2.28515625" customWidth="1"/>
    <col min="2" max="2" width="6" bestFit="1" customWidth="1"/>
    <col min="3" max="3" width="8.140625" bestFit="1" customWidth="1"/>
    <col min="4" max="4" width="14.28515625" bestFit="1" customWidth="1"/>
    <col min="5" max="5" width="13.7109375" bestFit="1" customWidth="1"/>
    <col min="6" max="6" width="10.5703125" bestFit="1" customWidth="1"/>
    <col min="7" max="7" width="6" customWidth="1"/>
  </cols>
  <sheetData>
    <row r="1" spans="1:5">
      <c r="A1" s="13" t="s">
        <v>0</v>
      </c>
    </row>
    <row r="2" spans="1:5">
      <c r="A2" s="13" t="s">
        <v>62</v>
      </c>
    </row>
    <row r="3" spans="1:5">
      <c r="A3" s="13" t="s">
        <v>95</v>
      </c>
    </row>
    <row r="6" spans="1:5" ht="13.5" thickBot="1">
      <c r="A6" s="11" t="s">
        <v>64</v>
      </c>
    </row>
    <row r="7" spans="1:5" ht="13.5" thickBot="1">
      <c r="B7" s="15" t="s">
        <v>4</v>
      </c>
      <c r="C7" s="15" t="s">
        <v>5</v>
      </c>
      <c r="D7" s="15" t="s">
        <v>6</v>
      </c>
      <c r="E7" s="15" t="s">
        <v>7</v>
      </c>
    </row>
    <row r="8" spans="1:5" ht="13.5" thickBot="1">
      <c r="B8" s="14" t="s">
        <v>96</v>
      </c>
      <c r="C8" s="14" t="s">
        <v>9</v>
      </c>
      <c r="D8" s="17">
        <v>600.00000000060777</v>
      </c>
      <c r="E8" s="17">
        <v>0</v>
      </c>
    </row>
    <row r="11" spans="1:5" ht="13.5" thickBot="1">
      <c r="A11" s="11" t="s">
        <v>10</v>
      </c>
    </row>
    <row r="12" spans="1:5" ht="13.5" thickBot="1">
      <c r="B12" s="15" t="s">
        <v>4</v>
      </c>
      <c r="C12" s="15" t="s">
        <v>5</v>
      </c>
      <c r="D12" s="15" t="s">
        <v>6</v>
      </c>
      <c r="E12" s="15" t="s">
        <v>7</v>
      </c>
    </row>
    <row r="13" spans="1:5">
      <c r="B13" s="16" t="s">
        <v>97</v>
      </c>
      <c r="C13" s="16" t="s">
        <v>12</v>
      </c>
      <c r="D13" s="18">
        <v>15.000000000015193</v>
      </c>
      <c r="E13" s="18">
        <v>0</v>
      </c>
    </row>
    <row r="14" spans="1:5" ht="13.5" thickBot="1">
      <c r="B14" s="14" t="s">
        <v>98</v>
      </c>
      <c r="C14" s="14" t="s">
        <v>14</v>
      </c>
      <c r="D14" s="17">
        <v>0</v>
      </c>
      <c r="E14" s="17">
        <v>0</v>
      </c>
    </row>
    <row r="17" spans="1:7" ht="13.5" thickBot="1">
      <c r="A17" s="11" t="s">
        <v>15</v>
      </c>
    </row>
    <row r="18" spans="1:7" ht="13.5" thickBot="1">
      <c r="B18" s="15" t="s">
        <v>4</v>
      </c>
      <c r="C18" s="15" t="s">
        <v>5</v>
      </c>
      <c r="D18" s="15" t="s">
        <v>16</v>
      </c>
      <c r="E18" s="15" t="s">
        <v>17</v>
      </c>
      <c r="F18" s="15" t="s">
        <v>18</v>
      </c>
      <c r="G18" s="15" t="s">
        <v>19</v>
      </c>
    </row>
    <row r="19" spans="1:7">
      <c r="B19" s="16" t="s">
        <v>99</v>
      </c>
      <c r="C19" s="16" t="s">
        <v>79</v>
      </c>
      <c r="D19" s="18">
        <v>0</v>
      </c>
      <c r="E19" s="16" t="s">
        <v>100</v>
      </c>
      <c r="F19" s="16" t="s">
        <v>28</v>
      </c>
      <c r="G19" s="16">
        <v>30</v>
      </c>
    </row>
    <row r="20" spans="1:7">
      <c r="B20" s="16" t="s">
        <v>101</v>
      </c>
      <c r="C20" s="16" t="s">
        <v>79</v>
      </c>
      <c r="D20" s="18">
        <v>0</v>
      </c>
      <c r="E20" s="16" t="s">
        <v>102</v>
      </c>
      <c r="F20" s="16" t="s">
        <v>28</v>
      </c>
      <c r="G20" s="16">
        <v>12</v>
      </c>
    </row>
    <row r="21" spans="1:7" ht="13.5" thickBot="1">
      <c r="B21" s="14" t="s">
        <v>103</v>
      </c>
      <c r="C21" s="14" t="s">
        <v>79</v>
      </c>
      <c r="D21" s="17">
        <v>0</v>
      </c>
      <c r="E21" s="14" t="s">
        <v>104</v>
      </c>
      <c r="F21" s="14" t="s">
        <v>28</v>
      </c>
      <c r="G21" s="14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17"/>
  <sheetViews>
    <sheetView showGridLines="0" workbookViewId="0">
      <selection sqref="A1:A3"/>
    </sheetView>
  </sheetViews>
  <sheetFormatPr defaultRowHeight="12.75"/>
  <cols>
    <col min="1" max="1" width="2.28515625" customWidth="1"/>
    <col min="2" max="2" width="6" bestFit="1" customWidth="1"/>
    <col min="3" max="3" width="8.140625" bestFit="1" customWidth="1"/>
    <col min="4" max="4" width="6.28515625" customWidth="1"/>
    <col min="5" max="5" width="9" bestFit="1" customWidth="1"/>
    <col min="6" max="6" width="10.7109375" bestFit="1" customWidth="1"/>
    <col min="7" max="8" width="10.140625" bestFit="1" customWidth="1"/>
  </cols>
  <sheetData>
    <row r="1" spans="1:8">
      <c r="A1" s="13" t="s">
        <v>29</v>
      </c>
    </row>
    <row r="2" spans="1:8">
      <c r="A2" s="13" t="s">
        <v>62</v>
      </c>
    </row>
    <row r="3" spans="1:8">
      <c r="A3" s="13" t="s">
        <v>95</v>
      </c>
    </row>
    <row r="6" spans="1:8" ht="13.5" thickBot="1">
      <c r="A6" s="11" t="s">
        <v>10</v>
      </c>
    </row>
    <row r="7" spans="1:8">
      <c r="B7" s="19"/>
      <c r="C7" s="19"/>
      <c r="D7" s="19" t="s">
        <v>30</v>
      </c>
      <c r="E7" s="19" t="s">
        <v>31</v>
      </c>
      <c r="F7" s="19" t="s">
        <v>45</v>
      </c>
      <c r="G7" s="19" t="s">
        <v>87</v>
      </c>
      <c r="H7" s="19" t="s">
        <v>87</v>
      </c>
    </row>
    <row r="8" spans="1:8" ht="13.5" thickBot="1">
      <c r="B8" s="20" t="s">
        <v>4</v>
      </c>
      <c r="C8" s="20" t="s">
        <v>5</v>
      </c>
      <c r="D8" s="20" t="s">
        <v>32</v>
      </c>
      <c r="E8" s="20" t="s">
        <v>85</v>
      </c>
      <c r="F8" s="20" t="s">
        <v>86</v>
      </c>
      <c r="G8" s="20" t="s">
        <v>88</v>
      </c>
      <c r="H8" s="20" t="s">
        <v>89</v>
      </c>
    </row>
    <row r="9" spans="1:8">
      <c r="B9" s="16" t="s">
        <v>97</v>
      </c>
      <c r="C9" s="16" t="s">
        <v>12</v>
      </c>
      <c r="D9" s="18">
        <v>0</v>
      </c>
      <c r="E9" s="18">
        <v>39.999999999998892</v>
      </c>
      <c r="F9" s="16">
        <v>39.999999999998892</v>
      </c>
      <c r="G9" s="16">
        <v>1E+30</v>
      </c>
      <c r="H9" s="16">
        <v>39.999999999998892</v>
      </c>
    </row>
    <row r="10" spans="1:8" ht="13.5" thickBot="1">
      <c r="B10" s="14" t="s">
        <v>98</v>
      </c>
      <c r="C10" s="14" t="s">
        <v>14</v>
      </c>
      <c r="D10" s="17">
        <v>0</v>
      </c>
      <c r="E10" s="17">
        <v>49.999999999954525</v>
      </c>
      <c r="F10" s="14">
        <v>49.999999999954525</v>
      </c>
      <c r="G10" s="14">
        <v>1E+30</v>
      </c>
      <c r="H10" s="14">
        <v>49.999999999954525</v>
      </c>
    </row>
    <row r="12" spans="1:8" ht="13.5" thickBot="1">
      <c r="A12" s="11" t="s">
        <v>15</v>
      </c>
    </row>
    <row r="13" spans="1:8">
      <c r="B13" s="19"/>
      <c r="C13" s="19"/>
      <c r="D13" s="19" t="s">
        <v>30</v>
      </c>
      <c r="E13" s="19" t="s">
        <v>90</v>
      </c>
      <c r="F13" s="19" t="s">
        <v>92</v>
      </c>
      <c r="G13" s="19" t="s">
        <v>87</v>
      </c>
      <c r="H13" s="19" t="s">
        <v>87</v>
      </c>
    </row>
    <row r="14" spans="1:8" ht="13.5" thickBot="1">
      <c r="B14" s="20" t="s">
        <v>4</v>
      </c>
      <c r="C14" s="20" t="s">
        <v>5</v>
      </c>
      <c r="D14" s="20" t="s">
        <v>32</v>
      </c>
      <c r="E14" s="20" t="s">
        <v>91</v>
      </c>
      <c r="F14" s="20" t="s">
        <v>93</v>
      </c>
      <c r="G14" s="20" t="s">
        <v>88</v>
      </c>
      <c r="H14" s="20" t="s">
        <v>89</v>
      </c>
    </row>
    <row r="15" spans="1:8">
      <c r="B15" s="16" t="s">
        <v>99</v>
      </c>
      <c r="C15" s="16" t="s">
        <v>79</v>
      </c>
      <c r="D15" s="18">
        <v>0</v>
      </c>
      <c r="E15" s="18">
        <v>0</v>
      </c>
      <c r="F15" s="16">
        <v>30</v>
      </c>
      <c r="G15" s="16">
        <v>1E+30</v>
      </c>
      <c r="H15" s="16">
        <v>30.000000000006274</v>
      </c>
    </row>
    <row r="16" spans="1:8">
      <c r="B16" s="16" t="s">
        <v>101</v>
      </c>
      <c r="C16" s="16" t="s">
        <v>79</v>
      </c>
      <c r="D16" s="18">
        <v>0</v>
      </c>
      <c r="E16" s="18">
        <v>0</v>
      </c>
      <c r="F16" s="16">
        <v>12</v>
      </c>
      <c r="G16" s="16">
        <v>1E+30</v>
      </c>
      <c r="H16" s="16">
        <v>12.000000000003137</v>
      </c>
    </row>
    <row r="17" spans="2:8" ht="13.5" thickBot="1">
      <c r="B17" s="14" t="s">
        <v>103</v>
      </c>
      <c r="C17" s="14" t="s">
        <v>79</v>
      </c>
      <c r="D17" s="17">
        <v>0</v>
      </c>
      <c r="E17" s="17">
        <v>0</v>
      </c>
      <c r="F17" s="14">
        <v>15</v>
      </c>
      <c r="G17" s="14">
        <v>1E+30</v>
      </c>
      <c r="H17" s="14">
        <v>15.000000000006274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4"/>
  <sheetViews>
    <sheetView showGridLines="0" workbookViewId="0">
      <selection activeCell="M55" sqref="M55"/>
    </sheetView>
  </sheetViews>
  <sheetFormatPr defaultRowHeight="12.75"/>
  <cols>
    <col min="1" max="1" width="2.28515625" customWidth="1"/>
    <col min="2" max="2" width="5.28515625" bestFit="1" customWidth="1"/>
    <col min="3" max="3" width="10.5703125" customWidth="1"/>
    <col min="4" max="4" width="6.28515625" customWidth="1"/>
    <col min="5" max="5" width="2.28515625" customWidth="1"/>
    <col min="6" max="6" width="6.7109375" customWidth="1"/>
    <col min="7" max="7" width="6.85546875" customWidth="1"/>
    <col min="8" max="8" width="2.28515625" customWidth="1"/>
    <col min="9" max="9" width="6.42578125" customWidth="1"/>
    <col min="10" max="10" width="6.85546875" customWidth="1"/>
  </cols>
  <sheetData>
    <row r="1" spans="1:10">
      <c r="A1" s="13" t="s">
        <v>36</v>
      </c>
    </row>
    <row r="2" spans="1:10">
      <c r="A2" s="13" t="s">
        <v>105</v>
      </c>
    </row>
    <row r="3" spans="1:10">
      <c r="A3" s="13" t="s">
        <v>95</v>
      </c>
    </row>
    <row r="5" spans="1:10" ht="13.5" thickBot="1"/>
    <row r="6" spans="1:10">
      <c r="B6" s="19"/>
      <c r="C6" s="19" t="s">
        <v>38</v>
      </c>
      <c r="D6" s="19"/>
    </row>
    <row r="7" spans="1:10" ht="13.5" thickBot="1">
      <c r="B7" s="20" t="s">
        <v>4</v>
      </c>
      <c r="C7" s="20" t="s">
        <v>5</v>
      </c>
      <c r="D7" s="20" t="s">
        <v>32</v>
      </c>
    </row>
    <row r="8" spans="1:10" ht="13.5" thickBot="1">
      <c r="B8" s="14" t="s">
        <v>96</v>
      </c>
      <c r="C8" s="14" t="s">
        <v>9</v>
      </c>
      <c r="D8" s="17">
        <v>0</v>
      </c>
    </row>
    <row r="10" spans="1:10" ht="13.5" thickBot="1"/>
    <row r="11" spans="1:10">
      <c r="B11" s="19"/>
      <c r="C11" s="19" t="s">
        <v>39</v>
      </c>
      <c r="D11" s="19"/>
      <c r="F11" s="19" t="s">
        <v>40</v>
      </c>
      <c r="G11" s="19" t="s">
        <v>38</v>
      </c>
      <c r="I11" s="19" t="s">
        <v>41</v>
      </c>
      <c r="J11" s="19" t="s">
        <v>38</v>
      </c>
    </row>
    <row r="12" spans="1:10" ht="13.5" thickBot="1">
      <c r="B12" s="20" t="s">
        <v>4</v>
      </c>
      <c r="C12" s="20" t="s">
        <v>5</v>
      </c>
      <c r="D12" s="20" t="s">
        <v>32</v>
      </c>
      <c r="F12" s="20" t="s">
        <v>42</v>
      </c>
      <c r="G12" s="20" t="s">
        <v>43</v>
      </c>
      <c r="I12" s="20" t="s">
        <v>42</v>
      </c>
      <c r="J12" s="20" t="s">
        <v>43</v>
      </c>
    </row>
    <row r="13" spans="1:10">
      <c r="B13" s="16" t="s">
        <v>97</v>
      </c>
      <c r="C13" s="16" t="s">
        <v>12</v>
      </c>
      <c r="D13" s="18">
        <v>0</v>
      </c>
      <c r="F13" s="18">
        <v>0</v>
      </c>
      <c r="G13" s="18">
        <v>0</v>
      </c>
      <c r="I13" s="18">
        <v>7.5</v>
      </c>
      <c r="J13" s="18">
        <v>300</v>
      </c>
    </row>
    <row r="14" spans="1:10" ht="13.5" thickBot="1">
      <c r="B14" s="14" t="s">
        <v>98</v>
      </c>
      <c r="C14" s="14" t="s">
        <v>14</v>
      </c>
      <c r="D14" s="17">
        <v>0</v>
      </c>
      <c r="F14" s="17">
        <v>0</v>
      </c>
      <c r="G14" s="17">
        <v>0</v>
      </c>
      <c r="I14" s="17">
        <v>10</v>
      </c>
      <c r="J14" s="17">
        <v>500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13"/>
  <sheetViews>
    <sheetView workbookViewId="0">
      <selection activeCell="G37" sqref="G37"/>
    </sheetView>
  </sheetViews>
  <sheetFormatPr defaultRowHeight="12.75"/>
  <sheetData>
    <row r="1" spans="1:22">
      <c r="A1" s="11" t="s">
        <v>121</v>
      </c>
    </row>
    <row r="3" spans="1:22">
      <c r="A3" s="24" t="s">
        <v>44</v>
      </c>
      <c r="B3" s="24"/>
      <c r="C3" s="24"/>
      <c r="I3" s="24" t="s">
        <v>44</v>
      </c>
      <c r="J3" s="24"/>
      <c r="K3" s="24"/>
      <c r="L3" s="11"/>
      <c r="M3" s="11"/>
      <c r="N3" s="11"/>
      <c r="Q3" s="24" t="s">
        <v>44</v>
      </c>
      <c r="R3" s="24"/>
      <c r="S3" s="24"/>
      <c r="T3" s="11"/>
      <c r="U3" s="11"/>
      <c r="V3" s="11"/>
    </row>
    <row r="4" spans="1:22">
      <c r="B4" t="s">
        <v>12</v>
      </c>
      <c r="C4" t="s">
        <v>14</v>
      </c>
      <c r="I4" s="11"/>
      <c r="J4" s="11" t="s">
        <v>12</v>
      </c>
      <c r="K4" s="11" t="s">
        <v>14</v>
      </c>
      <c r="L4" s="11"/>
      <c r="M4" s="11"/>
      <c r="N4" s="11"/>
      <c r="Q4" s="11"/>
      <c r="R4" s="11" t="s">
        <v>12</v>
      </c>
      <c r="S4" s="11" t="s">
        <v>14</v>
      </c>
      <c r="T4" s="11"/>
      <c r="U4" s="11"/>
      <c r="V4" s="11"/>
    </row>
    <row r="5" spans="1:22">
      <c r="B5" s="9">
        <v>7.5000000000432596</v>
      </c>
      <c r="C5" s="9">
        <v>4.9999999999713403</v>
      </c>
      <c r="I5" s="11"/>
      <c r="J5" s="9">
        <v>15.000000000015193</v>
      </c>
      <c r="K5" s="9">
        <v>0</v>
      </c>
      <c r="L5" s="11"/>
      <c r="M5" s="11"/>
      <c r="N5" s="11"/>
      <c r="Q5" s="11"/>
      <c r="R5" s="9">
        <v>0</v>
      </c>
      <c r="S5" s="9">
        <v>0</v>
      </c>
      <c r="T5" s="11"/>
      <c r="U5" s="11"/>
      <c r="V5" s="11"/>
    </row>
    <row r="6" spans="1:22">
      <c r="I6" s="11"/>
      <c r="J6" s="11"/>
      <c r="K6" s="11"/>
      <c r="L6" s="11"/>
      <c r="M6" s="11"/>
      <c r="N6" s="11"/>
      <c r="Q6" s="11"/>
      <c r="R6" s="11"/>
      <c r="S6" s="11"/>
      <c r="T6" s="11"/>
      <c r="U6" s="11"/>
      <c r="V6" s="11"/>
    </row>
    <row r="7" spans="1:22">
      <c r="A7" s="10" t="s">
        <v>45</v>
      </c>
      <c r="I7" s="10" t="s">
        <v>45</v>
      </c>
      <c r="J7" s="11"/>
      <c r="K7" s="11"/>
      <c r="L7" s="11"/>
      <c r="M7" s="11"/>
      <c r="N7" s="11"/>
      <c r="Q7" s="10" t="s">
        <v>45</v>
      </c>
      <c r="R7" s="11"/>
      <c r="S7" s="11"/>
      <c r="T7" s="11"/>
      <c r="U7" s="11"/>
      <c r="V7" s="11"/>
    </row>
    <row r="8" spans="1:22">
      <c r="A8" t="s">
        <v>9</v>
      </c>
      <c r="B8">
        <v>40</v>
      </c>
      <c r="C8">
        <v>50</v>
      </c>
      <c r="D8" s="9">
        <f>SUMPRODUCT(B5:C5,B8:C8)</f>
        <v>550.0000000002974</v>
      </c>
      <c r="I8" s="11" t="s">
        <v>9</v>
      </c>
      <c r="J8" s="11">
        <v>40</v>
      </c>
      <c r="K8" s="11">
        <v>70</v>
      </c>
      <c r="L8" s="9">
        <f>SUMPRODUCT(J5:K5,J8:K8)</f>
        <v>600.00000000060777</v>
      </c>
      <c r="M8" s="11"/>
      <c r="N8" s="11"/>
      <c r="Q8" s="11" t="s">
        <v>9</v>
      </c>
      <c r="R8" s="11">
        <v>40</v>
      </c>
      <c r="S8" s="11">
        <v>50</v>
      </c>
      <c r="T8" s="9">
        <f>SUMPRODUCT(R5:S5,R8:S8)</f>
        <v>0</v>
      </c>
      <c r="U8" s="11"/>
      <c r="V8" s="11"/>
    </row>
    <row r="9" spans="1:22">
      <c r="I9" s="11"/>
      <c r="J9" s="11"/>
      <c r="K9" s="11"/>
      <c r="L9" s="11"/>
      <c r="M9" s="11"/>
      <c r="N9" s="11"/>
      <c r="Q9" s="11"/>
      <c r="R9" s="11"/>
      <c r="S9" s="11"/>
      <c r="T9" s="11"/>
      <c r="U9" s="11"/>
      <c r="V9" s="11"/>
    </row>
    <row r="10" spans="1:22">
      <c r="A10" s="10" t="s">
        <v>15</v>
      </c>
      <c r="D10" s="10" t="s">
        <v>21</v>
      </c>
      <c r="F10" s="10" t="s">
        <v>15</v>
      </c>
      <c r="I10" s="10" t="s">
        <v>15</v>
      </c>
      <c r="J10" s="11"/>
      <c r="K10" s="11"/>
      <c r="L10" s="10" t="s">
        <v>21</v>
      </c>
      <c r="M10" s="11"/>
      <c r="N10" s="10" t="s">
        <v>15</v>
      </c>
      <c r="Q10" s="10" t="s">
        <v>15</v>
      </c>
      <c r="R10" s="11"/>
      <c r="S10" s="11"/>
      <c r="T10" s="10" t="s">
        <v>21</v>
      </c>
      <c r="U10" s="11"/>
      <c r="V10" s="10" t="s">
        <v>15</v>
      </c>
    </row>
    <row r="11" spans="1:22">
      <c r="B11">
        <v>2</v>
      </c>
      <c r="C11">
        <v>3</v>
      </c>
      <c r="D11" s="9">
        <f>SUMPRODUCT(B5:C5,B11:C11)</f>
        <v>30.00000000000054</v>
      </c>
      <c r="E11" t="s">
        <v>47</v>
      </c>
      <c r="F11">
        <v>30</v>
      </c>
      <c r="I11" s="11"/>
      <c r="J11" s="11">
        <v>2</v>
      </c>
      <c r="K11" s="11">
        <v>3</v>
      </c>
      <c r="L11" s="9">
        <f>SUMPRODUCT(J5:K5,J11:K11)</f>
        <v>30.000000000030386</v>
      </c>
      <c r="M11" s="11" t="s">
        <v>47</v>
      </c>
      <c r="N11" s="11">
        <v>30</v>
      </c>
      <c r="Q11" s="11"/>
      <c r="R11" s="11">
        <v>2</v>
      </c>
      <c r="S11" s="11">
        <v>3</v>
      </c>
      <c r="T11" s="9">
        <f>SUMPRODUCT(R5:S5,R11:S11)</f>
        <v>0</v>
      </c>
      <c r="U11" s="11" t="s">
        <v>47</v>
      </c>
      <c r="V11" s="11">
        <v>30</v>
      </c>
    </row>
    <row r="12" spans="1:22">
      <c r="B12">
        <v>1</v>
      </c>
      <c r="C12">
        <v>1</v>
      </c>
      <c r="D12" s="9">
        <f>SUMPRODUCT(B5:C5,B12:C12)</f>
        <v>12.5000000000146</v>
      </c>
      <c r="E12" t="s">
        <v>47</v>
      </c>
      <c r="F12">
        <v>12</v>
      </c>
      <c r="I12" s="11"/>
      <c r="J12" s="11">
        <v>1</v>
      </c>
      <c r="K12" s="11">
        <v>1</v>
      </c>
      <c r="L12" s="9">
        <f>SUMPRODUCT(J5:K5,J12:K12)</f>
        <v>15.000000000015193</v>
      </c>
      <c r="M12" s="11" t="s">
        <v>47</v>
      </c>
      <c r="N12" s="11">
        <v>12</v>
      </c>
      <c r="Q12" s="11"/>
      <c r="R12" s="11">
        <v>1</v>
      </c>
      <c r="S12" s="11">
        <v>1</v>
      </c>
      <c r="T12" s="9">
        <f>SUMPRODUCT(R5:S5,R12:S12)</f>
        <v>0</v>
      </c>
      <c r="U12" s="11" t="s">
        <v>47</v>
      </c>
      <c r="V12" s="11">
        <v>12</v>
      </c>
    </row>
    <row r="13" spans="1:22">
      <c r="B13">
        <v>2</v>
      </c>
      <c r="C13">
        <v>1</v>
      </c>
      <c r="D13" s="9">
        <f>SUMPRODUCT(B5:C5,B13:C13)</f>
        <v>20.000000000057859</v>
      </c>
      <c r="E13" t="s">
        <v>47</v>
      </c>
      <c r="F13">
        <v>20</v>
      </c>
      <c r="I13" s="11"/>
      <c r="J13" s="11">
        <v>2</v>
      </c>
      <c r="K13" s="11">
        <v>1</v>
      </c>
      <c r="L13" s="9">
        <f>SUMPRODUCT(J5:K5,J13:K13)</f>
        <v>30.000000000030386</v>
      </c>
      <c r="M13" s="11" t="s">
        <v>47</v>
      </c>
      <c r="N13" s="11">
        <v>20</v>
      </c>
      <c r="Q13" s="11"/>
      <c r="R13" s="11">
        <v>2</v>
      </c>
      <c r="S13" s="11">
        <v>1</v>
      </c>
      <c r="T13" s="9">
        <f>SUMPRODUCT(R5:S5,R13:S13)</f>
        <v>0</v>
      </c>
      <c r="U13" s="11" t="s">
        <v>47</v>
      </c>
      <c r="V13" s="11">
        <v>15</v>
      </c>
    </row>
  </sheetData>
  <mergeCells count="3">
    <mergeCell ref="A3:C3"/>
    <mergeCell ref="I3:K3"/>
    <mergeCell ref="Q3:S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23"/>
  <sheetViews>
    <sheetView showGridLines="0" workbookViewId="0"/>
  </sheetViews>
  <sheetFormatPr defaultRowHeight="12.75"/>
  <cols>
    <col min="1" max="1" width="2.28515625" customWidth="1"/>
    <col min="2" max="2" width="6.28515625" bestFit="1" customWidth="1"/>
    <col min="3" max="3" width="6.7109375" bestFit="1" customWidth="1"/>
    <col min="4" max="4" width="14.28515625" bestFit="1" customWidth="1"/>
    <col min="5" max="5" width="14.140625" bestFit="1" customWidth="1"/>
    <col min="6" max="6" width="10.5703125" bestFit="1" customWidth="1"/>
    <col min="7" max="7" width="12" bestFit="1" customWidth="1"/>
  </cols>
  <sheetData>
    <row r="1" spans="1:5">
      <c r="A1" s="13" t="s">
        <v>0</v>
      </c>
    </row>
    <row r="2" spans="1:5">
      <c r="A2" s="13" t="s">
        <v>106</v>
      </c>
    </row>
    <row r="3" spans="1:5">
      <c r="A3" s="13" t="s">
        <v>107</v>
      </c>
    </row>
    <row r="6" spans="1:5" ht="13.5" thickBot="1">
      <c r="A6" s="11" t="s">
        <v>3</v>
      </c>
    </row>
    <row r="7" spans="1:5" ht="13.5" thickBot="1">
      <c r="B7" s="15" t="s">
        <v>4</v>
      </c>
      <c r="C7" s="15" t="s">
        <v>5</v>
      </c>
      <c r="D7" s="15" t="s">
        <v>6</v>
      </c>
      <c r="E7" s="15" t="s">
        <v>7</v>
      </c>
    </row>
    <row r="8" spans="1:5" ht="13.5" thickBot="1">
      <c r="B8" s="14" t="s">
        <v>108</v>
      </c>
      <c r="C8" s="14" t="s">
        <v>9</v>
      </c>
      <c r="D8" s="17">
        <v>2904.7619047617104</v>
      </c>
      <c r="E8" s="17">
        <v>2904.7619047619046</v>
      </c>
    </row>
    <row r="11" spans="1:5" ht="13.5" thickBot="1">
      <c r="A11" s="11" t="s">
        <v>10</v>
      </c>
    </row>
    <row r="12" spans="1:5" ht="13.5" thickBot="1">
      <c r="B12" s="15" t="s">
        <v>4</v>
      </c>
      <c r="C12" s="15" t="s">
        <v>5</v>
      </c>
      <c r="D12" s="15" t="s">
        <v>6</v>
      </c>
      <c r="E12" s="15" t="s">
        <v>7</v>
      </c>
    </row>
    <row r="13" spans="1:5">
      <c r="B13" s="16" t="s">
        <v>66</v>
      </c>
      <c r="C13" s="16" t="s">
        <v>12</v>
      </c>
      <c r="D13" s="18">
        <v>26.1904761905055</v>
      </c>
      <c r="E13" s="18">
        <v>26.190476190476193</v>
      </c>
    </row>
    <row r="14" spans="1:5">
      <c r="B14" s="16" t="s">
        <v>67</v>
      </c>
      <c r="C14" s="16" t="s">
        <v>14</v>
      </c>
      <c r="D14" s="18">
        <v>54.761904761851397</v>
      </c>
      <c r="E14" s="18">
        <v>54.761904761904759</v>
      </c>
    </row>
    <row r="15" spans="1:5" ht="13.5" thickBot="1">
      <c r="B15" s="14" t="s">
        <v>109</v>
      </c>
      <c r="C15" s="14" t="s">
        <v>48</v>
      </c>
      <c r="D15" s="17">
        <v>19.9999999999763</v>
      </c>
      <c r="E15" s="17">
        <v>20</v>
      </c>
    </row>
    <row r="18" spans="1:7" ht="13.5" thickBot="1">
      <c r="A18" s="11" t="s">
        <v>15</v>
      </c>
    </row>
    <row r="19" spans="1:7" ht="13.5" thickBot="1">
      <c r="B19" s="15" t="s">
        <v>4</v>
      </c>
      <c r="C19" s="15" t="s">
        <v>5</v>
      </c>
      <c r="D19" s="15" t="s">
        <v>16</v>
      </c>
      <c r="E19" s="15" t="s">
        <v>17</v>
      </c>
      <c r="F19" s="15" t="s">
        <v>18</v>
      </c>
      <c r="G19" s="15" t="s">
        <v>19</v>
      </c>
    </row>
    <row r="20" spans="1:7">
      <c r="B20" s="16" t="s">
        <v>110</v>
      </c>
      <c r="C20" s="16" t="s">
        <v>21</v>
      </c>
      <c r="D20" s="18">
        <v>500</v>
      </c>
      <c r="E20" s="16" t="s">
        <v>111</v>
      </c>
      <c r="F20" s="16" t="s">
        <v>23</v>
      </c>
      <c r="G20" s="16">
        <v>0</v>
      </c>
    </row>
    <row r="21" spans="1:7">
      <c r="B21" s="16" t="s">
        <v>112</v>
      </c>
      <c r="C21" s="16" t="s">
        <v>21</v>
      </c>
      <c r="D21" s="18">
        <v>350</v>
      </c>
      <c r="E21" s="16" t="s">
        <v>113</v>
      </c>
      <c r="F21" s="16" t="s">
        <v>23</v>
      </c>
      <c r="G21" s="16">
        <v>0</v>
      </c>
    </row>
    <row r="22" spans="1:7">
      <c r="B22" s="16" t="s">
        <v>114</v>
      </c>
      <c r="C22" s="16" t="s">
        <v>21</v>
      </c>
      <c r="D22" s="18">
        <v>118.57142857142858</v>
      </c>
      <c r="E22" s="16" t="s">
        <v>115</v>
      </c>
      <c r="F22" s="16" t="s">
        <v>28</v>
      </c>
      <c r="G22" s="16">
        <v>31.428571428571416</v>
      </c>
    </row>
    <row r="23" spans="1:7" ht="13.5" thickBot="1">
      <c r="B23" s="14" t="s">
        <v>116</v>
      </c>
      <c r="C23" s="14" t="s">
        <v>21</v>
      </c>
      <c r="D23" s="17">
        <v>20</v>
      </c>
      <c r="E23" s="14" t="s">
        <v>117</v>
      </c>
      <c r="F23" s="14" t="s">
        <v>23</v>
      </c>
      <c r="G23" s="1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19"/>
  <sheetViews>
    <sheetView showGridLines="0" workbookViewId="0">
      <selection sqref="A1:A3"/>
    </sheetView>
  </sheetViews>
  <sheetFormatPr defaultRowHeight="12.75"/>
  <cols>
    <col min="1" max="1" width="2.28515625" customWidth="1"/>
    <col min="2" max="2" width="6.28515625" bestFit="1" customWidth="1"/>
    <col min="3" max="3" width="6.28515625" customWidth="1"/>
    <col min="4" max="5" width="12" bestFit="1" customWidth="1"/>
    <col min="6" max="6" width="10.7109375" bestFit="1" customWidth="1"/>
    <col min="7" max="8" width="12" bestFit="1" customWidth="1"/>
  </cols>
  <sheetData>
    <row r="1" spans="1:8">
      <c r="A1" s="13" t="s">
        <v>29</v>
      </c>
    </row>
    <row r="2" spans="1:8">
      <c r="A2" s="13" t="s">
        <v>106</v>
      </c>
    </row>
    <row r="3" spans="1:8">
      <c r="A3" s="13" t="s">
        <v>107</v>
      </c>
    </row>
    <row r="6" spans="1:8" ht="13.5" thickBot="1">
      <c r="A6" s="11" t="s">
        <v>10</v>
      </c>
    </row>
    <row r="7" spans="1:8">
      <c r="B7" s="19"/>
      <c r="C7" s="19"/>
      <c r="D7" s="19" t="s">
        <v>30</v>
      </c>
      <c r="E7" s="19" t="s">
        <v>31</v>
      </c>
      <c r="F7" s="19" t="s">
        <v>45</v>
      </c>
      <c r="G7" s="19" t="s">
        <v>87</v>
      </c>
      <c r="H7" s="19" t="s">
        <v>87</v>
      </c>
    </row>
    <row r="8" spans="1:8" ht="13.5" thickBot="1">
      <c r="B8" s="20" t="s">
        <v>4</v>
      </c>
      <c r="C8" s="20" t="s">
        <v>5</v>
      </c>
      <c r="D8" s="20" t="s">
        <v>32</v>
      </c>
      <c r="E8" s="20" t="s">
        <v>85</v>
      </c>
      <c r="F8" s="20" t="s">
        <v>86</v>
      </c>
      <c r="G8" s="20" t="s">
        <v>88</v>
      </c>
      <c r="H8" s="20" t="s">
        <v>89</v>
      </c>
    </row>
    <row r="9" spans="1:8">
      <c r="B9" s="16" t="s">
        <v>66</v>
      </c>
      <c r="C9" s="16" t="s">
        <v>12</v>
      </c>
      <c r="D9" s="18">
        <v>26.190476190476193</v>
      </c>
      <c r="E9" s="18">
        <v>0</v>
      </c>
      <c r="F9" s="16">
        <v>49.999999999910969</v>
      </c>
      <c r="G9" s="16">
        <v>1.2500000000915834</v>
      </c>
      <c r="H9" s="16">
        <v>24.999999999912312</v>
      </c>
    </row>
    <row r="10" spans="1:8">
      <c r="B10" s="16" t="s">
        <v>67</v>
      </c>
      <c r="C10" s="16" t="s">
        <v>14</v>
      </c>
      <c r="D10" s="18">
        <v>54.761904761904759</v>
      </c>
      <c r="E10" s="18">
        <v>0</v>
      </c>
      <c r="F10" s="16">
        <v>20.000000000060616</v>
      </c>
      <c r="G10" s="16">
        <v>19.999999999991534</v>
      </c>
      <c r="H10" s="16">
        <v>1.0000000000763511</v>
      </c>
    </row>
    <row r="11" spans="1:8" ht="13.5" thickBot="1">
      <c r="B11" s="14" t="s">
        <v>109</v>
      </c>
      <c r="C11" s="14" t="s">
        <v>48</v>
      </c>
      <c r="D11" s="17">
        <v>20</v>
      </c>
      <c r="E11" s="17">
        <v>0</v>
      </c>
      <c r="F11" s="14">
        <v>25.000000000120576</v>
      </c>
      <c r="G11" s="14">
        <v>1E+30</v>
      </c>
      <c r="H11" s="14">
        <v>1.190476190568978</v>
      </c>
    </row>
    <row r="13" spans="1:8" ht="13.5" thickBot="1">
      <c r="A13" s="11" t="s">
        <v>15</v>
      </c>
    </row>
    <row r="14" spans="1:8">
      <c r="B14" s="19"/>
      <c r="C14" s="19"/>
      <c r="D14" s="19" t="s">
        <v>30</v>
      </c>
      <c r="E14" s="19" t="s">
        <v>90</v>
      </c>
      <c r="F14" s="19" t="s">
        <v>92</v>
      </c>
      <c r="G14" s="19" t="s">
        <v>87</v>
      </c>
      <c r="H14" s="19" t="s">
        <v>87</v>
      </c>
    </row>
    <row r="15" spans="1:8" ht="13.5" thickBot="1">
      <c r="B15" s="20" t="s">
        <v>4</v>
      </c>
      <c r="C15" s="20" t="s">
        <v>5</v>
      </c>
      <c r="D15" s="20" t="s">
        <v>32</v>
      </c>
      <c r="E15" s="20" t="s">
        <v>91</v>
      </c>
      <c r="F15" s="20" t="s">
        <v>93</v>
      </c>
      <c r="G15" s="20" t="s">
        <v>88</v>
      </c>
      <c r="H15" s="20" t="s">
        <v>89</v>
      </c>
    </row>
    <row r="16" spans="1:8">
      <c r="B16" s="16" t="s">
        <v>110</v>
      </c>
      <c r="C16" s="16" t="s">
        <v>21</v>
      </c>
      <c r="D16" s="18">
        <v>500</v>
      </c>
      <c r="E16" s="18">
        <v>4.7619047618819401</v>
      </c>
      <c r="F16" s="16">
        <v>500</v>
      </c>
      <c r="G16" s="16">
        <v>55.000000000097018</v>
      </c>
      <c r="H16" s="16">
        <v>137.5000000001767</v>
      </c>
    </row>
    <row r="17" spans="2:8">
      <c r="B17" s="16" t="s">
        <v>112</v>
      </c>
      <c r="C17" s="16" t="s">
        <v>21</v>
      </c>
      <c r="D17" s="18">
        <v>350</v>
      </c>
      <c r="E17" s="18">
        <v>1.4285714285922524</v>
      </c>
      <c r="F17" s="16">
        <v>350</v>
      </c>
      <c r="G17" s="16">
        <v>183.33333333309318</v>
      </c>
      <c r="H17" s="16">
        <v>73.333333333272378</v>
      </c>
    </row>
    <row r="18" spans="2:8">
      <c r="B18" s="16" t="s">
        <v>114</v>
      </c>
      <c r="C18" s="16" t="s">
        <v>21</v>
      </c>
      <c r="D18" s="18">
        <v>118.57142857142858</v>
      </c>
      <c r="E18" s="18">
        <v>0</v>
      </c>
      <c r="F18" s="16">
        <v>150</v>
      </c>
      <c r="G18" s="16">
        <v>1E+30</v>
      </c>
      <c r="H18" s="16">
        <v>31.428571428571445</v>
      </c>
    </row>
    <row r="19" spans="2:8" ht="13.5" thickBot="1">
      <c r="B19" s="14" t="s">
        <v>116</v>
      </c>
      <c r="C19" s="14" t="s">
        <v>21</v>
      </c>
      <c r="D19" s="17">
        <v>20</v>
      </c>
      <c r="E19" s="17">
        <v>1.1904761905682271</v>
      </c>
      <c r="F19" s="14">
        <v>20</v>
      </c>
      <c r="G19" s="14">
        <v>27.499999999888793</v>
      </c>
      <c r="H19" s="14">
        <v>20.000000000012616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5"/>
  <sheetViews>
    <sheetView showGridLines="0" workbookViewId="0">
      <selection sqref="A1:A3"/>
    </sheetView>
  </sheetViews>
  <sheetFormatPr defaultRowHeight="12.75"/>
  <cols>
    <col min="1" max="1" width="2.28515625" customWidth="1"/>
    <col min="2" max="2" width="5.28515625" bestFit="1" customWidth="1"/>
    <col min="3" max="3" width="10.5703125" customWidth="1"/>
    <col min="4" max="4" width="12" bestFit="1" customWidth="1"/>
    <col min="5" max="5" width="2.28515625" customWidth="1"/>
    <col min="6" max="6" width="6.7109375" customWidth="1"/>
    <col min="7" max="7" width="12" bestFit="1" customWidth="1"/>
    <col min="8" max="8" width="2.28515625" customWidth="1"/>
    <col min="9" max="10" width="12" bestFit="1" customWidth="1"/>
  </cols>
  <sheetData>
    <row r="1" spans="1:10">
      <c r="A1" s="13" t="s">
        <v>36</v>
      </c>
    </row>
    <row r="2" spans="1:10">
      <c r="A2" s="13" t="s">
        <v>118</v>
      </c>
    </row>
    <row r="3" spans="1:10">
      <c r="A3" s="13" t="s">
        <v>107</v>
      </c>
    </row>
    <row r="5" spans="1:10" ht="13.5" thickBot="1"/>
    <row r="6" spans="1:10">
      <c r="B6" s="19"/>
      <c r="C6" s="19" t="s">
        <v>38</v>
      </c>
      <c r="D6" s="19"/>
    </row>
    <row r="7" spans="1:10" ht="13.5" thickBot="1">
      <c r="B7" s="20" t="s">
        <v>4</v>
      </c>
      <c r="C7" s="20" t="s">
        <v>5</v>
      </c>
      <c r="D7" s="20" t="s">
        <v>32</v>
      </c>
    </row>
    <row r="8" spans="1:10" ht="13.5" thickBot="1">
      <c r="B8" s="14" t="s">
        <v>108</v>
      </c>
      <c r="C8" s="14" t="s">
        <v>9</v>
      </c>
      <c r="D8" s="17">
        <v>2904.7619047619046</v>
      </c>
    </row>
    <row r="10" spans="1:10" ht="13.5" thickBot="1"/>
    <row r="11" spans="1:10">
      <c r="B11" s="19"/>
      <c r="C11" s="19" t="s">
        <v>39</v>
      </c>
      <c r="D11" s="19"/>
      <c r="F11" s="19" t="s">
        <v>40</v>
      </c>
      <c r="G11" s="19" t="s">
        <v>38</v>
      </c>
      <c r="I11" s="19" t="s">
        <v>41</v>
      </c>
      <c r="J11" s="19" t="s">
        <v>38</v>
      </c>
    </row>
    <row r="12" spans="1:10" ht="13.5" thickBot="1">
      <c r="B12" s="20" t="s">
        <v>4</v>
      </c>
      <c r="C12" s="20" t="s">
        <v>5</v>
      </c>
      <c r="D12" s="20" t="s">
        <v>32</v>
      </c>
      <c r="F12" s="20" t="s">
        <v>42</v>
      </c>
      <c r="G12" s="20" t="s">
        <v>43</v>
      </c>
      <c r="I12" s="20" t="s">
        <v>42</v>
      </c>
      <c r="J12" s="20" t="s">
        <v>43</v>
      </c>
    </row>
    <row r="13" spans="1:10">
      <c r="B13" s="16" t="s">
        <v>66</v>
      </c>
      <c r="C13" s="16" t="s">
        <v>12</v>
      </c>
      <c r="D13" s="18">
        <v>26.190476190476193</v>
      </c>
      <c r="F13" s="18">
        <v>0</v>
      </c>
      <c r="G13" s="18">
        <v>1595.2380952380952</v>
      </c>
      <c r="I13" s="18">
        <v>26.190476190433845</v>
      </c>
      <c r="J13" s="18">
        <v>2904.7619047597873</v>
      </c>
    </row>
    <row r="14" spans="1:10">
      <c r="B14" s="16" t="s">
        <v>67</v>
      </c>
      <c r="C14" s="16" t="s">
        <v>14</v>
      </c>
      <c r="D14" s="18">
        <v>54.761904761904759</v>
      </c>
      <c r="F14" s="18">
        <v>0</v>
      </c>
      <c r="G14" s="18">
        <v>1809.5238095238096</v>
      </c>
      <c r="I14" s="18">
        <v>54.76190476008685</v>
      </c>
      <c r="J14" s="18">
        <v>2904.7619047255466</v>
      </c>
    </row>
    <row r="15" spans="1:10" ht="13.5" thickBot="1">
      <c r="B15" s="14" t="s">
        <v>109</v>
      </c>
      <c r="C15" s="14" t="s">
        <v>48</v>
      </c>
      <c r="D15" s="17">
        <v>20</v>
      </c>
      <c r="F15" s="17">
        <v>0</v>
      </c>
      <c r="G15" s="17">
        <v>2404.7619047619046</v>
      </c>
      <c r="I15" s="17">
        <v>20</v>
      </c>
      <c r="J15" s="17">
        <v>2904.7619047619046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14"/>
  <sheetViews>
    <sheetView workbookViewId="0"/>
  </sheetViews>
  <sheetFormatPr defaultRowHeight="12.75"/>
  <sheetData>
    <row r="1" spans="1:7">
      <c r="A1" s="11" t="s">
        <v>120</v>
      </c>
    </row>
    <row r="3" spans="1:7">
      <c r="A3" s="24" t="s">
        <v>44</v>
      </c>
      <c r="B3" s="24"/>
      <c r="C3" s="24"/>
    </row>
    <row r="4" spans="1:7">
      <c r="B4" t="s">
        <v>12</v>
      </c>
      <c r="C4" t="s">
        <v>14</v>
      </c>
      <c r="D4" t="s">
        <v>48</v>
      </c>
    </row>
    <row r="5" spans="1:7">
      <c r="B5" s="9">
        <v>26.190476190476193</v>
      </c>
      <c r="C5" s="9">
        <v>54.761904761904759</v>
      </c>
      <c r="D5" s="9">
        <v>20</v>
      </c>
    </row>
    <row r="7" spans="1:7">
      <c r="A7" s="10" t="s">
        <v>45</v>
      </c>
    </row>
    <row r="8" spans="1:7">
      <c r="A8" t="s">
        <v>9</v>
      </c>
      <c r="B8">
        <v>50</v>
      </c>
      <c r="C8">
        <v>20</v>
      </c>
      <c r="D8" s="11">
        <v>25</v>
      </c>
      <c r="E8" s="9">
        <f>SUMPRODUCT(B5:D5,B8:D8)</f>
        <v>2904.7619047619046</v>
      </c>
    </row>
    <row r="10" spans="1:7">
      <c r="A10" s="10" t="s">
        <v>15</v>
      </c>
      <c r="E10" s="10" t="s">
        <v>21</v>
      </c>
      <c r="G10" s="10" t="s">
        <v>15</v>
      </c>
    </row>
    <row r="11" spans="1:7">
      <c r="B11">
        <v>9</v>
      </c>
      <c r="C11">
        <v>3</v>
      </c>
      <c r="D11">
        <v>5</v>
      </c>
      <c r="E11" s="9">
        <f>SUMPRODUCT(B5:D5,B11:D11)</f>
        <v>500</v>
      </c>
      <c r="F11" t="s">
        <v>46</v>
      </c>
      <c r="G11">
        <v>500</v>
      </c>
    </row>
    <row r="12" spans="1:7">
      <c r="B12">
        <v>5</v>
      </c>
      <c r="C12">
        <v>4</v>
      </c>
      <c r="D12">
        <v>0</v>
      </c>
      <c r="E12" s="9">
        <f>SUMPRODUCT(B5:D5,B12:D12)</f>
        <v>350</v>
      </c>
      <c r="F12" t="s">
        <v>46</v>
      </c>
      <c r="G12">
        <v>350</v>
      </c>
    </row>
    <row r="13" spans="1:7">
      <c r="B13">
        <v>3</v>
      </c>
      <c r="C13">
        <v>0</v>
      </c>
      <c r="D13">
        <v>2</v>
      </c>
      <c r="E13" s="9">
        <f>SUMPRODUCT(B5:D5,B13:D13)</f>
        <v>118.57142857142858</v>
      </c>
      <c r="F13" t="s">
        <v>46</v>
      </c>
      <c r="G13">
        <v>150</v>
      </c>
    </row>
    <row r="14" spans="1:7">
      <c r="B14">
        <v>0</v>
      </c>
      <c r="C14">
        <v>0</v>
      </c>
      <c r="D14">
        <v>1</v>
      </c>
      <c r="E14" s="9">
        <f>SUMPRODUCT(B5:D5,B14:D14)</f>
        <v>20</v>
      </c>
      <c r="F14" t="s">
        <v>46</v>
      </c>
      <c r="G14">
        <v>20</v>
      </c>
    </row>
  </sheetData>
  <mergeCells count="1">
    <mergeCell ref="A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showGridLines="0" workbookViewId="0"/>
  </sheetViews>
  <sheetFormatPr defaultRowHeight="12.75"/>
  <cols>
    <col min="1" max="1" width="2.28515625" customWidth="1"/>
    <col min="2" max="4" width="6.28515625" customWidth="1"/>
    <col min="5" max="5" width="12" customWidth="1"/>
    <col min="6" max="1025" width="8.7109375" customWidth="1"/>
  </cols>
  <sheetData>
    <row r="1" spans="1:5">
      <c r="A1" s="1" t="s">
        <v>29</v>
      </c>
    </row>
    <row r="2" spans="1:5">
      <c r="A2" s="1" t="s">
        <v>1</v>
      </c>
    </row>
    <row r="3" spans="1:5">
      <c r="A3" s="1" t="s">
        <v>2</v>
      </c>
    </row>
    <row r="6" spans="1:5">
      <c r="A6" t="s">
        <v>10</v>
      </c>
    </row>
    <row r="7" spans="1:5">
      <c r="B7" s="7"/>
      <c r="C7" s="7"/>
      <c r="D7" s="7" t="s">
        <v>30</v>
      </c>
      <c r="E7" s="7" t="s">
        <v>31</v>
      </c>
    </row>
    <row r="8" spans="1:5">
      <c r="B8" s="8" t="s">
        <v>4</v>
      </c>
      <c r="C8" s="8" t="s">
        <v>5</v>
      </c>
      <c r="D8" s="8" t="s">
        <v>32</v>
      </c>
      <c r="E8" s="8" t="s">
        <v>33</v>
      </c>
    </row>
    <row r="9" spans="1:5">
      <c r="B9" s="5" t="s">
        <v>11</v>
      </c>
      <c r="C9" s="5" t="s">
        <v>12</v>
      </c>
      <c r="D9" s="6">
        <v>3</v>
      </c>
      <c r="E9" s="6">
        <v>0</v>
      </c>
    </row>
    <row r="10" spans="1:5">
      <c r="B10" s="3" t="s">
        <v>13</v>
      </c>
      <c r="C10" s="3" t="s">
        <v>14</v>
      </c>
      <c r="D10" s="4">
        <v>9</v>
      </c>
      <c r="E10" s="4">
        <v>0</v>
      </c>
    </row>
    <row r="12" spans="1:5">
      <c r="A12" t="s">
        <v>15</v>
      </c>
    </row>
    <row r="13" spans="1:5">
      <c r="B13" s="7"/>
      <c r="C13" s="7"/>
      <c r="D13" s="7" t="s">
        <v>30</v>
      </c>
      <c r="E13" s="7" t="s">
        <v>34</v>
      </c>
    </row>
    <row r="14" spans="1:5">
      <c r="B14" s="8" t="s">
        <v>4</v>
      </c>
      <c r="C14" s="8" t="s">
        <v>5</v>
      </c>
      <c r="D14" s="8" t="s">
        <v>32</v>
      </c>
      <c r="E14" s="8" t="s">
        <v>35</v>
      </c>
    </row>
    <row r="15" spans="1:5">
      <c r="B15" s="5" t="s">
        <v>20</v>
      </c>
      <c r="C15" s="5" t="s">
        <v>21</v>
      </c>
      <c r="D15" s="6">
        <v>15</v>
      </c>
      <c r="E15" s="6">
        <v>3.3333333333333299</v>
      </c>
    </row>
    <row r="16" spans="1:5">
      <c r="B16" s="5" t="s">
        <v>24</v>
      </c>
      <c r="C16" s="5" t="s">
        <v>21</v>
      </c>
      <c r="D16" s="6">
        <v>12</v>
      </c>
      <c r="E16" s="6">
        <v>13.3333333333333</v>
      </c>
    </row>
    <row r="17" spans="2:5">
      <c r="B17" s="3" t="s">
        <v>26</v>
      </c>
      <c r="C17" s="3" t="s">
        <v>21</v>
      </c>
      <c r="D17" s="4">
        <v>42</v>
      </c>
      <c r="E17" s="4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49"/>
  <sheetViews>
    <sheetView tabSelected="1" workbookViewId="0">
      <selection activeCell="O51" sqref="O51"/>
    </sheetView>
  </sheetViews>
  <sheetFormatPr defaultRowHeight="12.75"/>
  <cols>
    <col min="1" max="1" width="13.7109375" customWidth="1"/>
    <col min="2" max="1025" width="11.5703125"/>
  </cols>
  <sheetData>
    <row r="1" spans="1:11">
      <c r="A1" s="11" t="s">
        <v>120</v>
      </c>
    </row>
    <row r="2" spans="1:11">
      <c r="A2" t="s">
        <v>49</v>
      </c>
      <c r="B2" t="s">
        <v>50</v>
      </c>
      <c r="C2" s="9" t="s">
        <v>12</v>
      </c>
      <c r="D2" t="s">
        <v>14</v>
      </c>
      <c r="E2" t="s">
        <v>48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</row>
    <row r="3" spans="1:11">
      <c r="B3">
        <v>1</v>
      </c>
      <c r="C3">
        <v>-50</v>
      </c>
      <c r="D3">
        <v>-20</v>
      </c>
      <c r="E3">
        <v>-25</v>
      </c>
      <c r="F3">
        <v>0</v>
      </c>
      <c r="G3">
        <v>0</v>
      </c>
      <c r="H3">
        <v>0</v>
      </c>
      <c r="I3">
        <v>0</v>
      </c>
      <c r="J3">
        <v>0</v>
      </c>
    </row>
    <row r="4" spans="1:11">
      <c r="A4" t="s">
        <v>51</v>
      </c>
      <c r="B4">
        <v>0</v>
      </c>
      <c r="C4">
        <v>9</v>
      </c>
      <c r="D4">
        <v>3</v>
      </c>
      <c r="E4">
        <v>5</v>
      </c>
      <c r="F4">
        <v>1</v>
      </c>
      <c r="G4">
        <v>0</v>
      </c>
      <c r="H4">
        <v>0</v>
      </c>
      <c r="I4">
        <v>0</v>
      </c>
      <c r="J4">
        <v>500</v>
      </c>
      <c r="K4">
        <f>J4/C4</f>
        <v>55.555555555555557</v>
      </c>
    </row>
    <row r="5" spans="1:11">
      <c r="A5" t="s">
        <v>52</v>
      </c>
      <c r="B5">
        <v>0</v>
      </c>
      <c r="C5">
        <v>5</v>
      </c>
      <c r="D5">
        <v>4</v>
      </c>
      <c r="E5">
        <v>0</v>
      </c>
      <c r="F5">
        <v>0</v>
      </c>
      <c r="G5">
        <v>1</v>
      </c>
      <c r="H5">
        <v>0</v>
      </c>
      <c r="I5">
        <v>0</v>
      </c>
      <c r="J5">
        <v>350</v>
      </c>
      <c r="K5">
        <f>J5/C5</f>
        <v>70</v>
      </c>
    </row>
    <row r="6" spans="1:11">
      <c r="A6" s="9" t="s">
        <v>53</v>
      </c>
      <c r="B6">
        <v>0</v>
      </c>
      <c r="C6">
        <v>3</v>
      </c>
      <c r="D6">
        <v>0</v>
      </c>
      <c r="E6">
        <v>2</v>
      </c>
      <c r="F6">
        <v>0</v>
      </c>
      <c r="G6">
        <v>0</v>
      </c>
      <c r="H6">
        <v>1</v>
      </c>
      <c r="I6">
        <v>0</v>
      </c>
      <c r="J6">
        <v>150</v>
      </c>
      <c r="K6">
        <f>J6/C6</f>
        <v>50</v>
      </c>
    </row>
    <row r="7" spans="1:11">
      <c r="A7" t="s">
        <v>54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20</v>
      </c>
      <c r="K7" t="e">
        <f>J7/C7</f>
        <v>#DIV/0!</v>
      </c>
    </row>
    <row r="10" spans="1:11">
      <c r="A10" t="s">
        <v>49</v>
      </c>
      <c r="B10" t="s">
        <v>50</v>
      </c>
      <c r="C10" s="12" t="s">
        <v>12</v>
      </c>
      <c r="D10" s="9" t="s">
        <v>14</v>
      </c>
      <c r="E10" t="s">
        <v>48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</row>
    <row r="11" spans="1:11">
      <c r="B11">
        <f t="shared" ref="B11:J11" si="0">B3+(50*B14)</f>
        <v>1</v>
      </c>
      <c r="C11">
        <f t="shared" si="0"/>
        <v>0</v>
      </c>
      <c r="D11">
        <f t="shared" si="0"/>
        <v>-20</v>
      </c>
      <c r="E11">
        <f t="shared" si="0"/>
        <v>8.3333333333333286</v>
      </c>
      <c r="F11">
        <f t="shared" si="0"/>
        <v>0</v>
      </c>
      <c r="G11">
        <f t="shared" si="0"/>
        <v>0</v>
      </c>
      <c r="H11">
        <f t="shared" si="0"/>
        <v>16.666666666666664</v>
      </c>
      <c r="I11">
        <f t="shared" si="0"/>
        <v>0</v>
      </c>
      <c r="J11">
        <f t="shared" si="0"/>
        <v>2500</v>
      </c>
      <c r="K11">
        <f>J11/D11</f>
        <v>-125</v>
      </c>
    </row>
    <row r="12" spans="1:11">
      <c r="A12" s="9" t="s">
        <v>51</v>
      </c>
      <c r="B12">
        <f t="shared" ref="B12:J12" si="1">B4-(9*B14)</f>
        <v>0</v>
      </c>
      <c r="C12">
        <f t="shared" si="1"/>
        <v>0</v>
      </c>
      <c r="D12">
        <f t="shared" si="1"/>
        <v>3</v>
      </c>
      <c r="E12">
        <f t="shared" si="1"/>
        <v>-1</v>
      </c>
      <c r="F12">
        <f t="shared" si="1"/>
        <v>1</v>
      </c>
      <c r="G12">
        <f t="shared" si="1"/>
        <v>0</v>
      </c>
      <c r="H12">
        <f t="shared" si="1"/>
        <v>-3</v>
      </c>
      <c r="I12">
        <f t="shared" si="1"/>
        <v>0</v>
      </c>
      <c r="J12">
        <f t="shared" si="1"/>
        <v>50</v>
      </c>
      <c r="K12">
        <f>J12/D12</f>
        <v>16.666666666666668</v>
      </c>
    </row>
    <row r="13" spans="1:11">
      <c r="A13" t="s">
        <v>52</v>
      </c>
      <c r="B13">
        <f t="shared" ref="B13:J13" si="2">B5-(5*B14)</f>
        <v>0</v>
      </c>
      <c r="C13">
        <f t="shared" si="2"/>
        <v>0</v>
      </c>
      <c r="D13">
        <f t="shared" si="2"/>
        <v>4</v>
      </c>
      <c r="E13">
        <f t="shared" si="2"/>
        <v>-3.333333333333333</v>
      </c>
      <c r="F13">
        <f t="shared" si="2"/>
        <v>0</v>
      </c>
      <c r="G13">
        <f t="shared" si="2"/>
        <v>1</v>
      </c>
      <c r="H13">
        <f t="shared" si="2"/>
        <v>-1.6666666666666665</v>
      </c>
      <c r="I13">
        <f t="shared" si="2"/>
        <v>0</v>
      </c>
      <c r="J13">
        <f t="shared" si="2"/>
        <v>100</v>
      </c>
      <c r="K13">
        <f>J13/D13</f>
        <v>25</v>
      </c>
    </row>
    <row r="14" spans="1:11">
      <c r="A14" s="12" t="s">
        <v>12</v>
      </c>
      <c r="B14">
        <f t="shared" ref="B14:J14" si="3">B6/3</f>
        <v>0</v>
      </c>
      <c r="C14">
        <f t="shared" si="3"/>
        <v>1</v>
      </c>
      <c r="D14">
        <f t="shared" si="3"/>
        <v>0</v>
      </c>
      <c r="E14">
        <f t="shared" si="3"/>
        <v>0.66666666666666663</v>
      </c>
      <c r="F14">
        <f t="shared" si="3"/>
        <v>0</v>
      </c>
      <c r="G14">
        <f t="shared" si="3"/>
        <v>0</v>
      </c>
      <c r="H14">
        <f t="shared" si="3"/>
        <v>0.33333333333333331</v>
      </c>
      <c r="I14">
        <f t="shared" si="3"/>
        <v>0</v>
      </c>
      <c r="J14">
        <f t="shared" si="3"/>
        <v>50</v>
      </c>
      <c r="K14" t="e">
        <f>J14/D14</f>
        <v>#DIV/0!</v>
      </c>
    </row>
    <row r="15" spans="1:11">
      <c r="A15" t="s">
        <v>54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1</v>
      </c>
      <c r="J15">
        <v>20</v>
      </c>
      <c r="K15" t="e">
        <f>J15/D15</f>
        <v>#DIV/0!</v>
      </c>
    </row>
    <row r="18" spans="1:11">
      <c r="C18" s="12"/>
    </row>
    <row r="20" spans="1:11">
      <c r="A20" s="12" t="s">
        <v>49</v>
      </c>
      <c r="B20" t="s">
        <v>50</v>
      </c>
      <c r="C20" t="s">
        <v>12</v>
      </c>
      <c r="D20" t="s">
        <v>14</v>
      </c>
      <c r="E20" t="s">
        <v>48</v>
      </c>
      <c r="F20" t="s">
        <v>51</v>
      </c>
      <c r="G20" t="s">
        <v>52</v>
      </c>
      <c r="H20" s="9" t="s">
        <v>53</v>
      </c>
      <c r="I20" t="s">
        <v>54</v>
      </c>
      <c r="J20" t="s">
        <v>55</v>
      </c>
      <c r="K20" t="s">
        <v>56</v>
      </c>
    </row>
    <row r="21" spans="1:11">
      <c r="B21">
        <f t="shared" ref="B21:J21" si="4">B11+B22*20</f>
        <v>1</v>
      </c>
      <c r="C21">
        <f t="shared" si="4"/>
        <v>0</v>
      </c>
      <c r="D21">
        <f t="shared" si="4"/>
        <v>0</v>
      </c>
      <c r="E21">
        <f t="shared" si="4"/>
        <v>1.6666666666666625</v>
      </c>
      <c r="F21">
        <f t="shared" si="4"/>
        <v>6.6666666666666661</v>
      </c>
      <c r="G21">
        <f t="shared" si="4"/>
        <v>0</v>
      </c>
      <c r="H21">
        <f t="shared" si="4"/>
        <v>-3.3333333333333357</v>
      </c>
      <c r="I21">
        <f t="shared" si="4"/>
        <v>0</v>
      </c>
      <c r="J21">
        <f t="shared" si="4"/>
        <v>2833.3333333333335</v>
      </c>
    </row>
    <row r="22" spans="1:11">
      <c r="A22" s="12" t="s">
        <v>14</v>
      </c>
      <c r="B22">
        <f t="shared" ref="B22:J22" si="5">B12/3</f>
        <v>0</v>
      </c>
      <c r="C22">
        <f t="shared" si="5"/>
        <v>0</v>
      </c>
      <c r="D22">
        <f t="shared" si="5"/>
        <v>1</v>
      </c>
      <c r="E22">
        <f t="shared" si="5"/>
        <v>-0.33333333333333331</v>
      </c>
      <c r="F22">
        <f t="shared" si="5"/>
        <v>0.33333333333333331</v>
      </c>
      <c r="G22">
        <f t="shared" si="5"/>
        <v>0</v>
      </c>
      <c r="H22">
        <f t="shared" si="5"/>
        <v>-1</v>
      </c>
      <c r="I22">
        <f t="shared" si="5"/>
        <v>0</v>
      </c>
      <c r="J22">
        <f t="shared" si="5"/>
        <v>16.666666666666668</v>
      </c>
    </row>
    <row r="23" spans="1:11">
      <c r="A23" s="9" t="s">
        <v>52</v>
      </c>
      <c r="B23">
        <f t="shared" ref="B23:J23" si="6">B13-B22*4</f>
        <v>0</v>
      </c>
      <c r="C23">
        <f t="shared" si="6"/>
        <v>0</v>
      </c>
      <c r="D23">
        <f t="shared" si="6"/>
        <v>0</v>
      </c>
      <c r="E23">
        <f t="shared" si="6"/>
        <v>-1.9999999999999998</v>
      </c>
      <c r="F23">
        <f t="shared" si="6"/>
        <v>-1.3333333333333333</v>
      </c>
      <c r="G23">
        <f t="shared" si="6"/>
        <v>1</v>
      </c>
      <c r="H23">
        <f t="shared" si="6"/>
        <v>2.3333333333333335</v>
      </c>
      <c r="I23">
        <f t="shared" si="6"/>
        <v>0</v>
      </c>
      <c r="J23">
        <f t="shared" si="6"/>
        <v>33.333333333333329</v>
      </c>
      <c r="K23">
        <f>J23/H23</f>
        <v>14.285714285714283</v>
      </c>
    </row>
    <row r="24" spans="1:11">
      <c r="A24" t="s">
        <v>12</v>
      </c>
      <c r="B24">
        <v>0</v>
      </c>
      <c r="C24">
        <v>1</v>
      </c>
      <c r="D24">
        <v>0</v>
      </c>
      <c r="E24">
        <v>0.66666666666666696</v>
      </c>
      <c r="F24">
        <v>0</v>
      </c>
      <c r="G24">
        <v>0</v>
      </c>
      <c r="H24">
        <v>0.33333333333333298</v>
      </c>
      <c r="I24">
        <v>0</v>
      </c>
      <c r="J24">
        <v>50</v>
      </c>
      <c r="K24">
        <f>J24/H24</f>
        <v>150.00000000000017</v>
      </c>
    </row>
    <row r="25" spans="1:11">
      <c r="A25" t="s">
        <v>54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1</v>
      </c>
      <c r="J25">
        <v>20</v>
      </c>
    </row>
    <row r="28" spans="1:11">
      <c r="A28" t="s">
        <v>49</v>
      </c>
      <c r="B28" t="s">
        <v>50</v>
      </c>
      <c r="C28" t="s">
        <v>12</v>
      </c>
      <c r="D28" t="s">
        <v>14</v>
      </c>
      <c r="E28" t="s">
        <v>48</v>
      </c>
      <c r="F28" t="s">
        <v>51</v>
      </c>
      <c r="G28" t="s">
        <v>52</v>
      </c>
      <c r="H28" t="s">
        <v>53</v>
      </c>
      <c r="I28" t="s">
        <v>54</v>
      </c>
      <c r="J28" t="s">
        <v>55</v>
      </c>
      <c r="K28" t="s">
        <v>56</v>
      </c>
    </row>
    <row r="29" spans="1:11">
      <c r="B29">
        <v>1</v>
      </c>
      <c r="C29">
        <v>0</v>
      </c>
      <c r="D29">
        <v>0</v>
      </c>
      <c r="E29">
        <v>1.67</v>
      </c>
      <c r="F29">
        <v>6.67</v>
      </c>
      <c r="G29">
        <v>0</v>
      </c>
      <c r="H29">
        <v>-3.34</v>
      </c>
      <c r="I29">
        <v>0</v>
      </c>
      <c r="J29">
        <v>2833.33</v>
      </c>
    </row>
    <row r="30" spans="1:11">
      <c r="A30" t="s">
        <v>14</v>
      </c>
      <c r="B30">
        <v>0</v>
      </c>
      <c r="C30">
        <v>0</v>
      </c>
      <c r="D30">
        <v>1</v>
      </c>
      <c r="E30">
        <v>-0.33</v>
      </c>
      <c r="F30">
        <v>0.33</v>
      </c>
      <c r="G30">
        <v>0</v>
      </c>
      <c r="H30">
        <v>-1</v>
      </c>
      <c r="I30">
        <v>0</v>
      </c>
      <c r="J30">
        <v>16.670000000000002</v>
      </c>
    </row>
    <row r="31" spans="1:11">
      <c r="A31" t="s">
        <v>52</v>
      </c>
      <c r="B31">
        <v>0</v>
      </c>
      <c r="C31">
        <v>0</v>
      </c>
      <c r="D31">
        <v>0</v>
      </c>
      <c r="E31">
        <v>-2</v>
      </c>
      <c r="F31">
        <v>-1.33</v>
      </c>
      <c r="G31">
        <v>1</v>
      </c>
      <c r="H31">
        <v>2.33</v>
      </c>
      <c r="I31">
        <v>0</v>
      </c>
      <c r="J31">
        <v>33.33</v>
      </c>
      <c r="K31">
        <v>14.285714285714301</v>
      </c>
    </row>
    <row r="32" spans="1:11">
      <c r="A32" t="s">
        <v>12</v>
      </c>
      <c r="B32">
        <v>0</v>
      </c>
      <c r="C32">
        <v>1</v>
      </c>
      <c r="D32">
        <v>0</v>
      </c>
      <c r="E32">
        <v>0.67</v>
      </c>
      <c r="F32">
        <v>0</v>
      </c>
      <c r="G32">
        <v>0</v>
      </c>
      <c r="H32">
        <v>0.33</v>
      </c>
      <c r="I32">
        <v>0</v>
      </c>
      <c r="J32">
        <v>50</v>
      </c>
      <c r="K32">
        <v>150</v>
      </c>
    </row>
    <row r="33" spans="1:14">
      <c r="A33" t="s">
        <v>54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20</v>
      </c>
    </row>
    <row r="36" spans="1:14">
      <c r="A36" t="s">
        <v>49</v>
      </c>
      <c r="B36" t="s">
        <v>50</v>
      </c>
      <c r="C36" t="s">
        <v>12</v>
      </c>
      <c r="D36" t="s">
        <v>14</v>
      </c>
      <c r="E36" s="9" t="s">
        <v>48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</row>
    <row r="37" spans="1:14">
      <c r="B37">
        <f t="shared" ref="B37:J37" si="7">B29+(3.34*B39)</f>
        <v>1</v>
      </c>
      <c r="C37">
        <f t="shared" si="7"/>
        <v>0</v>
      </c>
      <c r="D37">
        <f t="shared" si="7"/>
        <v>0</v>
      </c>
      <c r="E37">
        <f t="shared" si="7"/>
        <v>-5.01</v>
      </c>
      <c r="F37">
        <f t="shared" si="7"/>
        <v>2.2278000000000002</v>
      </c>
      <c r="G37">
        <f t="shared" si="7"/>
        <v>3.34</v>
      </c>
      <c r="H37">
        <f t="shared" si="7"/>
        <v>0</v>
      </c>
      <c r="I37">
        <f t="shared" si="7"/>
        <v>0</v>
      </c>
      <c r="J37">
        <f t="shared" si="7"/>
        <v>2944.6522</v>
      </c>
    </row>
    <row r="38" spans="1:14">
      <c r="A38" t="s">
        <v>14</v>
      </c>
      <c r="B38">
        <f t="shared" ref="B38:J38" si="8">B30+1*B39</f>
        <v>0</v>
      </c>
      <c r="C38">
        <f t="shared" si="8"/>
        <v>0</v>
      </c>
      <c r="D38">
        <f t="shared" si="8"/>
        <v>1</v>
      </c>
      <c r="E38">
        <f t="shared" si="8"/>
        <v>-2.33</v>
      </c>
      <c r="F38">
        <f t="shared" si="8"/>
        <v>-1</v>
      </c>
      <c r="G38">
        <f t="shared" si="8"/>
        <v>1</v>
      </c>
      <c r="H38">
        <f t="shared" si="8"/>
        <v>0</v>
      </c>
      <c r="I38">
        <f t="shared" si="8"/>
        <v>0</v>
      </c>
      <c r="J38">
        <f t="shared" si="8"/>
        <v>50</v>
      </c>
    </row>
    <row r="39" spans="1:14">
      <c r="A39" t="s">
        <v>53</v>
      </c>
      <c r="B39">
        <v>0</v>
      </c>
      <c r="C39">
        <v>0</v>
      </c>
      <c r="D39">
        <v>0</v>
      </c>
      <c r="E39">
        <v>-2</v>
      </c>
      <c r="F39">
        <v>-1.33</v>
      </c>
      <c r="G39">
        <v>1</v>
      </c>
      <c r="H39">
        <f>H31/2.33</f>
        <v>1</v>
      </c>
      <c r="I39">
        <v>0</v>
      </c>
      <c r="J39">
        <v>33.33</v>
      </c>
    </row>
    <row r="40" spans="1:14">
      <c r="A40" t="s">
        <v>12</v>
      </c>
      <c r="B40">
        <f t="shared" ref="B40:J40" si="9">B32-(0.33*B39)</f>
        <v>0</v>
      </c>
      <c r="C40">
        <f t="shared" si="9"/>
        <v>1</v>
      </c>
      <c r="D40">
        <f t="shared" si="9"/>
        <v>0</v>
      </c>
      <c r="E40">
        <f t="shared" si="9"/>
        <v>1.33</v>
      </c>
      <c r="F40">
        <f t="shared" si="9"/>
        <v>0.43890000000000007</v>
      </c>
      <c r="G40">
        <f t="shared" si="9"/>
        <v>-0.33</v>
      </c>
      <c r="H40">
        <f t="shared" si="9"/>
        <v>0</v>
      </c>
      <c r="I40">
        <f t="shared" si="9"/>
        <v>0</v>
      </c>
      <c r="J40">
        <f t="shared" si="9"/>
        <v>39.001100000000001</v>
      </c>
      <c r="K40">
        <f>J40/E40</f>
        <v>29.324135338345865</v>
      </c>
    </row>
    <row r="41" spans="1:14">
      <c r="A41" s="9" t="s">
        <v>54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1</v>
      </c>
      <c r="J41">
        <v>20</v>
      </c>
      <c r="K41">
        <f>J41/E41</f>
        <v>20</v>
      </c>
    </row>
    <row r="44" spans="1:14">
      <c r="A44" t="s">
        <v>49</v>
      </c>
      <c r="B44" t="s">
        <v>50</v>
      </c>
      <c r="C44" t="s">
        <v>12</v>
      </c>
      <c r="D44" t="s">
        <v>14</v>
      </c>
      <c r="E44" t="s">
        <v>48</v>
      </c>
      <c r="F44" t="s">
        <v>51</v>
      </c>
      <c r="G44" t="s">
        <v>52</v>
      </c>
      <c r="H44" t="s">
        <v>53</v>
      </c>
      <c r="I44" t="s">
        <v>54</v>
      </c>
      <c r="J44" t="s">
        <v>55</v>
      </c>
      <c r="K44" t="s">
        <v>56</v>
      </c>
    </row>
    <row r="45" spans="1:14">
      <c r="B45">
        <f t="shared" ref="B45:J45" si="10">B37+(5.01*B49)</f>
        <v>1</v>
      </c>
      <c r="C45">
        <f t="shared" si="10"/>
        <v>0</v>
      </c>
      <c r="D45">
        <f t="shared" si="10"/>
        <v>0</v>
      </c>
      <c r="E45">
        <f t="shared" si="10"/>
        <v>0</v>
      </c>
      <c r="F45">
        <f t="shared" si="10"/>
        <v>2.2278000000000002</v>
      </c>
      <c r="G45">
        <f t="shared" si="10"/>
        <v>3.34</v>
      </c>
      <c r="H45">
        <f t="shared" si="10"/>
        <v>0</v>
      </c>
      <c r="I45">
        <f t="shared" si="10"/>
        <v>5.01</v>
      </c>
      <c r="J45">
        <f t="shared" si="10"/>
        <v>3044.8521999999998</v>
      </c>
      <c r="N45" s="11" t="s">
        <v>124</v>
      </c>
    </row>
    <row r="46" spans="1:14">
      <c r="A46" t="s">
        <v>14</v>
      </c>
      <c r="B46">
        <f t="shared" ref="B46:J46" si="11">B38+(2.33*B49)</f>
        <v>0</v>
      </c>
      <c r="C46">
        <f t="shared" si="11"/>
        <v>0</v>
      </c>
      <c r="D46">
        <f t="shared" si="11"/>
        <v>1</v>
      </c>
      <c r="E46">
        <f t="shared" si="11"/>
        <v>0</v>
      </c>
      <c r="F46">
        <f t="shared" si="11"/>
        <v>-1</v>
      </c>
      <c r="G46">
        <f t="shared" si="11"/>
        <v>1</v>
      </c>
      <c r="H46">
        <f t="shared" si="11"/>
        <v>0</v>
      </c>
      <c r="I46">
        <f t="shared" si="11"/>
        <v>2.33</v>
      </c>
      <c r="J46">
        <f t="shared" si="11"/>
        <v>96.6</v>
      </c>
    </row>
    <row r="47" spans="1:14">
      <c r="A47" t="s">
        <v>53</v>
      </c>
      <c r="B47">
        <f t="shared" ref="B47:J47" si="12">B39+2*B49</f>
        <v>0</v>
      </c>
      <c r="C47">
        <f t="shared" si="12"/>
        <v>0</v>
      </c>
      <c r="D47">
        <f t="shared" si="12"/>
        <v>0</v>
      </c>
      <c r="E47">
        <f t="shared" si="12"/>
        <v>0</v>
      </c>
      <c r="F47">
        <f t="shared" si="12"/>
        <v>-1.33</v>
      </c>
      <c r="G47">
        <f t="shared" si="12"/>
        <v>1</v>
      </c>
      <c r="H47">
        <f t="shared" si="12"/>
        <v>1</v>
      </c>
      <c r="I47">
        <f t="shared" si="12"/>
        <v>2</v>
      </c>
      <c r="J47">
        <f t="shared" si="12"/>
        <v>73.33</v>
      </c>
    </row>
    <row r="48" spans="1:14">
      <c r="A48" t="s">
        <v>12</v>
      </c>
      <c r="B48">
        <f t="shared" ref="B48:J48" si="13">B40-1.33*B49</f>
        <v>0</v>
      </c>
      <c r="C48">
        <f t="shared" si="13"/>
        <v>1</v>
      </c>
      <c r="D48">
        <f t="shared" si="13"/>
        <v>0</v>
      </c>
      <c r="E48">
        <f t="shared" si="13"/>
        <v>0</v>
      </c>
      <c r="F48">
        <f t="shared" si="13"/>
        <v>0.43890000000000007</v>
      </c>
      <c r="G48">
        <f t="shared" si="13"/>
        <v>-0.33</v>
      </c>
      <c r="H48">
        <f t="shared" si="13"/>
        <v>0</v>
      </c>
      <c r="I48">
        <f t="shared" si="13"/>
        <v>-1.33</v>
      </c>
      <c r="J48">
        <f t="shared" si="13"/>
        <v>12.4011</v>
      </c>
      <c r="K48">
        <v>29.324135338345901</v>
      </c>
    </row>
    <row r="49" spans="1:11">
      <c r="A49" t="s">
        <v>48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1</v>
      </c>
      <c r="J49">
        <v>20</v>
      </c>
      <c r="K49">
        <v>20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1" sqref="B31"/>
    </sheetView>
  </sheetViews>
  <sheetFormatPr defaultRowHeight="12.75"/>
  <cols>
    <col min="1" max="1" width="15.5703125" customWidth="1"/>
  </cols>
  <sheetData>
    <row r="1" spans="1:9">
      <c r="A1" s="11" t="s">
        <v>119</v>
      </c>
    </row>
    <row r="3" spans="1:9">
      <c r="A3" s="24" t="s">
        <v>44</v>
      </c>
      <c r="B3" s="24"/>
      <c r="C3" s="24"/>
      <c r="D3" s="11"/>
      <c r="E3" s="11"/>
      <c r="F3" s="11"/>
    </row>
    <row r="4" spans="1:9">
      <c r="A4" s="11"/>
      <c r="B4" s="11" t="s">
        <v>12</v>
      </c>
      <c r="C4" s="11" t="s">
        <v>14</v>
      </c>
      <c r="D4" s="11"/>
      <c r="E4" s="11"/>
      <c r="F4" s="11"/>
    </row>
    <row r="5" spans="1:9">
      <c r="A5" s="11"/>
      <c r="B5" s="9">
        <v>3.333333333333333</v>
      </c>
      <c r="C5" s="9">
        <v>3.333333333333333</v>
      </c>
      <c r="D5" s="11"/>
      <c r="E5" s="11"/>
      <c r="F5" s="11"/>
    </row>
    <row r="6" spans="1:9">
      <c r="A6" s="11"/>
      <c r="B6" s="11"/>
      <c r="C6" s="11"/>
      <c r="D6" s="11"/>
      <c r="E6" s="11"/>
      <c r="F6" s="11"/>
    </row>
    <row r="7" spans="1:9">
      <c r="A7" s="10" t="s">
        <v>45</v>
      </c>
      <c r="B7" s="11"/>
      <c r="C7" s="11"/>
      <c r="D7" s="11"/>
      <c r="E7" s="11"/>
      <c r="F7" s="11"/>
    </row>
    <row r="8" spans="1:9">
      <c r="A8" s="11" t="s">
        <v>9</v>
      </c>
      <c r="B8" s="11">
        <v>20</v>
      </c>
      <c r="C8" s="11">
        <v>30</v>
      </c>
      <c r="D8" s="9">
        <f>SUMPRODUCT(B5:C5,B8:C8)</f>
        <v>166.66666666666663</v>
      </c>
      <c r="E8" s="11"/>
      <c r="F8" s="11"/>
    </row>
    <row r="9" spans="1:9">
      <c r="A9" s="11"/>
      <c r="B9" s="11"/>
      <c r="C9" s="11"/>
      <c r="D9" s="11"/>
      <c r="E9" s="11"/>
      <c r="F9" s="11"/>
    </row>
    <row r="10" spans="1:9">
      <c r="A10" s="10" t="s">
        <v>15</v>
      </c>
      <c r="B10" s="11"/>
      <c r="C10" s="11"/>
      <c r="D10" s="10" t="s">
        <v>21</v>
      </c>
      <c r="E10" s="11"/>
      <c r="F10" s="10" t="s">
        <v>15</v>
      </c>
    </row>
    <row r="11" spans="1:9">
      <c r="A11" s="11"/>
      <c r="B11" s="11">
        <v>2</v>
      </c>
      <c r="C11" s="11">
        <v>1</v>
      </c>
      <c r="D11" s="9">
        <f>SUMPRODUCT(B5:C5,B11:C11)</f>
        <v>10</v>
      </c>
      <c r="E11" s="11" t="s">
        <v>46</v>
      </c>
      <c r="F11" s="11">
        <v>10</v>
      </c>
    </row>
    <row r="12" spans="1:9">
      <c r="A12" s="11"/>
      <c r="B12" s="11">
        <v>3</v>
      </c>
      <c r="C12" s="11">
        <v>3</v>
      </c>
      <c r="D12" s="9">
        <f>SUMPRODUCT(B5:C5,B12:C12)</f>
        <v>20</v>
      </c>
      <c r="E12" s="11" t="s">
        <v>46</v>
      </c>
      <c r="F12" s="11">
        <v>20</v>
      </c>
    </row>
    <row r="13" spans="1:9">
      <c r="A13" s="11"/>
      <c r="B13" s="11">
        <v>2</v>
      </c>
      <c r="C13" s="11">
        <v>4</v>
      </c>
      <c r="D13" s="9">
        <f>SUMPRODUCT(B5:C5,B13:C13)</f>
        <v>20</v>
      </c>
      <c r="E13" s="11" t="s">
        <v>46</v>
      </c>
      <c r="F13" s="11">
        <v>20</v>
      </c>
    </row>
    <row r="16" spans="1:9">
      <c r="A16" s="11" t="s">
        <v>49</v>
      </c>
      <c r="B16" s="11" t="s">
        <v>50</v>
      </c>
      <c r="C16" s="21" t="s">
        <v>12</v>
      </c>
      <c r="D16" s="22" t="s">
        <v>14</v>
      </c>
      <c r="E16" s="11" t="s">
        <v>48</v>
      </c>
      <c r="F16" s="11" t="s">
        <v>51</v>
      </c>
      <c r="G16" s="11" t="s">
        <v>52</v>
      </c>
      <c r="H16" s="11" t="s">
        <v>55</v>
      </c>
      <c r="I16" s="11" t="s">
        <v>56</v>
      </c>
    </row>
    <row r="17" spans="1:9">
      <c r="A17" s="11"/>
      <c r="B17" s="11">
        <v>1</v>
      </c>
      <c r="C17" s="11">
        <v>-20</v>
      </c>
      <c r="D17" s="11">
        <v>-30</v>
      </c>
      <c r="E17" s="11">
        <v>0</v>
      </c>
      <c r="F17" s="11">
        <v>0</v>
      </c>
      <c r="G17" s="11">
        <v>0</v>
      </c>
      <c r="H17" s="11">
        <v>0</v>
      </c>
    </row>
    <row r="18" spans="1:9">
      <c r="A18" s="11" t="s">
        <v>48</v>
      </c>
      <c r="B18" s="11">
        <v>0</v>
      </c>
      <c r="C18" s="11">
        <v>2</v>
      </c>
      <c r="D18" s="11">
        <v>1</v>
      </c>
      <c r="E18" s="11">
        <v>1</v>
      </c>
      <c r="F18" s="11">
        <v>0</v>
      </c>
      <c r="G18" s="11">
        <v>0</v>
      </c>
      <c r="H18" s="11">
        <v>10</v>
      </c>
      <c r="I18">
        <f>H18/D18</f>
        <v>10</v>
      </c>
    </row>
    <row r="19" spans="1:9">
      <c r="A19" s="11" t="s">
        <v>51</v>
      </c>
      <c r="B19" s="11">
        <v>0</v>
      </c>
      <c r="C19" s="11">
        <v>3</v>
      </c>
      <c r="D19" s="11">
        <v>3</v>
      </c>
      <c r="E19" s="11">
        <v>0</v>
      </c>
      <c r="F19" s="11">
        <v>1</v>
      </c>
      <c r="G19" s="11">
        <v>0</v>
      </c>
      <c r="H19" s="11">
        <v>20</v>
      </c>
      <c r="I19" s="11">
        <f t="shared" ref="I19:I20" si="0">H19/D19</f>
        <v>6.666666666666667</v>
      </c>
    </row>
    <row r="20" spans="1:9">
      <c r="A20" s="22" t="s">
        <v>52</v>
      </c>
      <c r="B20" s="11">
        <v>0</v>
      </c>
      <c r="C20" s="11">
        <v>2</v>
      </c>
      <c r="D20" s="11">
        <v>4</v>
      </c>
      <c r="E20" s="11">
        <v>0</v>
      </c>
      <c r="F20" s="11">
        <v>0</v>
      </c>
      <c r="G20" s="11">
        <v>1</v>
      </c>
      <c r="H20" s="11">
        <v>20</v>
      </c>
      <c r="I20" s="11">
        <f t="shared" si="0"/>
        <v>5</v>
      </c>
    </row>
    <row r="23" spans="1:9">
      <c r="A23" s="11" t="s">
        <v>49</v>
      </c>
      <c r="B23" s="11" t="s">
        <v>50</v>
      </c>
      <c r="C23" s="22" t="s">
        <v>12</v>
      </c>
      <c r="D23" s="11" t="s">
        <v>14</v>
      </c>
      <c r="E23" s="11" t="s">
        <v>48</v>
      </c>
      <c r="F23" s="11" t="s">
        <v>51</v>
      </c>
      <c r="G23" s="11" t="s">
        <v>52</v>
      </c>
      <c r="H23" s="11" t="s">
        <v>55</v>
      </c>
      <c r="I23" t="s">
        <v>56</v>
      </c>
    </row>
    <row r="24" spans="1:9">
      <c r="A24" s="11"/>
      <c r="B24" s="11">
        <f t="shared" ref="B24:C24" si="1">B17+(B27*30)</f>
        <v>1</v>
      </c>
      <c r="C24" s="11">
        <f t="shared" si="1"/>
        <v>-5</v>
      </c>
      <c r="D24" s="11">
        <f>D17+(D27*30)</f>
        <v>0</v>
      </c>
      <c r="E24" s="11">
        <f t="shared" ref="E24:H24" si="2">E17+(E27*30)</f>
        <v>0</v>
      </c>
      <c r="F24" s="11">
        <f t="shared" si="2"/>
        <v>0</v>
      </c>
      <c r="G24" s="11">
        <f t="shared" si="2"/>
        <v>7.5</v>
      </c>
      <c r="H24" s="11">
        <f t="shared" si="2"/>
        <v>150</v>
      </c>
      <c r="I24" s="11"/>
    </row>
    <row r="25" spans="1:9">
      <c r="A25" s="11" t="s">
        <v>48</v>
      </c>
      <c r="B25" s="11">
        <f t="shared" ref="B25:C25" si="3">B18-(B27*1)</f>
        <v>0</v>
      </c>
      <c r="C25" s="11">
        <f t="shared" si="3"/>
        <v>1.5</v>
      </c>
      <c r="D25" s="11">
        <f>D18-(D27*1)</f>
        <v>0</v>
      </c>
      <c r="E25" s="11">
        <f t="shared" ref="E25:H25" si="4">E18-(E27*1)</f>
        <v>1</v>
      </c>
      <c r="F25" s="11">
        <f t="shared" si="4"/>
        <v>0</v>
      </c>
      <c r="G25" s="11">
        <f t="shared" si="4"/>
        <v>-0.25</v>
      </c>
      <c r="H25" s="11">
        <f t="shared" si="4"/>
        <v>5</v>
      </c>
      <c r="I25">
        <f>H25/C25</f>
        <v>3.3333333333333335</v>
      </c>
    </row>
    <row r="26" spans="1:9">
      <c r="A26" s="22" t="s">
        <v>51</v>
      </c>
      <c r="B26" s="11">
        <f t="shared" ref="B26:C26" si="5">B19-(3*B27)</f>
        <v>0</v>
      </c>
      <c r="C26" s="11">
        <f t="shared" si="5"/>
        <v>1.5</v>
      </c>
      <c r="D26" s="11">
        <f>D19-(3*D27)</f>
        <v>0</v>
      </c>
      <c r="E26" s="11">
        <f t="shared" ref="E26:H26" si="6">E19-(3*E27)</f>
        <v>0</v>
      </c>
      <c r="F26" s="11">
        <f t="shared" si="6"/>
        <v>1</v>
      </c>
      <c r="G26" s="11">
        <f t="shared" si="6"/>
        <v>-0.75</v>
      </c>
      <c r="H26" s="11">
        <f t="shared" si="6"/>
        <v>5</v>
      </c>
      <c r="I26" s="11">
        <f t="shared" ref="I26:I27" si="7">H26/C26</f>
        <v>3.3333333333333335</v>
      </c>
    </row>
    <row r="27" spans="1:9">
      <c r="A27" s="11" t="s">
        <v>14</v>
      </c>
      <c r="B27" s="11">
        <f t="shared" ref="B27:C27" si="8">B20/4</f>
        <v>0</v>
      </c>
      <c r="C27" s="11">
        <f t="shared" si="8"/>
        <v>0.5</v>
      </c>
      <c r="D27" s="11">
        <f>D20/4</f>
        <v>1</v>
      </c>
      <c r="E27" s="11">
        <f t="shared" ref="E27:H27" si="9">E20/4</f>
        <v>0</v>
      </c>
      <c r="F27" s="11">
        <f t="shared" si="9"/>
        <v>0</v>
      </c>
      <c r="G27" s="11">
        <f t="shared" si="9"/>
        <v>0.25</v>
      </c>
      <c r="H27" s="11">
        <f t="shared" si="9"/>
        <v>5</v>
      </c>
      <c r="I27" s="11">
        <f t="shared" si="7"/>
        <v>10</v>
      </c>
    </row>
    <row r="30" spans="1:9">
      <c r="A30" t="s">
        <v>49</v>
      </c>
      <c r="B30" t="s">
        <v>50</v>
      </c>
      <c r="C30" t="s">
        <v>12</v>
      </c>
      <c r="D30" t="s">
        <v>14</v>
      </c>
      <c r="E30" t="s">
        <v>48</v>
      </c>
      <c r="F30" t="s">
        <v>51</v>
      </c>
      <c r="G30" t="s">
        <v>52</v>
      </c>
      <c r="H30" t="s">
        <v>55</v>
      </c>
    </row>
    <row r="31" spans="1:9">
      <c r="B31">
        <v>1</v>
      </c>
      <c r="C31">
        <f>C24+(C33*5)</f>
        <v>0</v>
      </c>
      <c r="D31" s="11">
        <f t="shared" ref="D31:H31" si="10">D24+(D33*5)</f>
        <v>0</v>
      </c>
      <c r="E31" s="11">
        <f t="shared" si="10"/>
        <v>0</v>
      </c>
      <c r="F31" s="11">
        <f t="shared" si="10"/>
        <v>3.333333333333333</v>
      </c>
      <c r="G31" s="11">
        <f t="shared" si="10"/>
        <v>5</v>
      </c>
      <c r="H31" s="23">
        <f t="shared" si="10"/>
        <v>166.66666666666666</v>
      </c>
    </row>
    <row r="32" spans="1:9">
      <c r="A32" t="s">
        <v>48</v>
      </c>
      <c r="B32">
        <v>0</v>
      </c>
      <c r="C32">
        <f>C25-(C33*1.5)</f>
        <v>0</v>
      </c>
      <c r="D32" s="11">
        <f t="shared" ref="D32:H32" si="11">D25-(D33*1.5)</f>
        <v>0</v>
      </c>
      <c r="E32" s="11">
        <f t="shared" si="11"/>
        <v>1</v>
      </c>
      <c r="F32" s="11">
        <f t="shared" si="11"/>
        <v>-1</v>
      </c>
      <c r="G32" s="11">
        <f t="shared" si="11"/>
        <v>0.5</v>
      </c>
      <c r="H32" s="23">
        <f t="shared" si="11"/>
        <v>0</v>
      </c>
    </row>
    <row r="33" spans="1:8">
      <c r="A33" s="11" t="s">
        <v>12</v>
      </c>
      <c r="B33" s="11">
        <f>B26/1.5</f>
        <v>0</v>
      </c>
      <c r="C33">
        <f>C26/1.5</f>
        <v>1</v>
      </c>
      <c r="D33" s="11">
        <f t="shared" ref="D33:H33" si="12">D26/1.5</f>
        <v>0</v>
      </c>
      <c r="E33" s="11">
        <f t="shared" si="12"/>
        <v>0</v>
      </c>
      <c r="F33" s="11">
        <f t="shared" si="12"/>
        <v>0.66666666666666663</v>
      </c>
      <c r="G33" s="11">
        <f t="shared" si="12"/>
        <v>-0.5</v>
      </c>
      <c r="H33" s="23">
        <f t="shared" si="12"/>
        <v>3.3333333333333335</v>
      </c>
    </row>
    <row r="34" spans="1:8">
      <c r="A34" t="s">
        <v>14</v>
      </c>
      <c r="B34" s="11">
        <f>B27-(B33*0.5)</f>
        <v>0</v>
      </c>
      <c r="C34">
        <f>C27-(C33*0.5)</f>
        <v>0</v>
      </c>
      <c r="D34" s="11">
        <f t="shared" ref="D34:H34" si="13">D27-(D33*0.5)</f>
        <v>1</v>
      </c>
      <c r="E34" s="11">
        <f t="shared" si="13"/>
        <v>0</v>
      </c>
      <c r="F34" s="11">
        <f t="shared" si="13"/>
        <v>-0.33333333333333331</v>
      </c>
      <c r="G34" s="11">
        <f t="shared" si="13"/>
        <v>0.5</v>
      </c>
      <c r="H34" s="23">
        <f t="shared" si="13"/>
        <v>3.333333333333333</v>
      </c>
    </row>
  </sheetData>
  <mergeCells count="1">
    <mergeCell ref="A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"/>
  <sheetViews>
    <sheetView showGridLines="0" workbookViewId="0"/>
  </sheetViews>
  <sheetFormatPr defaultRowHeight="12.75"/>
  <cols>
    <col min="1" max="1" width="2.28515625" customWidth="1"/>
    <col min="2" max="2" width="5.28515625" customWidth="1"/>
    <col min="3" max="3" width="10.5703125" customWidth="1"/>
    <col min="4" max="4" width="6.28515625" customWidth="1"/>
    <col min="5" max="5" width="2.28515625" customWidth="1"/>
    <col min="6" max="6" width="6.7109375" customWidth="1"/>
    <col min="7" max="7" width="6.85546875" customWidth="1"/>
    <col min="8" max="8" width="2.28515625" customWidth="1"/>
    <col min="9" max="9" width="6.42578125" customWidth="1"/>
    <col min="10" max="10" width="6.85546875" customWidth="1"/>
    <col min="11" max="1025" width="8.7109375" customWidth="1"/>
  </cols>
  <sheetData>
    <row r="1" spans="1:10">
      <c r="A1" s="1" t="s">
        <v>36</v>
      </c>
    </row>
    <row r="2" spans="1:10">
      <c r="A2" s="1" t="s">
        <v>37</v>
      </c>
    </row>
    <row r="3" spans="1:10">
      <c r="A3" s="1" t="s">
        <v>2</v>
      </c>
    </row>
    <row r="6" spans="1:10">
      <c r="B6" s="7"/>
      <c r="C6" s="7" t="s">
        <v>38</v>
      </c>
      <c r="D6" s="7"/>
    </row>
    <row r="7" spans="1:10">
      <c r="B7" s="8" t="s">
        <v>4</v>
      </c>
      <c r="C7" s="8" t="s">
        <v>5</v>
      </c>
      <c r="D7" s="8" t="s">
        <v>32</v>
      </c>
    </row>
    <row r="8" spans="1:10">
      <c r="B8" s="3" t="s">
        <v>8</v>
      </c>
      <c r="C8" s="3" t="s">
        <v>9</v>
      </c>
      <c r="D8" s="4">
        <v>210</v>
      </c>
    </row>
    <row r="11" spans="1:10">
      <c r="B11" s="7"/>
      <c r="C11" s="7" t="s">
        <v>39</v>
      </c>
      <c r="D11" s="7"/>
      <c r="F11" s="7" t="s">
        <v>40</v>
      </c>
      <c r="G11" s="7" t="s">
        <v>38</v>
      </c>
      <c r="I11" s="7" t="s">
        <v>41</v>
      </c>
      <c r="J11" s="7" t="s">
        <v>38</v>
      </c>
    </row>
    <row r="12" spans="1:10">
      <c r="B12" s="8" t="s">
        <v>4</v>
      </c>
      <c r="C12" s="8" t="s">
        <v>5</v>
      </c>
      <c r="D12" s="8" t="s">
        <v>32</v>
      </c>
      <c r="F12" s="8" t="s">
        <v>42</v>
      </c>
      <c r="G12" s="8" t="s">
        <v>43</v>
      </c>
      <c r="I12" s="8" t="s">
        <v>42</v>
      </c>
      <c r="J12" s="8" t="s">
        <v>43</v>
      </c>
    </row>
    <row r="13" spans="1:10">
      <c r="B13" s="5" t="s">
        <v>11</v>
      </c>
      <c r="C13" s="5" t="s">
        <v>12</v>
      </c>
      <c r="D13" s="6">
        <v>3</v>
      </c>
      <c r="F13" s="6">
        <v>3</v>
      </c>
      <c r="G13" s="6">
        <v>210</v>
      </c>
      <c r="I13" s="6">
        <v>3</v>
      </c>
      <c r="J13" s="6">
        <v>210</v>
      </c>
    </row>
    <row r="14" spans="1:10">
      <c r="B14" s="3" t="s">
        <v>13</v>
      </c>
      <c r="C14" s="3" t="s">
        <v>14</v>
      </c>
      <c r="D14" s="4">
        <v>9</v>
      </c>
      <c r="F14" s="3" t="e">
        <f>#N/A</f>
        <v>#N/A</v>
      </c>
      <c r="G14" s="3" t="e">
        <f>#N/A</f>
        <v>#N/A</v>
      </c>
      <c r="I14" s="4">
        <v>9</v>
      </c>
      <c r="J14" s="4">
        <v>210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E18" sqref="E18"/>
    </sheetView>
  </sheetViews>
  <sheetFormatPr defaultRowHeight="12.75"/>
  <sheetData>
    <row r="1" spans="1:6">
      <c r="A1" s="11" t="s">
        <v>123</v>
      </c>
    </row>
    <row r="2" spans="1:6" s="11" customFormat="1"/>
    <row r="3" spans="1:6">
      <c r="A3" s="24" t="s">
        <v>44</v>
      </c>
      <c r="B3" s="24"/>
      <c r="C3" s="24"/>
    </row>
    <row r="4" spans="1:6">
      <c r="B4" t="s">
        <v>12</v>
      </c>
      <c r="C4" t="s">
        <v>14</v>
      </c>
    </row>
    <row r="5" spans="1:6">
      <c r="B5" s="9">
        <v>3</v>
      </c>
      <c r="C5" s="9">
        <v>9</v>
      </c>
    </row>
    <row r="7" spans="1:6">
      <c r="A7" s="10" t="s">
        <v>45</v>
      </c>
    </row>
    <row r="8" spans="1:6">
      <c r="A8" t="s">
        <v>9</v>
      </c>
      <c r="B8">
        <v>10</v>
      </c>
      <c r="C8">
        <v>20</v>
      </c>
      <c r="D8" s="9">
        <f>SUMPRODUCT(B5:C5,B8:C8)</f>
        <v>210</v>
      </c>
    </row>
    <row r="10" spans="1:6">
      <c r="A10" s="10" t="s">
        <v>15</v>
      </c>
      <c r="D10" s="10" t="s">
        <v>21</v>
      </c>
      <c r="F10" s="10" t="s">
        <v>15</v>
      </c>
    </row>
    <row r="11" spans="1:6">
      <c r="B11">
        <v>-1</v>
      </c>
      <c r="C11">
        <v>2</v>
      </c>
      <c r="D11" s="9">
        <f>SUMPRODUCT(B5:C5,B11:C11)</f>
        <v>15</v>
      </c>
      <c r="E11" t="s">
        <v>46</v>
      </c>
      <c r="F11">
        <v>15</v>
      </c>
    </row>
    <row r="12" spans="1:6">
      <c r="B12">
        <v>1</v>
      </c>
      <c r="C12">
        <v>1</v>
      </c>
      <c r="D12" s="9">
        <f>SUMPRODUCT(B5:C5,B12:C12)</f>
        <v>12</v>
      </c>
      <c r="E12" t="s">
        <v>46</v>
      </c>
      <c r="F12">
        <v>12</v>
      </c>
    </row>
    <row r="13" spans="1:6">
      <c r="B13">
        <v>5</v>
      </c>
      <c r="C13">
        <v>3</v>
      </c>
      <c r="D13" s="9">
        <f>SUMPRODUCT(B5:C5,B13:C13)</f>
        <v>42</v>
      </c>
      <c r="E13" t="s">
        <v>46</v>
      </c>
      <c r="F13">
        <v>45</v>
      </c>
    </row>
  </sheetData>
  <scenarios current="0" show="0">
    <scenario name="1" count="2" user="Calc" comment="Created by Robotics Lab on 1/15/2018">
      <inputCells r="B5" val="3"/>
      <inputCells r="C5" val="9"/>
    </scenario>
  </scenarios>
  <mergeCells count="1">
    <mergeCell ref="A3:C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X26"/>
  <sheetViews>
    <sheetView workbookViewId="0">
      <selection activeCell="C36" sqref="C36"/>
    </sheetView>
  </sheetViews>
  <sheetFormatPr defaultRowHeight="12.75"/>
  <sheetData>
    <row r="1" spans="1:24">
      <c r="A1" s="11" t="s">
        <v>122</v>
      </c>
    </row>
    <row r="2" spans="1:24">
      <c r="A2" s="13" t="s">
        <v>57</v>
      </c>
      <c r="J2" s="13" t="s">
        <v>58</v>
      </c>
      <c r="K2" s="11"/>
      <c r="L2" s="11"/>
      <c r="M2" s="11"/>
      <c r="N2" s="11"/>
      <c r="O2" s="11"/>
      <c r="S2" s="13" t="s">
        <v>59</v>
      </c>
      <c r="T2" s="11"/>
      <c r="U2" s="11"/>
      <c r="V2" s="11"/>
      <c r="W2" s="11"/>
      <c r="X2" s="11"/>
    </row>
    <row r="3" spans="1:24">
      <c r="A3" s="24" t="s">
        <v>44</v>
      </c>
      <c r="B3" s="24"/>
      <c r="C3" s="24"/>
      <c r="J3" s="24" t="s">
        <v>44</v>
      </c>
      <c r="K3" s="24"/>
      <c r="L3" s="24"/>
      <c r="M3" s="11"/>
      <c r="N3" s="11"/>
      <c r="O3" s="11"/>
      <c r="S3" s="24" t="s">
        <v>44</v>
      </c>
      <c r="T3" s="24"/>
      <c r="U3" s="24"/>
      <c r="V3" s="11"/>
      <c r="W3" s="11"/>
      <c r="X3" s="11"/>
    </row>
    <row r="4" spans="1:24">
      <c r="B4" t="s">
        <v>12</v>
      </c>
      <c r="C4" t="s">
        <v>14</v>
      </c>
      <c r="J4" s="11"/>
      <c r="K4" s="11" t="s">
        <v>12</v>
      </c>
      <c r="L4" s="11" t="s">
        <v>14</v>
      </c>
      <c r="M4" s="11"/>
      <c r="N4" s="11"/>
      <c r="O4" s="11"/>
      <c r="S4" s="11"/>
      <c r="T4" s="11" t="s">
        <v>12</v>
      </c>
      <c r="U4" s="11" t="s">
        <v>14</v>
      </c>
      <c r="V4" s="11"/>
      <c r="W4" s="11"/>
      <c r="X4" s="11"/>
    </row>
    <row r="5" spans="1:24">
      <c r="B5" s="9">
        <v>0</v>
      </c>
      <c r="C5" s="9">
        <v>4.9999999999972147</v>
      </c>
      <c r="J5" s="11"/>
      <c r="K5" s="9">
        <v>0</v>
      </c>
      <c r="L5" s="9">
        <v>5</v>
      </c>
      <c r="M5" s="11"/>
      <c r="N5" s="11"/>
      <c r="O5" s="11"/>
      <c r="S5" s="11"/>
      <c r="T5" s="9">
        <v>2.0000000000757154</v>
      </c>
      <c r="U5" s="9">
        <v>3.9999999999994458</v>
      </c>
      <c r="V5" s="11"/>
      <c r="W5" s="11"/>
      <c r="X5" s="11"/>
    </row>
    <row r="6" spans="1:24">
      <c r="J6" s="11"/>
      <c r="K6" s="11"/>
      <c r="L6" s="11"/>
      <c r="M6" s="11"/>
      <c r="N6" s="11"/>
      <c r="O6" s="11"/>
      <c r="S6" s="11"/>
      <c r="T6" s="11"/>
      <c r="U6" s="11"/>
      <c r="V6" s="11"/>
      <c r="W6" s="11"/>
      <c r="X6" s="11"/>
    </row>
    <row r="7" spans="1:24">
      <c r="A7" s="10" t="s">
        <v>45</v>
      </c>
      <c r="J7" s="10" t="s">
        <v>45</v>
      </c>
      <c r="K7" s="11"/>
      <c r="L7" s="11"/>
      <c r="M7" s="11"/>
      <c r="N7" s="11"/>
      <c r="O7" s="11"/>
      <c r="S7" s="10" t="s">
        <v>45</v>
      </c>
      <c r="T7" s="11"/>
      <c r="U7" s="11"/>
      <c r="V7" s="11"/>
      <c r="W7" s="11"/>
      <c r="X7" s="11"/>
    </row>
    <row r="8" spans="1:24">
      <c r="A8" t="s">
        <v>9</v>
      </c>
      <c r="B8">
        <v>0.4</v>
      </c>
      <c r="C8">
        <v>1</v>
      </c>
      <c r="D8" s="9">
        <f>SUMPRODUCT(B5:C5,B8:C8)</f>
        <v>4.9999999999972147</v>
      </c>
      <c r="J8" s="11" t="s">
        <v>9</v>
      </c>
      <c r="K8" s="11">
        <v>0.5</v>
      </c>
      <c r="L8" s="11">
        <v>1</v>
      </c>
      <c r="M8" s="9">
        <f>SUMPRODUCT(K5:L5,K8:L8)</f>
        <v>5</v>
      </c>
      <c r="N8" s="11"/>
      <c r="O8" s="11"/>
      <c r="S8" s="11" t="s">
        <v>9</v>
      </c>
      <c r="T8" s="11">
        <v>0.75</v>
      </c>
      <c r="U8" s="11">
        <v>1</v>
      </c>
      <c r="V8" s="9">
        <f>SUMPRODUCT(T5:U5,T8:U8)</f>
        <v>5.5000000000562324</v>
      </c>
      <c r="W8" s="11"/>
      <c r="X8" s="11"/>
    </row>
    <row r="9" spans="1:24">
      <c r="J9" s="11"/>
      <c r="K9" s="11"/>
      <c r="L9" s="11"/>
      <c r="M9" s="11"/>
      <c r="N9" s="11"/>
      <c r="O9" s="11"/>
      <c r="S9" s="11"/>
      <c r="T9" s="11"/>
      <c r="U9" s="11"/>
      <c r="V9" s="11"/>
      <c r="W9" s="11"/>
      <c r="X9" s="11"/>
    </row>
    <row r="10" spans="1:24">
      <c r="A10" s="10" t="s">
        <v>15</v>
      </c>
      <c r="D10" s="10" t="s">
        <v>21</v>
      </c>
      <c r="F10" s="10" t="s">
        <v>15</v>
      </c>
      <c r="J10" s="10" t="s">
        <v>15</v>
      </c>
      <c r="K10" s="11"/>
      <c r="L10" s="11"/>
      <c r="M10" s="10" t="s">
        <v>21</v>
      </c>
      <c r="N10" s="11"/>
      <c r="O10" s="10" t="s">
        <v>15</v>
      </c>
      <c r="S10" s="10" t="s">
        <v>15</v>
      </c>
      <c r="T10" s="11"/>
      <c r="U10" s="11"/>
      <c r="V10" s="10" t="s">
        <v>21</v>
      </c>
      <c r="W10" s="11"/>
      <c r="X10" s="10" t="s">
        <v>15</v>
      </c>
    </row>
    <row r="11" spans="1:24">
      <c r="B11">
        <v>1</v>
      </c>
      <c r="C11">
        <v>1</v>
      </c>
      <c r="D11" s="9">
        <f>SUMPRODUCT(B5:C5,B11:C11)</f>
        <v>4.9999999999972147</v>
      </c>
      <c r="E11" t="s">
        <v>46</v>
      </c>
      <c r="F11">
        <v>6</v>
      </c>
      <c r="J11" s="11"/>
      <c r="K11" s="11">
        <v>1</v>
      </c>
      <c r="L11" s="11">
        <v>1</v>
      </c>
      <c r="M11" s="9">
        <f>SUMPRODUCT(K5:L5,K11:L11)</f>
        <v>5</v>
      </c>
      <c r="N11" s="11" t="s">
        <v>46</v>
      </c>
      <c r="O11" s="11">
        <v>6</v>
      </c>
      <c r="S11" s="11"/>
      <c r="T11" s="11">
        <v>1</v>
      </c>
      <c r="U11" s="11">
        <v>1</v>
      </c>
      <c r="V11" s="9">
        <f>SUMPRODUCT(T5:U5,T11:U11)</f>
        <v>6.0000000000751612</v>
      </c>
      <c r="W11" s="11" t="s">
        <v>46</v>
      </c>
      <c r="X11" s="11">
        <v>6</v>
      </c>
    </row>
    <row r="12" spans="1:24">
      <c r="B12">
        <v>1</v>
      </c>
      <c r="C12">
        <v>2</v>
      </c>
      <c r="D12" s="9">
        <f>SUMPRODUCT(B5:C5,B12:C12)</f>
        <v>9.9999999999944293</v>
      </c>
      <c r="E12" t="s">
        <v>46</v>
      </c>
      <c r="F12">
        <v>10</v>
      </c>
      <c r="J12" s="11"/>
      <c r="K12" s="11">
        <v>1</v>
      </c>
      <c r="L12" s="11">
        <v>2</v>
      </c>
      <c r="M12" s="9">
        <f>SUMPRODUCT(K5:L5,K12:L12)</f>
        <v>10</v>
      </c>
      <c r="N12" s="11" t="s">
        <v>46</v>
      </c>
      <c r="O12" s="11">
        <v>10</v>
      </c>
      <c r="S12" s="11"/>
      <c r="T12" s="11">
        <v>1</v>
      </c>
      <c r="U12" s="11">
        <v>2</v>
      </c>
      <c r="V12" s="9">
        <f>SUMPRODUCT(T5:U5,T12:U12)</f>
        <v>10.000000000074607</v>
      </c>
      <c r="W12" s="11" t="s">
        <v>46</v>
      </c>
      <c r="X12" s="11">
        <v>10</v>
      </c>
    </row>
    <row r="16" spans="1:24">
      <c r="F16" s="13" t="s">
        <v>60</v>
      </c>
      <c r="G16" s="11"/>
      <c r="H16" s="11"/>
      <c r="I16" s="11"/>
      <c r="J16" s="11"/>
      <c r="K16" s="11"/>
      <c r="O16" s="13" t="s">
        <v>61</v>
      </c>
      <c r="P16" s="11"/>
      <c r="Q16" s="11"/>
      <c r="R16" s="11"/>
      <c r="S16" s="11"/>
      <c r="T16" s="11"/>
    </row>
    <row r="17" spans="6:20">
      <c r="F17" s="24" t="s">
        <v>44</v>
      </c>
      <c r="G17" s="24"/>
      <c r="H17" s="24"/>
      <c r="I17" s="11"/>
      <c r="J17" s="11"/>
      <c r="K17" s="11"/>
      <c r="O17" s="24" t="s">
        <v>44</v>
      </c>
      <c r="P17" s="24"/>
      <c r="Q17" s="24"/>
      <c r="R17" s="11"/>
      <c r="S17" s="11"/>
      <c r="T17" s="11"/>
    </row>
    <row r="18" spans="6:20">
      <c r="F18" s="11"/>
      <c r="G18" s="11" t="s">
        <v>12</v>
      </c>
      <c r="H18" s="11" t="s">
        <v>14</v>
      </c>
      <c r="I18" s="11"/>
      <c r="J18" s="11"/>
      <c r="K18" s="11"/>
      <c r="O18" s="11"/>
      <c r="P18" s="11" t="s">
        <v>12</v>
      </c>
      <c r="Q18" s="11" t="s">
        <v>14</v>
      </c>
      <c r="R18" s="11"/>
      <c r="S18" s="11"/>
      <c r="T18" s="11"/>
    </row>
    <row r="19" spans="6:20">
      <c r="F19" s="11"/>
      <c r="G19" s="9">
        <v>6.0000000000009948</v>
      </c>
      <c r="H19" s="9">
        <v>0</v>
      </c>
      <c r="I19" s="11"/>
      <c r="J19" s="11"/>
      <c r="K19" s="11"/>
      <c r="O19" s="11"/>
      <c r="P19" s="9">
        <v>6</v>
      </c>
      <c r="Q19" s="9">
        <v>0</v>
      </c>
      <c r="R19" s="11"/>
      <c r="S19" s="11"/>
      <c r="T19" s="11"/>
    </row>
    <row r="20" spans="6:20">
      <c r="F20" s="11"/>
      <c r="G20" s="11"/>
      <c r="H20" s="11"/>
      <c r="I20" s="11"/>
      <c r="J20" s="11"/>
      <c r="K20" s="11"/>
      <c r="O20" s="11"/>
      <c r="P20" s="11"/>
      <c r="Q20" s="11"/>
      <c r="R20" s="11"/>
      <c r="S20" s="11"/>
      <c r="T20" s="11"/>
    </row>
    <row r="21" spans="6:20">
      <c r="F21" s="10" t="s">
        <v>45</v>
      </c>
      <c r="G21" s="11"/>
      <c r="H21" s="11"/>
      <c r="I21" s="11"/>
      <c r="J21" s="11"/>
      <c r="K21" s="11"/>
      <c r="O21" s="10" t="s">
        <v>45</v>
      </c>
      <c r="P21" s="11"/>
      <c r="Q21" s="11"/>
      <c r="R21" s="11"/>
      <c r="S21" s="11"/>
      <c r="T21" s="11"/>
    </row>
    <row r="22" spans="6:20">
      <c r="F22" s="11" t="s">
        <v>9</v>
      </c>
      <c r="G22" s="11">
        <v>1</v>
      </c>
      <c r="H22" s="11">
        <v>1</v>
      </c>
      <c r="I22" s="9">
        <f>SUMPRODUCT(G19:H19,G22:H22)</f>
        <v>6.0000000000009948</v>
      </c>
      <c r="J22" s="11"/>
      <c r="K22" s="11"/>
      <c r="O22" s="11" t="s">
        <v>9</v>
      </c>
      <c r="P22" s="11">
        <v>5</v>
      </c>
      <c r="Q22" s="11">
        <v>1</v>
      </c>
      <c r="R22" s="9">
        <f>SUMPRODUCT(P19:Q19,P22:Q22)</f>
        <v>30</v>
      </c>
      <c r="S22" s="11"/>
      <c r="T22" s="11"/>
    </row>
    <row r="23" spans="6:20">
      <c r="F23" s="11"/>
      <c r="G23" s="11"/>
      <c r="H23" s="11"/>
      <c r="I23" s="11"/>
      <c r="J23" s="11"/>
      <c r="K23" s="11"/>
      <c r="O23" s="11"/>
      <c r="P23" s="11"/>
      <c r="Q23" s="11"/>
      <c r="R23" s="11"/>
      <c r="S23" s="11"/>
      <c r="T23" s="11"/>
    </row>
    <row r="24" spans="6:20">
      <c r="F24" s="10" t="s">
        <v>15</v>
      </c>
      <c r="G24" s="11"/>
      <c r="H24" s="11"/>
      <c r="I24" s="10" t="s">
        <v>21</v>
      </c>
      <c r="J24" s="11"/>
      <c r="K24" s="10" t="s">
        <v>15</v>
      </c>
      <c r="O24" s="10" t="s">
        <v>15</v>
      </c>
      <c r="P24" s="11"/>
      <c r="Q24" s="11"/>
      <c r="R24" s="10" t="s">
        <v>21</v>
      </c>
      <c r="S24" s="11"/>
      <c r="T24" s="10" t="s">
        <v>15</v>
      </c>
    </row>
    <row r="25" spans="6:20">
      <c r="F25" s="11"/>
      <c r="G25" s="11">
        <v>1</v>
      </c>
      <c r="H25" s="11">
        <v>1</v>
      </c>
      <c r="I25" s="9">
        <f>SUMPRODUCT(G19:H19,G25:H25)</f>
        <v>6.0000000000009948</v>
      </c>
      <c r="J25" s="11" t="s">
        <v>46</v>
      </c>
      <c r="K25" s="11">
        <v>6</v>
      </c>
      <c r="O25" s="11"/>
      <c r="P25" s="11">
        <v>1</v>
      </c>
      <c r="Q25" s="11">
        <v>1</v>
      </c>
      <c r="R25" s="9">
        <f>SUMPRODUCT(P19:Q19,P25:Q25)</f>
        <v>6</v>
      </c>
      <c r="S25" s="11" t="s">
        <v>46</v>
      </c>
      <c r="T25" s="11">
        <v>6</v>
      </c>
    </row>
    <row r="26" spans="6:20">
      <c r="F26" s="11"/>
      <c r="G26" s="11">
        <v>1</v>
      </c>
      <c r="H26" s="11">
        <v>2</v>
      </c>
      <c r="I26" s="9">
        <f>SUMPRODUCT(G19:H19,G26:H26)</f>
        <v>6.0000000000009948</v>
      </c>
      <c r="J26" s="11" t="s">
        <v>46</v>
      </c>
      <c r="K26" s="11">
        <v>10</v>
      </c>
      <c r="O26" s="11"/>
      <c r="P26" s="11">
        <v>1</v>
      </c>
      <c r="Q26" s="11">
        <v>2</v>
      </c>
      <c r="R26" s="9">
        <f>SUMPRODUCT(P19:Q19,P26:Q26)</f>
        <v>6</v>
      </c>
      <c r="S26" s="11" t="s">
        <v>46</v>
      </c>
      <c r="T26" s="11">
        <v>10</v>
      </c>
    </row>
  </sheetData>
  <mergeCells count="5">
    <mergeCell ref="A3:C3"/>
    <mergeCell ref="J3:L3"/>
    <mergeCell ref="S3:U3"/>
    <mergeCell ref="F17:H17"/>
    <mergeCell ref="O17:Q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1"/>
  <sheetViews>
    <sheetView showGridLines="0" workbookViewId="0"/>
  </sheetViews>
  <sheetFormatPr defaultRowHeight="12.75"/>
  <cols>
    <col min="1" max="1" width="2.28515625" customWidth="1"/>
    <col min="2" max="2" width="6.28515625" bestFit="1" customWidth="1"/>
    <col min="3" max="3" width="6.7109375" bestFit="1" customWidth="1"/>
    <col min="4" max="4" width="14.28515625" bestFit="1" customWidth="1"/>
    <col min="5" max="5" width="13.85546875" bestFit="1" customWidth="1"/>
    <col min="6" max="6" width="10.5703125" bestFit="1" customWidth="1"/>
    <col min="7" max="7" width="6" customWidth="1"/>
  </cols>
  <sheetData>
    <row r="1" spans="1:5">
      <c r="A1" s="13" t="s">
        <v>0</v>
      </c>
    </row>
    <row r="2" spans="1:5">
      <c r="A2" s="13" t="s">
        <v>62</v>
      </c>
    </row>
    <row r="3" spans="1:5">
      <c r="A3" s="13" t="s">
        <v>63</v>
      </c>
    </row>
    <row r="6" spans="1:5" ht="13.5" thickBot="1">
      <c r="A6" s="11" t="s">
        <v>64</v>
      </c>
    </row>
    <row r="7" spans="1:5" ht="13.5" thickBot="1">
      <c r="B7" s="15" t="s">
        <v>4</v>
      </c>
      <c r="C7" s="15" t="s">
        <v>5</v>
      </c>
      <c r="D7" s="15" t="s">
        <v>6</v>
      </c>
      <c r="E7" s="15" t="s">
        <v>7</v>
      </c>
    </row>
    <row r="8" spans="1:5" ht="13.5" thickBot="1">
      <c r="B8" s="14" t="s">
        <v>65</v>
      </c>
      <c r="C8" s="14" t="s">
        <v>9</v>
      </c>
      <c r="D8" s="17">
        <v>550.0000000002974</v>
      </c>
      <c r="E8" s="17">
        <v>550.0000000002974</v>
      </c>
    </row>
    <row r="11" spans="1:5" ht="13.5" thickBot="1">
      <c r="A11" s="11" t="s">
        <v>10</v>
      </c>
    </row>
    <row r="12" spans="1:5" ht="13.5" thickBot="1">
      <c r="B12" s="15" t="s">
        <v>4</v>
      </c>
      <c r="C12" s="15" t="s">
        <v>5</v>
      </c>
      <c r="D12" s="15" t="s">
        <v>6</v>
      </c>
      <c r="E12" s="15" t="s">
        <v>7</v>
      </c>
    </row>
    <row r="13" spans="1:5">
      <c r="B13" s="16" t="s">
        <v>66</v>
      </c>
      <c r="C13" s="16" t="s">
        <v>12</v>
      </c>
      <c r="D13" s="18">
        <v>7.5000000000432596</v>
      </c>
      <c r="E13" s="18">
        <v>7.5000000000432596</v>
      </c>
    </row>
    <row r="14" spans="1:5" ht="13.5" thickBot="1">
      <c r="B14" s="14" t="s">
        <v>67</v>
      </c>
      <c r="C14" s="14" t="s">
        <v>14</v>
      </c>
      <c r="D14" s="17">
        <v>4.9999999999713403</v>
      </c>
      <c r="E14" s="17">
        <v>4.9999999999713403</v>
      </c>
    </row>
    <row r="17" spans="1:7" ht="13.5" thickBot="1">
      <c r="A17" s="11" t="s">
        <v>15</v>
      </c>
    </row>
    <row r="18" spans="1:7" ht="13.5" thickBot="1">
      <c r="B18" s="15" t="s">
        <v>4</v>
      </c>
      <c r="C18" s="15" t="s">
        <v>5</v>
      </c>
      <c r="D18" s="15" t="s">
        <v>16</v>
      </c>
      <c r="E18" s="15" t="s">
        <v>17</v>
      </c>
      <c r="F18" s="15" t="s">
        <v>18</v>
      </c>
      <c r="G18" s="15" t="s">
        <v>19</v>
      </c>
    </row>
    <row r="19" spans="1:7">
      <c r="B19" s="16" t="s">
        <v>26</v>
      </c>
      <c r="C19" s="16" t="s">
        <v>21</v>
      </c>
      <c r="D19" s="18">
        <v>30.00000000000054</v>
      </c>
      <c r="E19" s="16" t="s">
        <v>68</v>
      </c>
      <c r="F19" s="16" t="s">
        <v>23</v>
      </c>
      <c r="G19" s="18">
        <v>0</v>
      </c>
    </row>
    <row r="20" spans="1:7">
      <c r="B20" s="16" t="s">
        <v>69</v>
      </c>
      <c r="C20" s="16" t="s">
        <v>21</v>
      </c>
      <c r="D20" s="18">
        <v>12.5000000000146</v>
      </c>
      <c r="E20" s="16" t="s">
        <v>70</v>
      </c>
      <c r="F20" s="16" t="s">
        <v>28</v>
      </c>
      <c r="G20" s="18">
        <v>0.50000000001459988</v>
      </c>
    </row>
    <row r="21" spans="1:7" ht="13.5" thickBot="1">
      <c r="B21" s="14" t="s">
        <v>71</v>
      </c>
      <c r="C21" s="14" t="s">
        <v>21</v>
      </c>
      <c r="D21" s="17">
        <v>20.000000000057859</v>
      </c>
      <c r="E21" s="14" t="s">
        <v>72</v>
      </c>
      <c r="F21" s="14" t="s">
        <v>23</v>
      </c>
      <c r="G21" s="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7"/>
  <sheetViews>
    <sheetView showGridLines="0" workbookViewId="0">
      <selection sqref="A1:A3"/>
    </sheetView>
  </sheetViews>
  <sheetFormatPr defaultRowHeight="12.75"/>
  <cols>
    <col min="1" max="1" width="2.28515625" customWidth="1"/>
    <col min="2" max="2" width="6.28515625" bestFit="1" customWidth="1"/>
    <col min="3" max="4" width="6.28515625" customWidth="1"/>
    <col min="5" max="5" width="9.7109375" customWidth="1"/>
  </cols>
  <sheetData>
    <row r="1" spans="1:5">
      <c r="A1" s="13" t="s">
        <v>29</v>
      </c>
    </row>
    <row r="2" spans="1:5">
      <c r="A2" s="13" t="s">
        <v>62</v>
      </c>
    </row>
    <row r="3" spans="1:5">
      <c r="A3" s="13" t="s">
        <v>63</v>
      </c>
    </row>
    <row r="6" spans="1:5" ht="13.5" thickBot="1">
      <c r="A6" s="11" t="s">
        <v>10</v>
      </c>
    </row>
    <row r="7" spans="1:5">
      <c r="B7" s="19"/>
      <c r="C7" s="19"/>
      <c r="D7" s="19" t="s">
        <v>30</v>
      </c>
      <c r="E7" s="19" t="s">
        <v>31</v>
      </c>
    </row>
    <row r="8" spans="1:5" ht="13.5" thickBot="1">
      <c r="B8" s="20" t="s">
        <v>4</v>
      </c>
      <c r="C8" s="20" t="s">
        <v>5</v>
      </c>
      <c r="D8" s="20" t="s">
        <v>32</v>
      </c>
      <c r="E8" s="20" t="s">
        <v>33</v>
      </c>
    </row>
    <row r="9" spans="1:5">
      <c r="B9" s="16" t="s">
        <v>66</v>
      </c>
      <c r="C9" s="16" t="s">
        <v>12</v>
      </c>
      <c r="D9" s="18">
        <v>7.5000000000432596</v>
      </c>
      <c r="E9" s="18">
        <v>0</v>
      </c>
    </row>
    <row r="10" spans="1:5" ht="13.5" thickBot="1">
      <c r="B10" s="14" t="s">
        <v>67</v>
      </c>
      <c r="C10" s="14" t="s">
        <v>14</v>
      </c>
      <c r="D10" s="17">
        <v>4.9999999999713403</v>
      </c>
      <c r="E10" s="17">
        <v>0</v>
      </c>
    </row>
    <row r="12" spans="1:5" ht="13.5" thickBot="1">
      <c r="A12" s="11" t="s">
        <v>15</v>
      </c>
    </row>
    <row r="13" spans="1:5">
      <c r="B13" s="19"/>
      <c r="C13" s="19"/>
      <c r="D13" s="19" t="s">
        <v>30</v>
      </c>
      <c r="E13" s="19" t="s">
        <v>34</v>
      </c>
    </row>
    <row r="14" spans="1:5" ht="13.5" thickBot="1">
      <c r="B14" s="20" t="s">
        <v>4</v>
      </c>
      <c r="C14" s="20" t="s">
        <v>5</v>
      </c>
      <c r="D14" s="20" t="s">
        <v>32</v>
      </c>
      <c r="E14" s="20" t="s">
        <v>35</v>
      </c>
    </row>
    <row r="15" spans="1:5">
      <c r="B15" s="16" t="s">
        <v>26</v>
      </c>
      <c r="C15" s="16" t="s">
        <v>21</v>
      </c>
      <c r="D15" s="18">
        <v>30.00000000000054</v>
      </c>
      <c r="E15" s="18">
        <v>15</v>
      </c>
    </row>
    <row r="16" spans="1:5">
      <c r="B16" s="16" t="s">
        <v>69</v>
      </c>
      <c r="C16" s="16" t="s">
        <v>21</v>
      </c>
      <c r="D16" s="18">
        <v>12.5000000000146</v>
      </c>
      <c r="E16" s="18">
        <v>0</v>
      </c>
    </row>
    <row r="17" spans="2:5" ht="13.5" thickBot="1">
      <c r="B17" s="14" t="s">
        <v>71</v>
      </c>
      <c r="C17" s="14" t="s">
        <v>21</v>
      </c>
      <c r="D17" s="17">
        <v>20.000000000057859</v>
      </c>
      <c r="E17" s="17">
        <v>5.0000000000000009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4"/>
  <sheetViews>
    <sheetView showGridLines="0" workbookViewId="0">
      <selection activeCell="C1" sqref="C1"/>
    </sheetView>
  </sheetViews>
  <sheetFormatPr defaultRowHeight="12.75"/>
  <cols>
    <col min="1" max="1" width="2.28515625" customWidth="1"/>
    <col min="2" max="2" width="5.28515625" bestFit="1" customWidth="1"/>
    <col min="3" max="3" width="10.5703125" customWidth="1"/>
    <col min="4" max="4" width="6.28515625" customWidth="1"/>
    <col min="5" max="5" width="2.28515625" customWidth="1"/>
    <col min="6" max="6" width="6.7109375" customWidth="1"/>
    <col min="7" max="7" width="6.85546875" customWidth="1"/>
    <col min="8" max="8" width="2.28515625" customWidth="1"/>
    <col min="9" max="9" width="6.42578125" customWidth="1"/>
    <col min="10" max="10" width="6.85546875" customWidth="1"/>
  </cols>
  <sheetData>
    <row r="1" spans="1:10">
      <c r="A1" s="13" t="s">
        <v>36</v>
      </c>
    </row>
    <row r="2" spans="1:10">
      <c r="A2" s="13" t="s">
        <v>73</v>
      </c>
    </row>
    <row r="3" spans="1:10">
      <c r="A3" s="13" t="s">
        <v>63</v>
      </c>
    </row>
    <row r="5" spans="1:10" ht="13.5" thickBot="1"/>
    <row r="6" spans="1:10">
      <c r="B6" s="19"/>
      <c r="C6" s="19" t="s">
        <v>38</v>
      </c>
      <c r="D6" s="19"/>
    </row>
    <row r="7" spans="1:10" ht="13.5" thickBot="1">
      <c r="B7" s="20" t="s">
        <v>4</v>
      </c>
      <c r="C7" s="20" t="s">
        <v>5</v>
      </c>
      <c r="D7" s="20" t="s">
        <v>32</v>
      </c>
    </row>
    <row r="8" spans="1:10" ht="13.5" thickBot="1">
      <c r="B8" s="14" t="s">
        <v>65</v>
      </c>
      <c r="C8" s="14" t="s">
        <v>9</v>
      </c>
      <c r="D8" s="17">
        <v>550.0000000002974</v>
      </c>
    </row>
    <row r="10" spans="1:10" ht="13.5" thickBot="1"/>
    <row r="11" spans="1:10">
      <c r="B11" s="19"/>
      <c r="C11" s="19" t="s">
        <v>39</v>
      </c>
      <c r="D11" s="19"/>
      <c r="F11" s="19" t="s">
        <v>40</v>
      </c>
      <c r="G11" s="19" t="s">
        <v>38</v>
      </c>
      <c r="I11" s="19" t="s">
        <v>41</v>
      </c>
      <c r="J11" s="19" t="s">
        <v>38</v>
      </c>
    </row>
    <row r="12" spans="1:10" ht="13.5" thickBot="1">
      <c r="B12" s="20" t="s">
        <v>4</v>
      </c>
      <c r="C12" s="20" t="s">
        <v>5</v>
      </c>
      <c r="D12" s="20" t="s">
        <v>32</v>
      </c>
      <c r="F12" s="20" t="s">
        <v>42</v>
      </c>
      <c r="G12" s="20" t="s">
        <v>43</v>
      </c>
      <c r="I12" s="20" t="s">
        <v>42</v>
      </c>
      <c r="J12" s="20" t="s">
        <v>43</v>
      </c>
    </row>
    <row r="13" spans="1:10">
      <c r="B13" s="16" t="s">
        <v>66</v>
      </c>
      <c r="C13" s="16" t="s">
        <v>12</v>
      </c>
      <c r="D13" s="18">
        <v>7.5000000000432596</v>
      </c>
      <c r="F13" s="18">
        <v>7.5000000000432596</v>
      </c>
      <c r="G13" s="18">
        <v>550.0000000002974</v>
      </c>
      <c r="I13" s="16" t="e">
        <v>#N/A</v>
      </c>
      <c r="J13" s="16" t="e">
        <v>#N/A</v>
      </c>
    </row>
    <row r="14" spans="1:10" ht="13.5" thickBot="1">
      <c r="B14" s="14" t="s">
        <v>67</v>
      </c>
      <c r="C14" s="14" t="s">
        <v>14</v>
      </c>
      <c r="D14" s="17">
        <v>4.9999999999713403</v>
      </c>
      <c r="F14" s="17">
        <v>4.9999999999713403</v>
      </c>
      <c r="G14" s="17">
        <v>550.0000000002974</v>
      </c>
      <c r="I14" s="14" t="e">
        <v>#N/A</v>
      </c>
      <c r="J14" s="14" t="e"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1"/>
  <sheetViews>
    <sheetView showGridLines="0" workbookViewId="0"/>
  </sheetViews>
  <sheetFormatPr defaultRowHeight="12.75"/>
  <cols>
    <col min="1" max="1" width="2.28515625" customWidth="1"/>
    <col min="2" max="2" width="6" bestFit="1" customWidth="1"/>
    <col min="3" max="3" width="8.140625" bestFit="1" customWidth="1"/>
    <col min="4" max="4" width="14.28515625" bestFit="1" customWidth="1"/>
    <col min="5" max="5" width="13.7109375" bestFit="1" customWidth="1"/>
    <col min="6" max="6" width="10.5703125" bestFit="1" customWidth="1"/>
    <col min="7" max="7" width="6" customWidth="1"/>
  </cols>
  <sheetData>
    <row r="1" spans="1:5">
      <c r="A1" s="13" t="s">
        <v>0</v>
      </c>
    </row>
    <row r="2" spans="1:5">
      <c r="A2" s="13" t="s">
        <v>62</v>
      </c>
    </row>
    <row r="3" spans="1:5">
      <c r="A3" s="13" t="s">
        <v>74</v>
      </c>
    </row>
    <row r="6" spans="1:5" ht="13.5" thickBot="1">
      <c r="A6" s="11" t="s">
        <v>64</v>
      </c>
    </row>
    <row r="7" spans="1:5" ht="13.5" thickBot="1">
      <c r="B7" s="15" t="s">
        <v>4</v>
      </c>
      <c r="C7" s="15" t="s">
        <v>5</v>
      </c>
      <c r="D7" s="15" t="s">
        <v>6</v>
      </c>
      <c r="E7" s="15" t="s">
        <v>7</v>
      </c>
    </row>
    <row r="8" spans="1:5" ht="13.5" thickBot="1">
      <c r="B8" s="14" t="s">
        <v>75</v>
      </c>
      <c r="C8" s="14" t="s">
        <v>9</v>
      </c>
      <c r="D8" s="17">
        <v>649.9999999997242</v>
      </c>
      <c r="E8" s="17">
        <v>600.00000000060777</v>
      </c>
    </row>
    <row r="11" spans="1:5" ht="13.5" thickBot="1">
      <c r="A11" s="11" t="s">
        <v>10</v>
      </c>
    </row>
    <row r="12" spans="1:5" ht="13.5" thickBot="1">
      <c r="B12" s="15" t="s">
        <v>4</v>
      </c>
      <c r="C12" s="15" t="s">
        <v>5</v>
      </c>
      <c r="D12" s="15" t="s">
        <v>6</v>
      </c>
      <c r="E12" s="15" t="s">
        <v>7</v>
      </c>
    </row>
    <row r="13" spans="1:5">
      <c r="B13" s="16" t="s">
        <v>76</v>
      </c>
      <c r="C13" s="16" t="s">
        <v>12</v>
      </c>
      <c r="D13" s="18">
        <v>7.5000000000432596</v>
      </c>
      <c r="E13" s="18">
        <v>15.000000000015193</v>
      </c>
    </row>
    <row r="14" spans="1:5" ht="13.5" thickBot="1">
      <c r="B14" s="14" t="s">
        <v>77</v>
      </c>
      <c r="C14" s="14" t="s">
        <v>14</v>
      </c>
      <c r="D14" s="17">
        <v>4.9999999999713403</v>
      </c>
      <c r="E14" s="17">
        <v>0</v>
      </c>
    </row>
    <row r="17" spans="1:7" ht="13.5" thickBot="1">
      <c r="A17" s="11" t="s">
        <v>15</v>
      </c>
    </row>
    <row r="18" spans="1:7" ht="13.5" thickBot="1">
      <c r="B18" s="15" t="s">
        <v>4</v>
      </c>
      <c r="C18" s="15" t="s">
        <v>5</v>
      </c>
      <c r="D18" s="15" t="s">
        <v>16</v>
      </c>
      <c r="E18" s="15" t="s">
        <v>17</v>
      </c>
      <c r="F18" s="15" t="s">
        <v>18</v>
      </c>
      <c r="G18" s="15" t="s">
        <v>19</v>
      </c>
    </row>
    <row r="19" spans="1:7">
      <c r="B19" s="16" t="s">
        <v>78</v>
      </c>
      <c r="C19" s="16" t="s">
        <v>79</v>
      </c>
      <c r="D19" s="18">
        <v>30.000000000030386</v>
      </c>
      <c r="E19" s="16" t="s">
        <v>80</v>
      </c>
      <c r="F19" s="16" t="s">
        <v>23</v>
      </c>
      <c r="G19" s="18">
        <v>0</v>
      </c>
    </row>
    <row r="20" spans="1:7">
      <c r="B20" s="16" t="s">
        <v>81</v>
      </c>
      <c r="C20" s="16" t="s">
        <v>79</v>
      </c>
      <c r="D20" s="18">
        <v>15.000000000015193</v>
      </c>
      <c r="E20" s="16" t="s">
        <v>82</v>
      </c>
      <c r="F20" s="16" t="s">
        <v>28</v>
      </c>
      <c r="G20" s="18">
        <v>3.0000000000151932</v>
      </c>
    </row>
    <row r="21" spans="1:7" ht="13.5" thickBot="1">
      <c r="B21" s="14" t="s">
        <v>83</v>
      </c>
      <c r="C21" s="14" t="s">
        <v>79</v>
      </c>
      <c r="D21" s="17">
        <v>30.000000000030386</v>
      </c>
      <c r="E21" s="14" t="s">
        <v>84</v>
      </c>
      <c r="F21" s="14" t="s">
        <v>28</v>
      </c>
      <c r="G21" s="17">
        <v>10.000000000030386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LibreOffice/5.3.3.2$Windows_X86_64 LibreOffice_project/3d9a8b4b4e538a85e0782bd6c2d430bafe583448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10</vt:i4>
      </vt:variant>
    </vt:vector>
  </HeadingPairs>
  <TitlesOfParts>
    <vt:vector size="31" baseType="lpstr">
      <vt:lpstr>Answer Report 1</vt:lpstr>
      <vt:lpstr>Sensitivity Report 1</vt:lpstr>
      <vt:lpstr>Limits Report 1</vt:lpstr>
      <vt:lpstr>Sheet1</vt:lpstr>
      <vt:lpstr>Sheet2</vt:lpstr>
      <vt:lpstr>Answer Report 2</vt:lpstr>
      <vt:lpstr>Sensitivity Report 2</vt:lpstr>
      <vt:lpstr>Limits Report 2</vt:lpstr>
      <vt:lpstr>Answer Report 3</vt:lpstr>
      <vt:lpstr>Sensitivity Report 3</vt:lpstr>
      <vt:lpstr>Limits Report 3</vt:lpstr>
      <vt:lpstr>Answer Report 4</vt:lpstr>
      <vt:lpstr>Sensitivity Report 4</vt:lpstr>
      <vt:lpstr>Limits Report 4</vt:lpstr>
      <vt:lpstr>Sheet3</vt:lpstr>
      <vt:lpstr>Answer Report 5</vt:lpstr>
      <vt:lpstr>Sensitivity Report 5</vt:lpstr>
      <vt:lpstr>Limits Report 5</vt:lpstr>
      <vt:lpstr>Sheet4</vt:lpstr>
      <vt:lpstr>Sheet6</vt:lpstr>
      <vt:lpstr>Sheet18</vt:lpstr>
      <vt:lpstr>Sheet1!solver_adj</vt:lpstr>
      <vt:lpstr>Sheet1!solver_lhs1</vt:lpstr>
      <vt:lpstr>Sheet1!solver_lhs2</vt:lpstr>
      <vt:lpstr>Sheet1!solver_lhs3</vt:lpstr>
      <vt:lpstr>Sheet1!solver_lhs4</vt:lpstr>
      <vt:lpstr>Sheet1!solver_opt</vt:lpstr>
      <vt:lpstr>Sheet1!solver_rhs1</vt:lpstr>
      <vt:lpstr>Sheet1!solver_rhs2</vt:lpstr>
      <vt:lpstr>Sheet1!solver_rhs3</vt:lpstr>
      <vt:lpstr>Sheet1!solver_rhs4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Robotics Lab</cp:lastModifiedBy>
  <cp:revision>14</cp:revision>
  <dcterms:created xsi:type="dcterms:W3CDTF">2018-01-15T14:09:37Z</dcterms:created>
  <dcterms:modified xsi:type="dcterms:W3CDTF">2018-02-01T05:19:54Z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