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8.xml" ContentType="application/vnd.openxmlformats-officedocument.drawingml.chart+xml"/>
  <Override PartName="/xl/charts/chart30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17.xml" ContentType="application/vnd.openxmlformats-officedocument.drawingml.chart+xml"/>
  <Override PartName="/xl/charts/chart29.xml" ContentType="application/vnd.openxmlformats-officedocument.drawingml.chart+xml"/>
  <Override PartName="/xl/charts/chart3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17 P2 rates not ctl sub" sheetId="1" state="visible" r:id="rId2"/>
    <sheet name="P1 2017 fluxes" sheetId="2" state="visible" r:id="rId3"/>
    <sheet name="2018 P1 P2 rates not ctl sub" sheetId="3" state="visible" r:id="rId4"/>
    <sheet name="Remin from N2 rate calcs" sheetId="4" state="visible" r:id="rId5"/>
    <sheet name="power law fitting" sheetId="5" state="visible" r:id="rId6"/>
    <sheet name="Lit N2 rate comparison" sheetId="6" state="visible" r:id="rId7"/>
    <sheet name="Original 2017 exetainer data wi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<sst xmlns="http://schemas.openxmlformats.org/spreadsheetml/2006/main" count="720" uniqueCount="205">
  <si>
    <t xml:space="preserve">P2 +Particles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</si>
  <si>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</si>
  <si>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</si>
  <si>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</si>
  <si>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</si>
  <si>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</si>
  <si>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</si>
  <si>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</si>
  <si>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</si>
  <si>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</si>
  <si>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</si>
  <si>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</si>
  <si>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</si>
  <si>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</si>
  <si>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</si>
  <si>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Ctl N2 production rate (nM N/day)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</si>
  <si>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</si>
  <si>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</si>
  <si>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</si>
  <si>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</si>
  <si>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</si>
  <si>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</si>
  <si>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</si>
  <si>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</si>
  <si>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</si>
  <si>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</si>
  <si>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</si>
  <si>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</si>
  <si>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</si>
  <si>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</si>
  <si>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</si>
  <si>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</si>
  <si>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</si>
  <si>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</si>
  <si>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</si>
  <si>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</si>
  <si>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</si>
  <si>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</si>
  <si>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</si>
  <si>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</si>
  <si>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</si>
  <si>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</si>
  <si>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2-14_100m</t>
  </si>
  <si>
    <t xml:space="preserve">P2</t>
  </si>
  <si>
    <t xml:space="preserve">Keil 2-17</t>
  </si>
  <si>
    <t xml:space="preserve">top</t>
  </si>
  <si>
    <t xml:space="preserve">2-17_100m</t>
  </si>
  <si>
    <t xml:space="preserve">Keil 3-15</t>
  </si>
  <si>
    <t xml:space="preserve">1-16_113m</t>
  </si>
  <si>
    <t xml:space="preserve">Cavan 2017</t>
  </si>
  <si>
    <t xml:space="preserve">Keil 3-18</t>
  </si>
  <si>
    <t xml:space="preserve">3-15_120m</t>
  </si>
  <si>
    <t xml:space="preserve">Figure 2a: 18 ug in slow sinking and 0.6 ug in fast sinking</t>
  </si>
  <si>
    <t xml:space="preserve">net</t>
  </si>
  <si>
    <t xml:space="preserve">3-18_120m</t>
  </si>
  <si>
    <t xml:space="preserve">Use this to get ratio of fast:slow sinking particles</t>
  </si>
  <si>
    <t xml:space="preserve">Keil 1-19</t>
  </si>
  <si>
    <t xml:space="preserve">1-16_140m</t>
  </si>
  <si>
    <t xml:space="preserve">Table 2: fast sinking particles 69 m/d</t>
  </si>
  <si>
    <t xml:space="preserve">2-14_150m</t>
  </si>
  <si>
    <t xml:space="preserve">slow sinking particles: 6.5 m/d</t>
  </si>
  <si>
    <t xml:space="preserve">Keil 4-13</t>
  </si>
  <si>
    <t xml:space="preserve">plus.p/top together</t>
  </si>
  <si>
    <t xml:space="preserve">2-17_150m</t>
  </si>
  <si>
    <t xml:space="preserve">Keil 3-21</t>
  </si>
  <si>
    <t xml:space="preserve">3-15_179m</t>
  </si>
  <si>
    <t xml:space="preserve">3-18_180m</t>
  </si>
  <si>
    <t xml:space="preserve">Keil 2-14</t>
  </si>
  <si>
    <t xml:space="preserve">P1 +Particles</t>
  </si>
  <si>
    <t xml:space="preserve">ug C (from Google Drive final ss)</t>
  </si>
  <si>
    <t xml:space="preserve">umol C/M2/day</t>
  </si>
  <si>
    <t xml:space="preserve">1-2_50m</t>
  </si>
  <si>
    <t xml:space="preserve">3-7_90m</t>
  </si>
  <si>
    <t xml:space="preserve">1-5_100m</t>
  </si>
  <si>
    <t xml:space="preserve">2-6_110m</t>
  </si>
  <si>
    <t xml:space="preserve">2-6_132m</t>
  </si>
  <si>
    <t xml:space="preserve">1-5_150m</t>
  </si>
  <si>
    <t xml:space="preserve">3-7_355m</t>
  </si>
  <si>
    <t xml:space="preserve">Variability (MED 2021)</t>
  </si>
  <si>
    <t xml:space="preserve">Keil ID</t>
  </si>
  <si>
    <t xml:space="preserve">Date</t>
  </si>
  <si>
    <t xml:space="preserve">Station</t>
  </si>
  <si>
    <t xml:space="preserve">Trap type</t>
  </si>
  <si>
    <t xml:space="preserve">+ particles collection time (hr)</t>
  </si>
  <si>
    <t xml:space="preserve">Incubation time (hrs)</t>
  </si>
  <si>
    <t xml:space="preserve">Sinking particle flux (umol C/m2 day)</t>
  </si>
  <si>
    <t xml:space="preserve">N2 production rate (nM/day)</t>
  </si>
  <si>
    <t xml:space="preserve">Adjusted N2 production rate (nM/day)</t>
  </si>
  <si>
    <t xml:space="preserve">to copy into 2017_fluxes.xlsx for matplotlib plotting in Jupyter notebook (copied from above):</t>
  </si>
  <si>
    <t xml:space="preserve">2-14</t>
  </si>
  <si>
    <t xml:space="preserve">2-17</t>
  </si>
  <si>
    <t xml:space="preserve">1-19</t>
  </si>
  <si>
    <t xml:space="preserve">120 m flux used</t>
  </si>
  <si>
    <t xml:space="preserve">3-18</t>
  </si>
  <si>
    <r>
      <rPr>
        <sz val="12"/>
        <color rgb="FF000000"/>
        <rFont val="Times New Roman"/>
        <family val="1"/>
        <charset val="1"/>
      </rPr>
      <t xml:space="preserve">2</t>
    </r>
    <r>
      <rPr>
        <vertAlign val="superscript"/>
        <sz val="12"/>
        <color rgb="FF000000"/>
        <rFont val="Times New Roman"/>
        <family val="1"/>
        <charset val="1"/>
      </rPr>
      <t xml:space="preserve">nd</t>
    </r>
    <r>
      <rPr>
        <sz val="12"/>
        <color rgb="FF000000"/>
        <rFont val="Times New Roman"/>
        <family val="1"/>
        <charset val="1"/>
      </rPr>
      <t xml:space="preserve"> 150 m flux used</t>
    </r>
  </si>
  <si>
    <t xml:space="preserve">3-15</t>
  </si>
  <si>
    <t xml:space="preserve">180 m flux used</t>
  </si>
  <si>
    <t xml:space="preserve">P1</t>
  </si>
  <si>
    <t xml:space="preserve">Average</t>
  </si>
  <si>
    <t xml:space="preserve">P2 ave</t>
  </si>
  <si>
    <t xml:space="preserve">P1 ave</t>
  </si>
  <si>
    <t xml:space="preserve">top collector: 600 mL</t>
  </si>
  <si>
    <t xml:space="preserve">area</t>
  </si>
  <si>
    <t xml:space="preserve">incubation bottle: 1 L</t>
  </si>
  <si>
    <t xml:space="preserve">mm2</t>
  </si>
  <si>
    <t xml:space="preserve">Area of cone</t>
  </si>
  <si>
    <t xml:space="preserve">0.46 m2</t>
  </si>
  <si>
    <t xml:space="preserve">adjusted area</t>
  </si>
  <si>
    <t xml:space="preserve">Area of net</t>
  </si>
  <si>
    <t xml:space="preserve">1.23 m2</t>
  </si>
  <si>
    <t xml:space="preserve">6.4% of their punch would be white</t>
  </si>
  <si>
    <t xml:space="preserve">ratio</t>
  </si>
  <si>
    <t xml:space="preserve">Their punch</t>
  </si>
  <si>
    <t xml:space="preserve">21 mm</t>
  </si>
  <si>
    <t xml:space="preserve">diameter</t>
  </si>
  <si>
    <t xml:space="preserve">conversion factor</t>
  </si>
  <si>
    <t xml:space="preserve">green circle</t>
  </si>
  <si>
    <t xml:space="preserve">38.1 mm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</si>
  <si>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</si>
  <si>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</si>
  <si>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</si>
  <si>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</si>
  <si>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</si>
  <si>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</si>
  <si>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</si>
  <si>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</si>
  <si>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</si>
  <si>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</si>
  <si>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</si>
  <si>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</si>
  <si>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</si>
  <si>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</si>
  <si>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Above: Clara’s org C flux. I did my own in the Keil Lab Share files</t>
  </si>
  <si>
    <t xml:space="preserve">Megan’s calc (2021):</t>
  </si>
  <si>
    <t xml:space="preserve">All from 0.6 L top collectors</t>
  </si>
  <si>
    <t xml:space="preserve">sinking rate (m day-1): </t>
  </si>
  <si>
    <t xml:space="preserve">these three columns copied directly into 2017_fluxes.xlsx for matplotlib plotting in jupyter notebook</t>
  </si>
  <si>
    <t xml:space="preserve">Keil trap name</t>
  </si>
  <si>
    <t xml:space="preserve">Ctl bottle rate 1</t>
  </si>
  <si>
    <t xml:space="preserve">Ctl bottle rate 2</t>
  </si>
  <si>
    <t xml:space="preserve">average ctl rate</t>
  </si>
  <si>
    <t xml:space="preserve">stdev</t>
  </si>
  <si>
    <t xml:space="preserve">+P rate 1</t>
  </si>
  <si>
    <t xml:space="preserve">+P rate 2</t>
  </si>
  <si>
    <t xml:space="preserve">avg trap +P nM/d</t>
  </si>
  <si>
    <t xml:space="preserve">Chamber volume (L)</t>
  </si>
  <si>
    <t xml:space="preserve">Total OC on filter (scaled) (ug C)</t>
  </si>
  <si>
    <t xml:space="preserve">OC Flux (umol org N/m2-d)</t>
  </si>
  <si>
    <t xml:space="preserve">OC flux (mg org C/m2-d)</t>
  </si>
  <si>
    <t xml:space="preserve">Flux/sinking rate (mg/m3)</t>
  </si>
  <si>
    <t xml:space="preserve">Chamber OC conc (mg C/L)</t>
  </si>
  <si>
    <t xml:space="preserve">N2 rate/mg C</t>
  </si>
  <si>
    <t xml:space="preserve">N2 rate from sinking particles (nM N/day)</t>
  </si>
  <si>
    <t xml:space="preserve">Ctl N2 rate nM N/day</t>
  </si>
  <si>
    <t xml:space="preserve">p1</t>
  </si>
  <si>
    <t xml:space="preserve">50 m used protein to C est – not great</t>
  </si>
  <si>
    <t xml:space="preserve">ug/m2/day protein</t>
  </si>
  <si>
    <t xml:space="preserve">ug C from protein ratio</t>
  </si>
  <si>
    <t xml:space="preserve">*Note: N ug are generally too low to use</t>
  </si>
  <si>
    <t xml:space="preserve">Ctl bottle N2 prod nM N/day</t>
  </si>
  <si>
    <t xml:space="preserve">Trap ID</t>
  </si>
  <si>
    <t xml:space="preserve">Sample type</t>
  </si>
  <si>
    <t xml:space="preserve">Vol sampled</t>
  </si>
  <si>
    <t xml:space="preserve">Org C flux (not ctl sub) mg OC/m2/d</t>
  </si>
  <si>
    <t xml:space="preserve">m</t>
  </si>
  <si>
    <t xml:space="preserve">Time collecting particles</t>
  </si>
  <si>
    <t xml:space="preserve">Keil 3-44</t>
  </si>
  <si>
    <t xml:space="preserve">Keil 2-38</t>
  </si>
  <si>
    <t xml:space="preserve">Keil 2-43</t>
  </si>
  <si>
    <t xml:space="preserve">Keil 3-39</t>
  </si>
  <si>
    <t xml:space="preserve">Keil 3-36</t>
  </si>
  <si>
    <t xml:space="preserve">lots of pteropods</t>
  </si>
  <si>
    <t xml:space="preserve">Keil 4-34</t>
  </si>
  <si>
    <t xml:space="preserve">pteropod</t>
  </si>
  <si>
    <t xml:space="preserve">Kel 4-31</t>
  </si>
  <si>
    <t xml:space="preserve">121 m actually</t>
  </si>
  <si>
    <t xml:space="preserve">no N2</t>
  </si>
  <si>
    <t xml:space="preserve">Keil 1-30</t>
  </si>
  <si>
    <t xml:space="preserve">no zoops</t>
  </si>
  <si>
    <t xml:space="preserve">Keil 2-33</t>
  </si>
  <si>
    <t xml:space="preserve">lanternfish</t>
  </si>
  <si>
    <t xml:space="preserve">To copy into 2018_fluxes.xlsx for plotting with maplotlib in jupyter notebooks</t>
  </si>
  <si>
    <t xml:space="preserve">Unadjusted N2 production in +P</t>
  </si>
  <si>
    <t xml:space="preserve">N2 production from sinking partucles (nM/d)</t>
  </si>
  <si>
    <t xml:space="preserve">+P contaminated with air</t>
  </si>
  <si>
    <t xml:space="preserve">average</t>
  </si>
  <si>
    <t xml:space="preserve">Year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</si>
  <si>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</si>
  <si>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</si>
  <si>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</si>
  <si>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</si>
  <si>
    <t xml:space="preserve">Adjusted N2 production rate</t>
  </si>
  <si>
    <t xml:space="preserve">Normalized to 93 m</t>
  </si>
  <si>
    <t xml:space="preserve">Normalized to 87 m</t>
  </si>
  <si>
    <t xml:space="preserve">Normalized to 50 m</t>
  </si>
  <si>
    <t xml:space="preserve">Normalized to average 100  m</t>
  </si>
  <si>
    <t xml:space="preserve">Average of 100 m rate:</t>
  </si>
  <si>
    <t xml:space="preserve">Average of all rates:</t>
  </si>
  <si>
    <t xml:space="preserve">Reference</t>
  </si>
  <si>
    <t xml:space="preserve">Region</t>
  </si>
  <si>
    <t xml:space="preserve">Our rates</t>
  </si>
  <si>
    <t xml:space="preserve">All cruise average</t>
  </si>
  <si>
    <t xml:space="preserve">trap name</t>
  </si>
  <si>
    <t xml:space="preserve">ST</t>
  </si>
  <si>
    <t xml:space="preserve">p2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</si>
</sst>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\-mmm"/>
    <numFmt numFmtId="166" formatCode="0.00"/>
    <numFmt numFmtId="167" formatCode="mm/dd/yy"/>
    <numFmt numFmtId="168" formatCode="0.0000000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82104718141"/>
          <c:y val="0.16456848172304"/>
          <c:w val="0.855866934179018"/>
          <c:h val="0.78462005156984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7603809"/>
        <c:axId val="10473286"/>
      </c:scatterChart>
      <c:valAx>
        <c:axId val="976038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473286"/>
        <c:crosses val="autoZero"/>
        <c:crossBetween val="midCat"/>
        <c:majorUnit val="1"/>
      </c:valAx>
      <c:valAx>
        <c:axId val="10473286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60380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98878791455"/>
          <c:y val="0.164592290865203"/>
          <c:w val="0.855836185530509"/>
          <c:h val="0.784566644037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3118937"/>
        <c:axId val="39967880"/>
      </c:scatterChart>
      <c:valAx>
        <c:axId val="33118937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67880"/>
        <c:crosses val="autoZero"/>
        <c:crossBetween val="midCat"/>
        <c:majorUnit val="1"/>
      </c:valAx>
      <c:valAx>
        <c:axId val="3996788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11893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40614049725"/>
          <c:y val="0.164495114006515"/>
          <c:w val="0.731075143222649"/>
          <c:h val="0.784646135623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5280306"/>
        <c:axId val="54146051"/>
      </c:scatterChart>
      <c:valAx>
        <c:axId val="85280306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146051"/>
        <c:crosses val="autoZero"/>
        <c:crossBetween val="midCat"/>
      </c:valAx>
      <c:valAx>
        <c:axId val="54146051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28030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5213916314"/>
          <c:y val="0.196856553587938"/>
          <c:w val="0.731135401974612"/>
          <c:h val="0.752293577981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7.92246387321938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7.92246387321938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27153068"/>
        <c:axId val="47174141"/>
      </c:scatterChart>
      <c:valAx>
        <c:axId val="27153068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310296191819"/>
              <c:y val="0.0053339022829101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174141"/>
        <c:crosses val="autoZero"/>
        <c:crossBetween val="midCat"/>
        <c:majorUnit val="1"/>
      </c:valAx>
      <c:valAx>
        <c:axId val="47174141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5306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0768113838"/>
          <c:y val="0.164572445235183"/>
          <c:w val="0.731135956633271"/>
          <c:h val="0.784387857222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578169"/>
        <c:axId val="53562164"/>
      </c:scatterChart>
      <c:valAx>
        <c:axId val="1578169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62164"/>
        <c:crosses val="autoZero"/>
        <c:crossBetween val="midCat"/>
      </c:valAx>
      <c:valAx>
        <c:axId val="53562164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7816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88560139667"/>
          <c:y val="0.164556127160005"/>
          <c:w val="0.8560599099513"/>
          <c:h val="0.78465901596095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1702069"/>
        <c:axId val="6293587"/>
      </c:scatterChart>
      <c:valAx>
        <c:axId val="71702069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93587"/>
        <c:crosses val="autoZero"/>
        <c:crossBetween val="midCat"/>
        <c:majorUnit val="1"/>
      </c:valAx>
      <c:valAx>
        <c:axId val="6293587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702069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40067867398"/>
          <c:y val="0.164502460360853"/>
          <c:w val="0.855999303924128"/>
          <c:h val="0.784718425369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4761127"/>
        <c:axId val="90923199"/>
      </c:scatterChart>
      <c:valAx>
        <c:axId val="14761127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923199"/>
        <c:crosses val="autoZero"/>
        <c:crossBetween val="midCat"/>
        <c:majorUnit val="1"/>
      </c:valAx>
      <c:valAx>
        <c:axId val="90923199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761127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1178351549"/>
          <c:y val="0.196925633568758"/>
          <c:w val="0.731112489858254"/>
          <c:h val="0.75231962332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7.92246387321938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90351545"/>
        <c:axId val="45127834"/>
      </c:scatterChart>
      <c:valAx>
        <c:axId val="90351545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127834"/>
        <c:crosses val="autoZero"/>
        <c:crossBetween val="midCat"/>
        <c:majorUnit val="1"/>
      </c:valAx>
      <c:valAx>
        <c:axId val="45127834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35154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8133643102"/>
          <c:y val="0.16454448991966"/>
          <c:w val="0.731109636021684"/>
          <c:h val="0.784599060178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0862957"/>
        <c:axId val="77554160"/>
      </c:scatterChart>
      <c:valAx>
        <c:axId val="90862957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54160"/>
        <c:crosses val="autoZero"/>
        <c:crossBetween val="midCat"/>
        <c:majorUnit val="0.2"/>
      </c:valAx>
      <c:valAx>
        <c:axId val="77554160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86295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1022727273"/>
          <c:y val="0.196867061812024"/>
          <c:w val="0.731178977272727"/>
          <c:h val="0.752257973468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7.92246387321938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24096534"/>
        <c:axId val="67520418"/>
      </c:scatterChart>
      <c:valAx>
        <c:axId val="2409653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520418"/>
        <c:crosses val="autoZero"/>
        <c:crossBetween val="midCat"/>
        <c:majorUnit val="5"/>
      </c:valAx>
      <c:valAx>
        <c:axId val="67520418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09653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90874213515"/>
          <c:y val="0.164499201460187"/>
          <c:w val="0.855900557573277"/>
          <c:h val="0.78462240474560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'P1 2017 fluxes'!$N$3:$N$13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'P1 2017 fluxes'!$P$3:$P$13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96063075"/>
        <c:axId val="24988268"/>
      </c:scatterChart>
      <c:valAx>
        <c:axId val="96063075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41557112896"/>
              <c:y val="0.02494486272720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988268"/>
        <c:crosses val="autoZero"/>
        <c:crossBetween val="midCat"/>
        <c:majorUnit val="1"/>
      </c:valAx>
      <c:valAx>
        <c:axId val="24988268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6307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20259525475"/>
          <c:y val="0.16456848172304"/>
          <c:w val="0.855797977227912"/>
          <c:h val="0.78462005156984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9829533"/>
        <c:axId val="28286821"/>
      </c:scatterChart>
      <c:valAx>
        <c:axId val="798295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286821"/>
        <c:crosses val="autoZero"/>
        <c:crossBetween val="midCat"/>
        <c:majorUnit val="1"/>
      </c:valAx>
      <c:valAx>
        <c:axId val="28286821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2953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250727167"/>
          <c:y val="0.164592290865203"/>
          <c:w val="0.855846422338569"/>
          <c:h val="0.784566644037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0231324"/>
        <c:axId val="15290303"/>
      </c:scatterChart>
      <c:valAx>
        <c:axId val="30231324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90303"/>
        <c:crosses val="autoZero"/>
        <c:crossBetween val="midCat"/>
        <c:majorUnit val="1"/>
      </c:valAx>
      <c:valAx>
        <c:axId val="15290303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23132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96234495801"/>
          <c:y val="0.164495114006515"/>
          <c:w val="0.731075143222649"/>
          <c:h val="0.784646135623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5058329"/>
        <c:axId val="55445130"/>
      </c:scatterChart>
      <c:valAx>
        <c:axId val="15058329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445130"/>
        <c:crosses val="autoZero"/>
        <c:crossBetween val="midCat"/>
      </c:valAx>
      <c:valAx>
        <c:axId val="55445130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05832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0768113838"/>
          <c:y val="0.164572445235183"/>
          <c:w val="0.731135956633271"/>
          <c:h val="0.784387857222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6739977"/>
        <c:axId val="29933677"/>
      </c:scatterChart>
      <c:valAx>
        <c:axId val="16739977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933677"/>
        <c:crosses val="autoZero"/>
        <c:crossBetween val="midCat"/>
      </c:valAx>
      <c:valAx>
        <c:axId val="2993367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73997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44437251457"/>
          <c:y val="0.164556127160005"/>
          <c:w val="0.856052899287894"/>
          <c:h val="0.78465901596095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4542862"/>
        <c:axId val="23105639"/>
      </c:scatterChart>
      <c:valAx>
        <c:axId val="64542862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105639"/>
        <c:crosses val="autoZero"/>
        <c:crossBetween val="midCat"/>
        <c:majorUnit val="1"/>
      </c:valAx>
      <c:valAx>
        <c:axId val="23105639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542862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454000343"/>
          <c:y val="0.164502460360853"/>
          <c:w val="0.855961966763748"/>
          <c:h val="0.784718425369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5071915"/>
        <c:axId val="14487281"/>
      </c:scatterChart>
      <c:valAx>
        <c:axId val="15071915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487281"/>
        <c:crosses val="autoZero"/>
        <c:crossBetween val="midCat"/>
        <c:majorUnit val="1"/>
      </c:valAx>
      <c:valAx>
        <c:axId val="14487281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071915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8133643102"/>
          <c:y val="0.16454448991966"/>
          <c:w val="0.731164951875207"/>
          <c:h val="0.784599060178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5972070"/>
        <c:axId val="77468680"/>
      </c:scatterChart>
      <c:valAx>
        <c:axId val="6597207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468680"/>
        <c:crosses val="autoZero"/>
        <c:crossBetween val="midCat"/>
        <c:majorUnit val="0.2"/>
      </c:valAx>
      <c:valAx>
        <c:axId val="77468680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7207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'Remin from N2 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'Remin from N2 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87572247"/>
        <c:axId val="68603954"/>
      </c:scatterChart>
      <c:valAx>
        <c:axId val="875722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03954"/>
        <c:crosses val="autoZero"/>
        <c:crossBetween val="midCat"/>
      </c:valAx>
      <c:valAx>
        <c:axId val="6860395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722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D. Coastal Sta. P1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fitting'!$F$3:$F$6</c:f>
              <c:numCache>
                <c:formatCode>General</c:formatCode>
                <c:ptCount val="4"/>
                <c:pt idx="0">
                  <c:v>1</c:v>
                </c:pt>
                <c:pt idx="1">
                  <c:v>0.762345679012346</c:v>
                </c:pt>
                <c:pt idx="2">
                  <c:v>0.567901234567901</c:v>
                </c:pt>
                <c:pt idx="3">
                  <c:v>0.537808641975309</c:v>
                </c:pt>
              </c:numCache>
            </c:numRef>
          </c:xVal>
          <c:yVal>
            <c:numRef>
              <c:f>'power law fitting'!$C$3:$C$6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35294344"/>
        <c:axId val="29840827"/>
      </c:scatterChart>
      <c:valAx>
        <c:axId val="352943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40827"/>
        <c:crosses val="autoZero"/>
        <c:crossBetween val="midCat"/>
      </c:valAx>
      <c:valAx>
        <c:axId val="29840827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943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Offshore Sta. P2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fitting'!$F$8:$F$11</c:f>
              <c:numCache>
                <c:formatCode>General</c:formatCode>
                <c:ptCount val="4"/>
                <c:pt idx="0">
                  <c:v>2.88114754098361</c:v>
                </c:pt>
                <c:pt idx="1">
                  <c:v>1</c:v>
                </c:pt>
                <c:pt idx="3">
                  <c:v>0.556010928961749</c:v>
                </c:pt>
              </c:numCache>
            </c:numRef>
          </c:xVal>
          <c:yVal>
            <c:numRef>
              <c:f>'power law fitting'!$C$8:$C$13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120</c:v>
                </c:pt>
                <c:pt idx="3">
                  <c:v>150</c:v>
                </c:pt>
                <c:pt idx="4">
                  <c:v>221</c:v>
                </c:pt>
                <c:pt idx="5">
                  <c:v>368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'power law fitting'!$F$12:$F$13</c:f>
              <c:numCache>
                <c:formatCode>General</c:formatCode>
                <c:ptCount val="2"/>
                <c:pt idx="0">
                  <c:v>2.52185792349727</c:v>
                </c:pt>
                <c:pt idx="1">
                  <c:v>1.6516393442623</c:v>
                </c:pt>
              </c:numCache>
            </c:numRef>
          </c:xVal>
          <c:yVal>
            <c:numRef>
              <c:f>'power law fitting'!$C$12:$C$13</c:f>
              <c:numCache>
                <c:formatCode>General</c:formatCode>
                <c:ptCount val="2"/>
                <c:pt idx="0">
                  <c:v>221</c:v>
                </c:pt>
                <c:pt idx="1">
                  <c:v>368</c:v>
                </c:pt>
              </c:numCache>
            </c:numRef>
          </c:yVal>
          <c:smooth val="0"/>
        </c:ser>
        <c:axId val="97056200"/>
        <c:axId val="73526956"/>
      </c:scatterChart>
      <c:valAx>
        <c:axId val="97056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26956"/>
        <c:crosses val="autoZero"/>
        <c:crossBetween val="midCat"/>
      </c:valAx>
      <c:valAx>
        <c:axId val="7352695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562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Offshore Sta.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fitting'!$F$26:$F$34</c:f>
              <c:numCache>
                <c:formatCode>General</c:formatCode>
                <c:ptCount val="9"/>
                <c:pt idx="0">
                  <c:v>0.681818181818182</c:v>
                </c:pt>
                <c:pt idx="1">
                  <c:v>1.31818181818182</c:v>
                </c:pt>
                <c:pt idx="2">
                  <c:v>1.29703644063066</c:v>
                </c:pt>
                <c:pt idx="3">
                  <c:v>0.727272727272727</c:v>
                </c:pt>
                <c:pt idx="4">
                  <c:v>0.954545454545454</c:v>
                </c:pt>
                <c:pt idx="5">
                  <c:v>0.509977827050999</c:v>
                </c:pt>
                <c:pt idx="6">
                  <c:v>0.407982261640799</c:v>
                </c:pt>
                <c:pt idx="7">
                  <c:v>0.526977087952699</c:v>
                </c:pt>
                <c:pt idx="8">
                  <c:v>0.662971175166297</c:v>
                </c:pt>
              </c:numCache>
            </c:numRef>
          </c:xVal>
          <c:yVal>
            <c:numRef>
              <c:f>'power law fitting'!$C$26:$C$34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150</c:v>
                </c:pt>
                <c:pt idx="6">
                  <c:v>150</c:v>
                </c:pt>
                <c:pt idx="7">
                  <c:v>179</c:v>
                </c:pt>
                <c:pt idx="8">
                  <c:v>180</c:v>
                </c:pt>
              </c:numCache>
            </c:numRef>
          </c:yVal>
          <c:smooth val="0"/>
        </c:ser>
        <c:axId val="84897435"/>
        <c:axId val="13862497"/>
      </c:scatterChart>
      <c:valAx>
        <c:axId val="84897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87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62497"/>
        <c:crosses val="autoZero"/>
        <c:crossBetween val="midCat"/>
      </c:valAx>
      <c:valAx>
        <c:axId val="13862497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974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Coastal Sta.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fitting'!$F$18:$F$24</c:f>
              <c:numCache>
                <c:formatCode>General</c:formatCode>
                <c:ptCount val="7"/>
                <c:pt idx="0">
                  <c:v>1</c:v>
                </c:pt>
                <c:pt idx="1">
                  <c:v>1.93939393890262</c:v>
                </c:pt>
                <c:pt idx="2">
                  <c:v>3.85454545382312</c:v>
                </c:pt>
                <c:pt idx="3">
                  <c:v>2.74747474789011</c:v>
                </c:pt>
                <c:pt idx="4">
                  <c:v>0.997289973013538</c:v>
                </c:pt>
                <c:pt idx="5">
                  <c:v>2.5090909089448</c:v>
                </c:pt>
                <c:pt idx="6">
                  <c:v>1.60170813774728</c:v>
                </c:pt>
              </c:numCache>
            </c:numRef>
          </c:xVal>
          <c:yVal>
            <c:numRef>
              <c:f>'power law fitting'!$C$18:$C$24</c:f>
              <c:numCache>
                <c:formatCode>General</c:formatCode>
                <c:ptCount val="7"/>
                <c:pt idx="0">
                  <c:v>50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132</c:v>
                </c:pt>
                <c:pt idx="5">
                  <c:v>150</c:v>
                </c:pt>
                <c:pt idx="6">
                  <c:v>355</c:v>
                </c:pt>
              </c:numCache>
            </c:numRef>
          </c:yVal>
          <c:smooth val="0"/>
        </c:ser>
        <c:axId val="87709801"/>
        <c:axId val="44230978"/>
      </c:scatterChart>
      <c:valAx>
        <c:axId val="877098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30978"/>
        <c:crosses val="autoZero"/>
        <c:crossBetween val="midCat"/>
      </c:valAx>
      <c:valAx>
        <c:axId val="44230978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098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606960</xdr:colOff>
      <xdr:row>37</xdr:row>
      <xdr:rowOff>149400</xdr:rowOff>
    </xdr:from>
    <xdr:to>
      <xdr:col>6</xdr:col>
      <xdr:colOff>765720</xdr:colOff>
      <xdr:row>62</xdr:row>
      <xdr:rowOff>133560</xdr:rowOff>
    </xdr:to>
    <xdr:graphicFrame>
      <xdr:nvGraphicFramePr>
        <xdr:cNvPr id="0" name="Chart 1"/>
        <xdr:cNvGraphicFramePr/>
      </xdr:nvGraphicFramePr>
      <xdr:xfrm>
        <a:off x="1888200" y="7784640"/>
        <a:ext cx="5562000" cy="474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37</xdr:row>
      <xdr:rowOff>43920</xdr:rowOff>
    </xdr:from>
    <xdr:to>
      <xdr:col>9</xdr:col>
      <xdr:colOff>970560</xdr:colOff>
      <xdr:row>62</xdr:row>
      <xdr:rowOff>53640</xdr:rowOff>
    </xdr:to>
    <xdr:graphicFrame>
      <xdr:nvGraphicFramePr>
        <xdr:cNvPr id="1" name="Chart 2"/>
        <xdr:cNvGraphicFramePr/>
      </xdr:nvGraphicFramePr>
      <xdr:xfrm>
        <a:off x="6381000" y="7679160"/>
        <a:ext cx="6100200" cy="47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37</xdr:row>
      <xdr:rowOff>43920</xdr:rowOff>
    </xdr:from>
    <xdr:to>
      <xdr:col>13</xdr:col>
      <xdr:colOff>1671840</xdr:colOff>
      <xdr:row>62</xdr:row>
      <xdr:rowOff>144000</xdr:rowOff>
    </xdr:to>
    <xdr:graphicFrame>
      <xdr:nvGraphicFramePr>
        <xdr:cNvPr id="2" name="Chart 3"/>
        <xdr:cNvGraphicFramePr/>
      </xdr:nvGraphicFramePr>
      <xdr:xfrm>
        <a:off x="13132440" y="7679160"/>
        <a:ext cx="6472080" cy="48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413280</xdr:colOff>
      <xdr:row>25</xdr:row>
      <xdr:rowOff>149760</xdr:rowOff>
    </xdr:from>
    <xdr:to>
      <xdr:col>37</xdr:col>
      <xdr:colOff>131760</xdr:colOff>
      <xdr:row>50</xdr:row>
      <xdr:rowOff>18360</xdr:rowOff>
    </xdr:to>
    <xdr:graphicFrame>
      <xdr:nvGraphicFramePr>
        <xdr:cNvPr id="3" name="Chart 4"/>
        <xdr:cNvGraphicFramePr/>
      </xdr:nvGraphicFramePr>
      <xdr:xfrm>
        <a:off x="55209240" y="5068440"/>
        <a:ext cx="6125400" cy="50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37</xdr:row>
      <xdr:rowOff>1440</xdr:rowOff>
    </xdr:from>
    <xdr:to>
      <xdr:col>16</xdr:col>
      <xdr:colOff>576360</xdr:colOff>
      <xdr:row>53</xdr:row>
      <xdr:rowOff>190800</xdr:rowOff>
    </xdr:to>
    <xdr:graphicFrame>
      <xdr:nvGraphicFramePr>
        <xdr:cNvPr id="4" name="Chart 5"/>
        <xdr:cNvGraphicFramePr/>
      </xdr:nvGraphicFramePr>
      <xdr:xfrm>
        <a:off x="19312560" y="7636680"/>
        <a:ext cx="74376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8640</xdr:colOff>
      <xdr:row>52</xdr:row>
      <xdr:rowOff>360</xdr:rowOff>
    </xdr:from>
    <xdr:to>
      <xdr:col>8</xdr:col>
      <xdr:colOff>432360</xdr:colOff>
      <xdr:row>80</xdr:row>
      <xdr:rowOff>124200</xdr:rowOff>
    </xdr:to>
    <xdr:graphicFrame>
      <xdr:nvGraphicFramePr>
        <xdr:cNvPr id="5" name="Chart 6"/>
        <xdr:cNvGraphicFramePr/>
      </xdr:nvGraphicFramePr>
      <xdr:xfrm>
        <a:off x="2438640" y="10492920"/>
        <a:ext cx="7835400" cy="545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972720</xdr:colOff>
      <xdr:row>53</xdr:row>
      <xdr:rowOff>360</xdr:rowOff>
    </xdr:from>
    <xdr:to>
      <xdr:col>12</xdr:col>
      <xdr:colOff>646200</xdr:colOff>
      <xdr:row>80</xdr:row>
      <xdr:rowOff>123840</xdr:rowOff>
    </xdr:to>
    <xdr:graphicFrame>
      <xdr:nvGraphicFramePr>
        <xdr:cNvPr id="6" name="Chart 7"/>
        <xdr:cNvGraphicFramePr/>
      </xdr:nvGraphicFramePr>
      <xdr:xfrm>
        <a:off x="8901000" y="10683360"/>
        <a:ext cx="8274600" cy="526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720000</xdr:colOff>
      <xdr:row>23</xdr:row>
      <xdr:rowOff>1080</xdr:rowOff>
    </xdr:from>
    <xdr:to>
      <xdr:col>37</xdr:col>
      <xdr:colOff>574200</xdr:colOff>
      <xdr:row>48</xdr:row>
      <xdr:rowOff>6840</xdr:rowOff>
    </xdr:to>
    <xdr:graphicFrame>
      <xdr:nvGraphicFramePr>
        <xdr:cNvPr id="7" name="Chart 8"/>
        <xdr:cNvGraphicFramePr/>
      </xdr:nvGraphicFramePr>
      <xdr:xfrm>
        <a:off x="54234360" y="4538520"/>
        <a:ext cx="7542720" cy="51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53</xdr:row>
      <xdr:rowOff>360</xdr:rowOff>
    </xdr:from>
    <xdr:to>
      <xdr:col>15</xdr:col>
      <xdr:colOff>1013400</xdr:colOff>
      <xdr:row>77</xdr:row>
      <xdr:rowOff>177840</xdr:rowOff>
    </xdr:to>
    <xdr:graphicFrame>
      <xdr:nvGraphicFramePr>
        <xdr:cNvPr id="8" name="Chart 9"/>
        <xdr:cNvGraphicFramePr/>
      </xdr:nvGraphicFramePr>
      <xdr:xfrm>
        <a:off x="17932680" y="10683360"/>
        <a:ext cx="6507720" cy="474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38</xdr:col>
      <xdr:colOff>1080</xdr:colOff>
      <xdr:row>21</xdr:row>
      <xdr:rowOff>177840</xdr:rowOff>
    </xdr:from>
    <xdr:to>
      <xdr:col>43</xdr:col>
      <xdr:colOff>689760</xdr:colOff>
      <xdr:row>46</xdr:row>
      <xdr:rowOff>86400</xdr:rowOff>
    </xdr:to>
    <xdr:graphicFrame>
      <xdr:nvGraphicFramePr>
        <xdr:cNvPr id="9" name="Chart 10"/>
        <xdr:cNvGraphicFramePr/>
      </xdr:nvGraphicFramePr>
      <xdr:xfrm>
        <a:off x="62485560" y="4334400"/>
        <a:ext cx="7095960" cy="510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30</xdr:row>
      <xdr:rowOff>9000</xdr:rowOff>
    </xdr:from>
    <xdr:to>
      <xdr:col>9</xdr:col>
      <xdr:colOff>136080</xdr:colOff>
      <xdr:row>54</xdr:row>
      <xdr:rowOff>170280</xdr:rowOff>
    </xdr:to>
    <xdr:graphicFrame>
      <xdr:nvGraphicFramePr>
        <xdr:cNvPr id="10" name="Chart 2_0"/>
        <xdr:cNvGraphicFramePr/>
      </xdr:nvGraphicFramePr>
      <xdr:xfrm>
        <a:off x="4631400" y="5970240"/>
        <a:ext cx="7037280" cy="47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660960</xdr:colOff>
      <xdr:row>15</xdr:row>
      <xdr:rowOff>83160</xdr:rowOff>
    </xdr:from>
    <xdr:to>
      <xdr:col>5</xdr:col>
      <xdr:colOff>441360</xdr:colOff>
      <xdr:row>40</xdr:row>
      <xdr:rowOff>66960</xdr:rowOff>
    </xdr:to>
    <xdr:graphicFrame>
      <xdr:nvGraphicFramePr>
        <xdr:cNvPr id="11" name="Chart 1"/>
        <xdr:cNvGraphicFramePr/>
      </xdr:nvGraphicFramePr>
      <xdr:xfrm>
        <a:off x="1942200" y="3014640"/>
        <a:ext cx="5659200" cy="474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832680</xdr:colOff>
      <xdr:row>18</xdr:row>
      <xdr:rowOff>51840</xdr:rowOff>
    </xdr:from>
    <xdr:to>
      <xdr:col>9</xdr:col>
      <xdr:colOff>631440</xdr:colOff>
      <xdr:row>43</xdr:row>
      <xdr:rowOff>61560</xdr:rowOff>
    </xdr:to>
    <xdr:graphicFrame>
      <xdr:nvGraphicFramePr>
        <xdr:cNvPr id="12" name="Chart 2"/>
        <xdr:cNvGraphicFramePr/>
      </xdr:nvGraphicFramePr>
      <xdr:xfrm>
        <a:off x="7992720" y="3555000"/>
        <a:ext cx="6188040" cy="47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104040</xdr:colOff>
      <xdr:row>18</xdr:row>
      <xdr:rowOff>51840</xdr:rowOff>
    </xdr:from>
    <xdr:to>
      <xdr:col>13</xdr:col>
      <xdr:colOff>1672200</xdr:colOff>
      <xdr:row>43</xdr:row>
      <xdr:rowOff>151920</xdr:rowOff>
    </xdr:to>
    <xdr:graphicFrame>
      <xdr:nvGraphicFramePr>
        <xdr:cNvPr id="13" name="Chart 3"/>
        <xdr:cNvGraphicFramePr/>
      </xdr:nvGraphicFramePr>
      <xdr:xfrm>
        <a:off x="15566760" y="3555000"/>
        <a:ext cx="6472080" cy="48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1379880</xdr:colOff>
      <xdr:row>18</xdr:row>
      <xdr:rowOff>9360</xdr:rowOff>
    </xdr:from>
    <xdr:to>
      <xdr:col>16</xdr:col>
      <xdr:colOff>576360</xdr:colOff>
      <xdr:row>35</xdr:row>
      <xdr:rowOff>7920</xdr:rowOff>
    </xdr:to>
    <xdr:graphicFrame>
      <xdr:nvGraphicFramePr>
        <xdr:cNvPr id="14" name="Chart 5"/>
        <xdr:cNvGraphicFramePr/>
      </xdr:nvGraphicFramePr>
      <xdr:xfrm>
        <a:off x="21746520" y="3512520"/>
        <a:ext cx="74376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8280</xdr:colOff>
      <xdr:row>33</xdr:row>
      <xdr:rowOff>8640</xdr:rowOff>
    </xdr:from>
    <xdr:to>
      <xdr:col>7</xdr:col>
      <xdr:colOff>633240</xdr:colOff>
      <xdr:row>61</xdr:row>
      <xdr:rowOff>132480</xdr:rowOff>
    </xdr:to>
    <xdr:graphicFrame>
      <xdr:nvGraphicFramePr>
        <xdr:cNvPr id="15" name="Chart 6"/>
        <xdr:cNvGraphicFramePr/>
      </xdr:nvGraphicFramePr>
      <xdr:xfrm>
        <a:off x="2571120" y="6369120"/>
        <a:ext cx="7785000" cy="545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972360</xdr:colOff>
      <xdr:row>34</xdr:row>
      <xdr:rowOff>8640</xdr:rowOff>
    </xdr:from>
    <xdr:to>
      <xdr:col>12</xdr:col>
      <xdr:colOff>136800</xdr:colOff>
      <xdr:row>61</xdr:row>
      <xdr:rowOff>132480</xdr:rowOff>
    </xdr:to>
    <xdr:graphicFrame>
      <xdr:nvGraphicFramePr>
        <xdr:cNvPr id="16" name="Chart 7"/>
        <xdr:cNvGraphicFramePr/>
      </xdr:nvGraphicFramePr>
      <xdr:xfrm>
        <a:off x="10695240" y="6559920"/>
        <a:ext cx="8404920" cy="526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34</xdr:row>
      <xdr:rowOff>8640</xdr:rowOff>
    </xdr:from>
    <xdr:to>
      <xdr:col>15</xdr:col>
      <xdr:colOff>1013400</xdr:colOff>
      <xdr:row>58</xdr:row>
      <xdr:rowOff>186120</xdr:rowOff>
    </xdr:to>
    <xdr:graphicFrame>
      <xdr:nvGraphicFramePr>
        <xdr:cNvPr id="17" name="Chart 9"/>
        <xdr:cNvGraphicFramePr/>
      </xdr:nvGraphicFramePr>
      <xdr:xfrm>
        <a:off x="20366640" y="6559920"/>
        <a:ext cx="6507720" cy="474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253800</xdr:colOff>
      <xdr:row>26</xdr:row>
      <xdr:rowOff>64800</xdr:rowOff>
    </xdr:to>
    <xdr:graphicFrame>
      <xdr:nvGraphicFramePr>
        <xdr:cNvPr id="18" name=""/>
        <xdr:cNvGraphicFramePr/>
      </xdr:nvGraphicFramePr>
      <xdr:xfrm>
        <a:off x="9981360" y="364680"/>
        <a:ext cx="4558320" cy="40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498600</xdr:colOff>
      <xdr:row>24</xdr:row>
      <xdr:rowOff>29520</xdr:rowOff>
    </xdr:from>
    <xdr:to>
      <xdr:col>16</xdr:col>
      <xdr:colOff>437760</xdr:colOff>
      <xdr:row>45</xdr:row>
      <xdr:rowOff>151560</xdr:rowOff>
    </xdr:to>
    <xdr:graphicFrame>
      <xdr:nvGraphicFramePr>
        <xdr:cNvPr id="19" name=""/>
        <xdr:cNvGraphicFramePr/>
      </xdr:nvGraphicFramePr>
      <xdr:xfrm>
        <a:off x="12759120" y="4659120"/>
        <a:ext cx="4025880" cy="412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506520</xdr:colOff>
      <xdr:row>2</xdr:row>
      <xdr:rowOff>86760</xdr:rowOff>
    </xdr:from>
    <xdr:to>
      <xdr:col>16</xdr:col>
      <xdr:colOff>445680</xdr:colOff>
      <xdr:row>23</xdr:row>
      <xdr:rowOff>159480</xdr:rowOff>
    </xdr:to>
    <xdr:graphicFrame>
      <xdr:nvGraphicFramePr>
        <xdr:cNvPr id="20" name=""/>
        <xdr:cNvGraphicFramePr/>
      </xdr:nvGraphicFramePr>
      <xdr:xfrm>
        <a:off x="12767040" y="467640"/>
        <a:ext cx="4025880" cy="412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554760</xdr:colOff>
      <xdr:row>2</xdr:row>
      <xdr:rowOff>86760</xdr:rowOff>
    </xdr:from>
    <xdr:to>
      <xdr:col>12</xdr:col>
      <xdr:colOff>494280</xdr:colOff>
      <xdr:row>23</xdr:row>
      <xdr:rowOff>163800</xdr:rowOff>
    </xdr:to>
    <xdr:graphicFrame>
      <xdr:nvGraphicFramePr>
        <xdr:cNvPr id="21" name=""/>
        <xdr:cNvGraphicFramePr/>
      </xdr:nvGraphicFramePr>
      <xdr:xfrm>
        <a:off x="8728200" y="467640"/>
        <a:ext cx="4026600" cy="41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595800</xdr:colOff>
      <xdr:row>24</xdr:row>
      <xdr:rowOff>59400</xdr:rowOff>
    </xdr:from>
    <xdr:to>
      <xdr:col>12</xdr:col>
      <xdr:colOff>534960</xdr:colOff>
      <xdr:row>45</xdr:row>
      <xdr:rowOff>181440</xdr:rowOff>
    </xdr:to>
    <xdr:graphicFrame>
      <xdr:nvGraphicFramePr>
        <xdr:cNvPr id="22" name=""/>
        <xdr:cNvGraphicFramePr/>
      </xdr:nvGraphicFramePr>
      <xdr:xfrm>
        <a:off x="8769240" y="4689000"/>
        <a:ext cx="4026240" cy="412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62"/>
  <sheetViews>
    <sheetView showFormulas="false" showGridLines="true" showRowColHeaders="true" showZeros="true" rightToLeft="false" tabSelected="false" showOutlineSymbols="true" defaultGridColor="true" view="normal" topLeftCell="V1" colorId="64" zoomScale="90" zoomScaleNormal="90" zoomScalePageLayoutView="100" workbookViewId="0">
      <selection pane="topLeft" activeCell="H21" activeCellId="0" sqref="H21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13.19"/>
    <col collapsed="false" customWidth="true" hidden="false" outlineLevel="0" max="2" min="2" style="0" width="11.82"/>
    <col collapsed="false" customWidth="true" hidden="false" outlineLevel="0" max="3" min="3" style="0" width="10.13"/>
    <col collapsed="false" customWidth="true" hidden="false" outlineLevel="0" max="4" min="4" style="0" width="9.71"/>
    <col collapsed="false" customWidth="true" hidden="false" outlineLevel="0" max="5" min="5" style="0" width="12.25"/>
    <col collapsed="false" customWidth="true" hidden="false" outlineLevel="0" max="6" min="6" style="0" width="11.68"/>
    <col collapsed="false" customWidth="true" hidden="false" outlineLevel="0" max="7" min="7" style="0" width="12.8"/>
    <col collapsed="false" customWidth="true" hidden="false" outlineLevel="0" max="8" min="8" style="0" width="19.69"/>
    <col collapsed="false" customWidth="true" hidden="false" outlineLevel="0" max="9" min="9" style="0" width="17.17"/>
    <col collapsed="false" customWidth="true" hidden="false" outlineLevel="0" max="10" min="10" style="0" width="15.62"/>
    <col collapsed="false" customWidth="true" hidden="false" outlineLevel="0" max="11" min="11" style="0" width="19.69"/>
    <col collapsed="false" customWidth="true" hidden="false" outlineLevel="0" max="12" min="12" style="0" width="16.33"/>
    <col collapsed="false" customWidth="true" hidden="false" outlineLevel="0" max="13" min="13" style="0" width="14.44"/>
    <col collapsed="false" customWidth="true" hidden="false" outlineLevel="0" max="16" min="14" style="0" width="28.26"/>
    <col collapsed="false" customWidth="true" hidden="false" outlineLevel="0" max="17" min="17" style="0" width="13.19"/>
    <col collapsed="false" customWidth="true" hidden="false" outlineLevel="0" max="18" min="18" style="0" width="30.77"/>
    <col collapsed="false" customWidth="true" hidden="false" outlineLevel="0" max="20" min="19" style="0" width="18.84"/>
    <col collapsed="false" customWidth="true" hidden="false" outlineLevel="0" max="21" min="21" style="0" width="21.15"/>
    <col collapsed="false" customWidth="true" hidden="false" outlineLevel="0" max="22" min="22" style="0" width="39.13"/>
    <col collapsed="false" customWidth="true" hidden="false" outlineLevel="0" max="28" min="23" style="0" width="13.19"/>
    <col collapsed="false" customWidth="true" hidden="false" outlineLevel="0" max="29" min="29" style="0" width="23.65"/>
    <col collapsed="false" customWidth="true" hidden="false" outlineLevel="0" max="30" min="30" style="0" width="23.43"/>
    <col collapsed="false" customWidth="true" hidden="false" outlineLevel="0" max="65" min="31" style="0" width="13.19"/>
  </cols>
  <sheetData>
    <row r="1" customFormat="false" ht="15" hidden="false" customHeight="false" outlineLevel="0" collapsed="false">
      <c r="A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AA1" s="0" t="s">
        <v>12</v>
      </c>
      <c r="AB1" s="0" t="s">
        <v>13</v>
      </c>
      <c r="AC1" s="0" t="s">
        <v>14</v>
      </c>
      <c r="AD1" s="0" t="s">
        <v>15</v>
      </c>
      <c r="AE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Z2" s="0" t="s">
        <v>18</v>
      </c>
      <c r="AA2" s="0" t="s">
        <v>34</v>
      </c>
      <c r="AB2" s="0" t="s">
        <v>35</v>
      </c>
      <c r="AC2" s="0" t="s">
        <v>36</v>
      </c>
      <c r="AE2" s="0" t="n">
        <f aca="false">((0.6*67)+(18*6.5))/18.6</f>
        <v>8.45161290322581</v>
      </c>
      <c r="AF2" s="0" t="s">
        <v>37</v>
      </c>
    </row>
    <row r="3" customFormat="false" ht="15" hidden="false" customHeight="false" outlineLevel="0" collapsed="false">
      <c r="A3" s="0" t="s">
        <v>38</v>
      </c>
      <c r="B3" s="0" t="n">
        <v>69</v>
      </c>
      <c r="C3" s="1" t="s">
        <v>39</v>
      </c>
      <c r="D3" s="0" t="s">
        <v>40</v>
      </c>
      <c r="E3" s="0" t="s">
        <v>41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N3/$AE$2</f>
        <v>0.651632371191503</v>
      </c>
      <c r="W3" s="3" t="s">
        <v>42</v>
      </c>
      <c r="X3" s="0" t="n">
        <v>2017</v>
      </c>
      <c r="Y3" s="0" t="s">
        <v>43</v>
      </c>
      <c r="Z3" s="0" t="n">
        <v>100</v>
      </c>
      <c r="AA3" s="4" t="n">
        <v>17</v>
      </c>
      <c r="AB3" s="0" t="n">
        <f aca="false">AA3/S14</f>
        <v>51.7637394491581</v>
      </c>
      <c r="AC3" s="0" t="n">
        <f aca="false">AB3*U4</f>
        <v>7.92246387321938</v>
      </c>
      <c r="AD3" s="4" t="n">
        <v>2</v>
      </c>
    </row>
    <row r="4" customFormat="false" ht="15" hidden="false" customHeight="false" outlineLevel="0" collapsed="false">
      <c r="A4" s="0" t="s">
        <v>38</v>
      </c>
      <c r="B4" s="0" t="n">
        <v>100</v>
      </c>
      <c r="C4" s="1" t="s">
        <v>44</v>
      </c>
      <c r="D4" s="0" t="s">
        <v>40</v>
      </c>
      <c r="E4" s="0" t="s">
        <v>45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N4/$AE$2</f>
        <v>0.153050454961832</v>
      </c>
      <c r="W4" s="3" t="s">
        <v>46</v>
      </c>
      <c r="X4" s="0" t="n">
        <v>2017</v>
      </c>
      <c r="Y4" s="0" t="s">
        <v>43</v>
      </c>
      <c r="Z4" s="0" t="n">
        <v>100</v>
      </c>
      <c r="AA4" s="4" t="n">
        <v>31.75</v>
      </c>
      <c r="AB4" s="0" t="n">
        <f aca="false">AA4/S4</f>
        <v>34.926212079264</v>
      </c>
      <c r="AC4" s="0" t="n">
        <f aca="false">AB4*U4</f>
        <v>5.34547264882479</v>
      </c>
      <c r="AD4" s="4" t="n">
        <v>3.25</v>
      </c>
    </row>
    <row r="5" customFormat="false" ht="15" hidden="false" customHeight="false" outlineLevel="0" collapsed="false">
      <c r="A5" s="0" t="s">
        <v>38</v>
      </c>
      <c r="B5" s="0" t="n">
        <v>120</v>
      </c>
      <c r="C5" s="1" t="s">
        <v>47</v>
      </c>
      <c r="D5" s="0" t="s">
        <v>40</v>
      </c>
      <c r="E5" s="0" t="s">
        <v>45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N5/$AE$2</f>
        <v>0.117400681314305</v>
      </c>
      <c r="W5" s="3" t="s">
        <v>48</v>
      </c>
      <c r="X5" s="0" t="n">
        <v>2017</v>
      </c>
      <c r="Y5" s="0" t="s">
        <v>43</v>
      </c>
      <c r="Z5" s="0" t="n">
        <v>113</v>
      </c>
      <c r="AA5" s="4" t="n">
        <v>36.75</v>
      </c>
      <c r="AB5" s="0" t="n">
        <f aca="false">AA5*S6</f>
        <v>33.9282174</v>
      </c>
      <c r="AC5" s="0" t="n">
        <f aca="false">AB5*U4</f>
        <v>5.19272910911395</v>
      </c>
      <c r="AD5" s="4" t="n">
        <v>20</v>
      </c>
      <c r="AF5" s="5" t="s">
        <v>49</v>
      </c>
      <c r="AG5" s="5"/>
      <c r="AH5" s="5"/>
      <c r="AI5" s="5"/>
      <c r="AJ5" s="5"/>
    </row>
    <row r="6" customFormat="false" ht="15" hidden="false" customHeight="false" outlineLevel="0" collapsed="false">
      <c r="A6" s="0" t="s">
        <v>38</v>
      </c>
      <c r="B6" s="0" t="n">
        <v>120</v>
      </c>
      <c r="C6" s="1" t="s">
        <v>50</v>
      </c>
      <c r="D6" s="0" t="s">
        <v>40</v>
      </c>
      <c r="E6" s="0" t="s">
        <v>45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N6/$AE$2</f>
        <v>0.155434020577497</v>
      </c>
      <c r="W6" s="3" t="s">
        <v>51</v>
      </c>
      <c r="X6" s="0" t="n">
        <v>2017</v>
      </c>
      <c r="Y6" s="0" t="s">
        <v>43</v>
      </c>
      <c r="Z6" s="0" t="n">
        <v>120</v>
      </c>
      <c r="AA6" s="4" t="n">
        <v>18.5</v>
      </c>
      <c r="AB6" s="0" t="n">
        <f aca="false">AA6/S5</f>
        <v>26.530381388143</v>
      </c>
      <c r="AC6" s="0" t="n">
        <f aca="false">AB6*U5</f>
        <v>3.11468485049633</v>
      </c>
      <c r="AD6" s="4" t="n">
        <v>12.25</v>
      </c>
      <c r="AF6" s="5" t="s">
        <v>52</v>
      </c>
      <c r="AG6" s="5"/>
      <c r="AH6" s="5"/>
      <c r="AI6" s="5"/>
      <c r="AJ6" s="5"/>
    </row>
    <row r="7" customFormat="false" ht="15.65" hidden="false" customHeight="false" outlineLevel="0" collapsed="false">
      <c r="A7" s="0" t="s">
        <v>38</v>
      </c>
      <c r="B7" s="0" t="n">
        <v>150</v>
      </c>
      <c r="C7" s="1" t="s">
        <v>44</v>
      </c>
      <c r="D7" s="0" t="s">
        <v>53</v>
      </c>
      <c r="E7" s="0" t="s">
        <v>45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N7/$AE$2</f>
        <v>0.0430258344442376</v>
      </c>
      <c r="W7" s="3" t="s">
        <v>54</v>
      </c>
      <c r="X7" s="0" t="n">
        <v>2017</v>
      </c>
      <c r="Y7" s="0" t="s">
        <v>43</v>
      </c>
      <c r="Z7" s="0" t="n">
        <v>120</v>
      </c>
      <c r="AA7" s="4" t="n">
        <v>23</v>
      </c>
      <c r="AB7" s="0" t="n">
        <f aca="false">AA7/S6</f>
        <v>24.9128915331697</v>
      </c>
      <c r="AC7" s="0" t="n">
        <f aca="false">AB7*U6</f>
        <v>3.87231089521166</v>
      </c>
      <c r="AD7" s="4" t="n">
        <v>5.25</v>
      </c>
      <c r="AF7" s="5" t="s">
        <v>55</v>
      </c>
      <c r="AG7" s="5"/>
      <c r="AH7" s="5"/>
      <c r="AI7" s="5"/>
      <c r="AJ7" s="5"/>
    </row>
    <row r="8" customFormat="false" ht="15.65" hidden="false" customHeight="false" outlineLevel="0" collapsed="false">
      <c r="A8" s="0" t="s">
        <v>38</v>
      </c>
      <c r="B8" s="0" t="n">
        <v>159</v>
      </c>
      <c r="C8" s="1" t="s">
        <v>56</v>
      </c>
      <c r="D8" s="0" t="s">
        <v>40</v>
      </c>
      <c r="E8" s="0" t="s">
        <v>45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N8/$AE$2</f>
        <v>0.0759534858280783</v>
      </c>
      <c r="W8" s="3" t="s">
        <v>57</v>
      </c>
      <c r="X8" s="0" t="n">
        <v>2017</v>
      </c>
      <c r="Y8" s="0" t="s">
        <v>43</v>
      </c>
      <c r="Z8" s="0" t="n">
        <v>140</v>
      </c>
      <c r="AA8" s="4" t="n">
        <v>12.5</v>
      </c>
      <c r="AB8" s="0" t="n">
        <f aca="false">AA8/S7</f>
        <v>18.2926158241605</v>
      </c>
      <c r="AC8" s="0" t="n">
        <f aca="false">AB8*U7</f>
        <v>0.78705506000237</v>
      </c>
      <c r="AD8" s="4" t="n">
        <v>5.25</v>
      </c>
      <c r="AF8" s="5" t="s">
        <v>58</v>
      </c>
      <c r="AG8" s="5"/>
      <c r="AH8" s="5"/>
      <c r="AI8" s="5"/>
      <c r="AJ8" s="5"/>
    </row>
    <row r="9" customFormat="false" ht="15" hidden="false" customHeight="false" outlineLevel="0" collapsed="false">
      <c r="A9" s="0" t="s">
        <v>38</v>
      </c>
      <c r="B9" s="0" t="n">
        <v>180</v>
      </c>
      <c r="C9" s="1" t="s">
        <v>50</v>
      </c>
      <c r="D9" s="0" t="s">
        <v>53</v>
      </c>
      <c r="E9" s="0" t="s">
        <v>45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N9/$AE$2</f>
        <v>0.0586321683113014</v>
      </c>
      <c r="W9" s="3" t="s">
        <v>59</v>
      </c>
      <c r="X9" s="0" t="n">
        <v>2017</v>
      </c>
      <c r="Y9" s="0" t="s">
        <v>43</v>
      </c>
      <c r="Z9" s="0" t="n">
        <v>150</v>
      </c>
      <c r="AA9" s="4" t="n">
        <v>32</v>
      </c>
      <c r="AB9" s="0" t="n">
        <f aca="false">AA9/S7</f>
        <v>46.8290965098509</v>
      </c>
      <c r="AC9" s="0" t="n">
        <f aca="false">AB9*U7</f>
        <v>2.01486095360607</v>
      </c>
      <c r="AD9" s="4" t="n">
        <v>3.5</v>
      </c>
      <c r="AF9" s="5" t="s">
        <v>60</v>
      </c>
      <c r="AG9" s="5"/>
      <c r="AH9" s="5"/>
      <c r="AI9" s="5"/>
      <c r="AJ9" s="5"/>
    </row>
    <row r="10" customFormat="false" ht="15" hidden="false" customHeight="false" outlineLevel="0" collapsed="false">
      <c r="A10" s="0" t="s">
        <v>38</v>
      </c>
      <c r="B10" s="0" t="n">
        <v>265</v>
      </c>
      <c r="C10" s="1" t="s">
        <v>61</v>
      </c>
      <c r="D10" s="0" t="s">
        <v>53</v>
      </c>
      <c r="E10" s="0" t="s">
        <v>62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N10/$AE$2</f>
        <v>0.0561179373182394</v>
      </c>
      <c r="V10" s="6"/>
      <c r="W10" s="3" t="s">
        <v>63</v>
      </c>
      <c r="X10" s="0" t="n">
        <v>2017</v>
      </c>
      <c r="Y10" s="0" t="s">
        <v>43</v>
      </c>
      <c r="Z10" s="6" t="n">
        <v>150</v>
      </c>
      <c r="AA10" s="4" t="n">
        <v>26</v>
      </c>
      <c r="AB10" s="6" t="n">
        <f aca="false">AA10/S7</f>
        <v>38.0486409142538</v>
      </c>
      <c r="AC10" s="6" t="n">
        <f aca="false">AB10*U7</f>
        <v>1.63707452480493</v>
      </c>
      <c r="AD10" s="4" t="n">
        <v>3.5</v>
      </c>
    </row>
    <row r="11" customFormat="false" ht="15" hidden="false" customHeight="false" outlineLevel="0" collapsed="false">
      <c r="A11" s="6" t="s">
        <v>38</v>
      </c>
      <c r="B11" s="6" t="n">
        <v>365</v>
      </c>
      <c r="C11" s="1" t="s">
        <v>64</v>
      </c>
      <c r="D11" s="6" t="s">
        <v>53</v>
      </c>
      <c r="E11" s="6" t="s">
        <v>41</v>
      </c>
      <c r="F11" s="6" t="n">
        <v>1</v>
      </c>
      <c r="G11" s="2" t="n">
        <v>199.329</v>
      </c>
      <c r="H11" s="6" t="n">
        <f aca="false">G11*3.52</f>
        <v>701.63808</v>
      </c>
      <c r="I11" s="6"/>
      <c r="J11" s="2" t="n">
        <v>24.9375</v>
      </c>
      <c r="K11" s="6" t="n">
        <f aca="false">J11*3.52</f>
        <v>87.78</v>
      </c>
      <c r="L11" s="6" t="n">
        <v>32</v>
      </c>
      <c r="M11" s="6" t="n">
        <v>1.23</v>
      </c>
      <c r="N11" s="6" t="n">
        <f aca="false">(H11/1000)/(M11*(L11/24))</f>
        <v>0.427828097560976</v>
      </c>
      <c r="O11" s="6" t="n">
        <f aca="false">(K11/1000)/($M11*($L11/24))</f>
        <v>0.0535243902439024</v>
      </c>
      <c r="P11" s="6" t="n">
        <f aca="false">(O11/14)*1000</f>
        <v>3.82317073170732</v>
      </c>
      <c r="Q11" s="6" t="n">
        <v>365</v>
      </c>
      <c r="R11" s="6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6" t="n">
        <f aca="false">N11/$AE$2</f>
        <v>0.0506208817724819</v>
      </c>
      <c r="W11" s="3" t="s">
        <v>65</v>
      </c>
      <c r="X11" s="0" t="n">
        <v>2017</v>
      </c>
      <c r="Y11" s="0" t="s">
        <v>43</v>
      </c>
      <c r="Z11" s="0" t="n">
        <v>179</v>
      </c>
      <c r="AA11" s="4" t="n">
        <v>34</v>
      </c>
      <c r="AB11" s="0" t="n">
        <f aca="false">AA11/S9</f>
        <v>36.5122052426945</v>
      </c>
      <c r="AC11" s="0" t="n">
        <f aca="false">AB11*U9</f>
        <v>2.14078976320645</v>
      </c>
      <c r="AD11" s="4" t="n">
        <v>5.5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customFormat="false" ht="15" hidden="false" customHeight="false" outlineLevel="0" collapsed="false">
      <c r="A12" s="6" t="s">
        <v>38</v>
      </c>
      <c r="B12" s="6" t="n">
        <v>452</v>
      </c>
      <c r="C12" s="1" t="s">
        <v>64</v>
      </c>
      <c r="D12" s="6" t="s">
        <v>53</v>
      </c>
      <c r="E12" s="6" t="s">
        <v>41</v>
      </c>
      <c r="F12" s="6" t="n">
        <v>1</v>
      </c>
      <c r="G12" s="2" t="n">
        <v>295.3914</v>
      </c>
      <c r="H12" s="6" t="n">
        <f aca="false">G12*3.52</f>
        <v>1039.777728</v>
      </c>
      <c r="I12" s="6"/>
      <c r="J12" s="2" t="n">
        <v>31.0277</v>
      </c>
      <c r="K12" s="6" t="n">
        <f aca="false">J12*3.52</f>
        <v>109.217504</v>
      </c>
      <c r="L12" s="6" t="n">
        <v>32</v>
      </c>
      <c r="M12" s="6" t="n">
        <v>1.23</v>
      </c>
      <c r="N12" s="6" t="n">
        <f aca="false">(H12/1000)/(M12*(L12/24))</f>
        <v>0.634010809756098</v>
      </c>
      <c r="O12" s="6" t="n">
        <f aca="false">(K12/1000)/($M12*($L12/24))</f>
        <v>0.0665960390243902</v>
      </c>
      <c r="P12" s="6" t="n">
        <f aca="false">(O12/14)*1000</f>
        <v>4.75685993031359</v>
      </c>
      <c r="Q12" s="6" t="n">
        <v>452</v>
      </c>
      <c r="R12" s="6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6" t="n">
        <f aca="false">N12/$AE$2</f>
        <v>0.0750165461925154</v>
      </c>
      <c r="W12" s="3" t="s">
        <v>66</v>
      </c>
      <c r="X12" s="0" t="n">
        <v>2017</v>
      </c>
      <c r="Y12" s="0" t="s">
        <v>43</v>
      </c>
      <c r="Z12" s="0" t="n">
        <v>180</v>
      </c>
      <c r="AA12" s="4" t="n">
        <v>41.75</v>
      </c>
      <c r="AB12" s="0" t="n">
        <f aca="false">AA12/S9</f>
        <v>44.8348402612498</v>
      </c>
      <c r="AC12" s="0" t="n">
        <f aca="false">AB12*U9</f>
        <v>2.62876390040791</v>
      </c>
      <c r="AD12" s="4" t="n">
        <v>0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customFormat="false" ht="15" hidden="false" customHeight="false" outlineLevel="0" collapsed="false">
      <c r="A13" s="0" t="s">
        <v>38</v>
      </c>
      <c r="B13" s="0" t="n">
        <v>965</v>
      </c>
      <c r="C13" s="1" t="s">
        <v>61</v>
      </c>
      <c r="D13" s="0" t="s">
        <v>53</v>
      </c>
      <c r="E13" s="0" t="s">
        <v>62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6" t="n">
        <f aca="false">N13/$AE$2</f>
        <v>0.0214273680526883</v>
      </c>
      <c r="AC13" s="7"/>
    </row>
    <row r="14" customFormat="false" ht="15.65" hidden="false" customHeight="false" outlineLevel="0" collapsed="false">
      <c r="A14" s="0" t="s">
        <v>38</v>
      </c>
      <c r="B14" s="0" t="n">
        <v>100</v>
      </c>
      <c r="C14" s="0" t="s">
        <v>67</v>
      </c>
      <c r="D14" s="0" t="s">
        <v>40</v>
      </c>
      <c r="E14" s="0" t="s">
        <v>45</v>
      </c>
      <c r="F14" s="3" t="n">
        <v>0.6</v>
      </c>
      <c r="G14" s="3" t="n">
        <v>115.9716</v>
      </c>
      <c r="H14" s="3" t="n">
        <v>197.0491334</v>
      </c>
      <c r="L14" s="0" t="n">
        <v>12</v>
      </c>
      <c r="M14" s="0" t="n">
        <v>0.46</v>
      </c>
      <c r="N14" s="0" t="n">
        <f aca="false">(H14/1000)/(M14*(L14/24))</f>
        <v>0.856735362608696</v>
      </c>
      <c r="Q14" s="0" t="n">
        <v>100</v>
      </c>
      <c r="R14" s="0" t="n">
        <f aca="false">N14/12</f>
        <v>0.0713946135507246</v>
      </c>
      <c r="S14" s="0" t="n">
        <f aca="false">(H14/1000)/F14</f>
        <v>0.328415222333333</v>
      </c>
      <c r="T14" s="0" t="n">
        <f aca="false">(S14/12)*1000</f>
        <v>27.3679351944444</v>
      </c>
      <c r="U14" s="6" t="n">
        <f aca="false">N14/$AE$2</f>
        <v>0.101369451301029</v>
      </c>
      <c r="AC14" s="7"/>
    </row>
    <row r="15" customFormat="false" ht="25.35" hidden="false" customHeight="false" outlineLevel="0" collapsed="false">
      <c r="A15" s="0" t="s">
        <v>68</v>
      </c>
      <c r="F15" s="3"/>
      <c r="G15" s="3"/>
      <c r="H15" s="3" t="s">
        <v>69</v>
      </c>
      <c r="N15" s="0" t="s">
        <v>70</v>
      </c>
      <c r="R15" s="0" t="s">
        <v>30</v>
      </c>
      <c r="S15" s="0" t="s">
        <v>31</v>
      </c>
      <c r="U15" s="6"/>
      <c r="AC15" s="7"/>
    </row>
    <row r="16" customFormat="false" ht="15" hidden="false" customHeight="false" outlineLevel="0" collapsed="false">
      <c r="A16" s="0" t="s">
        <v>38</v>
      </c>
      <c r="B16" s="3" t="n">
        <v>50</v>
      </c>
      <c r="C16" s="3" t="s">
        <v>71</v>
      </c>
      <c r="D16" s="0" t="s">
        <v>40</v>
      </c>
      <c r="E16" s="0" t="s">
        <v>45</v>
      </c>
      <c r="F16" s="3" t="n">
        <v>0.6</v>
      </c>
      <c r="G16" s="3"/>
      <c r="H16" s="3" t="n">
        <v>329.4669187</v>
      </c>
      <c r="U16" s="6"/>
      <c r="AC16" s="7"/>
    </row>
    <row r="17" customFormat="false" ht="15" hidden="false" customHeight="false" outlineLevel="0" collapsed="false">
      <c r="A17" s="0" t="s">
        <v>38</v>
      </c>
      <c r="B17" s="3" t="n">
        <v>90</v>
      </c>
      <c r="C17" s="3" t="s">
        <v>72</v>
      </c>
      <c r="E17" s="0" t="s">
        <v>45</v>
      </c>
      <c r="F17" s="3" t="n">
        <v>0.6</v>
      </c>
      <c r="G17" s="3"/>
      <c r="H17" s="3" t="n">
        <v>138.6313391</v>
      </c>
      <c r="U17" s="6"/>
      <c r="AC17" s="7"/>
    </row>
    <row r="18" customFormat="false" ht="15" hidden="false" customHeight="false" outlineLevel="0" collapsed="false">
      <c r="A18" s="0" t="s">
        <v>38</v>
      </c>
      <c r="B18" s="3" t="n">
        <v>100</v>
      </c>
      <c r="C18" s="3" t="s">
        <v>73</v>
      </c>
      <c r="E18" s="0" t="s">
        <v>45</v>
      </c>
      <c r="F18" s="3" t="n">
        <v>0.6</v>
      </c>
      <c r="G18" s="3"/>
      <c r="H18" s="3" t="n">
        <v>125.9362067</v>
      </c>
      <c r="U18" s="6"/>
      <c r="AC18" s="7"/>
    </row>
    <row r="19" customFormat="false" ht="15" hidden="false" customHeight="false" outlineLevel="0" collapsed="false">
      <c r="A19" s="0" t="s">
        <v>38</v>
      </c>
      <c r="B19" s="3" t="n">
        <v>110</v>
      </c>
      <c r="C19" s="3" t="s">
        <v>74</v>
      </c>
      <c r="E19" s="0" t="s">
        <v>45</v>
      </c>
      <c r="F19" s="3" t="n">
        <v>0.6</v>
      </c>
      <c r="G19" s="3"/>
      <c r="H19" s="3" t="n">
        <v>173.3023223</v>
      </c>
      <c r="U19" s="6"/>
      <c r="AC19" s="7"/>
    </row>
    <row r="20" customFormat="false" ht="15" hidden="false" customHeight="false" outlineLevel="0" collapsed="false">
      <c r="A20" s="0" t="s">
        <v>38</v>
      </c>
      <c r="B20" s="3" t="n">
        <v>132</v>
      </c>
      <c r="C20" s="3" t="s">
        <v>75</v>
      </c>
      <c r="E20" s="0" t="s">
        <v>45</v>
      </c>
      <c r="F20" s="3" t="n">
        <v>0.6</v>
      </c>
      <c r="G20" s="3"/>
      <c r="H20" s="3" t="n">
        <v>300.2128707</v>
      </c>
      <c r="U20" s="6"/>
      <c r="AC20" s="7"/>
    </row>
    <row r="21" customFormat="false" ht="15" hidden="false" customHeight="false" outlineLevel="0" collapsed="false">
      <c r="A21" s="0" t="s">
        <v>38</v>
      </c>
      <c r="B21" s="3" t="n">
        <v>150</v>
      </c>
      <c r="C21" s="3" t="s">
        <v>76</v>
      </c>
      <c r="D21" s="0" t="s">
        <v>40</v>
      </c>
      <c r="E21" s="0" t="s">
        <v>45</v>
      </c>
      <c r="F21" s="3" t="n">
        <v>0.6</v>
      </c>
      <c r="G21" s="3"/>
      <c r="H21" s="3" t="n">
        <v>125.9362067</v>
      </c>
      <c r="L21" s="0" t="n">
        <v>11</v>
      </c>
      <c r="N21" s="0" t="n">
        <v>45.62906039</v>
      </c>
      <c r="R21" s="0" t="n">
        <f aca="false">N21/1000</f>
        <v>0.04562906039</v>
      </c>
      <c r="S21" s="0" t="n">
        <f aca="false">(H21/1000)/F21</f>
        <v>0.209893677833333</v>
      </c>
      <c r="U21" s="6" t="n">
        <f aca="false">(N21*12)/($AE$2*1000)</f>
        <v>0.0647862994850381</v>
      </c>
      <c r="W21" s="3" t="s">
        <v>76</v>
      </c>
      <c r="X21" s="0" t="n">
        <v>2017</v>
      </c>
      <c r="Y21" s="0" t="s">
        <v>43</v>
      </c>
      <c r="Z21" s="0" t="n">
        <v>150</v>
      </c>
      <c r="AA21" s="0" t="n">
        <v>17.25</v>
      </c>
      <c r="AB21" s="0" t="n">
        <f aca="false">AA21/S21</f>
        <v>82.1844668122754</v>
      </c>
      <c r="AC21" s="7" t="n">
        <f aca="false">AB21*U21</f>
        <v>5.32442747991825</v>
      </c>
    </row>
    <row r="22" customFormat="false" ht="15" hidden="false" customHeight="false" outlineLevel="0" collapsed="false">
      <c r="A22" s="0" t="s">
        <v>38</v>
      </c>
      <c r="B22" s="3" t="n">
        <v>355</v>
      </c>
      <c r="C22" s="3" t="s">
        <v>77</v>
      </c>
      <c r="E22" s="0" t="s">
        <v>45</v>
      </c>
      <c r="F22" s="3" t="n">
        <v>0.6</v>
      </c>
      <c r="H22" s="0" t="n">
        <v>1127.775891</v>
      </c>
      <c r="U22" s="6"/>
      <c r="AC22" s="7"/>
    </row>
    <row r="23" customFormat="false" ht="15" hidden="false" customHeight="false" outlineLevel="0" collapsed="false">
      <c r="U23" s="6"/>
      <c r="AC23" s="7"/>
    </row>
    <row r="24" customFormat="false" ht="15" hidden="false" customHeight="false" outlineLevel="0" collapsed="false">
      <c r="A24" s="0" t="s">
        <v>78</v>
      </c>
      <c r="U24" s="6"/>
      <c r="AA24" s="8"/>
    </row>
    <row r="25" customFormat="false" ht="15" hidden="false" customHeight="false" outlineLevel="0" collapsed="false">
      <c r="U25" s="6"/>
      <c r="V25" s="6"/>
      <c r="Z25" s="6"/>
      <c r="AA25" s="8"/>
    </row>
    <row r="26" s="10" customFormat="true" ht="48.9" hidden="false" customHeight="true" outlineLevel="0" collapsed="false">
      <c r="A26" s="9" t="s">
        <v>79</v>
      </c>
      <c r="B26" s="9" t="s">
        <v>80</v>
      </c>
      <c r="C26" s="9" t="s">
        <v>81</v>
      </c>
      <c r="D26" s="9" t="s">
        <v>18</v>
      </c>
      <c r="E26" s="9" t="s">
        <v>82</v>
      </c>
      <c r="F26" s="9" t="s">
        <v>83</v>
      </c>
      <c r="G26" s="9" t="s">
        <v>84</v>
      </c>
      <c r="H26" s="9" t="s">
        <v>85</v>
      </c>
      <c r="I26" s="9" t="s">
        <v>86</v>
      </c>
      <c r="J26" s="9" t="s">
        <v>87</v>
      </c>
      <c r="V26" s="6"/>
      <c r="W26" s="0" t="s">
        <v>88</v>
      </c>
      <c r="X26" s="0"/>
      <c r="Y26" s="6"/>
      <c r="Z26" s="0"/>
      <c r="AA26" s="0"/>
      <c r="AB26" s="0"/>
      <c r="AC26" s="0"/>
      <c r="AD26" s="0"/>
      <c r="AG26" s="11"/>
    </row>
    <row r="27" customFormat="false" ht="15" hidden="false" customHeight="false" outlineLevel="0" collapsed="false">
      <c r="A27" s="12" t="s">
        <v>89</v>
      </c>
      <c r="B27" s="13" t="n">
        <v>42744</v>
      </c>
      <c r="C27" s="12" t="s">
        <v>43</v>
      </c>
      <c r="D27" s="14" t="n">
        <v>100</v>
      </c>
      <c r="E27" s="12" t="s">
        <v>40</v>
      </c>
      <c r="F27" s="12" t="n">
        <v>12</v>
      </c>
      <c r="G27" s="12" t="n">
        <v>24</v>
      </c>
      <c r="H27" s="15" t="n">
        <v>37.576</v>
      </c>
      <c r="I27" s="12" t="n">
        <v>15</v>
      </c>
      <c r="J27" s="15" t="n">
        <v>6.99040929989946</v>
      </c>
      <c r="Y27" s="6"/>
      <c r="AF27" s="7"/>
    </row>
    <row r="28" customFormat="false" ht="15" hidden="false" customHeight="false" outlineLevel="0" collapsed="false">
      <c r="A28" s="16" t="s">
        <v>90</v>
      </c>
      <c r="B28" s="17" t="n">
        <v>42746</v>
      </c>
      <c r="C28" s="16" t="s">
        <v>43</v>
      </c>
      <c r="D28" s="18" t="n">
        <v>100</v>
      </c>
      <c r="E28" s="16" t="s">
        <v>40</v>
      </c>
      <c r="F28" s="16" t="n">
        <v>12</v>
      </c>
      <c r="G28" s="16" t="n">
        <v>23</v>
      </c>
      <c r="H28" s="19" t="n">
        <v>115.678</v>
      </c>
      <c r="I28" s="16" t="n">
        <v>29</v>
      </c>
      <c r="J28" s="19" t="n">
        <v>4.88247895483209</v>
      </c>
      <c r="X28" s="0" t="s">
        <v>12</v>
      </c>
      <c r="Y28" s="0" t="s">
        <v>14</v>
      </c>
      <c r="Z28" s="0" t="s">
        <v>15</v>
      </c>
      <c r="AE28" s="7"/>
    </row>
    <row r="29" customFormat="false" ht="15" hidden="false" customHeight="false" outlineLevel="0" collapsed="false">
      <c r="A29" s="12" t="s">
        <v>91</v>
      </c>
      <c r="B29" s="13" t="n">
        <v>42748</v>
      </c>
      <c r="C29" s="12" t="s">
        <v>43</v>
      </c>
      <c r="D29" s="14" t="n">
        <v>119</v>
      </c>
      <c r="E29" s="12" t="s">
        <v>40</v>
      </c>
      <c r="F29" s="12" t="n">
        <v>27</v>
      </c>
      <c r="G29" s="12" t="n">
        <v>27</v>
      </c>
      <c r="H29" s="20" t="s">
        <v>92</v>
      </c>
      <c r="I29" s="12" t="n">
        <v>21</v>
      </c>
      <c r="J29" s="15" t="n">
        <v>3.53558820867151</v>
      </c>
      <c r="X29" s="0" t="s">
        <v>34</v>
      </c>
      <c r="Y29" s="0" t="s">
        <v>36</v>
      </c>
      <c r="AB29" s="7"/>
    </row>
    <row r="30" customFormat="false" ht="15" hidden="false" customHeight="false" outlineLevel="0" collapsed="false">
      <c r="A30" s="16" t="s">
        <v>93</v>
      </c>
      <c r="B30" s="17" t="n">
        <v>42746</v>
      </c>
      <c r="C30" s="16" t="s">
        <v>43</v>
      </c>
      <c r="D30" s="18" t="n">
        <v>120</v>
      </c>
      <c r="E30" s="16" t="s">
        <v>40</v>
      </c>
      <c r="F30" s="16" t="n">
        <v>12</v>
      </c>
      <c r="G30" s="16" t="n">
        <v>23</v>
      </c>
      <c r="H30" s="19" t="n">
        <v>165.795</v>
      </c>
      <c r="I30" s="16" t="n">
        <v>16</v>
      </c>
      <c r="J30" s="19" t="n">
        <v>2.69378149232115</v>
      </c>
      <c r="V30" s="0" t="s">
        <v>43</v>
      </c>
      <c r="W30" s="0" t="s">
        <v>42</v>
      </c>
      <c r="X30" s="0" t="n">
        <v>17</v>
      </c>
      <c r="Y30" s="0" t="n">
        <v>7.92246387321939</v>
      </c>
      <c r="Z30" s="0" t="n">
        <v>2</v>
      </c>
      <c r="AB30" s="7"/>
    </row>
    <row r="31" customFormat="false" ht="15" hidden="false" customHeight="false" outlineLevel="0" collapsed="false">
      <c r="A31" s="12" t="s">
        <v>89</v>
      </c>
      <c r="B31" s="13" t="n">
        <v>42744</v>
      </c>
      <c r="C31" s="12" t="s">
        <v>43</v>
      </c>
      <c r="D31" s="14" t="n">
        <v>150</v>
      </c>
      <c r="E31" s="12" t="s">
        <v>53</v>
      </c>
      <c r="F31" s="12" t="n">
        <v>12</v>
      </c>
      <c r="G31" s="12" t="n">
        <v>24</v>
      </c>
      <c r="H31" s="20" t="s">
        <v>94</v>
      </c>
      <c r="I31" s="12" t="n">
        <v>30</v>
      </c>
      <c r="J31" s="15" t="n">
        <v>1.88893214400569</v>
      </c>
      <c r="V31" s="0" t="s">
        <v>43</v>
      </c>
      <c r="W31" s="0" t="s">
        <v>46</v>
      </c>
      <c r="X31" s="0" t="n">
        <v>31.75</v>
      </c>
      <c r="Y31" s="0" t="n">
        <v>5.34547264882479</v>
      </c>
      <c r="Z31" s="0" t="n">
        <v>3.25</v>
      </c>
      <c r="AB31" s="7"/>
    </row>
    <row r="32" customFormat="false" ht="15" hidden="false" customHeight="false" outlineLevel="0" collapsed="false">
      <c r="A32" s="16" t="s">
        <v>90</v>
      </c>
      <c r="B32" s="17" t="n">
        <v>42746</v>
      </c>
      <c r="C32" s="16" t="s">
        <v>43</v>
      </c>
      <c r="D32" s="18" t="n">
        <v>150</v>
      </c>
      <c r="E32" s="16" t="s">
        <v>53</v>
      </c>
      <c r="F32" s="16" t="n">
        <v>12</v>
      </c>
      <c r="G32" s="16" t="n">
        <v>23</v>
      </c>
      <c r="H32" s="19" t="n">
        <v>22.801</v>
      </c>
      <c r="I32" s="16" t="n">
        <v>24</v>
      </c>
      <c r="J32" s="19" t="n">
        <v>1.51114571520455</v>
      </c>
      <c r="V32" s="0" t="s">
        <v>43</v>
      </c>
      <c r="W32" s="0" t="s">
        <v>48</v>
      </c>
      <c r="X32" s="0" t="n">
        <v>36.75</v>
      </c>
      <c r="Y32" s="0" t="n">
        <v>5.19272910911395</v>
      </c>
      <c r="Z32" s="0" t="n">
        <v>20</v>
      </c>
      <c r="AB32" s="7"/>
    </row>
    <row r="33" customFormat="false" ht="15" hidden="false" customHeight="false" outlineLevel="0" collapsed="false">
      <c r="A33" s="12" t="s">
        <v>95</v>
      </c>
      <c r="B33" s="13" t="n">
        <v>42744</v>
      </c>
      <c r="C33" s="12" t="s">
        <v>43</v>
      </c>
      <c r="D33" s="14" t="n">
        <v>179</v>
      </c>
      <c r="E33" s="12" t="s">
        <v>53</v>
      </c>
      <c r="F33" s="12" t="n">
        <v>12</v>
      </c>
      <c r="G33" s="12" t="n">
        <v>23</v>
      </c>
      <c r="H33" s="20" t="s">
        <v>96</v>
      </c>
      <c r="I33" s="12" t="n">
        <v>31</v>
      </c>
      <c r="J33" s="15" t="n">
        <v>1.95189654880588</v>
      </c>
      <c r="V33" s="0" t="s">
        <v>43</v>
      </c>
      <c r="W33" s="0" t="s">
        <v>51</v>
      </c>
      <c r="X33" s="0" t="n">
        <v>18.5</v>
      </c>
      <c r="Y33" s="0" t="n">
        <v>3.11468485049633</v>
      </c>
      <c r="Z33" s="0" t="n">
        <v>12.25</v>
      </c>
      <c r="AB33" s="7"/>
    </row>
    <row r="34" customFormat="false" ht="15" hidden="false" customHeight="false" outlineLevel="0" collapsed="false">
      <c r="A34" s="16" t="s">
        <v>93</v>
      </c>
      <c r="B34" s="17" t="n">
        <v>42746</v>
      </c>
      <c r="C34" s="16" t="s">
        <v>43</v>
      </c>
      <c r="D34" s="18" t="n">
        <v>180</v>
      </c>
      <c r="E34" s="16" t="s">
        <v>53</v>
      </c>
      <c r="F34" s="16" t="n">
        <v>12</v>
      </c>
      <c r="G34" s="16" t="n">
        <v>24</v>
      </c>
      <c r="H34" s="19" t="n">
        <v>86.974</v>
      </c>
      <c r="I34" s="16" t="n">
        <v>39</v>
      </c>
      <c r="J34" s="19" t="n">
        <v>2.45561178720739</v>
      </c>
      <c r="V34" s="0" t="s">
        <v>43</v>
      </c>
      <c r="W34" s="0" t="s">
        <v>54</v>
      </c>
      <c r="X34" s="0" t="n">
        <v>23</v>
      </c>
      <c r="Y34" s="0" t="n">
        <v>3.87231089521166</v>
      </c>
      <c r="Z34" s="0" t="n">
        <v>5.25</v>
      </c>
    </row>
    <row r="35" customFormat="false" ht="15" hidden="false" customHeight="false" outlineLevel="0" collapsed="false">
      <c r="V35" s="0" t="s">
        <v>43</v>
      </c>
      <c r="W35" s="0" t="s">
        <v>57</v>
      </c>
      <c r="X35" s="0" t="n">
        <v>12.5</v>
      </c>
      <c r="Y35" s="0" t="n">
        <v>0.78705506000237</v>
      </c>
      <c r="Z35" s="0" t="n">
        <v>5.25</v>
      </c>
    </row>
    <row r="36" customFormat="false" ht="15" hidden="false" customHeight="false" outlineLevel="0" collapsed="false">
      <c r="V36" s="0" t="s">
        <v>43</v>
      </c>
      <c r="W36" s="0" t="s">
        <v>59</v>
      </c>
      <c r="X36" s="0" t="n">
        <v>32</v>
      </c>
      <c r="Y36" s="0" t="n">
        <v>2.01486095360607</v>
      </c>
      <c r="Z36" s="0" t="n">
        <v>3.5</v>
      </c>
    </row>
    <row r="37" customFormat="false" ht="15" hidden="false" customHeight="false" outlineLevel="0" collapsed="false">
      <c r="V37" s="0" t="s">
        <v>43</v>
      </c>
      <c r="W37" s="0" t="s">
        <v>63</v>
      </c>
      <c r="X37" s="0" t="n">
        <v>26</v>
      </c>
      <c r="Y37" s="0" t="n">
        <v>1.63707452480493</v>
      </c>
      <c r="Z37" s="0" t="n">
        <v>3.5</v>
      </c>
    </row>
    <row r="38" customFormat="false" ht="15" hidden="false" customHeight="false" outlineLevel="0" collapsed="false">
      <c r="V38" s="0" t="s">
        <v>43</v>
      </c>
      <c r="W38" s="0" t="s">
        <v>65</v>
      </c>
      <c r="X38" s="0" t="n">
        <v>34</v>
      </c>
      <c r="Y38" s="0" t="n">
        <v>2.14078976320645</v>
      </c>
      <c r="Z38" s="0" t="n">
        <v>5.5</v>
      </c>
    </row>
    <row r="39" customFormat="false" ht="15" hidden="false" customHeight="false" outlineLevel="0" collapsed="false">
      <c r="V39" s="0" t="s">
        <v>43</v>
      </c>
      <c r="W39" s="0" t="s">
        <v>66</v>
      </c>
      <c r="X39" s="0" t="n">
        <v>41.75</v>
      </c>
      <c r="Y39" s="0" t="n">
        <v>2.62876390040791</v>
      </c>
      <c r="Z39" s="0" t="n">
        <v>0</v>
      </c>
    </row>
    <row r="40" customFormat="false" ht="15" hidden="false" customHeight="false" outlineLevel="0" collapsed="false">
      <c r="V40" s="0" t="s">
        <v>97</v>
      </c>
      <c r="W40" s="3" t="s">
        <v>71</v>
      </c>
      <c r="X40" s="0" t="n">
        <v>13.75</v>
      </c>
      <c r="Y40" s="0" t="n">
        <v>2.12205443079987</v>
      </c>
      <c r="Z40" s="0" t="n">
        <v>7.25</v>
      </c>
    </row>
    <row r="41" customFormat="false" ht="15" hidden="false" customHeight="false" outlineLevel="0" collapsed="false">
      <c r="V41" s="0" t="s">
        <v>97</v>
      </c>
      <c r="W41" s="3" t="s">
        <v>72</v>
      </c>
      <c r="X41" s="0" t="n">
        <v>12</v>
      </c>
      <c r="Y41" s="0" t="n">
        <v>4.11549950111472</v>
      </c>
      <c r="Z41" s="0" t="n">
        <v>1.25</v>
      </c>
    </row>
    <row r="42" customFormat="false" ht="15" hidden="false" customHeight="false" outlineLevel="0" collapsed="false">
      <c r="V42" s="0" t="s">
        <v>97</v>
      </c>
      <c r="W42" s="3" t="s">
        <v>73</v>
      </c>
      <c r="X42" s="0" t="n">
        <v>26.5</v>
      </c>
      <c r="Y42" s="0" t="n">
        <v>8.17955525900485</v>
      </c>
    </row>
    <row r="43" customFormat="false" ht="15" hidden="false" customHeight="false" outlineLevel="0" collapsed="false">
      <c r="V43" s="0" t="s">
        <v>97</v>
      </c>
      <c r="W43" s="3" t="s">
        <v>74</v>
      </c>
      <c r="X43" s="0" t="n">
        <v>17</v>
      </c>
      <c r="Y43" s="0" t="n">
        <v>5.83029096227096</v>
      </c>
    </row>
    <row r="44" customFormat="false" ht="15" hidden="false" customHeight="false" outlineLevel="0" collapsed="false">
      <c r="V44" s="0" t="s">
        <v>97</v>
      </c>
      <c r="W44" s="3" t="s">
        <v>75</v>
      </c>
      <c r="X44" s="0" t="n">
        <v>16.5</v>
      </c>
      <c r="Y44" s="0" t="n">
        <v>2.11630360602566</v>
      </c>
      <c r="Z44" s="0" t="n">
        <v>11.5</v>
      </c>
    </row>
    <row r="45" customFormat="false" ht="15" hidden="false" customHeight="false" outlineLevel="0" collapsed="false">
      <c r="V45" s="0" t="s">
        <v>97</v>
      </c>
      <c r="W45" s="3" t="s">
        <v>76</v>
      </c>
      <c r="X45" s="0" t="n">
        <v>17.25</v>
      </c>
      <c r="Y45" s="0" t="n">
        <v>5.32442748060598</v>
      </c>
    </row>
    <row r="46" customFormat="false" ht="15" hidden="false" customHeight="false" outlineLevel="0" collapsed="false">
      <c r="V46" s="0" t="s">
        <v>97</v>
      </c>
      <c r="W46" s="3" t="s">
        <v>77</v>
      </c>
      <c r="X46" s="0" t="n">
        <v>26.5</v>
      </c>
      <c r="Y46" s="0" t="n">
        <v>3.39891185055482</v>
      </c>
      <c r="Z46" s="0" t="n">
        <v>9</v>
      </c>
    </row>
    <row r="47" customFormat="false" ht="15" hidden="false" customHeight="false" outlineLevel="0" collapsed="false">
      <c r="X47" s="0" t="s">
        <v>98</v>
      </c>
      <c r="Y47" s="0" t="n">
        <f aca="false">AVERAGE(Y30:Y46)</f>
        <v>3.86724992172181</v>
      </c>
      <c r="Z47" s="0" t="n">
        <f aca="false">AVERAGE(Z30:Z46)</f>
        <v>6.39285714285714</v>
      </c>
    </row>
    <row r="48" customFormat="false" ht="15" hidden="false" customHeight="false" outlineLevel="0" collapsed="false">
      <c r="W48" s="0" t="s">
        <v>99</v>
      </c>
      <c r="Y48" s="0" t="n">
        <f aca="false">AVERAGE(Y30:Y39)</f>
        <v>3.46562055788939</v>
      </c>
      <c r="Z48" s="0" t="n">
        <f aca="false">AVERAGE(Z30:Z39)</f>
        <v>6.05</v>
      </c>
    </row>
    <row r="49" customFormat="false" ht="15" hidden="false" customHeight="false" outlineLevel="0" collapsed="false">
      <c r="W49" s="0" t="s">
        <v>100</v>
      </c>
      <c r="Y49" s="0" t="n">
        <f aca="false">AVERAGE(Y40:Y46)</f>
        <v>4.44100615576812</v>
      </c>
      <c r="Z49" s="0" t="n">
        <f aca="false">AVERAGE(Z40:Z46)</f>
        <v>7.25</v>
      </c>
    </row>
    <row r="56" customFormat="false" ht="15" hidden="false" customHeight="false" outlineLevel="0" collapsed="false">
      <c r="S56" s="0" t="s">
        <v>101</v>
      </c>
      <c r="X56" s="0" t="s">
        <v>102</v>
      </c>
    </row>
    <row r="57" customFormat="false" ht="15" hidden="false" customHeight="false" outlineLevel="0" collapsed="false">
      <c r="S57" s="0" t="s">
        <v>103</v>
      </c>
      <c r="X57" s="0" t="n">
        <f aca="false">PI()*(21/2)^2</f>
        <v>346.360590058275</v>
      </c>
      <c r="Y57" s="0" t="s">
        <v>104</v>
      </c>
    </row>
    <row r="58" customFormat="false" ht="15" hidden="false" customHeight="false" outlineLevel="0" collapsed="false">
      <c r="S58" s="0" t="s">
        <v>105</v>
      </c>
      <c r="T58" s="0" t="s">
        <v>106</v>
      </c>
      <c r="X58" s="0" t="n">
        <f aca="false">(PI()*(38.1/2)^2)</f>
        <v>1140.09182796937</v>
      </c>
      <c r="Y58" s="0" t="s">
        <v>104</v>
      </c>
      <c r="Z58" s="0" t="s">
        <v>107</v>
      </c>
    </row>
    <row r="59" customFormat="false" ht="15" hidden="false" customHeight="false" outlineLevel="0" collapsed="false">
      <c r="S59" s="0" t="s">
        <v>108</v>
      </c>
      <c r="T59" s="0" t="s">
        <v>109</v>
      </c>
      <c r="Z59" s="0" t="n">
        <f aca="false">X57*(1-0.064)</f>
        <v>324.193512294545</v>
      </c>
    </row>
    <row r="60" customFormat="false" ht="15" hidden="false" customHeight="false" outlineLevel="0" collapsed="false">
      <c r="V60" s="0" t="s">
        <v>110</v>
      </c>
      <c r="X60" s="0" t="s">
        <v>111</v>
      </c>
      <c r="Y60" s="0" t="n">
        <f aca="false">X58/Z59</f>
        <v>3.51670155241584</v>
      </c>
    </row>
    <row r="61" customFormat="false" ht="15" hidden="false" customHeight="false" outlineLevel="0" collapsed="false">
      <c r="S61" s="0" t="s">
        <v>112</v>
      </c>
      <c r="T61" s="0" t="s">
        <v>113</v>
      </c>
      <c r="U61" s="0" t="s">
        <v>114</v>
      </c>
      <c r="X61" s="0" t="s">
        <v>115</v>
      </c>
    </row>
    <row r="62" customFormat="false" ht="15" hidden="false" customHeight="false" outlineLevel="0" collapsed="false">
      <c r="S62" s="0" t="s">
        <v>116</v>
      </c>
      <c r="T62" s="0" t="s">
        <v>117</v>
      </c>
      <c r="U62" s="0" t="s">
        <v>114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N7" colorId="64" zoomScale="100" zoomScaleNormal="100" zoomScalePageLayoutView="100" workbookViewId="0">
      <selection pane="topLeft" activeCell="T24" activeCellId="0" sqref="T24"/>
    </sheetView>
  </sheetViews>
  <sheetFormatPr defaultColWidth="10.51953125" defaultRowHeight="15" zeroHeight="false" outlineLevelRow="0" outlineLevelCol="0"/>
  <cols>
    <col collapsed="false" customWidth="true" hidden="false" outlineLevel="0" max="9" min="1" style="0" width="13.19"/>
    <col collapsed="false" customWidth="true" hidden="false" outlineLevel="0" max="10" min="10" style="0" width="21.15"/>
    <col collapsed="false" customWidth="true" hidden="false" outlineLevel="0" max="13" min="11" style="0" width="21.35"/>
    <col collapsed="false" customWidth="true" hidden="false" outlineLevel="0" max="14" min="14" style="0" width="30.77"/>
    <col collapsed="false" customWidth="true" hidden="false" outlineLevel="0" max="15" min="15" style="0" width="26.57"/>
    <col collapsed="false" customWidth="true" hidden="false" outlineLevel="0" max="17" min="16" style="0" width="13.19"/>
    <col collapsed="false" customWidth="true" hidden="false" outlineLevel="0" max="18" min="18" style="0" width="30.14"/>
    <col collapsed="false" customWidth="true" hidden="false" outlineLevel="0" max="64" min="19" style="0" width="13.19"/>
  </cols>
  <sheetData>
    <row r="1" customFormat="false" ht="15" hidden="false" customHeight="false" outlineLevel="0" collapsed="false">
      <c r="B1" s="0" t="s">
        <v>97</v>
      </c>
      <c r="E1" s="6" t="s">
        <v>6</v>
      </c>
      <c r="G1" s="6" t="s">
        <v>1</v>
      </c>
      <c r="H1" s="6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97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6" t="s">
        <v>26</v>
      </c>
      <c r="F2" s="0" t="s">
        <v>21</v>
      </c>
      <c r="G2" s="6" t="s">
        <v>22</v>
      </c>
      <c r="H2" s="6" t="s">
        <v>25</v>
      </c>
      <c r="I2" s="0" t="s">
        <v>23</v>
      </c>
      <c r="J2" s="0" t="s">
        <v>23</v>
      </c>
      <c r="K2" s="0" t="s">
        <v>23</v>
      </c>
      <c r="L2" s="0" t="s">
        <v>24</v>
      </c>
      <c r="M2" s="0" t="s">
        <v>24</v>
      </c>
      <c r="N2" s="0" t="s">
        <v>27</v>
      </c>
      <c r="O2" s="0" t="s">
        <v>118</v>
      </c>
      <c r="P2" s="0" t="s">
        <v>18</v>
      </c>
      <c r="R2" s="0" t="s">
        <v>119</v>
      </c>
      <c r="S2" s="0" t="s">
        <v>120</v>
      </c>
    </row>
    <row r="3" customFormat="false" ht="15" hidden="false" customHeight="false" outlineLevel="0" collapsed="false">
      <c r="A3" s="0" t="s">
        <v>121</v>
      </c>
      <c r="B3" s="0" t="n">
        <v>69</v>
      </c>
      <c r="C3" s="0" t="s">
        <v>122</v>
      </c>
      <c r="D3" s="0" t="s">
        <v>40</v>
      </c>
      <c r="E3" s="0" t="n">
        <v>0.46</v>
      </c>
      <c r="F3" s="0" t="s">
        <v>45</v>
      </c>
      <c r="G3" s="0" t="n">
        <v>0.6</v>
      </c>
      <c r="H3" s="21" t="n">
        <v>12</v>
      </c>
      <c r="I3" s="22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121</v>
      </c>
      <c r="B4" s="0" t="n">
        <v>74</v>
      </c>
      <c r="C4" s="0" t="s">
        <v>123</v>
      </c>
      <c r="D4" s="0" t="s">
        <v>40</v>
      </c>
      <c r="E4" s="0" t="n">
        <v>0.46</v>
      </c>
      <c r="F4" s="6" t="s">
        <v>124</v>
      </c>
      <c r="G4" s="6" t="n">
        <v>1.6</v>
      </c>
      <c r="H4" s="21" t="n">
        <v>32</v>
      </c>
      <c r="I4" s="23" t="n">
        <v>142.7073</v>
      </c>
      <c r="J4" s="0" t="n">
        <f aca="false">I4*3.52</f>
        <v>502.329696</v>
      </c>
      <c r="K4" s="23" t="n">
        <v>111.2036</v>
      </c>
      <c r="L4" s="23"/>
      <c r="M4" s="23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121</v>
      </c>
      <c r="B5" s="0" t="n">
        <v>90</v>
      </c>
      <c r="C5" s="0" t="s">
        <v>125</v>
      </c>
      <c r="D5" s="0" t="s">
        <v>40</v>
      </c>
      <c r="E5" s="0" t="n">
        <v>0.46</v>
      </c>
      <c r="F5" s="0" t="s">
        <v>45</v>
      </c>
      <c r="G5" s="0" t="n">
        <v>0.6</v>
      </c>
      <c r="H5" s="0" t="n">
        <v>11</v>
      </c>
      <c r="I5" s="22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121</v>
      </c>
      <c r="B6" s="0" t="n">
        <v>100</v>
      </c>
      <c r="C6" s="0" t="s">
        <v>126</v>
      </c>
      <c r="D6" s="0" t="s">
        <v>40</v>
      </c>
      <c r="E6" s="0" t="n">
        <v>0.46</v>
      </c>
      <c r="F6" s="0" t="s">
        <v>45</v>
      </c>
      <c r="G6" s="0" t="n">
        <v>0.6</v>
      </c>
      <c r="H6" s="0" t="n">
        <v>12</v>
      </c>
      <c r="I6" s="22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121</v>
      </c>
      <c r="B7" s="0" t="n">
        <v>110</v>
      </c>
      <c r="C7" s="0" t="s">
        <v>127</v>
      </c>
      <c r="D7" s="0" t="s">
        <v>40</v>
      </c>
      <c r="E7" s="0" t="n">
        <v>0.46</v>
      </c>
      <c r="F7" s="0" t="s">
        <v>45</v>
      </c>
      <c r="G7" s="0" t="n">
        <v>0.6</v>
      </c>
      <c r="H7" s="0" t="n">
        <v>11</v>
      </c>
      <c r="I7" s="22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121</v>
      </c>
      <c r="B8" s="0" t="n">
        <v>120</v>
      </c>
      <c r="C8" s="0" t="s">
        <v>128</v>
      </c>
      <c r="D8" s="0" t="s">
        <v>40</v>
      </c>
      <c r="E8" s="0" t="n">
        <v>0.46</v>
      </c>
      <c r="F8" s="0" t="s">
        <v>45</v>
      </c>
      <c r="G8" s="0" t="n">
        <v>0.6</v>
      </c>
      <c r="H8" s="24" t="n">
        <v>24</v>
      </c>
      <c r="I8" s="22" t="n">
        <v>275.9063</v>
      </c>
      <c r="J8" s="0" t="n">
        <f aca="false">I8*3.52</f>
        <v>971.190176</v>
      </c>
      <c r="L8" s="22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121</v>
      </c>
      <c r="B9" s="0" t="n">
        <v>132</v>
      </c>
      <c r="C9" s="0" t="s">
        <v>127</v>
      </c>
      <c r="D9" s="0" t="s">
        <v>53</v>
      </c>
      <c r="E9" s="0" t="n">
        <v>1.23</v>
      </c>
      <c r="F9" s="0" t="s">
        <v>45</v>
      </c>
      <c r="G9" s="0" t="n">
        <v>0.6</v>
      </c>
      <c r="H9" s="0" t="n">
        <v>11</v>
      </c>
      <c r="I9" s="22" t="n">
        <v>149.5976</v>
      </c>
      <c r="J9" s="0" t="n">
        <f aca="false">I9*3.52</f>
        <v>526.583552</v>
      </c>
      <c r="L9" s="6"/>
      <c r="M9" s="6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121</v>
      </c>
      <c r="B10" s="0" t="n">
        <v>150</v>
      </c>
      <c r="C10" s="0" t="s">
        <v>126</v>
      </c>
      <c r="D10" s="0" t="s">
        <v>40</v>
      </c>
      <c r="E10" s="0" t="n">
        <v>0.46</v>
      </c>
      <c r="F10" s="0" t="s">
        <v>45</v>
      </c>
      <c r="G10" s="0" t="n">
        <v>0.6</v>
      </c>
      <c r="H10" s="0" t="n">
        <v>12</v>
      </c>
      <c r="I10" s="22" t="n">
        <v>88.8127</v>
      </c>
      <c r="J10" s="0" t="n">
        <f aca="false">I10*3.52</f>
        <v>312.620704</v>
      </c>
      <c r="L10" s="6"/>
      <c r="M10" s="6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121</v>
      </c>
      <c r="B11" s="0" t="n">
        <v>150</v>
      </c>
      <c r="C11" s="0" t="s">
        <v>129</v>
      </c>
      <c r="D11" s="0" t="s">
        <v>53</v>
      </c>
      <c r="E11" s="0" t="n">
        <v>1.23</v>
      </c>
      <c r="F11" s="0" t="s">
        <v>45</v>
      </c>
      <c r="G11" s="0" t="n">
        <v>0.6</v>
      </c>
      <c r="H11" s="0" t="n">
        <v>12</v>
      </c>
      <c r="I11" s="22" t="n">
        <v>175.4337</v>
      </c>
      <c r="J11" s="0" t="n">
        <f aca="false">I11*3.52</f>
        <v>617.526624</v>
      </c>
      <c r="L11" s="22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121</v>
      </c>
      <c r="B12" s="0" t="n">
        <v>355</v>
      </c>
      <c r="C12" s="0" t="s">
        <v>130</v>
      </c>
      <c r="D12" s="0" t="s">
        <v>53</v>
      </c>
      <c r="E12" s="0" t="n">
        <v>1.23</v>
      </c>
      <c r="F12" s="0" t="s">
        <v>45</v>
      </c>
      <c r="G12" s="0" t="n">
        <v>0.6</v>
      </c>
      <c r="H12" s="0" t="n">
        <v>11</v>
      </c>
      <c r="I12" s="22" t="n">
        <v>418.4212</v>
      </c>
      <c r="J12" s="0" t="n">
        <f aca="false">I12*3.52</f>
        <v>1472.842624</v>
      </c>
      <c r="L12" s="22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121</v>
      </c>
      <c r="B13" s="0" t="n">
        <v>700</v>
      </c>
      <c r="C13" s="0" t="s">
        <v>131</v>
      </c>
      <c r="D13" s="0" t="s">
        <v>53</v>
      </c>
      <c r="E13" s="0" t="n">
        <v>1.23</v>
      </c>
      <c r="F13" s="0" t="s">
        <v>45</v>
      </c>
      <c r="G13" s="0" t="n">
        <v>0.6</v>
      </c>
      <c r="H13" s="0" t="n">
        <v>22</v>
      </c>
      <c r="I13" s="22" t="n">
        <v>224.1651</v>
      </c>
      <c r="J13" s="0" t="n">
        <f aca="false">I13*3.52</f>
        <v>789.061152</v>
      </c>
      <c r="K13" s="23" t="n">
        <v>71.9624</v>
      </c>
      <c r="L13" s="22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A14" s="0" t="s">
        <v>132</v>
      </c>
      <c r="L14" s="6"/>
      <c r="M14" s="6"/>
    </row>
    <row r="15" customFormat="false" ht="15" hidden="false" customHeight="false" outlineLevel="0" collapsed="false">
      <c r="A15" s="0" t="s">
        <v>133</v>
      </c>
      <c r="L15" s="6"/>
      <c r="M15" s="6"/>
    </row>
    <row r="16" customFormat="false" ht="15" hidden="false" customHeight="false" outlineLevel="0" collapsed="false">
      <c r="L16" s="6"/>
      <c r="M16" s="6"/>
    </row>
    <row r="17" customFormat="false" ht="15" hidden="false" customHeight="false" outlineLevel="0" collapsed="false">
      <c r="L17" s="6" t="s">
        <v>134</v>
      </c>
      <c r="M17" s="6"/>
      <c r="N17" s="0" t="s">
        <v>135</v>
      </c>
      <c r="O17" s="0" t="n">
        <f aca="false">((0.6*67)+(18*6.5))/18.6</f>
        <v>8.45161290322581</v>
      </c>
      <c r="S17" s="0" t="s">
        <v>136</v>
      </c>
    </row>
    <row r="18" customFormat="false" ht="29.85" hidden="false" customHeight="false" outlineLevel="0" collapsed="false">
      <c r="A18" s="3" t="s">
        <v>137</v>
      </c>
      <c r="B18" s="3" t="s">
        <v>81</v>
      </c>
      <c r="C18" s="3" t="s">
        <v>18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142</v>
      </c>
      <c r="I18" s="3" t="s">
        <v>143</v>
      </c>
      <c r="J18" s="3" t="s">
        <v>144</v>
      </c>
      <c r="K18" s="3" t="s">
        <v>141</v>
      </c>
      <c r="L18" s="3" t="s">
        <v>145</v>
      </c>
      <c r="M18" s="0" t="s">
        <v>146</v>
      </c>
      <c r="N18" s="0" t="s">
        <v>147</v>
      </c>
      <c r="O18" s="6" t="s">
        <v>148</v>
      </c>
      <c r="P18" s="0" t="s">
        <v>149</v>
      </c>
      <c r="Q18" s="0" t="s">
        <v>150</v>
      </c>
      <c r="R18" s="6" t="s">
        <v>151</v>
      </c>
      <c r="S18" s="3" t="s">
        <v>144</v>
      </c>
      <c r="T18" s="0" t="s">
        <v>152</v>
      </c>
      <c r="U18" s="0" t="s">
        <v>153</v>
      </c>
    </row>
    <row r="19" customFormat="false" ht="15" hidden="false" customHeight="false" outlineLevel="0" collapsed="false">
      <c r="A19" s="3" t="s">
        <v>71</v>
      </c>
      <c r="B19" s="3" t="s">
        <v>154</v>
      </c>
      <c r="C19" s="3" t="n">
        <v>50</v>
      </c>
      <c r="D19" s="3" t="n">
        <v>4.5</v>
      </c>
      <c r="E19" s="3" t="n">
        <v>10</v>
      </c>
      <c r="F19" s="3" t="n">
        <v>7.25</v>
      </c>
      <c r="G19" s="3" t="n">
        <v>3.889087297</v>
      </c>
      <c r="H19" s="3" t="n">
        <v>12.5</v>
      </c>
      <c r="I19" s="3" t="n">
        <v>15</v>
      </c>
      <c r="J19" s="3" t="n">
        <v>13.75</v>
      </c>
      <c r="K19" s="3" t="n">
        <v>1.767766953</v>
      </c>
      <c r="L19" s="3" t="n">
        <v>0.6</v>
      </c>
      <c r="M19" s="6" t="n">
        <v>329.4669187</v>
      </c>
      <c r="N19" s="25" t="n">
        <f aca="false">M19/(0.46*12)</f>
        <v>59.6860359963768</v>
      </c>
      <c r="O19" s="0" t="n">
        <f aca="false">(N19/1000)*12</f>
        <v>0.716232431956522</v>
      </c>
      <c r="P19" s="0" t="n">
        <f aca="false">O19/$O$17</f>
        <v>0.0847450587429472</v>
      </c>
      <c r="Q19" s="0" t="n">
        <f aca="false">M19/(1000*L19)</f>
        <v>0.549111531166667</v>
      </c>
      <c r="R19" s="0" t="n">
        <f aca="false">J19/Q19</f>
        <v>25.0404502902828</v>
      </c>
      <c r="S19" s="3" t="n">
        <v>13.75</v>
      </c>
      <c r="T19" s="0" t="n">
        <f aca="false">R19*P19</f>
        <v>2.12205443079987</v>
      </c>
      <c r="U19" s="3" t="n">
        <v>7.25</v>
      </c>
      <c r="V19" s="3" t="s">
        <v>71</v>
      </c>
    </row>
    <row r="20" customFormat="false" ht="15.65" hidden="false" customHeight="false" outlineLevel="0" collapsed="false">
      <c r="A20" s="3" t="s">
        <v>72</v>
      </c>
      <c r="B20" s="3" t="s">
        <v>154</v>
      </c>
      <c r="C20" s="3" t="n">
        <v>90</v>
      </c>
      <c r="D20" s="3" t="n">
        <v>2.5</v>
      </c>
      <c r="E20" s="3" t="n">
        <v>0</v>
      </c>
      <c r="F20" s="3" t="n">
        <v>1.25</v>
      </c>
      <c r="G20" s="3" t="n">
        <v>1.767766953</v>
      </c>
      <c r="H20" s="3" t="n">
        <v>12</v>
      </c>
      <c r="I20" s="3" t="n">
        <v>12</v>
      </c>
      <c r="J20" s="3" t="n">
        <v>12</v>
      </c>
      <c r="K20" s="3" t="n">
        <v>0</v>
      </c>
      <c r="L20" s="3" t="n">
        <v>0.6</v>
      </c>
      <c r="M20" s="6" t="n">
        <v>138.6313391</v>
      </c>
      <c r="N20" s="0" t="n">
        <v>55.80971782</v>
      </c>
      <c r="O20" s="0" t="n">
        <f aca="false">(N20/1000)*12</f>
        <v>0.66971661384</v>
      </c>
      <c r="P20" s="0" t="n">
        <f aca="false">O20/$O$17</f>
        <v>0.0792412787367939</v>
      </c>
      <c r="Q20" s="0" t="n">
        <f aca="false">M20/(1000*L20)</f>
        <v>0.231052231833333</v>
      </c>
      <c r="R20" s="0" t="n">
        <f aca="false">J20/Q20</f>
        <v>51.9363085341502</v>
      </c>
      <c r="S20" s="3" t="n">
        <v>12</v>
      </c>
      <c r="T20" s="0" t="n">
        <f aca="false">R20*P20</f>
        <v>4.11549950111472</v>
      </c>
      <c r="U20" s="3" t="n">
        <v>1.25</v>
      </c>
      <c r="V20" s="3" t="s">
        <v>72</v>
      </c>
    </row>
    <row r="21" customFormat="false" ht="15.65" hidden="false" customHeight="false" outlineLevel="0" collapsed="false">
      <c r="A21" s="3" t="s">
        <v>73</v>
      </c>
      <c r="B21" s="3" t="s">
        <v>154</v>
      </c>
      <c r="C21" s="3" t="n">
        <v>100</v>
      </c>
      <c r="D21" s="3"/>
      <c r="E21" s="3"/>
      <c r="F21" s="3"/>
      <c r="G21" s="3"/>
      <c r="H21" s="3" t="n">
        <v>27</v>
      </c>
      <c r="I21" s="3" t="n">
        <v>26</v>
      </c>
      <c r="J21" s="3" t="n">
        <v>26.5</v>
      </c>
      <c r="K21" s="3" t="n">
        <v>0.7071067812</v>
      </c>
      <c r="L21" s="3" t="n">
        <v>0.6</v>
      </c>
      <c r="M21" s="6" t="n">
        <v>125.9362067</v>
      </c>
      <c r="N21" s="0" t="n">
        <v>45.62906039</v>
      </c>
      <c r="O21" s="0" t="n">
        <f aca="false">(N21/1000)*12</f>
        <v>0.54754872468</v>
      </c>
      <c r="P21" s="0" t="n">
        <f aca="false">O21/$O$17</f>
        <v>0.0647862994850382</v>
      </c>
      <c r="Q21" s="0" t="n">
        <f aca="false">M21/(1000*L21)</f>
        <v>0.209893677833333</v>
      </c>
      <c r="R21" s="0" t="n">
        <f aca="false">J21/Q21</f>
        <v>126.254398291322</v>
      </c>
      <c r="S21" s="3" t="n">
        <v>26.5</v>
      </c>
      <c r="T21" s="0" t="n">
        <f aca="false">R21*P21</f>
        <v>8.17955525900485</v>
      </c>
      <c r="U21" s="3"/>
      <c r="V21" s="3" t="s">
        <v>73</v>
      </c>
    </row>
    <row r="22" customFormat="false" ht="15.65" hidden="false" customHeight="false" outlineLevel="0" collapsed="false">
      <c r="A22" s="3" t="s">
        <v>74</v>
      </c>
      <c r="B22" s="3" t="s">
        <v>154</v>
      </c>
      <c r="C22" s="3" t="n">
        <v>110</v>
      </c>
      <c r="D22" s="3"/>
      <c r="E22" s="3"/>
      <c r="F22" s="3"/>
      <c r="G22" s="3"/>
      <c r="H22" s="3" t="n">
        <v>17</v>
      </c>
      <c r="I22" s="3"/>
      <c r="J22" s="3" t="n">
        <v>17</v>
      </c>
      <c r="K22" s="3"/>
      <c r="L22" s="3" t="n">
        <v>0.6</v>
      </c>
      <c r="M22" s="6" t="n">
        <v>173.3023223</v>
      </c>
      <c r="N22" s="0" t="n">
        <v>69.76744055</v>
      </c>
      <c r="O22" s="0" t="n">
        <f aca="false">(N22/1000)*12</f>
        <v>0.8372092866</v>
      </c>
      <c r="P22" s="0" t="n">
        <f aca="false">O22/$O$17</f>
        <v>0.0990591140633588</v>
      </c>
      <c r="Q22" s="0" t="n">
        <f aca="false">M22/(1000*L22)</f>
        <v>0.288837203833333</v>
      </c>
      <c r="R22" s="0" t="n">
        <f aca="false">J22/Q22</f>
        <v>58.856683884149</v>
      </c>
      <c r="S22" s="3" t="n">
        <v>17</v>
      </c>
      <c r="T22" s="0" t="n">
        <f aca="false">R22*P22</f>
        <v>5.83029096227096</v>
      </c>
      <c r="U22" s="3"/>
      <c r="V22" s="3" t="s">
        <v>74</v>
      </c>
    </row>
    <row r="23" customFormat="false" ht="15.65" hidden="false" customHeight="false" outlineLevel="0" collapsed="false">
      <c r="A23" s="3" t="s">
        <v>75</v>
      </c>
      <c r="B23" s="3" t="s">
        <v>154</v>
      </c>
      <c r="C23" s="3" t="n">
        <v>132</v>
      </c>
      <c r="D23" s="3" t="n">
        <v>12.5</v>
      </c>
      <c r="E23" s="3" t="n">
        <v>10.5</v>
      </c>
      <c r="F23" s="3" t="n">
        <v>11.5</v>
      </c>
      <c r="G23" s="3" t="n">
        <v>1.414213562</v>
      </c>
      <c r="H23" s="3" t="n">
        <v>17</v>
      </c>
      <c r="I23" s="3" t="n">
        <v>16</v>
      </c>
      <c r="J23" s="3" t="n">
        <v>16.5</v>
      </c>
      <c r="K23" s="3" t="n">
        <v>0.7071067812</v>
      </c>
      <c r="L23" s="3" t="n">
        <v>0.6</v>
      </c>
      <c r="M23" s="6" t="n">
        <v>300.2128707</v>
      </c>
      <c r="N23" s="0" t="n">
        <v>45.19916753</v>
      </c>
      <c r="O23" s="0" t="n">
        <f aca="false">(N23/1000)*12</f>
        <v>0.54239001036</v>
      </c>
      <c r="P23" s="0" t="n">
        <f aca="false">O23/$O$17</f>
        <v>0.0641759172563359</v>
      </c>
      <c r="Q23" s="0" t="n">
        <f aca="false">M23/(1000*L23)</f>
        <v>0.5003547845</v>
      </c>
      <c r="R23" s="0" t="n">
        <f aca="false">J23/Q23</f>
        <v>32.9766008263283</v>
      </c>
      <c r="S23" s="3" t="n">
        <v>16.5</v>
      </c>
      <c r="T23" s="0" t="n">
        <f aca="false">R23*P23</f>
        <v>2.11630360602566</v>
      </c>
      <c r="U23" s="3" t="n">
        <v>11.5</v>
      </c>
      <c r="V23" s="3" t="s">
        <v>75</v>
      </c>
    </row>
    <row r="24" customFormat="false" ht="15.65" hidden="false" customHeight="false" outlineLevel="0" collapsed="false">
      <c r="A24" s="3" t="s">
        <v>76</v>
      </c>
      <c r="B24" s="3" t="s">
        <v>154</v>
      </c>
      <c r="C24" s="3" t="n">
        <v>150</v>
      </c>
      <c r="D24" s="3"/>
      <c r="E24" s="3"/>
      <c r="F24" s="3"/>
      <c r="G24" s="3"/>
      <c r="H24" s="3" t="n">
        <v>13</v>
      </c>
      <c r="I24" s="3" t="n">
        <v>21.5</v>
      </c>
      <c r="J24" s="3" t="n">
        <v>17.25</v>
      </c>
      <c r="K24" s="3" t="n">
        <v>6.01040764</v>
      </c>
      <c r="L24" s="3" t="n">
        <v>0.6</v>
      </c>
      <c r="M24" s="6" t="n">
        <v>226.6767657</v>
      </c>
      <c r="N24" s="0" t="n">
        <v>82.12926293</v>
      </c>
      <c r="O24" s="0" t="n">
        <f aca="false">(N24/1000)*12</f>
        <v>0.98555115516</v>
      </c>
      <c r="P24" s="0" t="n">
        <f aca="false">O24/$O$17</f>
        <v>0.116611014541832</v>
      </c>
      <c r="Q24" s="0" t="n">
        <f aca="false">M24/(1000*L24)</f>
        <v>0.3777946095</v>
      </c>
      <c r="R24" s="0" t="n">
        <f aca="false">J24/Q24</f>
        <v>45.6597303567403</v>
      </c>
      <c r="S24" s="3" t="n">
        <v>17.25</v>
      </c>
      <c r="T24" s="0" t="n">
        <f aca="false">R24*P24</f>
        <v>5.32442748060598</v>
      </c>
      <c r="U24" s="3"/>
      <c r="V24" s="3" t="s">
        <v>76</v>
      </c>
    </row>
    <row r="25" customFormat="false" ht="15.65" hidden="false" customHeight="false" outlineLevel="0" collapsed="false">
      <c r="A25" s="3" t="s">
        <v>77</v>
      </c>
      <c r="B25" s="3" t="s">
        <v>154</v>
      </c>
      <c r="C25" s="3" t="n">
        <v>355</v>
      </c>
      <c r="D25" s="3" t="n">
        <v>10.5</v>
      </c>
      <c r="E25" s="3" t="n">
        <v>7.5</v>
      </c>
      <c r="F25" s="3" t="n">
        <v>9</v>
      </c>
      <c r="G25" s="3" t="n">
        <v>2.121320344</v>
      </c>
      <c r="H25" s="3" t="n">
        <v>25</v>
      </c>
      <c r="I25" s="3" t="n">
        <v>28</v>
      </c>
      <c r="J25" s="3" t="n">
        <v>26.5</v>
      </c>
      <c r="K25" s="3" t="n">
        <v>2.121320344</v>
      </c>
      <c r="L25" s="3" t="n">
        <v>0.6</v>
      </c>
      <c r="M25" s="6" t="n">
        <v>1127.775891</v>
      </c>
      <c r="N25" s="0" t="n">
        <v>169.7946237</v>
      </c>
      <c r="O25" s="0" t="n">
        <f aca="false">(N25/1000)*12</f>
        <v>2.0375354844</v>
      </c>
      <c r="P25" s="0" t="n">
        <f aca="false">O25/$O$17</f>
        <v>0.241082442810687</v>
      </c>
      <c r="Q25" s="0" t="n">
        <f aca="false">M25/(1000*L25)</f>
        <v>1.879626485</v>
      </c>
      <c r="R25" s="0" t="n">
        <f aca="false">J25/Q25</f>
        <v>14.0985457544242</v>
      </c>
      <c r="S25" s="3" t="n">
        <v>26.5</v>
      </c>
      <c r="T25" s="0" t="n">
        <f aca="false">R25*P25</f>
        <v>3.39891185055482</v>
      </c>
      <c r="U25" s="3" t="n">
        <v>9</v>
      </c>
      <c r="V25" s="3" t="s">
        <v>77</v>
      </c>
    </row>
    <row r="26" customFormat="false" ht="15" hidden="false" customHeight="false" outlineLevel="0" collapsed="false">
      <c r="L26" s="6"/>
      <c r="M26" s="6"/>
    </row>
    <row r="27" customFormat="false" ht="15" hidden="false" customHeight="false" outlineLevel="0" collapsed="false">
      <c r="A27" s="0" t="s">
        <v>155</v>
      </c>
      <c r="L27" s="6"/>
      <c r="M27" s="6"/>
    </row>
    <row r="28" customFormat="false" ht="15.65" hidden="false" customHeight="false" outlineLevel="0" collapsed="false">
      <c r="A28" s="3" t="n">
        <v>329.4669187</v>
      </c>
      <c r="L28" s="6"/>
      <c r="M28" s="6"/>
    </row>
    <row r="29" customFormat="false" ht="15" hidden="false" customHeight="false" outlineLevel="0" collapsed="false">
      <c r="A29" s="0" t="s">
        <v>156</v>
      </c>
      <c r="B29" s="0" t="s">
        <v>157</v>
      </c>
    </row>
    <row r="31" customFormat="false" ht="15" hidden="false" customHeight="false" outlineLevel="0" collapsed="false">
      <c r="A31" s="0" t="s">
        <v>158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9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B8" activeCellId="0" sqref="AB8"/>
    </sheetView>
  </sheetViews>
  <sheetFormatPr defaultColWidth="10.51953125" defaultRowHeight="15" zeroHeight="false" outlineLevelRow="0" outlineLevelCol="0"/>
  <cols>
    <col collapsed="false" customWidth="true" hidden="false" outlineLevel="0" max="4" min="1" style="0" width="13.19"/>
    <col collapsed="false" customWidth="true" hidden="false" outlineLevel="0" max="5" min="5" style="0" width="20.93"/>
    <col collapsed="false" customWidth="true" hidden="false" outlineLevel="0" max="7" min="6" style="0" width="13.19"/>
    <col collapsed="false" customWidth="true" hidden="false" outlineLevel="0" max="11" min="8" style="0" width="19.69"/>
    <col collapsed="false" customWidth="true" hidden="false" outlineLevel="0" max="12" min="12" style="0" width="16.33"/>
    <col collapsed="false" customWidth="true" hidden="false" outlineLevel="0" max="13" min="13" style="0" width="14.44"/>
    <col collapsed="false" customWidth="true" hidden="false" outlineLevel="0" max="16" min="14" style="0" width="28.26"/>
    <col collapsed="false" customWidth="true" hidden="false" outlineLevel="0" max="17" min="17" style="0" width="13.19"/>
    <col collapsed="false" customWidth="true" hidden="false" outlineLevel="0" max="18" min="18" style="0" width="30.77"/>
    <col collapsed="false" customWidth="true" hidden="false" outlineLevel="0" max="20" min="19" style="0" width="18.84"/>
    <col collapsed="false" customWidth="true" hidden="false" outlineLevel="0" max="21" min="21" style="0" width="21.15"/>
    <col collapsed="false" customWidth="true" hidden="false" outlineLevel="0" max="22" min="22" style="0" width="39.13"/>
    <col collapsed="false" customWidth="true" hidden="false" outlineLevel="0" max="27" min="23" style="0" width="13.19"/>
    <col collapsed="false" customWidth="true" hidden="false" outlineLevel="0" max="28" min="28" style="0" width="23.65"/>
    <col collapsed="false" customWidth="true" hidden="false" outlineLevel="0" max="29" min="29" style="0" width="23.43"/>
    <col collapsed="false" customWidth="true" hidden="false" outlineLevel="0" max="64" min="30" style="0" width="13.19"/>
  </cols>
  <sheetData>
    <row r="1" customFormat="false" ht="15" hidden="false" customHeight="false" outlineLevel="0" collapsed="false">
      <c r="B1" s="0" t="s">
        <v>43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Y2" s="0" t="s">
        <v>18</v>
      </c>
      <c r="Z2" s="0" t="s">
        <v>34</v>
      </c>
      <c r="AA2" s="0" t="s">
        <v>35</v>
      </c>
      <c r="AB2" s="0" t="s">
        <v>36</v>
      </c>
      <c r="AC2" s="0" t="s">
        <v>159</v>
      </c>
      <c r="AD2" s="0" t="n">
        <f aca="false">((0.6*67)+(18*6.5))/18.6</f>
        <v>8.45161290322581</v>
      </c>
      <c r="AE2" s="0" t="s">
        <v>37</v>
      </c>
    </row>
    <row r="3" customFormat="false" ht="15" hidden="false" customHeight="false" outlineLevel="0" collapsed="false">
      <c r="A3" s="0" t="s">
        <v>81</v>
      </c>
      <c r="B3" s="0" t="s">
        <v>18</v>
      </c>
      <c r="C3" s="1" t="s">
        <v>160</v>
      </c>
      <c r="D3" s="0" t="s">
        <v>82</v>
      </c>
      <c r="E3" s="0" t="s">
        <v>161</v>
      </c>
      <c r="F3" s="0" t="s">
        <v>162</v>
      </c>
      <c r="G3" s="2"/>
      <c r="H3" s="0" t="s">
        <v>3</v>
      </c>
      <c r="I3" s="2"/>
      <c r="J3" s="2"/>
      <c r="N3" s="0" t="s">
        <v>163</v>
      </c>
      <c r="Q3" s="0" t="s">
        <v>164</v>
      </c>
      <c r="U3" s="6"/>
      <c r="AD3" s="0" t="s">
        <v>165</v>
      </c>
    </row>
    <row r="4" customFormat="false" ht="15" hidden="false" customHeight="false" outlineLevel="0" collapsed="false">
      <c r="A4" s="0" t="s">
        <v>97</v>
      </c>
      <c r="B4" s="0" t="n">
        <v>93</v>
      </c>
      <c r="C4" s="0" t="s">
        <v>166</v>
      </c>
      <c r="D4" s="0" t="s">
        <v>40</v>
      </c>
      <c r="F4" s="3" t="n">
        <v>1</v>
      </c>
      <c r="H4" s="3" t="n">
        <v>511.6531819</v>
      </c>
      <c r="N4" s="0" t="n">
        <v>0.35039640768</v>
      </c>
      <c r="Q4" s="0" t="n">
        <v>93</v>
      </c>
      <c r="R4" s="0" t="n">
        <f aca="false">N4/12</f>
        <v>0.02919970064</v>
      </c>
      <c r="S4" s="0" t="n">
        <f aca="false">(H4/1000)/F4</f>
        <v>0.5116531819</v>
      </c>
      <c r="T4" s="0" t="n">
        <f aca="false">(S4/12)*1000</f>
        <v>42.6377651583333</v>
      </c>
      <c r="U4" s="6" t="n">
        <f aca="false">N4/$AD$2</f>
        <v>0.0414591169392366</v>
      </c>
      <c r="W4" s="0" t="n">
        <v>2018</v>
      </c>
      <c r="X4" s="0" t="s">
        <v>97</v>
      </c>
      <c r="Y4" s="0" t="n">
        <v>93</v>
      </c>
      <c r="Z4" s="0" t="n">
        <v>160</v>
      </c>
      <c r="AA4" s="0" t="n">
        <f aca="false">Z4/S4</f>
        <v>312.711824454697</v>
      </c>
      <c r="AB4" s="7" t="n">
        <f aca="false">AA4*U4</f>
        <v>12.9647560983493</v>
      </c>
      <c r="AC4" s="3" t="n">
        <v>14</v>
      </c>
      <c r="AD4" s="3" t="n">
        <v>28</v>
      </c>
      <c r="AF4" s="0" t="s">
        <v>166</v>
      </c>
    </row>
    <row r="5" customFormat="false" ht="15.65" hidden="false" customHeight="false" outlineLevel="0" collapsed="false">
      <c r="A5" s="0" t="s">
        <v>97</v>
      </c>
      <c r="B5" s="0" t="n">
        <v>122</v>
      </c>
      <c r="C5" s="0" t="s">
        <v>167</v>
      </c>
      <c r="D5" s="0" t="s">
        <v>40</v>
      </c>
      <c r="F5" s="0" t="n">
        <v>1</v>
      </c>
      <c r="H5" s="3" t="n">
        <v>379.411123</v>
      </c>
      <c r="N5" s="0" t="n">
        <v>0.58685784336</v>
      </c>
      <c r="Q5" s="0" t="n">
        <f aca="false">B5</f>
        <v>122</v>
      </c>
      <c r="R5" s="0" t="n">
        <f aca="false">N5/12</f>
        <v>0.04890482028</v>
      </c>
      <c r="S5" s="0" t="n">
        <f aca="false">(H5/1000)/F5</f>
        <v>0.379411123</v>
      </c>
      <c r="T5" s="0" t="n">
        <f aca="false">(S5/12)*1000</f>
        <v>31.6175935833333</v>
      </c>
      <c r="U5" s="6" t="n">
        <f aca="false">N5/$AD$2</f>
        <v>0.0694373784128244</v>
      </c>
      <c r="W5" s="0" t="n">
        <v>2018</v>
      </c>
      <c r="X5" s="0" t="s">
        <v>97</v>
      </c>
      <c r="Y5" s="0" t="n">
        <v>122</v>
      </c>
      <c r="Z5" s="0" t="n">
        <v>54</v>
      </c>
      <c r="AA5" s="0" t="n">
        <f aca="false">Z5/S5</f>
        <v>142.325822113549</v>
      </c>
      <c r="AB5" s="7" t="n">
        <f aca="false">AA5*U5</f>
        <v>9.88273196801486</v>
      </c>
      <c r="AC5" s="3" t="n">
        <v>12</v>
      </c>
      <c r="AD5" s="3" t="n">
        <v>20</v>
      </c>
      <c r="AF5" s="0" t="s">
        <v>167</v>
      </c>
    </row>
    <row r="6" customFormat="false" ht="15.65" hidden="false" customHeight="false" outlineLevel="0" collapsed="false">
      <c r="A6" s="0" t="s">
        <v>97</v>
      </c>
      <c r="B6" s="0" t="n">
        <v>145</v>
      </c>
      <c r="C6" s="0" t="s">
        <v>168</v>
      </c>
      <c r="D6" s="0" t="s">
        <v>40</v>
      </c>
      <c r="F6" s="0" t="n">
        <v>1</v>
      </c>
      <c r="H6" s="0" t="n">
        <v>707.0476014</v>
      </c>
      <c r="N6" s="0" t="n">
        <v>0.24311220636</v>
      </c>
      <c r="Q6" s="0" t="n">
        <f aca="false">B6</f>
        <v>145</v>
      </c>
      <c r="R6" s="0" t="n">
        <f aca="false">N6/12</f>
        <v>0.02025935053</v>
      </c>
      <c r="S6" s="0" t="n">
        <f aca="false">(H6/1000)/F6</f>
        <v>0.7070476014</v>
      </c>
      <c r="T6" s="0" t="n">
        <f aca="false">(S6/12)*1000</f>
        <v>58.92063345</v>
      </c>
      <c r="U6" s="6" t="n">
        <f aca="false">N6/$AD$2</f>
        <v>0.0287651847219847</v>
      </c>
      <c r="W6" s="0" t="n">
        <v>2018</v>
      </c>
      <c r="X6" s="0" t="s">
        <v>97</v>
      </c>
      <c r="Y6" s="0" t="n">
        <v>145</v>
      </c>
      <c r="Z6" s="0" t="n">
        <v>181</v>
      </c>
      <c r="AA6" s="0" t="n">
        <f aca="false">Z6/S6</f>
        <v>255.994079665369</v>
      </c>
      <c r="AB6" s="7" t="n">
        <f aca="false">AA6*U6</f>
        <v>7.36371698930883</v>
      </c>
      <c r="AC6" s="3" t="n">
        <v>53</v>
      </c>
      <c r="AD6" s="3" t="n">
        <v>28</v>
      </c>
      <c r="AF6" s="0" t="s">
        <v>168</v>
      </c>
    </row>
    <row r="7" customFormat="false" ht="15.65" hidden="false" customHeight="false" outlineLevel="0" collapsed="false">
      <c r="A7" s="0" t="s">
        <v>97</v>
      </c>
      <c r="B7" s="0" t="n">
        <v>190</v>
      </c>
      <c r="C7" s="0" t="s">
        <v>169</v>
      </c>
      <c r="D7" s="0" t="s">
        <v>40</v>
      </c>
      <c r="F7" s="0" t="n">
        <v>1</v>
      </c>
      <c r="H7" s="0" t="n">
        <v>323.8504172</v>
      </c>
      <c r="N7" s="0" t="n">
        <v>0.2981113254</v>
      </c>
      <c r="Q7" s="0" t="n">
        <f aca="false">B7</f>
        <v>190</v>
      </c>
      <c r="R7" s="0" t="n">
        <f aca="false">N7/12</f>
        <v>0.02484261045</v>
      </c>
      <c r="S7" s="0" t="n">
        <f aca="false">(H7/1000)/F7</f>
        <v>0.3238504172</v>
      </c>
      <c r="T7" s="0" t="n">
        <f aca="false">(S7/12)*1000</f>
        <v>26.9875347666667</v>
      </c>
      <c r="U7" s="6" t="n">
        <f aca="false">N7/$AD$2</f>
        <v>0.0352727140740458</v>
      </c>
      <c r="W7" s="0" t="n">
        <v>2018</v>
      </c>
      <c r="X7" s="0" t="s">
        <v>97</v>
      </c>
      <c r="Y7" s="0" t="n">
        <v>190</v>
      </c>
      <c r="Z7" s="0" t="n">
        <v>64</v>
      </c>
      <c r="AA7" s="0" t="n">
        <f aca="false">Z7/S7</f>
        <v>197.622101442209</v>
      </c>
      <c r="AB7" s="7" t="n">
        <f aca="false">AA7*U7</f>
        <v>6.9706678788831</v>
      </c>
      <c r="AC7" s="3" t="n">
        <v>8</v>
      </c>
      <c r="AD7" s="3" t="n">
        <v>20</v>
      </c>
      <c r="AF7" s="0" t="s">
        <v>169</v>
      </c>
      <c r="AS7" s="5" t="s">
        <v>49</v>
      </c>
    </row>
    <row r="8" customFormat="false" ht="15.65" hidden="false" customHeight="false" outlineLevel="0" collapsed="false">
      <c r="A8" s="0" t="s">
        <v>43</v>
      </c>
      <c r="B8" s="0" t="n">
        <v>85</v>
      </c>
      <c r="C8" s="0" t="s">
        <v>170</v>
      </c>
      <c r="D8" s="0" t="s">
        <v>53</v>
      </c>
      <c r="F8" s="0" t="n">
        <v>1</v>
      </c>
      <c r="H8" s="0" t="n">
        <v>4109.152077</v>
      </c>
      <c r="N8" s="0" t="n">
        <v>1.3821818328</v>
      </c>
      <c r="Q8" s="0" t="n">
        <f aca="false">B8</f>
        <v>85</v>
      </c>
      <c r="R8" s="0" t="n">
        <f aca="false">N8/12</f>
        <v>0.1151818194</v>
      </c>
      <c r="S8" s="0" t="n">
        <f aca="false">(H8/1000)/F8</f>
        <v>4.109152077</v>
      </c>
      <c r="T8" s="0" t="n">
        <f aca="false">(S8/12)*1000</f>
        <v>342.42933975</v>
      </c>
      <c r="U8" s="6" t="n">
        <f aca="false">N8/$AD$2</f>
        <v>0.163540598537405</v>
      </c>
      <c r="V8" s="0" t="s">
        <v>171</v>
      </c>
      <c r="W8" s="0" t="n">
        <v>2018</v>
      </c>
      <c r="X8" s="0" t="s">
        <v>43</v>
      </c>
      <c r="Y8" s="0" t="n">
        <v>85</v>
      </c>
      <c r="Z8" s="0" t="n">
        <v>530</v>
      </c>
      <c r="AA8" s="0" t="n">
        <f aca="false">Z8/S8</f>
        <v>128.980380883577</v>
      </c>
      <c r="AB8" s="7" t="n">
        <f aca="false">AA8*U8</f>
        <v>21.0935286892825</v>
      </c>
      <c r="AC8" s="3" t="n">
        <v>4</v>
      </c>
      <c r="AD8" s="3" t="n">
        <v>21</v>
      </c>
      <c r="AF8" s="0" t="s">
        <v>170</v>
      </c>
      <c r="AS8" s="5" t="s">
        <v>52</v>
      </c>
    </row>
    <row r="9" customFormat="false" ht="15.65" hidden="false" customHeight="false" outlineLevel="0" collapsed="false">
      <c r="A9" s="0" t="s">
        <v>43</v>
      </c>
      <c r="B9" s="0" t="n">
        <v>87</v>
      </c>
      <c r="C9" s="0" t="s">
        <v>172</v>
      </c>
      <c r="D9" s="0" t="s">
        <v>40</v>
      </c>
      <c r="F9" s="0" t="n">
        <v>1</v>
      </c>
      <c r="H9" s="0" t="n">
        <v>409.4551795</v>
      </c>
      <c r="N9" s="0" t="n">
        <v>0.65778210996</v>
      </c>
      <c r="Q9" s="0" t="n">
        <f aca="false">B9</f>
        <v>87</v>
      </c>
      <c r="R9" s="0" t="n">
        <f aca="false">N9/12</f>
        <v>0.05481517583</v>
      </c>
      <c r="S9" s="0" t="n">
        <f aca="false">(H9/1000)/F9</f>
        <v>0.4094551795</v>
      </c>
      <c r="T9" s="0" t="n">
        <f aca="false">(S9/12)*1000</f>
        <v>34.1212649583333</v>
      </c>
      <c r="U9" s="6" t="n">
        <f aca="false">N9/$AD$2</f>
        <v>0.0778291809494656</v>
      </c>
      <c r="V9" s="0" t="s">
        <v>173</v>
      </c>
      <c r="W9" s="0" t="n">
        <v>2018</v>
      </c>
      <c r="X9" s="0" t="s">
        <v>43</v>
      </c>
      <c r="Y9" s="0" t="n">
        <v>87</v>
      </c>
      <c r="Z9" s="0" t="n">
        <v>38.5</v>
      </c>
      <c r="AA9" s="0" t="n">
        <f aca="false">Z9/S9</f>
        <v>94.0273854809059</v>
      </c>
      <c r="AB9" s="7" t="n">
        <f aca="false">AA9*U9</f>
        <v>7.31807439879858</v>
      </c>
      <c r="AC9" s="3" t="n">
        <v>4</v>
      </c>
      <c r="AD9" s="3" t="n">
        <v>35</v>
      </c>
      <c r="AF9" s="0" t="s">
        <v>172</v>
      </c>
      <c r="AS9" s="5" t="s">
        <v>55</v>
      </c>
    </row>
    <row r="10" customFormat="false" ht="15.65" hidden="false" customHeight="false" outlineLevel="0" collapsed="false">
      <c r="A10" s="0" t="s">
        <v>43</v>
      </c>
      <c r="B10" s="0" t="n">
        <v>121</v>
      </c>
      <c r="C10" s="0" t="s">
        <v>174</v>
      </c>
      <c r="F10" s="0" t="n">
        <v>1</v>
      </c>
      <c r="N10" s="0" t="n">
        <v>1.7063034312</v>
      </c>
      <c r="Q10" s="0" t="n">
        <f aca="false">B10</f>
        <v>121</v>
      </c>
      <c r="R10" s="0" t="n">
        <f aca="false">N10/12</f>
        <v>0.1421919526</v>
      </c>
      <c r="S10" s="7" t="n">
        <f aca="false">(H10/1000)/F11</f>
        <v>0</v>
      </c>
      <c r="T10" s="7" t="n">
        <f aca="false">(S10/12)*1000</f>
        <v>0</v>
      </c>
      <c r="U10" s="6" t="n">
        <f aca="false">N10/$AD$2</f>
        <v>0.201890863996947</v>
      </c>
      <c r="V10" s="26" t="s">
        <v>175</v>
      </c>
      <c r="W10" s="0" t="n">
        <v>2018</v>
      </c>
      <c r="X10" s="0" t="s">
        <v>43</v>
      </c>
      <c r="Y10" s="0" t="n">
        <v>120</v>
      </c>
      <c r="AB10" s="7"/>
      <c r="AC10" s="3" t="n">
        <v>4.2</v>
      </c>
      <c r="AD10" s="3" t="n">
        <v>15</v>
      </c>
      <c r="AF10" s="0" t="s">
        <v>176</v>
      </c>
      <c r="AS10" s="5" t="s">
        <v>58</v>
      </c>
    </row>
    <row r="11" customFormat="false" ht="15.65" hidden="false" customHeight="false" outlineLevel="0" collapsed="false">
      <c r="A11" s="0" t="s">
        <v>43</v>
      </c>
      <c r="B11" s="0" t="n">
        <v>150</v>
      </c>
      <c r="C11" s="0" t="s">
        <v>177</v>
      </c>
      <c r="D11" s="0" t="s">
        <v>40</v>
      </c>
      <c r="F11" s="0" t="n">
        <v>1</v>
      </c>
      <c r="H11" s="0" t="n">
        <v>399.3593388</v>
      </c>
      <c r="N11" s="0" t="n">
        <v>1.3737811968</v>
      </c>
      <c r="Q11" s="0" t="n">
        <f aca="false">B11</f>
        <v>150</v>
      </c>
      <c r="R11" s="0" t="n">
        <f aca="false">N11/12</f>
        <v>0.1144817664</v>
      </c>
      <c r="S11" s="0" t="n">
        <f aca="false">(H11/1000)/F11</f>
        <v>0.3993593388</v>
      </c>
      <c r="T11" s="0" t="n">
        <f aca="false">(S11/12)*1000</f>
        <v>33.2799449</v>
      </c>
      <c r="U11" s="6" t="n">
        <f aca="false">N11/$AD$2</f>
        <v>0.162546630155725</v>
      </c>
      <c r="V11" s="0" t="s">
        <v>178</v>
      </c>
      <c r="W11" s="0" t="n">
        <v>2018</v>
      </c>
      <c r="X11" s="0" t="s">
        <v>43</v>
      </c>
      <c r="Y11" s="0" t="n">
        <v>150</v>
      </c>
      <c r="Z11" s="0" t="n">
        <v>10</v>
      </c>
      <c r="AA11" s="0" t="n">
        <f aca="false">Z11/S11</f>
        <v>25.0401055601908</v>
      </c>
      <c r="AB11" s="7" t="n">
        <f aca="false">AA11*U11</f>
        <v>4.07018477755265</v>
      </c>
      <c r="AC11" s="3" t="n">
        <v>4.2</v>
      </c>
      <c r="AD11" s="3" t="n">
        <v>15</v>
      </c>
      <c r="AF11" s="0" t="s">
        <v>177</v>
      </c>
      <c r="AS11" s="5" t="s">
        <v>60</v>
      </c>
    </row>
    <row r="12" customFormat="false" ht="15.65" hidden="false" customHeight="false" outlineLevel="0" collapsed="false">
      <c r="A12" s="0" t="s">
        <v>43</v>
      </c>
      <c r="B12" s="0" t="n">
        <v>221</v>
      </c>
      <c r="C12" s="0" t="s">
        <v>172</v>
      </c>
      <c r="D12" s="0" t="s">
        <v>40</v>
      </c>
      <c r="F12" s="0" t="n">
        <v>1</v>
      </c>
      <c r="H12" s="0" t="n">
        <v>290.9490265</v>
      </c>
      <c r="N12" s="0" t="n">
        <v>3.491388318</v>
      </c>
      <c r="Q12" s="0" t="n">
        <f aca="false">B12</f>
        <v>221</v>
      </c>
      <c r="R12" s="0" t="n">
        <f aca="false">N12/12</f>
        <v>0.2909490265</v>
      </c>
      <c r="S12" s="0" t="n">
        <f aca="false">(H12/1000)/F12</f>
        <v>0.2909490265</v>
      </c>
      <c r="T12" s="0" t="n">
        <f aca="false">(S12/12)*1000</f>
        <v>24.2457522083333</v>
      </c>
      <c r="U12" s="6" t="n">
        <f aca="false">N12/$AD$2</f>
        <v>0.413103197931298</v>
      </c>
      <c r="V12" s="0" t="s">
        <v>178</v>
      </c>
      <c r="W12" s="0" t="n">
        <v>2018</v>
      </c>
      <c r="X12" s="0" t="s">
        <v>43</v>
      </c>
      <c r="Y12" s="0" t="n">
        <v>221</v>
      </c>
      <c r="Z12" s="0" t="n">
        <v>13</v>
      </c>
      <c r="AA12" s="0" t="n">
        <f aca="false">Z12/S12</f>
        <v>44.6813662048806</v>
      </c>
      <c r="AB12" s="7" t="n">
        <f aca="false">AA12*U12</f>
        <v>18.4580152671756</v>
      </c>
      <c r="AC12" s="3" t="n">
        <v>2.2</v>
      </c>
      <c r="AD12" s="3" t="n">
        <v>35</v>
      </c>
      <c r="AF12" s="0" t="s">
        <v>172</v>
      </c>
    </row>
    <row r="13" customFormat="false" ht="15.65" hidden="false" customHeight="false" outlineLevel="0" collapsed="false">
      <c r="A13" s="0" t="s">
        <v>43</v>
      </c>
      <c r="B13" s="0" t="n">
        <v>368</v>
      </c>
      <c r="C13" s="0" t="s">
        <v>179</v>
      </c>
      <c r="D13" s="0" t="s">
        <v>53</v>
      </c>
      <c r="F13" s="0" t="n">
        <v>1</v>
      </c>
      <c r="H13" s="0" t="n">
        <v>1619.81745</v>
      </c>
      <c r="N13" s="0" t="n">
        <v>0.44133636708</v>
      </c>
      <c r="Q13" s="0" t="n">
        <f aca="false">B13</f>
        <v>368</v>
      </c>
      <c r="R13" s="0" t="n">
        <f aca="false">N13/12</f>
        <v>0.03677803059</v>
      </c>
      <c r="S13" s="0" t="n">
        <f aca="false">(H13/1000)/F13</f>
        <v>1.61981745</v>
      </c>
      <c r="T13" s="0" t="n">
        <f aca="false">(S13/12)*1000</f>
        <v>134.9847875</v>
      </c>
      <c r="U13" s="6" t="n">
        <f aca="false">N13/$AD$2</f>
        <v>0.0522191884712977</v>
      </c>
      <c r="V13" s="0" t="s">
        <v>180</v>
      </c>
      <c r="W13" s="0" t="n">
        <v>2018</v>
      </c>
      <c r="X13" s="0" t="s">
        <v>43</v>
      </c>
      <c r="Y13" s="0" t="n">
        <v>368</v>
      </c>
      <c r="Z13" s="0" t="n">
        <v>375</v>
      </c>
      <c r="AA13" s="0" t="n">
        <f aca="false">Z13/S13</f>
        <v>231.507568954761</v>
      </c>
      <c r="AB13" s="7" t="n">
        <f aca="false">AA13*U13</f>
        <v>12.0891373757806</v>
      </c>
      <c r="AC13" s="3" t="n">
        <v>1.5</v>
      </c>
      <c r="AD13" s="3" t="n">
        <v>50</v>
      </c>
      <c r="AF13" s="0" t="s">
        <v>179</v>
      </c>
    </row>
    <row r="15" customFormat="false" ht="15" hidden="false" customHeight="false" outlineLevel="0" collapsed="false">
      <c r="X15" s="0" t="s">
        <v>181</v>
      </c>
    </row>
    <row r="16" customFormat="false" ht="15" hidden="false" customHeight="false" outlineLevel="0" collapsed="false">
      <c r="W16" s="0" t="s">
        <v>81</v>
      </c>
      <c r="X16" s="0" t="s">
        <v>160</v>
      </c>
      <c r="Y16" s="0" t="s">
        <v>18</v>
      </c>
      <c r="Z16" s="0" t="s">
        <v>182</v>
      </c>
      <c r="AA16" s="0" t="s">
        <v>183</v>
      </c>
    </row>
    <row r="17" customFormat="false" ht="15" hidden="false" customHeight="false" outlineLevel="0" collapsed="false">
      <c r="W17" s="0" t="s">
        <v>97</v>
      </c>
      <c r="X17" s="0" t="s">
        <v>166</v>
      </c>
      <c r="Y17" s="0" t="n">
        <v>93</v>
      </c>
      <c r="Z17" s="0" t="n">
        <v>160</v>
      </c>
      <c r="AA17" s="0" t="n">
        <v>12.96</v>
      </c>
      <c r="AB17" s="0" t="n">
        <v>14</v>
      </c>
    </row>
    <row r="18" customFormat="false" ht="15" hidden="false" customHeight="false" outlineLevel="0" collapsed="false">
      <c r="W18" s="0" t="s">
        <v>97</v>
      </c>
      <c r="X18" s="0" t="s">
        <v>167</v>
      </c>
      <c r="Y18" s="0" t="n">
        <v>122</v>
      </c>
      <c r="Z18" s="0" t="n">
        <v>54</v>
      </c>
      <c r="AA18" s="0" t="n">
        <v>9.88</v>
      </c>
      <c r="AB18" s="0" t="n">
        <v>12</v>
      </c>
    </row>
    <row r="19" customFormat="false" ht="15" hidden="false" customHeight="false" outlineLevel="0" collapsed="false">
      <c r="W19" s="0" t="s">
        <v>97</v>
      </c>
      <c r="X19" s="0" t="s">
        <v>168</v>
      </c>
      <c r="Y19" s="0" t="n">
        <v>145</v>
      </c>
      <c r="Z19" s="0" t="n">
        <v>181</v>
      </c>
      <c r="AA19" s="0" t="n">
        <v>7.36</v>
      </c>
      <c r="AB19" s="0" t="n">
        <v>53</v>
      </c>
    </row>
    <row r="20" customFormat="false" ht="15" hidden="false" customHeight="false" outlineLevel="0" collapsed="false">
      <c r="W20" s="0" t="s">
        <v>97</v>
      </c>
      <c r="X20" s="0" t="s">
        <v>169</v>
      </c>
      <c r="Y20" s="0" t="n">
        <v>190</v>
      </c>
      <c r="Z20" s="0" t="n">
        <v>64</v>
      </c>
      <c r="AA20" s="0" t="n">
        <v>6.97</v>
      </c>
      <c r="AB20" s="0" t="n">
        <v>8</v>
      </c>
    </row>
    <row r="21" customFormat="false" ht="15" hidden="false" customHeight="false" outlineLevel="0" collapsed="false">
      <c r="W21" s="0" t="s">
        <v>43</v>
      </c>
      <c r="X21" s="0" t="s">
        <v>170</v>
      </c>
      <c r="Y21" s="0" t="n">
        <v>85</v>
      </c>
      <c r="Z21" s="0" t="n">
        <v>530</v>
      </c>
      <c r="AA21" s="0" t="n">
        <v>21.09</v>
      </c>
      <c r="AB21" s="0" t="n">
        <v>4</v>
      </c>
    </row>
    <row r="22" customFormat="false" ht="15" hidden="false" customHeight="false" outlineLevel="0" collapsed="false">
      <c r="W22" s="0" t="s">
        <v>43</v>
      </c>
      <c r="X22" s="0" t="s">
        <v>172</v>
      </c>
      <c r="Y22" s="0" t="n">
        <v>87</v>
      </c>
      <c r="Z22" s="0" t="n">
        <v>38.5</v>
      </c>
      <c r="AA22" s="0" t="n">
        <v>7.32</v>
      </c>
      <c r="AB22" s="0" t="n">
        <v>4</v>
      </c>
    </row>
    <row r="23" customFormat="false" ht="15" hidden="false" customHeight="false" outlineLevel="0" collapsed="false">
      <c r="W23" s="0" t="s">
        <v>43</v>
      </c>
      <c r="X23" s="0" t="s">
        <v>174</v>
      </c>
      <c r="Y23" s="0" t="n">
        <v>121</v>
      </c>
      <c r="Z23" s="0" t="s">
        <v>184</v>
      </c>
      <c r="AB23" s="0" t="n">
        <v>4.2</v>
      </c>
    </row>
    <row r="24" customFormat="false" ht="15" hidden="false" customHeight="false" outlineLevel="0" collapsed="false">
      <c r="W24" s="0" t="s">
        <v>43</v>
      </c>
      <c r="X24" s="0" t="s">
        <v>177</v>
      </c>
      <c r="Y24" s="0" t="n">
        <v>150</v>
      </c>
      <c r="Z24" s="0" t="n">
        <v>10</v>
      </c>
      <c r="AA24" s="0" t="n">
        <v>4.07</v>
      </c>
      <c r="AB24" s="0" t="n">
        <v>4.2</v>
      </c>
    </row>
    <row r="25" customFormat="false" ht="15" hidden="false" customHeight="false" outlineLevel="0" collapsed="false">
      <c r="W25" s="0" t="s">
        <v>43</v>
      </c>
      <c r="X25" s="0" t="s">
        <v>172</v>
      </c>
      <c r="Y25" s="0" t="n">
        <v>221</v>
      </c>
      <c r="Z25" s="0" t="n">
        <v>13</v>
      </c>
      <c r="AA25" s="0" t="n">
        <v>18.46</v>
      </c>
      <c r="AB25" s="0" t="n">
        <v>2.2</v>
      </c>
    </row>
    <row r="26" customFormat="false" ht="15" hidden="false" customHeight="false" outlineLevel="0" collapsed="false">
      <c r="W26" s="0" t="s">
        <v>43</v>
      </c>
      <c r="X26" s="0" t="s">
        <v>179</v>
      </c>
      <c r="Y26" s="0" t="n">
        <v>368</v>
      </c>
      <c r="Z26" s="0" t="n">
        <v>375</v>
      </c>
      <c r="AA26" s="0" t="n">
        <v>12.09</v>
      </c>
      <c r="AB26" s="0" t="n">
        <v>1.5</v>
      </c>
    </row>
    <row r="27" customFormat="false" ht="15" hidden="false" customHeight="false" outlineLevel="0" collapsed="false">
      <c r="Z27" s="0" t="s">
        <v>185</v>
      </c>
      <c r="AA27" s="0" t="n">
        <f aca="false">AVERAGE(AA17:AA26)</f>
        <v>11.1333333333333</v>
      </c>
      <c r="AB27" s="0" t="n">
        <f aca="false">AVERAGE(AB17:AB26)</f>
        <v>10.71</v>
      </c>
    </row>
    <row r="28" customFormat="false" ht="15" hidden="false" customHeight="false" outlineLevel="0" collapsed="false">
      <c r="Y28" s="0" t="s">
        <v>100</v>
      </c>
      <c r="AA28" s="0" t="n">
        <f aca="false">AVERAGE(AA17:AA20)</f>
        <v>9.2925</v>
      </c>
      <c r="AB28" s="0" t="n">
        <f aca="false">AVERAGE(AB17:AB20)</f>
        <v>21.75</v>
      </c>
    </row>
    <row r="29" customFormat="false" ht="15" hidden="false" customHeight="false" outlineLevel="0" collapsed="false">
      <c r="Y29" s="0" t="s">
        <v>99</v>
      </c>
      <c r="AA29" s="0" t="n">
        <f aca="false">AVERAGE(AA21:AA26)</f>
        <v>12.606</v>
      </c>
      <c r="AB29" s="0" t="n">
        <f aca="false">AVERAGE(AB21:AB26)</f>
        <v>3.35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0.50390625" defaultRowHeight="15" zeroHeight="false" outlineLevelRow="0" outlineLevelCol="0"/>
  <cols>
    <col collapsed="false" customWidth="false" hidden="false" outlineLevel="0" max="1016" min="1" style="27" width="10.5"/>
  </cols>
  <sheetData>
    <row r="1" customFormat="false" ht="12.8" hidden="false" customHeight="false" outlineLevel="0" collapsed="false">
      <c r="A1" s="27" t="s">
        <v>186</v>
      </c>
      <c r="B1" s="27" t="s">
        <v>81</v>
      </c>
      <c r="C1" s="27" t="s">
        <v>18</v>
      </c>
      <c r="D1" s="27" t="s">
        <v>187</v>
      </c>
      <c r="E1" s="27" t="s">
        <v>188</v>
      </c>
      <c r="F1" s="27" t="s">
        <v>189</v>
      </c>
      <c r="G1" s="27" t="s">
        <v>190</v>
      </c>
    </row>
    <row r="2" customFormat="false" ht="12.8" hidden="false" customHeight="false" outlineLevel="0" collapsed="false">
      <c r="A2" s="27" t="n">
        <v>2017</v>
      </c>
      <c r="B2" s="27" t="s">
        <v>43</v>
      </c>
      <c r="C2" s="27" t="n">
        <v>100</v>
      </c>
      <c r="D2" s="27" t="n">
        <v>15</v>
      </c>
      <c r="E2" s="27" t="n">
        <v>5.50734455652174</v>
      </c>
      <c r="F2" s="27" t="n">
        <f aca="false">D2*2.2457</f>
        <v>33.6855</v>
      </c>
      <c r="G2" s="27" t="n">
        <f aca="false">F2*0.6</f>
        <v>20.2113</v>
      </c>
    </row>
    <row r="3" customFormat="false" ht="12.8" hidden="false" customHeight="false" outlineLevel="0" collapsed="false">
      <c r="A3" s="27" t="n">
        <v>2017</v>
      </c>
      <c r="B3" s="27" t="s">
        <v>43</v>
      </c>
      <c r="C3" s="27" t="n">
        <v>100</v>
      </c>
      <c r="D3" s="27" t="n">
        <v>29</v>
      </c>
      <c r="E3" s="27" t="n">
        <v>1.2935232</v>
      </c>
      <c r="F3" s="27" t="n">
        <f aca="false">D3*2.2457</f>
        <v>65.1253</v>
      </c>
      <c r="G3" s="27" t="n">
        <f aca="false">F3*0.6</f>
        <v>39.07518</v>
      </c>
    </row>
    <row r="4" customFormat="false" ht="12.8" hidden="false" customHeight="false" outlineLevel="0" collapsed="false">
      <c r="A4" s="27" t="n">
        <v>2017</v>
      </c>
      <c r="B4" s="27" t="s">
        <v>43</v>
      </c>
      <c r="C4" s="27" t="n">
        <v>100</v>
      </c>
      <c r="E4" s="27" t="n">
        <v>0.992225113043478</v>
      </c>
      <c r="F4" s="27" t="n">
        <f aca="false">D4*2.2457</f>
        <v>0</v>
      </c>
      <c r="G4" s="27" t="n">
        <f aca="false">F4*0.6</f>
        <v>0</v>
      </c>
    </row>
    <row r="5" customFormat="false" ht="12.8" hidden="false" customHeight="false" outlineLevel="0" collapsed="false">
      <c r="A5" s="27" t="n">
        <v>2017</v>
      </c>
      <c r="B5" s="27" t="s">
        <v>43</v>
      </c>
      <c r="C5" s="27" t="n">
        <v>113</v>
      </c>
      <c r="D5" s="27" t="n">
        <v>34</v>
      </c>
      <c r="E5" s="27" t="n">
        <v>1.31366817391304</v>
      </c>
      <c r="F5" s="27" t="n">
        <f aca="false">D5*2.2457</f>
        <v>76.3538</v>
      </c>
      <c r="G5" s="27" t="n">
        <f aca="false">F5*0.6</f>
        <v>45.81228</v>
      </c>
    </row>
    <row r="6" customFormat="false" ht="12.8" hidden="false" customHeight="false" outlineLevel="0" collapsed="false">
      <c r="A6" s="27" t="n">
        <v>2017</v>
      </c>
      <c r="B6" s="27" t="s">
        <v>43</v>
      </c>
      <c r="C6" s="27" t="n">
        <v>120</v>
      </c>
      <c r="D6" s="27" t="n">
        <v>16</v>
      </c>
      <c r="E6" s="27" t="n">
        <v>0.363637697560976</v>
      </c>
      <c r="F6" s="27" t="n">
        <f aca="false">D6*2.2457</f>
        <v>35.9312</v>
      </c>
      <c r="G6" s="27" t="n">
        <f aca="false">F6*0.6</f>
        <v>21.55872</v>
      </c>
    </row>
    <row r="7" customFormat="false" ht="12.8" hidden="false" customHeight="false" outlineLevel="0" collapsed="false">
      <c r="A7" s="27" t="n">
        <v>2017</v>
      </c>
      <c r="B7" s="27" t="s">
        <v>43</v>
      </c>
      <c r="C7" s="27" t="n">
        <v>120</v>
      </c>
      <c r="D7" s="27" t="n">
        <v>21</v>
      </c>
      <c r="E7" s="27" t="n">
        <v>0.641929460869565</v>
      </c>
      <c r="F7" s="27" t="n">
        <f aca="false">D7*2.2457</f>
        <v>47.1597</v>
      </c>
      <c r="G7" s="27" t="n">
        <f aca="false">F7*0.6</f>
        <v>28.29582</v>
      </c>
    </row>
    <row r="8" customFormat="false" ht="12.8" hidden="false" customHeight="false" outlineLevel="0" collapsed="false">
      <c r="A8" s="27" t="n">
        <v>2017</v>
      </c>
      <c r="B8" s="27" t="s">
        <v>43</v>
      </c>
      <c r="C8" s="27" t="n">
        <v>140</v>
      </c>
      <c r="D8" s="27" t="n">
        <v>10</v>
      </c>
      <c r="E8" s="27" t="n">
        <v>0.495536390243902</v>
      </c>
      <c r="F8" s="27" t="n">
        <f aca="false">D8*2.2457</f>
        <v>22.457</v>
      </c>
      <c r="G8" s="27" t="n">
        <f aca="false">F8*0.6</f>
        <v>13.4742</v>
      </c>
    </row>
    <row r="9" customFormat="false" ht="12.8" hidden="false" customHeight="false" outlineLevel="0" collapsed="false">
      <c r="A9" s="27" t="n">
        <v>2017</v>
      </c>
      <c r="B9" s="27" t="s">
        <v>43</v>
      </c>
      <c r="C9" s="27" t="n">
        <v>150</v>
      </c>
      <c r="D9" s="27" t="n">
        <v>30</v>
      </c>
      <c r="E9" s="27" t="n">
        <v>0.474287083141249</v>
      </c>
      <c r="F9" s="27" t="n">
        <f aca="false">D9*2.2457</f>
        <v>67.371</v>
      </c>
      <c r="G9" s="27" t="n">
        <f aca="false">F9*0.6</f>
        <v>40.4226</v>
      </c>
    </row>
    <row r="10" customFormat="false" ht="12.8" hidden="false" customHeight="false" outlineLevel="0" collapsed="false">
      <c r="A10" s="27" t="n">
        <v>2017</v>
      </c>
      <c r="B10" s="27" t="s">
        <v>43</v>
      </c>
      <c r="C10" s="27" t="n">
        <v>150</v>
      </c>
      <c r="D10" s="27" t="n">
        <v>24</v>
      </c>
      <c r="E10" s="27" t="n">
        <v>0.427828097560976</v>
      </c>
      <c r="F10" s="27" t="n">
        <f aca="false">D10*2.2457</f>
        <v>53.8968</v>
      </c>
      <c r="G10" s="27" t="n">
        <f aca="false">F10*0.6</f>
        <v>32.33808</v>
      </c>
    </row>
    <row r="11" customFormat="false" ht="12.8" hidden="false" customHeight="false" outlineLevel="0" collapsed="false">
      <c r="A11" s="27" t="n">
        <v>2017</v>
      </c>
      <c r="B11" s="27" t="s">
        <v>43</v>
      </c>
      <c r="C11" s="27" t="n">
        <v>150</v>
      </c>
      <c r="E11" s="27" t="n">
        <v>0.634010809756098</v>
      </c>
      <c r="F11" s="27" t="n">
        <f aca="false">D11*2.2457</f>
        <v>0</v>
      </c>
      <c r="G11" s="27" t="n">
        <f aca="false">F11*0.6</f>
        <v>0</v>
      </c>
    </row>
    <row r="12" customFormat="false" ht="12.8" hidden="false" customHeight="false" outlineLevel="0" collapsed="false">
      <c r="A12" s="27" t="n">
        <v>2017</v>
      </c>
      <c r="B12" s="27" t="s">
        <v>43</v>
      </c>
      <c r="C12" s="27" t="n">
        <v>179</v>
      </c>
      <c r="D12" s="27" t="n">
        <v>31</v>
      </c>
      <c r="E12" s="27" t="n">
        <v>0.181095820316269</v>
      </c>
      <c r="F12" s="27" t="n">
        <f aca="false">D12*2.2457</f>
        <v>69.6167</v>
      </c>
      <c r="G12" s="27" t="n">
        <f aca="false">F12*0.6</f>
        <v>41.77002</v>
      </c>
    </row>
    <row r="13" customFormat="false" ht="12.8" hidden="false" customHeight="false" outlineLevel="0" collapsed="false">
      <c r="A13" s="27" t="n">
        <v>2017</v>
      </c>
      <c r="B13" s="27" t="s">
        <v>43</v>
      </c>
      <c r="C13" s="27" t="n">
        <v>180</v>
      </c>
      <c r="D13" s="27" t="n">
        <v>39</v>
      </c>
      <c r="E13" s="27" t="n">
        <v>0.35039640768</v>
      </c>
      <c r="F13" s="27" t="n">
        <f aca="false">D13*2.2457</f>
        <v>87.5823</v>
      </c>
      <c r="G13" s="27" t="n">
        <f aca="false">F13*0.6</f>
        <v>52.54938</v>
      </c>
    </row>
    <row r="14" customFormat="false" ht="12.8" hidden="false" customHeight="false" outlineLevel="0" collapsed="false">
      <c r="A14" s="27" t="n">
        <v>2018</v>
      </c>
      <c r="B14" s="27" t="s">
        <v>97</v>
      </c>
      <c r="C14" s="27" t="n">
        <v>93</v>
      </c>
      <c r="D14" s="27" t="n">
        <v>160</v>
      </c>
      <c r="E14" s="27" t="n">
        <v>0.58685784336</v>
      </c>
      <c r="F14" s="27" t="n">
        <f aca="false">D14*2.2457</f>
        <v>359.312</v>
      </c>
      <c r="G14" s="27" t="n">
        <f aca="false">F14*0.6</f>
        <v>215.5872</v>
      </c>
    </row>
    <row r="15" customFormat="false" ht="12.8" hidden="false" customHeight="false" outlineLevel="0" collapsed="false">
      <c r="A15" s="27" t="n">
        <v>2018</v>
      </c>
      <c r="B15" s="27" t="s">
        <v>97</v>
      </c>
      <c r="C15" s="27" t="n">
        <v>122</v>
      </c>
      <c r="D15" s="27" t="n">
        <v>54</v>
      </c>
      <c r="E15" s="27" t="n">
        <v>0.24311220636</v>
      </c>
      <c r="F15" s="27" t="n">
        <f aca="false">D15*2.2457</f>
        <v>121.2678</v>
      </c>
      <c r="G15" s="27" t="n">
        <f aca="false">F15*0.6</f>
        <v>72.76068</v>
      </c>
    </row>
    <row r="16" customFormat="false" ht="12.8" hidden="false" customHeight="false" outlineLevel="0" collapsed="false">
      <c r="A16" s="27" t="n">
        <v>2018</v>
      </c>
      <c r="B16" s="27" t="s">
        <v>97</v>
      </c>
      <c r="C16" s="27" t="n">
        <v>145</v>
      </c>
      <c r="D16" s="27" t="n">
        <v>181</v>
      </c>
      <c r="E16" s="27" t="n">
        <v>0.2981113254</v>
      </c>
      <c r="F16" s="27" t="n">
        <f aca="false">D16*2.2457</f>
        <v>406.4717</v>
      </c>
      <c r="G16" s="27" t="n">
        <f aca="false">F16*0.6</f>
        <v>243.88302</v>
      </c>
    </row>
    <row r="17" customFormat="false" ht="12.8" hidden="false" customHeight="false" outlineLevel="0" collapsed="false">
      <c r="A17" s="27" t="n">
        <v>2018</v>
      </c>
      <c r="B17" s="27" t="s">
        <v>97</v>
      </c>
      <c r="C17" s="27" t="n">
        <v>190</v>
      </c>
      <c r="D17" s="27" t="n">
        <v>64</v>
      </c>
      <c r="E17" s="27" t="n">
        <v>1.3821818328</v>
      </c>
      <c r="F17" s="27" t="n">
        <f aca="false">D17*2.2457</f>
        <v>143.7248</v>
      </c>
      <c r="G17" s="27" t="n">
        <f aca="false">F17*0.6</f>
        <v>86.23488</v>
      </c>
    </row>
    <row r="18" customFormat="false" ht="12.8" hidden="false" customHeight="false" outlineLevel="0" collapsed="false">
      <c r="A18" s="27" t="n">
        <v>2018</v>
      </c>
      <c r="B18" s="27" t="s">
        <v>43</v>
      </c>
      <c r="C18" s="27" t="n">
        <v>85</v>
      </c>
      <c r="D18" s="27" t="n">
        <v>530</v>
      </c>
      <c r="E18" s="27" t="n">
        <v>1.3821818328</v>
      </c>
      <c r="F18" s="27" t="n">
        <f aca="false">D18*2.2457</f>
        <v>1190.221</v>
      </c>
      <c r="G18" s="27" t="n">
        <f aca="false">F18*0.6</f>
        <v>714.1326</v>
      </c>
    </row>
    <row r="19" customFormat="false" ht="12.8" hidden="false" customHeight="false" outlineLevel="0" collapsed="false">
      <c r="A19" s="27" t="n">
        <v>2018</v>
      </c>
      <c r="B19" s="27" t="s">
        <v>43</v>
      </c>
      <c r="C19" s="27" t="n">
        <v>87</v>
      </c>
      <c r="D19" s="27" t="n">
        <v>38.5</v>
      </c>
      <c r="E19" s="27" t="n">
        <v>0.65778210996</v>
      </c>
      <c r="F19" s="27" t="n">
        <f aca="false">D19*2.2457</f>
        <v>86.45945</v>
      </c>
      <c r="G19" s="27" t="n">
        <f aca="false">F19*0.6</f>
        <v>51.87567</v>
      </c>
    </row>
    <row r="20" customFormat="false" ht="12.8" hidden="false" customHeight="false" outlineLevel="0" collapsed="false">
      <c r="A20" s="27" t="n">
        <v>2018</v>
      </c>
      <c r="B20" s="27" t="s">
        <v>43</v>
      </c>
      <c r="C20" s="27" t="n">
        <v>120</v>
      </c>
      <c r="E20" s="27" t="n">
        <v>1.7063034312</v>
      </c>
      <c r="F20" s="27" t="n">
        <f aca="false">D20*2.2457</f>
        <v>0</v>
      </c>
      <c r="G20" s="27" t="n">
        <f aca="false">F20*0.6</f>
        <v>0</v>
      </c>
    </row>
    <row r="21" customFormat="false" ht="12.8" hidden="false" customHeight="false" outlineLevel="0" collapsed="false">
      <c r="A21" s="27" t="n">
        <v>2018</v>
      </c>
      <c r="B21" s="27" t="s">
        <v>43</v>
      </c>
      <c r="C21" s="27" t="n">
        <v>150</v>
      </c>
      <c r="D21" s="27" t="n">
        <v>10</v>
      </c>
      <c r="E21" s="27" t="n">
        <v>0.073060043712</v>
      </c>
      <c r="F21" s="27" t="n">
        <f aca="false">D21*2.2457</f>
        <v>22.457</v>
      </c>
      <c r="G21" s="27" t="n">
        <f aca="false">F21*0.6</f>
        <v>13.4742</v>
      </c>
    </row>
    <row r="22" customFormat="false" ht="15" hidden="false" customHeight="false" outlineLevel="0" collapsed="false">
      <c r="A22" s="27" t="n">
        <v>2018</v>
      </c>
      <c r="B22" s="27" t="s">
        <v>43</v>
      </c>
      <c r="C22" s="27" t="n">
        <v>221</v>
      </c>
      <c r="D22" s="27" t="n">
        <v>13</v>
      </c>
      <c r="E22" s="0"/>
      <c r="F22" s="27" t="n">
        <f aca="false">D22*2.2457</f>
        <v>29.1941</v>
      </c>
      <c r="G22" s="27" t="n">
        <f aca="false">F22*0.6</f>
        <v>17.51646</v>
      </c>
    </row>
    <row r="23" customFormat="false" ht="12.8" hidden="false" customHeight="false" outlineLevel="0" collapsed="false">
      <c r="A23" s="27" t="n">
        <v>2018</v>
      </c>
      <c r="B23" s="27" t="s">
        <v>43</v>
      </c>
      <c r="C23" s="27" t="n">
        <v>368</v>
      </c>
      <c r="D23" s="27" t="n">
        <v>375</v>
      </c>
      <c r="E23" s="27" t="n">
        <v>0.44133636708</v>
      </c>
      <c r="F23" s="27" t="n">
        <f aca="false">D23*2.2457</f>
        <v>842.1375</v>
      </c>
      <c r="G23" s="27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8" activeCellId="0" sqref="M48"/>
    </sheetView>
  </sheetViews>
  <sheetFormatPr defaultColWidth="10.51953125" defaultRowHeight="15" zeroHeight="false" outlineLevelRow="0" outlineLevelCol="0"/>
  <sheetData>
    <row r="1" customFormat="false" ht="15" hidden="false" customHeight="false" outlineLevel="0" collapsed="false">
      <c r="D1" s="0" t="s">
        <v>12</v>
      </c>
      <c r="E1" s="0" t="s">
        <v>191</v>
      </c>
    </row>
    <row r="2" customFormat="false" ht="15" hidden="false" customHeight="false" outlineLevel="0" collapsed="false">
      <c r="A2" s="0" t="s">
        <v>186</v>
      </c>
      <c r="B2" s="0" t="s">
        <v>81</v>
      </c>
      <c r="C2" s="0" t="s">
        <v>18</v>
      </c>
      <c r="D2" s="0" t="s">
        <v>34</v>
      </c>
      <c r="E2" s="0" t="s">
        <v>36</v>
      </c>
      <c r="F2" s="0" t="s">
        <v>192</v>
      </c>
    </row>
    <row r="3" customFormat="false" ht="15" hidden="false" customHeight="false" outlineLevel="0" collapsed="false">
      <c r="A3" s="0" t="n">
        <v>2018</v>
      </c>
      <c r="B3" s="0" t="s">
        <v>97</v>
      </c>
      <c r="C3" s="0" t="n">
        <v>93</v>
      </c>
      <c r="D3" s="0" t="n">
        <v>160</v>
      </c>
      <c r="E3" s="0" t="n">
        <v>12.96</v>
      </c>
      <c r="F3" s="0" t="n">
        <f aca="false">E3/$E$3</f>
        <v>1</v>
      </c>
    </row>
    <row r="4" customFormat="false" ht="15" hidden="false" customHeight="false" outlineLevel="0" collapsed="false">
      <c r="A4" s="0" t="n">
        <v>2018</v>
      </c>
      <c r="B4" s="0" t="s">
        <v>97</v>
      </c>
      <c r="C4" s="0" t="n">
        <v>122</v>
      </c>
      <c r="D4" s="0" t="n">
        <v>54</v>
      </c>
      <c r="E4" s="0" t="n">
        <v>9.88</v>
      </c>
      <c r="F4" s="0" t="n">
        <f aca="false">E4/$E$3</f>
        <v>0.762345679012346</v>
      </c>
    </row>
    <row r="5" customFormat="false" ht="15" hidden="false" customHeight="false" outlineLevel="0" collapsed="false">
      <c r="A5" s="0" t="n">
        <v>2018</v>
      </c>
      <c r="B5" s="0" t="s">
        <v>97</v>
      </c>
      <c r="C5" s="0" t="n">
        <v>145</v>
      </c>
      <c r="D5" s="0" t="n">
        <v>181</v>
      </c>
      <c r="E5" s="0" t="n">
        <v>7.36</v>
      </c>
      <c r="F5" s="0" t="n">
        <f aca="false">E5/$E$3</f>
        <v>0.567901234567901</v>
      </c>
    </row>
    <row r="6" customFormat="false" ht="15" hidden="false" customHeight="false" outlineLevel="0" collapsed="false">
      <c r="A6" s="0" t="n">
        <v>2018</v>
      </c>
      <c r="B6" s="0" t="s">
        <v>97</v>
      </c>
      <c r="C6" s="0" t="n">
        <v>190</v>
      </c>
      <c r="D6" s="0" t="n">
        <v>64</v>
      </c>
      <c r="E6" s="0" t="n">
        <v>6.97</v>
      </c>
      <c r="F6" s="0" t="n">
        <f aca="false">E6/$E$3</f>
        <v>0.537808641975309</v>
      </c>
    </row>
    <row r="7" customFormat="false" ht="15" hidden="false" customHeight="false" outlineLevel="0" collapsed="false">
      <c r="F7" s="0" t="s">
        <v>193</v>
      </c>
    </row>
    <row r="8" customFormat="false" ht="15" hidden="false" customHeight="false" outlineLevel="0" collapsed="false">
      <c r="A8" s="0" t="n">
        <v>2018</v>
      </c>
      <c r="B8" s="0" t="s">
        <v>43</v>
      </c>
      <c r="C8" s="0" t="n">
        <v>85</v>
      </c>
      <c r="D8" s="0" t="n">
        <v>530</v>
      </c>
      <c r="E8" s="0" t="n">
        <v>21.09</v>
      </c>
      <c r="F8" s="0" t="n">
        <f aca="false">E8/$E$9</f>
        <v>2.88114754098361</v>
      </c>
    </row>
    <row r="9" customFormat="false" ht="15" hidden="false" customHeight="false" outlineLevel="0" collapsed="false">
      <c r="A9" s="0" t="n">
        <v>2018</v>
      </c>
      <c r="B9" s="0" t="s">
        <v>43</v>
      </c>
      <c r="C9" s="0" t="n">
        <v>87</v>
      </c>
      <c r="D9" s="0" t="n">
        <v>38.5</v>
      </c>
      <c r="E9" s="0" t="n">
        <v>7.32</v>
      </c>
      <c r="F9" s="0" t="n">
        <f aca="false">E9/$E$9</f>
        <v>1</v>
      </c>
    </row>
    <row r="10" customFormat="false" ht="15" hidden="false" customHeight="false" outlineLevel="0" collapsed="false">
      <c r="A10" s="0" t="n">
        <v>2018</v>
      </c>
      <c r="B10" s="0" t="s">
        <v>43</v>
      </c>
      <c r="C10" s="0" t="n">
        <v>120</v>
      </c>
    </row>
    <row r="11" customFormat="false" ht="15" hidden="false" customHeight="false" outlineLevel="0" collapsed="false">
      <c r="A11" s="0" t="n">
        <v>2018</v>
      </c>
      <c r="B11" s="0" t="s">
        <v>43</v>
      </c>
      <c r="C11" s="0" t="n">
        <v>150</v>
      </c>
      <c r="D11" s="0" t="n">
        <v>10</v>
      </c>
      <c r="E11" s="0" t="n">
        <v>4.07</v>
      </c>
      <c r="F11" s="0" t="n">
        <f aca="false">E11/$E$9</f>
        <v>0.556010928961749</v>
      </c>
    </row>
    <row r="12" customFormat="false" ht="15" hidden="false" customHeight="false" outlineLevel="0" collapsed="false">
      <c r="A12" s="0" t="n">
        <v>2018</v>
      </c>
      <c r="B12" s="0" t="s">
        <v>43</v>
      </c>
      <c r="C12" s="0" t="n">
        <v>221</v>
      </c>
      <c r="D12" s="0" t="n">
        <v>13</v>
      </c>
      <c r="E12" s="0" t="n">
        <v>18.46</v>
      </c>
      <c r="F12" s="0" t="n">
        <f aca="false">E12/$E$9</f>
        <v>2.52185792349727</v>
      </c>
    </row>
    <row r="13" customFormat="false" ht="15" hidden="false" customHeight="false" outlineLevel="0" collapsed="false">
      <c r="A13" s="0" t="n">
        <v>2018</v>
      </c>
      <c r="B13" s="0" t="s">
        <v>43</v>
      </c>
      <c r="C13" s="0" t="n">
        <v>368</v>
      </c>
      <c r="D13" s="0" t="n">
        <v>375</v>
      </c>
      <c r="E13" s="0" t="n">
        <v>12.09</v>
      </c>
      <c r="F13" s="0" t="n">
        <f aca="false">E13/$E$9</f>
        <v>1.6516393442623</v>
      </c>
    </row>
    <row r="16" customFormat="false" ht="15" hidden="false" customHeight="false" outlineLevel="0" collapsed="false">
      <c r="D16" s="0" t="s">
        <v>12</v>
      </c>
      <c r="E16" s="0" t="s">
        <v>191</v>
      </c>
    </row>
    <row r="17" customFormat="false" ht="15" hidden="false" customHeight="false" outlineLevel="0" collapsed="false">
      <c r="A17" s="0" t="s">
        <v>186</v>
      </c>
      <c r="B17" s="0" t="s">
        <v>81</v>
      </c>
      <c r="C17" s="0" t="s">
        <v>18</v>
      </c>
      <c r="D17" s="0" t="s">
        <v>34</v>
      </c>
      <c r="E17" s="0" t="s">
        <v>36</v>
      </c>
      <c r="F17" s="0" t="s">
        <v>194</v>
      </c>
    </row>
    <row r="18" customFormat="false" ht="15.65" hidden="false" customHeight="false" outlineLevel="0" collapsed="false">
      <c r="A18" s="0" t="n">
        <v>2017</v>
      </c>
      <c r="B18" s="0" t="s">
        <v>97</v>
      </c>
      <c r="C18" s="3" t="n">
        <v>50</v>
      </c>
      <c r="E18" s="0" t="n">
        <v>2.12205443079987</v>
      </c>
      <c r="F18" s="0" t="n">
        <f aca="false">E18/$E$18</f>
        <v>1</v>
      </c>
    </row>
    <row r="19" customFormat="false" ht="15.65" hidden="false" customHeight="false" outlineLevel="0" collapsed="false">
      <c r="A19" s="0" t="n">
        <v>2017</v>
      </c>
      <c r="B19" s="0" t="s">
        <v>97</v>
      </c>
      <c r="C19" s="3" t="n">
        <v>90</v>
      </c>
      <c r="E19" s="0" t="n">
        <v>4.11549950111472</v>
      </c>
      <c r="F19" s="0" t="n">
        <f aca="false">E19/$E$18</f>
        <v>1.93939393890262</v>
      </c>
    </row>
    <row r="20" customFormat="false" ht="15.65" hidden="false" customHeight="false" outlineLevel="0" collapsed="false">
      <c r="A20" s="0" t="n">
        <v>2017</v>
      </c>
      <c r="B20" s="0" t="s">
        <v>97</v>
      </c>
      <c r="C20" s="3" t="n">
        <v>100</v>
      </c>
      <c r="E20" s="0" t="n">
        <v>8.17955525900485</v>
      </c>
      <c r="F20" s="0" t="n">
        <f aca="false">E20/$E$18</f>
        <v>3.85454545382312</v>
      </c>
    </row>
    <row r="21" customFormat="false" ht="15.65" hidden="false" customHeight="false" outlineLevel="0" collapsed="false">
      <c r="A21" s="0" t="n">
        <v>2017</v>
      </c>
      <c r="B21" s="0" t="s">
        <v>97</v>
      </c>
      <c r="C21" s="3" t="n">
        <v>110</v>
      </c>
      <c r="E21" s="0" t="n">
        <v>5.83029096227096</v>
      </c>
      <c r="F21" s="0" t="n">
        <f aca="false">E21/$E$18</f>
        <v>2.74747474789011</v>
      </c>
    </row>
    <row r="22" customFormat="false" ht="15.65" hidden="false" customHeight="false" outlineLevel="0" collapsed="false">
      <c r="A22" s="0" t="n">
        <v>2017</v>
      </c>
      <c r="B22" s="0" t="s">
        <v>97</v>
      </c>
      <c r="C22" s="3" t="n">
        <v>132</v>
      </c>
      <c r="E22" s="0" t="n">
        <v>2.11630360602566</v>
      </c>
      <c r="F22" s="0" t="n">
        <f aca="false">E22/$E$18</f>
        <v>0.997289973013538</v>
      </c>
    </row>
    <row r="23" customFormat="false" ht="15.65" hidden="false" customHeight="false" outlineLevel="0" collapsed="false">
      <c r="A23" s="0" t="n">
        <v>2017</v>
      </c>
      <c r="B23" s="0" t="s">
        <v>97</v>
      </c>
      <c r="C23" s="3" t="n">
        <v>150</v>
      </c>
      <c r="E23" s="0" t="n">
        <v>5.32442748060598</v>
      </c>
      <c r="F23" s="0" t="n">
        <f aca="false">E23/$E$18</f>
        <v>2.5090909089448</v>
      </c>
    </row>
    <row r="24" customFormat="false" ht="15.65" hidden="false" customHeight="false" outlineLevel="0" collapsed="false">
      <c r="A24" s="0" t="n">
        <v>2017</v>
      </c>
      <c r="B24" s="0" t="s">
        <v>97</v>
      </c>
      <c r="C24" s="3" t="n">
        <v>355</v>
      </c>
      <c r="E24" s="0" t="n">
        <v>3.39891185055482</v>
      </c>
      <c r="F24" s="0" t="n">
        <f aca="false">E24/$E$18</f>
        <v>1.60170813774728</v>
      </c>
    </row>
    <row r="25" customFormat="false" ht="15" hidden="false" customHeight="false" outlineLevel="0" collapsed="false">
      <c r="F25" s="0" t="s">
        <v>195</v>
      </c>
    </row>
    <row r="26" customFormat="false" ht="15" hidden="false" customHeight="false" outlineLevel="0" collapsed="false">
      <c r="A26" s="0" t="n">
        <v>2017</v>
      </c>
      <c r="B26" s="0" t="s">
        <v>43</v>
      </c>
      <c r="C26" s="0" t="n">
        <v>100</v>
      </c>
      <c r="D26" s="0" t="n">
        <v>15</v>
      </c>
      <c r="E26" s="0" t="n">
        <v>2.52542014905108</v>
      </c>
      <c r="F26" s="0" t="n">
        <f aca="false">E26/$D$36</f>
        <v>0.681818181818182</v>
      </c>
    </row>
    <row r="27" customFormat="false" ht="15" hidden="false" customHeight="false" outlineLevel="0" collapsed="false">
      <c r="A27" s="0" t="n">
        <v>2017</v>
      </c>
      <c r="B27" s="0" t="s">
        <v>43</v>
      </c>
      <c r="C27" s="0" t="n">
        <v>100</v>
      </c>
      <c r="D27" s="0" t="n">
        <v>29</v>
      </c>
      <c r="E27" s="0" t="n">
        <v>4.88247895483209</v>
      </c>
      <c r="F27" s="0" t="n">
        <f aca="false">E27/$D$36</f>
        <v>1.31818181818182</v>
      </c>
    </row>
    <row r="28" customFormat="false" ht="15" hidden="false" customHeight="false" outlineLevel="0" collapsed="false">
      <c r="A28" s="0" t="n">
        <v>2017</v>
      </c>
      <c r="B28" s="0" t="s">
        <v>43</v>
      </c>
      <c r="C28" s="0" t="n">
        <v>113</v>
      </c>
      <c r="D28" s="0" t="n">
        <v>34</v>
      </c>
      <c r="E28" s="0" t="n">
        <v>4.80415754312583</v>
      </c>
      <c r="F28" s="0" t="n">
        <f aca="false">E28/$D$36</f>
        <v>1.29703644063066</v>
      </c>
    </row>
    <row r="29" customFormat="false" ht="15" hidden="false" customHeight="false" outlineLevel="0" collapsed="false">
      <c r="A29" s="0" t="n">
        <v>2017</v>
      </c>
      <c r="B29" s="0" t="s">
        <v>43</v>
      </c>
      <c r="C29" s="0" t="n">
        <v>120</v>
      </c>
      <c r="D29" s="0" t="n">
        <v>16</v>
      </c>
      <c r="E29" s="0" t="n">
        <v>2.69378149232115</v>
      </c>
      <c r="F29" s="0" t="n">
        <f aca="false">E29/$D$36</f>
        <v>0.727272727272727</v>
      </c>
    </row>
    <row r="30" customFormat="false" ht="15" hidden="false" customHeight="false" outlineLevel="0" collapsed="false">
      <c r="A30" s="0" t="n">
        <v>2017</v>
      </c>
      <c r="B30" s="0" t="s">
        <v>43</v>
      </c>
      <c r="C30" s="0" t="n">
        <v>120</v>
      </c>
      <c r="D30" s="0" t="n">
        <v>21</v>
      </c>
      <c r="E30" s="0" t="n">
        <v>3.53558820867151</v>
      </c>
      <c r="F30" s="0" t="n">
        <f aca="false">E30/$D$36</f>
        <v>0.954545454545454</v>
      </c>
    </row>
    <row r="31" customFormat="false" ht="15" hidden="false" customHeight="false" outlineLevel="0" collapsed="false">
      <c r="A31" s="0" t="n">
        <v>2017</v>
      </c>
      <c r="B31" s="0" t="s">
        <v>43</v>
      </c>
      <c r="C31" s="0" t="n">
        <v>150</v>
      </c>
      <c r="D31" s="0" t="n">
        <v>30</v>
      </c>
      <c r="E31" s="0" t="n">
        <v>1.88893214400569</v>
      </c>
      <c r="F31" s="0" t="n">
        <f aca="false">E31/$D$36</f>
        <v>0.509977827050999</v>
      </c>
    </row>
    <row r="32" customFormat="false" ht="15" hidden="false" customHeight="false" outlineLevel="0" collapsed="false">
      <c r="A32" s="0" t="n">
        <v>2017</v>
      </c>
      <c r="B32" s="0" t="s">
        <v>43</v>
      </c>
      <c r="C32" s="0" t="n">
        <v>150</v>
      </c>
      <c r="D32" s="0" t="n">
        <v>24</v>
      </c>
      <c r="E32" s="0" t="n">
        <v>1.51114571520455</v>
      </c>
      <c r="F32" s="0" t="n">
        <f aca="false">E32/$D$36</f>
        <v>0.407982261640799</v>
      </c>
    </row>
    <row r="33" customFormat="false" ht="15" hidden="false" customHeight="false" outlineLevel="0" collapsed="false">
      <c r="A33" s="0" t="n">
        <v>2017</v>
      </c>
      <c r="B33" s="0" t="s">
        <v>43</v>
      </c>
      <c r="C33" s="0" t="n">
        <v>179</v>
      </c>
      <c r="D33" s="0" t="n">
        <v>31</v>
      </c>
      <c r="E33" s="0" t="n">
        <v>1.95189654880588</v>
      </c>
      <c r="F33" s="0" t="n">
        <f aca="false">E33/$D$36</f>
        <v>0.526977087952699</v>
      </c>
    </row>
    <row r="34" customFormat="false" ht="15" hidden="false" customHeight="false" outlineLevel="0" collapsed="false">
      <c r="A34" s="0" t="n">
        <v>2017</v>
      </c>
      <c r="B34" s="0" t="s">
        <v>43</v>
      </c>
      <c r="C34" s="0" t="n">
        <v>180</v>
      </c>
      <c r="D34" s="0" t="n">
        <v>39</v>
      </c>
      <c r="E34" s="0" t="n">
        <v>2.45561178720739</v>
      </c>
      <c r="F34" s="0" t="n">
        <f aca="false">E34/$D$36</f>
        <v>0.662971175166297</v>
      </c>
    </row>
    <row r="36" customFormat="false" ht="15" hidden="false" customHeight="false" outlineLevel="0" collapsed="false">
      <c r="A36" s="0" t="s">
        <v>196</v>
      </c>
      <c r="D36" s="0" t="n">
        <f aca="false">AVERAGE(E26:E27)</f>
        <v>3.70394955194158</v>
      </c>
    </row>
    <row r="38" customFormat="false" ht="15" hidden="false" customHeight="false" outlineLevel="0" collapsed="false">
      <c r="A38" s="0" t="s">
        <v>197</v>
      </c>
      <c r="E38" s="0" t="n">
        <f aca="false">AVERAGE(E3:E13,E26:E34)</f>
        <v>7.02494514129029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O28" activeCellId="0" sqref="O28"/>
    </sheetView>
  </sheetViews>
  <sheetFormatPr defaultColWidth="10.50390625" defaultRowHeight="15" zeroHeight="false" outlineLevelRow="0" outlineLevelCol="0"/>
  <cols>
    <col collapsed="false" customWidth="false" hidden="false" outlineLevel="0" max="11" min="1" style="28" width="10.5"/>
    <col collapsed="false" customWidth="true" hidden="false" outlineLevel="0" max="12" min="12" style="28" width="15.2"/>
    <col collapsed="false" customWidth="false" hidden="false" outlineLevel="0" max="1024" min="13" style="28" width="10.5"/>
  </cols>
  <sheetData>
    <row r="1" customFormat="false" ht="15" hidden="false" customHeight="false" outlineLevel="0" collapsed="false">
      <c r="A1" s="28" t="s">
        <v>198</v>
      </c>
      <c r="B1" s="28" t="s">
        <v>199</v>
      </c>
      <c r="K1" s="28" t="s">
        <v>200</v>
      </c>
    </row>
    <row r="2" customFormat="false" ht="15" hidden="false" customHeight="false" outlineLevel="0" collapsed="false">
      <c r="K2" s="29"/>
      <c r="L2" s="29"/>
      <c r="M2" s="29" t="s">
        <v>12</v>
      </c>
      <c r="N2" s="29" t="s">
        <v>14</v>
      </c>
      <c r="O2" s="29" t="s">
        <v>15</v>
      </c>
    </row>
    <row r="3" customFormat="false" ht="15" hidden="false" customHeight="false" outlineLevel="0" collapsed="false">
      <c r="K3" s="29" t="n">
        <v>2017</v>
      </c>
      <c r="L3" s="29"/>
      <c r="M3" s="29" t="s">
        <v>34</v>
      </c>
      <c r="N3" s="29" t="s">
        <v>36</v>
      </c>
      <c r="O3" s="29"/>
    </row>
    <row r="4" customFormat="false" ht="15" hidden="false" customHeight="false" outlineLevel="0" collapsed="false">
      <c r="K4" s="29" t="s">
        <v>43</v>
      </c>
      <c r="L4" s="29" t="s">
        <v>42</v>
      </c>
      <c r="M4" s="29" t="n">
        <v>17</v>
      </c>
      <c r="N4" s="29" t="n">
        <v>7.92246387321939</v>
      </c>
      <c r="O4" s="29" t="n">
        <v>2</v>
      </c>
    </row>
    <row r="5" customFormat="false" ht="15" hidden="false" customHeight="false" outlineLevel="0" collapsed="false">
      <c r="K5" s="29" t="s">
        <v>43</v>
      </c>
      <c r="L5" s="29" t="s">
        <v>46</v>
      </c>
      <c r="M5" s="29" t="n">
        <v>31.75</v>
      </c>
      <c r="N5" s="29" t="n">
        <v>5.34547264882479</v>
      </c>
      <c r="O5" s="29" t="n">
        <v>3.25</v>
      </c>
    </row>
    <row r="6" customFormat="false" ht="15" hidden="false" customHeight="false" outlineLevel="0" collapsed="false">
      <c r="K6" s="29" t="s">
        <v>43</v>
      </c>
      <c r="L6" s="29" t="s">
        <v>48</v>
      </c>
      <c r="M6" s="29" t="n">
        <v>36.75</v>
      </c>
      <c r="N6" s="29" t="n">
        <v>5.19272910911395</v>
      </c>
      <c r="O6" s="29" t="n">
        <v>20</v>
      </c>
    </row>
    <row r="7" customFormat="false" ht="15" hidden="false" customHeight="false" outlineLevel="0" collapsed="false">
      <c r="K7" s="29" t="s">
        <v>43</v>
      </c>
      <c r="L7" s="29" t="s">
        <v>51</v>
      </c>
      <c r="M7" s="29" t="n">
        <v>18.5</v>
      </c>
      <c r="N7" s="29" t="n">
        <v>3.11468485049633</v>
      </c>
      <c r="O7" s="29" t="n">
        <v>12.25</v>
      </c>
    </row>
    <row r="8" customFormat="false" ht="15" hidden="false" customHeight="false" outlineLevel="0" collapsed="false">
      <c r="K8" s="29" t="s">
        <v>43</v>
      </c>
      <c r="L8" s="29" t="s">
        <v>54</v>
      </c>
      <c r="M8" s="29" t="n">
        <v>23</v>
      </c>
      <c r="N8" s="29" t="n">
        <v>3.87231089521166</v>
      </c>
      <c r="O8" s="29" t="n">
        <v>5.25</v>
      </c>
    </row>
    <row r="9" customFormat="false" ht="15" hidden="false" customHeight="false" outlineLevel="0" collapsed="false">
      <c r="K9" s="29" t="s">
        <v>43</v>
      </c>
      <c r="L9" s="29" t="s">
        <v>57</v>
      </c>
      <c r="M9" s="29" t="n">
        <v>12.5</v>
      </c>
      <c r="N9" s="29" t="n">
        <v>0.78705506000237</v>
      </c>
      <c r="O9" s="29" t="n">
        <v>5.25</v>
      </c>
    </row>
    <row r="10" customFormat="false" ht="15" hidden="false" customHeight="false" outlineLevel="0" collapsed="false">
      <c r="K10" s="29" t="s">
        <v>43</v>
      </c>
      <c r="L10" s="29" t="s">
        <v>59</v>
      </c>
      <c r="M10" s="29" t="n">
        <v>32</v>
      </c>
      <c r="N10" s="29" t="n">
        <v>2.01486095360607</v>
      </c>
      <c r="O10" s="29" t="n">
        <v>3.5</v>
      </c>
    </row>
    <row r="11" customFormat="false" ht="15" hidden="false" customHeight="false" outlineLevel="0" collapsed="false">
      <c r="K11" s="29" t="s">
        <v>43</v>
      </c>
      <c r="L11" s="29" t="s">
        <v>63</v>
      </c>
      <c r="M11" s="29" t="n">
        <v>26</v>
      </c>
      <c r="N11" s="29" t="n">
        <v>1.63707452480493</v>
      </c>
      <c r="O11" s="29" t="n">
        <v>3.5</v>
      </c>
    </row>
    <row r="12" customFormat="false" ht="15" hidden="false" customHeight="false" outlineLevel="0" collapsed="false">
      <c r="K12" s="29" t="s">
        <v>43</v>
      </c>
      <c r="L12" s="29" t="s">
        <v>65</v>
      </c>
      <c r="M12" s="29" t="n">
        <v>34</v>
      </c>
      <c r="N12" s="29" t="n">
        <v>2.14078976320645</v>
      </c>
      <c r="O12" s="29" t="n">
        <v>5.5</v>
      </c>
    </row>
    <row r="13" customFormat="false" ht="15" hidden="false" customHeight="false" outlineLevel="0" collapsed="false">
      <c r="K13" s="29" t="s">
        <v>43</v>
      </c>
      <c r="L13" s="29" t="s">
        <v>66</v>
      </c>
      <c r="M13" s="29" t="n">
        <v>41.75</v>
      </c>
      <c r="N13" s="29" t="n">
        <v>2.62876390040791</v>
      </c>
      <c r="O13" s="29" t="n">
        <v>0</v>
      </c>
    </row>
    <row r="14" customFormat="false" ht="15" hidden="false" customHeight="false" outlineLevel="0" collapsed="false">
      <c r="K14" s="29" t="s">
        <v>97</v>
      </c>
      <c r="L14" s="30" t="s">
        <v>71</v>
      </c>
      <c r="M14" s="29" t="n">
        <v>13.75</v>
      </c>
      <c r="N14" s="29" t="n">
        <v>2.12205443079987</v>
      </c>
      <c r="O14" s="29" t="n">
        <v>7.25</v>
      </c>
    </row>
    <row r="15" customFormat="false" ht="15" hidden="false" customHeight="false" outlineLevel="0" collapsed="false">
      <c r="K15" s="29" t="s">
        <v>97</v>
      </c>
      <c r="L15" s="30" t="s">
        <v>72</v>
      </c>
      <c r="M15" s="29" t="n">
        <v>12</v>
      </c>
      <c r="N15" s="29" t="n">
        <v>4.11549950111472</v>
      </c>
      <c r="O15" s="29" t="n">
        <v>1.25</v>
      </c>
    </row>
    <row r="16" customFormat="false" ht="15" hidden="false" customHeight="false" outlineLevel="0" collapsed="false">
      <c r="K16" s="29" t="s">
        <v>97</v>
      </c>
      <c r="L16" s="30" t="s">
        <v>73</v>
      </c>
      <c r="M16" s="29" t="n">
        <v>26.5</v>
      </c>
      <c r="N16" s="29" t="n">
        <v>8.17955525900485</v>
      </c>
      <c r="O16" s="29"/>
    </row>
    <row r="17" customFormat="false" ht="15" hidden="false" customHeight="false" outlineLevel="0" collapsed="false">
      <c r="K17" s="29" t="s">
        <v>97</v>
      </c>
      <c r="L17" s="30" t="s">
        <v>74</v>
      </c>
      <c r="M17" s="29" t="n">
        <v>17</v>
      </c>
      <c r="N17" s="29" t="n">
        <v>5.83029096227096</v>
      </c>
      <c r="O17" s="29"/>
    </row>
    <row r="18" customFormat="false" ht="15" hidden="false" customHeight="false" outlineLevel="0" collapsed="false">
      <c r="K18" s="29" t="s">
        <v>97</v>
      </c>
      <c r="L18" s="30" t="s">
        <v>75</v>
      </c>
      <c r="M18" s="29" t="n">
        <v>16.5</v>
      </c>
      <c r="N18" s="29" t="n">
        <v>2.11630360602566</v>
      </c>
      <c r="O18" s="29" t="n">
        <v>11.5</v>
      </c>
    </row>
    <row r="19" customFormat="false" ht="15" hidden="false" customHeight="false" outlineLevel="0" collapsed="false">
      <c r="K19" s="29" t="s">
        <v>97</v>
      </c>
      <c r="L19" s="30" t="s">
        <v>76</v>
      </c>
      <c r="M19" s="29" t="n">
        <v>17.25</v>
      </c>
      <c r="N19" s="29" t="n">
        <v>5.32442748060598</v>
      </c>
      <c r="O19" s="29"/>
    </row>
    <row r="20" customFormat="false" ht="15" hidden="false" customHeight="false" outlineLevel="0" collapsed="false">
      <c r="K20" s="29" t="s">
        <v>97</v>
      </c>
      <c r="L20" s="30" t="s">
        <v>77</v>
      </c>
      <c r="M20" s="29" t="n">
        <v>26.5</v>
      </c>
      <c r="N20" s="29" t="n">
        <v>3.39891185055482</v>
      </c>
      <c r="O20" s="29" t="n">
        <v>9</v>
      </c>
    </row>
    <row r="21" customFormat="false" ht="15" hidden="false" customHeight="false" outlineLevel="0" collapsed="false">
      <c r="K21" s="29"/>
      <c r="L21" s="29"/>
      <c r="M21" s="29" t="s">
        <v>98</v>
      </c>
      <c r="N21" s="29" t="n">
        <f aca="false">AVERAGE(N4:N20)</f>
        <v>3.86724992172181</v>
      </c>
      <c r="O21" s="29" t="n">
        <f aca="false">AVERAGE(O4:O20)</f>
        <v>6.39285714285714</v>
      </c>
    </row>
    <row r="22" customFormat="false" ht="15" hidden="false" customHeight="false" outlineLevel="0" collapsed="false">
      <c r="K22" s="29"/>
      <c r="L22" s="29" t="s">
        <v>99</v>
      </c>
      <c r="M22" s="29"/>
      <c r="N22" s="29" t="n">
        <f aca="false">AVERAGE(N4:N13)</f>
        <v>3.46562055788939</v>
      </c>
      <c r="O22" s="29" t="n">
        <f aca="false">AVERAGE(O4:O13)</f>
        <v>6.05</v>
      </c>
    </row>
    <row r="23" customFormat="false" ht="15" hidden="false" customHeight="false" outlineLevel="0" collapsed="false">
      <c r="K23" s="29"/>
      <c r="L23" s="29" t="s">
        <v>100</v>
      </c>
      <c r="M23" s="29"/>
      <c r="N23" s="29" t="n">
        <f aca="false">AVERAGE(N14:N20)</f>
        <v>4.44100615576812</v>
      </c>
      <c r="O23" s="29" t="n">
        <f aca="false">AVERAGE(O14:O20)</f>
        <v>7.25</v>
      </c>
    </row>
    <row r="24" customFormat="false" ht="15" hidden="false" customHeight="false" outlineLevel="0" collapsed="false">
      <c r="K24" s="29"/>
      <c r="L24" s="29"/>
      <c r="M24" s="29" t="s">
        <v>12</v>
      </c>
      <c r="N24" s="29" t="s">
        <v>14</v>
      </c>
      <c r="O24" s="29" t="s">
        <v>15</v>
      </c>
    </row>
    <row r="25" customFormat="false" ht="15" hidden="false" customHeight="false" outlineLevel="0" collapsed="false">
      <c r="K25" s="29" t="n">
        <v>2018</v>
      </c>
      <c r="L25" s="29"/>
      <c r="M25" s="29" t="s">
        <v>34</v>
      </c>
      <c r="N25" s="29" t="s">
        <v>36</v>
      </c>
      <c r="O25" s="29"/>
      <c r="P25" s="0"/>
    </row>
    <row r="26" customFormat="false" ht="15" hidden="false" customHeight="false" outlineLevel="0" collapsed="false">
      <c r="K26" s="0" t="s">
        <v>97</v>
      </c>
      <c r="L26" s="0" t="s">
        <v>166</v>
      </c>
      <c r="M26" s="0" t="n">
        <v>160</v>
      </c>
      <c r="N26" s="0" t="n">
        <v>12.96</v>
      </c>
      <c r="O26" s="0" t="n">
        <v>14</v>
      </c>
      <c r="AMJ26" s="0"/>
    </row>
    <row r="27" customFormat="false" ht="15" hidden="false" customHeight="false" outlineLevel="0" collapsed="false">
      <c r="K27" s="0" t="s">
        <v>97</v>
      </c>
      <c r="L27" s="0" t="s">
        <v>167</v>
      </c>
      <c r="M27" s="0" t="n">
        <v>54</v>
      </c>
      <c r="N27" s="0" t="n">
        <v>9.88</v>
      </c>
      <c r="O27" s="0" t="n">
        <v>12</v>
      </c>
      <c r="AMJ27" s="0"/>
    </row>
    <row r="28" customFormat="false" ht="15" hidden="false" customHeight="false" outlineLevel="0" collapsed="false">
      <c r="K28" s="0" t="s">
        <v>97</v>
      </c>
      <c r="L28" s="0" t="s">
        <v>168</v>
      </c>
      <c r="M28" s="0" t="n">
        <v>181</v>
      </c>
      <c r="N28" s="0" t="n">
        <v>7.36</v>
      </c>
      <c r="O28" s="0" t="n">
        <v>53</v>
      </c>
      <c r="AMJ28" s="0"/>
    </row>
    <row r="29" customFormat="false" ht="15" hidden="false" customHeight="false" outlineLevel="0" collapsed="false">
      <c r="K29" s="0" t="s">
        <v>97</v>
      </c>
      <c r="L29" s="0" t="s">
        <v>169</v>
      </c>
      <c r="M29" s="0" t="n">
        <v>64</v>
      </c>
      <c r="N29" s="0" t="n">
        <v>6.97</v>
      </c>
      <c r="O29" s="0" t="n">
        <v>8</v>
      </c>
      <c r="AMJ29" s="0"/>
    </row>
    <row r="30" customFormat="false" ht="15" hidden="false" customHeight="false" outlineLevel="0" collapsed="false">
      <c r="K30" s="0" t="s">
        <v>43</v>
      </c>
      <c r="L30" s="0" t="s">
        <v>170</v>
      </c>
      <c r="M30" s="0" t="n">
        <v>530</v>
      </c>
      <c r="N30" s="0" t="n">
        <v>21.09</v>
      </c>
      <c r="O30" s="0" t="n">
        <v>4</v>
      </c>
      <c r="AMJ30" s="0"/>
    </row>
    <row r="31" customFormat="false" ht="15" hidden="false" customHeight="false" outlineLevel="0" collapsed="false">
      <c r="K31" s="0" t="s">
        <v>43</v>
      </c>
      <c r="L31" s="0" t="s">
        <v>172</v>
      </c>
      <c r="M31" s="0" t="n">
        <v>38.5</v>
      </c>
      <c r="N31" s="0" t="n">
        <v>7.32</v>
      </c>
      <c r="O31" s="0" t="n">
        <v>4</v>
      </c>
      <c r="AMJ31" s="0"/>
    </row>
    <row r="32" customFormat="false" ht="15" hidden="false" customHeight="false" outlineLevel="0" collapsed="false">
      <c r="K32" s="0" t="s">
        <v>43</v>
      </c>
      <c r="L32" s="0" t="s">
        <v>174</v>
      </c>
      <c r="M32" s="0"/>
      <c r="N32" s="0"/>
      <c r="O32" s="0" t="n">
        <v>4.2</v>
      </c>
      <c r="AMJ32" s="0"/>
    </row>
    <row r="33" customFormat="false" ht="15" hidden="false" customHeight="false" outlineLevel="0" collapsed="false">
      <c r="K33" s="0" t="s">
        <v>43</v>
      </c>
      <c r="L33" s="0" t="s">
        <v>177</v>
      </c>
      <c r="M33" s="0" t="n">
        <v>10</v>
      </c>
      <c r="N33" s="0" t="n">
        <v>4.07</v>
      </c>
      <c r="O33" s="0" t="n">
        <v>4.2</v>
      </c>
      <c r="AMJ33" s="0"/>
    </row>
    <row r="34" customFormat="false" ht="15" hidden="false" customHeight="false" outlineLevel="0" collapsed="false">
      <c r="K34" s="0" t="s">
        <v>43</v>
      </c>
      <c r="L34" s="0" t="s">
        <v>172</v>
      </c>
      <c r="M34" s="0" t="n">
        <v>13</v>
      </c>
      <c r="N34" s="0" t="n">
        <v>18.46</v>
      </c>
      <c r="O34" s="0" t="n">
        <v>2.2</v>
      </c>
      <c r="AMJ34" s="0"/>
    </row>
    <row r="35" customFormat="false" ht="15" hidden="false" customHeight="false" outlineLevel="0" collapsed="false">
      <c r="K35" s="0" t="s">
        <v>43</v>
      </c>
      <c r="L35" s="0" t="s">
        <v>179</v>
      </c>
      <c r="M35" s="0" t="n">
        <v>375</v>
      </c>
      <c r="N35" s="0" t="n">
        <v>12.09</v>
      </c>
      <c r="O35" s="0" t="n">
        <v>1.5</v>
      </c>
      <c r="AMJ35" s="0"/>
    </row>
    <row r="36" customFormat="false" ht="15" hidden="false" customHeight="false" outlineLevel="0" collapsed="false">
      <c r="K36" s="0"/>
      <c r="L36" s="0"/>
      <c r="M36" s="29" t="s">
        <v>98</v>
      </c>
      <c r="N36" s="0" t="n">
        <f aca="false">AVERAGE(N26:N35)</f>
        <v>11.1333333333333</v>
      </c>
      <c r="O36" s="0" t="n">
        <f aca="false">AVERAGE(O26:O35)</f>
        <v>10.71</v>
      </c>
      <c r="AMJ36" s="0"/>
    </row>
    <row r="37" customFormat="false" ht="15" hidden="false" customHeight="false" outlineLevel="0" collapsed="false">
      <c r="K37" s="0"/>
      <c r="L37" s="0" t="s">
        <v>100</v>
      </c>
      <c r="M37" s="0"/>
      <c r="N37" s="0" t="n">
        <f aca="false">AVERAGE(N26:N29)</f>
        <v>9.2925</v>
      </c>
      <c r="O37" s="0" t="n">
        <f aca="false">AVERAGE(O26:O29)</f>
        <v>21.75</v>
      </c>
      <c r="AMJ37" s="0"/>
    </row>
    <row r="38" customFormat="false" ht="15" hidden="false" customHeight="false" outlineLevel="0" collapsed="false">
      <c r="K38" s="0"/>
      <c r="L38" s="0" t="s">
        <v>99</v>
      </c>
      <c r="M38" s="0"/>
      <c r="N38" s="0" t="n">
        <f aca="false">AVERAGE(N30:N35)</f>
        <v>12.606</v>
      </c>
      <c r="O38" s="0" t="n">
        <f aca="false">AVERAGE(O30:O35)</f>
        <v>3.35</v>
      </c>
      <c r="AMJ38" s="0"/>
    </row>
    <row r="40" customFormat="false" ht="15" hidden="false" customHeight="false" outlineLevel="0" collapsed="false">
      <c r="K40" s="28" t="s">
        <v>201</v>
      </c>
      <c r="M40" s="29" t="s">
        <v>98</v>
      </c>
      <c r="N40" s="28" t="n">
        <f aca="false">AVERAGE(N4:N20,N26:N35)</f>
        <v>6.3824326411258</v>
      </c>
      <c r="O40" s="28" t="n">
        <f aca="false">AVERAGE(O4:O20,O26:O35)</f>
        <v>8.19166666666667</v>
      </c>
    </row>
    <row r="41" customFormat="false" ht="15" hidden="false" customHeight="false" outlineLevel="0" collapsed="false">
      <c r="L41" s="28" t="s">
        <v>100</v>
      </c>
      <c r="N41" s="28" t="n">
        <f aca="false">AVERAGE(N14:N20,N26:N29)</f>
        <v>6.20518573548881</v>
      </c>
      <c r="O41" s="28" t="n">
        <f aca="false">AVERAGE(O14:O20,O26:O29)</f>
        <v>14.5</v>
      </c>
    </row>
    <row r="42" customFormat="false" ht="15" hidden="false" customHeight="false" outlineLevel="0" collapsed="false">
      <c r="L42" s="28" t="s">
        <v>99</v>
      </c>
      <c r="N42" s="28" t="n">
        <f aca="false">AVERAGE(N4:N13,N30:N35)</f>
        <v>6.51241370525959</v>
      </c>
      <c r="O42" s="28" t="n">
        <f aca="false">AVERAGE(O4:O13,O30:O35)</f>
        <v>5.0375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50390625" defaultRowHeight="15" zeroHeight="false" outlineLevelRow="0" outlineLevelCol="0"/>
  <cols>
    <col collapsed="false" customWidth="true" hidden="false" outlineLevel="0" max="1" min="1" style="31" width="15.45"/>
    <col collapsed="false" customWidth="true" hidden="false" outlineLevel="0" max="2" min="2" style="31" width="15.07"/>
    <col collapsed="false" customWidth="true" hidden="false" outlineLevel="0" max="3" min="3" style="31" width="13.19"/>
    <col collapsed="false" customWidth="false" hidden="false" outlineLevel="0" max="1024" min="4" style="31" width="10.5"/>
  </cols>
  <sheetData>
    <row r="1" customFormat="false" ht="29.85" hidden="false" customHeight="false" outlineLevel="0" collapsed="false">
      <c r="A1" s="3" t="s">
        <v>202</v>
      </c>
      <c r="B1" s="3" t="s">
        <v>203</v>
      </c>
      <c r="C1" s="3" t="s">
        <v>18</v>
      </c>
      <c r="D1" s="3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3" t="s">
        <v>141</v>
      </c>
      <c r="L1" s="3" t="s">
        <v>18</v>
      </c>
    </row>
    <row r="2" customFormat="false" ht="15.65" hidden="false" customHeight="false" outlineLevel="0" collapsed="false">
      <c r="A2" s="3" t="s">
        <v>71</v>
      </c>
      <c r="B2" s="3" t="s">
        <v>154</v>
      </c>
      <c r="C2" s="3" t="n">
        <v>50</v>
      </c>
      <c r="D2" s="3" t="n">
        <v>4.5</v>
      </c>
      <c r="E2" s="3" t="n">
        <v>10</v>
      </c>
      <c r="F2" s="3" t="n">
        <v>7.25</v>
      </c>
      <c r="G2" s="3" t="n">
        <v>3.889087297</v>
      </c>
      <c r="H2" s="3" t="n">
        <v>12.5</v>
      </c>
      <c r="I2" s="3" t="n">
        <v>15</v>
      </c>
      <c r="J2" s="3" t="n">
        <v>13.75</v>
      </c>
      <c r="K2" s="3" t="n">
        <v>1.767766953</v>
      </c>
      <c r="L2" s="3" t="n">
        <v>50</v>
      </c>
    </row>
    <row r="3" customFormat="false" ht="15.65" hidden="false" customHeight="false" outlineLevel="0" collapsed="false">
      <c r="A3" s="3" t="s">
        <v>72</v>
      </c>
      <c r="B3" s="3" t="s">
        <v>154</v>
      </c>
      <c r="C3" s="3" t="n">
        <v>90</v>
      </c>
      <c r="D3" s="3" t="n">
        <v>2.5</v>
      </c>
      <c r="E3" s="3" t="n">
        <v>0</v>
      </c>
      <c r="F3" s="3" t="n">
        <v>1.25</v>
      </c>
      <c r="G3" s="3" t="n">
        <v>1.767766953</v>
      </c>
      <c r="H3" s="3" t="n">
        <v>12</v>
      </c>
      <c r="I3" s="3" t="n">
        <v>12</v>
      </c>
      <c r="J3" s="3" t="n">
        <v>12</v>
      </c>
      <c r="K3" s="3" t="n">
        <v>0</v>
      </c>
      <c r="L3" s="3" t="n">
        <v>90</v>
      </c>
    </row>
    <row r="4" customFormat="false" ht="15.65" hidden="false" customHeight="false" outlineLevel="0" collapsed="false">
      <c r="A4" s="3" t="s">
        <v>73</v>
      </c>
      <c r="B4" s="3" t="s">
        <v>154</v>
      </c>
      <c r="C4" s="3" t="n">
        <v>100</v>
      </c>
      <c r="D4" s="3"/>
      <c r="E4" s="3"/>
      <c r="F4" s="3"/>
      <c r="G4" s="3"/>
      <c r="H4" s="3" t="n">
        <v>27</v>
      </c>
      <c r="I4" s="3" t="n">
        <v>26</v>
      </c>
      <c r="J4" s="3" t="n">
        <v>26.5</v>
      </c>
      <c r="K4" s="3" t="n">
        <v>0.7071067812</v>
      </c>
      <c r="L4" s="3" t="n">
        <v>100</v>
      </c>
    </row>
    <row r="5" customFormat="false" ht="15.65" hidden="false" customHeight="false" outlineLevel="0" collapsed="false">
      <c r="A5" s="3" t="s">
        <v>74</v>
      </c>
      <c r="B5" s="3" t="s">
        <v>154</v>
      </c>
      <c r="C5" s="3" t="n">
        <v>110</v>
      </c>
      <c r="D5" s="3"/>
      <c r="E5" s="3"/>
      <c r="F5" s="3"/>
      <c r="G5" s="3"/>
      <c r="H5" s="3" t="n">
        <v>17</v>
      </c>
      <c r="I5" s="3"/>
      <c r="J5" s="3" t="n">
        <v>17</v>
      </c>
      <c r="K5" s="3"/>
      <c r="L5" s="3" t="n">
        <v>110</v>
      </c>
    </row>
    <row r="6" customFormat="false" ht="15.65" hidden="false" customHeight="false" outlineLevel="0" collapsed="false">
      <c r="A6" s="3" t="s">
        <v>75</v>
      </c>
      <c r="B6" s="3" t="s">
        <v>154</v>
      </c>
      <c r="C6" s="3" t="n">
        <v>132</v>
      </c>
      <c r="D6" s="3" t="n">
        <v>12.5</v>
      </c>
      <c r="E6" s="3" t="n">
        <v>10.5</v>
      </c>
      <c r="F6" s="3" t="n">
        <v>11.5</v>
      </c>
      <c r="G6" s="3" t="n">
        <v>1.414213562</v>
      </c>
      <c r="H6" s="3" t="n">
        <v>17</v>
      </c>
      <c r="I6" s="3" t="n">
        <v>16</v>
      </c>
      <c r="J6" s="3" t="n">
        <v>16.5</v>
      </c>
      <c r="K6" s="3" t="n">
        <v>0.7071067812</v>
      </c>
      <c r="L6" s="3" t="n">
        <v>132</v>
      </c>
    </row>
    <row r="7" customFormat="false" ht="15.65" hidden="false" customHeight="false" outlineLevel="0" collapsed="false">
      <c r="A7" s="3" t="s">
        <v>76</v>
      </c>
      <c r="B7" s="3" t="s">
        <v>154</v>
      </c>
      <c r="C7" s="3" t="n">
        <v>150</v>
      </c>
      <c r="D7" s="3"/>
      <c r="E7" s="3"/>
      <c r="F7" s="3"/>
      <c r="G7" s="3"/>
      <c r="H7" s="3" t="n">
        <v>13</v>
      </c>
      <c r="I7" s="3" t="n">
        <v>21.5</v>
      </c>
      <c r="J7" s="3" t="n">
        <v>17.25</v>
      </c>
      <c r="K7" s="3" t="n">
        <v>6.01040764</v>
      </c>
      <c r="L7" s="3" t="n">
        <v>150</v>
      </c>
    </row>
    <row r="8" customFormat="false" ht="15.65" hidden="false" customHeight="false" outlineLevel="0" collapsed="false">
      <c r="A8" s="3" t="s">
        <v>77</v>
      </c>
      <c r="B8" s="3" t="s">
        <v>154</v>
      </c>
      <c r="C8" s="3" t="n">
        <v>355</v>
      </c>
      <c r="D8" s="3" t="n">
        <v>10.5</v>
      </c>
      <c r="E8" s="3" t="n">
        <v>7.5</v>
      </c>
      <c r="F8" s="3" t="n">
        <v>9</v>
      </c>
      <c r="G8" s="3" t="n">
        <v>2.121320344</v>
      </c>
      <c r="H8" s="3" t="n">
        <v>25</v>
      </c>
      <c r="I8" s="3" t="n">
        <v>28</v>
      </c>
      <c r="J8" s="3" t="n">
        <v>26.5</v>
      </c>
      <c r="K8" s="3" t="n">
        <v>2.121320344</v>
      </c>
      <c r="L8" s="3" t="n">
        <v>355</v>
      </c>
    </row>
    <row r="9" customFormat="false" ht="15.65" hidden="false" customHeight="false" outlineLevel="0" collapsed="false">
      <c r="A9" s="3" t="s">
        <v>42</v>
      </c>
      <c r="B9" s="3" t="s">
        <v>204</v>
      </c>
      <c r="C9" s="3" t="n">
        <v>100</v>
      </c>
      <c r="D9" s="3" t="n">
        <v>0</v>
      </c>
      <c r="E9" s="3" t="n">
        <v>4</v>
      </c>
      <c r="F9" s="3" t="n">
        <v>2</v>
      </c>
      <c r="G9" s="3" t="n">
        <v>2.828427125</v>
      </c>
      <c r="H9" s="3" t="n">
        <v>18.5</v>
      </c>
      <c r="I9" s="3" t="n">
        <v>15.5</v>
      </c>
      <c r="J9" s="3" t="n">
        <v>17</v>
      </c>
      <c r="K9" s="3" t="n">
        <v>2.121320344</v>
      </c>
      <c r="L9" s="3" t="n">
        <v>100</v>
      </c>
    </row>
    <row r="10" customFormat="false" ht="15.65" hidden="false" customHeight="false" outlineLevel="0" collapsed="false">
      <c r="A10" s="3" t="s">
        <v>46</v>
      </c>
      <c r="B10" s="3" t="s">
        <v>204</v>
      </c>
      <c r="C10" s="3" t="n">
        <v>100</v>
      </c>
      <c r="D10" s="3" t="n">
        <v>5.5</v>
      </c>
      <c r="E10" s="3" t="n">
        <v>1</v>
      </c>
      <c r="F10" s="3" t="n">
        <v>3.25</v>
      </c>
      <c r="G10" s="3" t="n">
        <v>3.181980515</v>
      </c>
      <c r="H10" s="3" t="n">
        <v>30</v>
      </c>
      <c r="I10" s="3" t="n">
        <v>33.5</v>
      </c>
      <c r="J10" s="3" t="n">
        <v>31.75</v>
      </c>
      <c r="K10" s="3" t="n">
        <v>2.474873734</v>
      </c>
      <c r="L10" s="3" t="n">
        <v>100</v>
      </c>
    </row>
    <row r="11" customFormat="false" ht="15.65" hidden="false" customHeight="false" outlineLevel="0" collapsed="false">
      <c r="A11" s="3" t="s">
        <v>48</v>
      </c>
      <c r="B11" s="3" t="s">
        <v>204</v>
      </c>
      <c r="C11" s="3" t="n">
        <v>113</v>
      </c>
      <c r="D11" s="3" t="n">
        <v>18</v>
      </c>
      <c r="E11" s="3" t="n">
        <v>22</v>
      </c>
      <c r="F11" s="3" t="n">
        <v>20</v>
      </c>
      <c r="G11" s="3" t="n">
        <v>2.828427125</v>
      </c>
      <c r="H11" s="3" t="n">
        <v>37.5</v>
      </c>
      <c r="I11" s="3" t="n">
        <v>36</v>
      </c>
      <c r="J11" s="3" t="n">
        <v>36.75</v>
      </c>
      <c r="K11" s="3" t="n">
        <v>1.060660172</v>
      </c>
      <c r="L11" s="3" t="n">
        <v>113</v>
      </c>
    </row>
    <row r="12" customFormat="false" ht="15.65" hidden="false" customHeight="false" outlineLevel="0" collapsed="false">
      <c r="A12" s="3" t="s">
        <v>51</v>
      </c>
      <c r="B12" s="3" t="s">
        <v>204</v>
      </c>
      <c r="C12" s="3" t="n">
        <v>120</v>
      </c>
      <c r="D12" s="3" t="n">
        <v>12</v>
      </c>
      <c r="E12" s="3" t="n">
        <v>12.5</v>
      </c>
      <c r="F12" s="3" t="n">
        <v>12.25</v>
      </c>
      <c r="G12" s="3" t="n">
        <v>0.3535533906</v>
      </c>
      <c r="H12" s="3" t="n">
        <v>18</v>
      </c>
      <c r="I12" s="3" t="n">
        <v>19</v>
      </c>
      <c r="J12" s="3" t="n">
        <v>18.5</v>
      </c>
      <c r="K12" s="3" t="n">
        <v>0.7071067812</v>
      </c>
      <c r="L12" s="3" t="n">
        <v>120</v>
      </c>
    </row>
    <row r="13" customFormat="false" ht="15.65" hidden="false" customHeight="false" outlineLevel="0" collapsed="false">
      <c r="A13" s="3" t="s">
        <v>54</v>
      </c>
      <c r="B13" s="3" t="s">
        <v>204</v>
      </c>
      <c r="C13" s="3" t="n">
        <v>120</v>
      </c>
      <c r="D13" s="3" t="n">
        <v>5</v>
      </c>
      <c r="E13" s="3" t="n">
        <v>5.5</v>
      </c>
      <c r="F13" s="3" t="n">
        <v>5.25</v>
      </c>
      <c r="G13" s="3" t="n">
        <v>0.3535533906</v>
      </c>
      <c r="H13" s="3" t="n">
        <v>23</v>
      </c>
      <c r="I13" s="3" t="n">
        <v>23</v>
      </c>
      <c r="J13" s="3" t="n">
        <v>23</v>
      </c>
      <c r="K13" s="3" t="n">
        <v>0</v>
      </c>
      <c r="L13" s="3" t="n">
        <v>120</v>
      </c>
    </row>
    <row r="14" customFormat="false" ht="15.65" hidden="false" customHeight="false" outlineLevel="0" collapsed="false">
      <c r="A14" s="3" t="s">
        <v>57</v>
      </c>
      <c r="B14" s="3" t="s">
        <v>204</v>
      </c>
      <c r="C14" s="3" t="n">
        <v>140</v>
      </c>
      <c r="D14" s="3" t="n">
        <v>4.5</v>
      </c>
      <c r="E14" s="3" t="n">
        <v>6</v>
      </c>
      <c r="F14" s="3" t="n">
        <v>5.25</v>
      </c>
      <c r="G14" s="3" t="n">
        <v>1.060660172</v>
      </c>
      <c r="H14" s="3" t="n">
        <v>12.5</v>
      </c>
      <c r="I14" s="3"/>
      <c r="J14" s="3" t="n">
        <v>12.5</v>
      </c>
      <c r="K14" s="3"/>
      <c r="L14" s="3" t="n">
        <v>140</v>
      </c>
    </row>
    <row r="15" customFormat="false" ht="15.65" hidden="false" customHeight="false" outlineLevel="0" collapsed="false">
      <c r="A15" s="3" t="s">
        <v>59</v>
      </c>
      <c r="B15" s="3" t="s">
        <v>204</v>
      </c>
      <c r="C15" s="3" t="n">
        <v>150</v>
      </c>
      <c r="D15" s="3" t="n">
        <v>4.5</v>
      </c>
      <c r="E15" s="3" t="n">
        <v>2.5</v>
      </c>
      <c r="F15" s="3" t="n">
        <v>3.5</v>
      </c>
      <c r="G15" s="3" t="n">
        <v>1.414213562</v>
      </c>
      <c r="H15" s="3" t="n">
        <v>31</v>
      </c>
      <c r="I15" s="3" t="n">
        <v>33</v>
      </c>
      <c r="J15" s="3" t="n">
        <v>32</v>
      </c>
      <c r="K15" s="3" t="n">
        <v>1.414213562</v>
      </c>
      <c r="L15" s="3" t="n">
        <v>150</v>
      </c>
    </row>
    <row r="16" customFormat="false" ht="15.65" hidden="false" customHeight="false" outlineLevel="0" collapsed="false">
      <c r="A16" s="3" t="s">
        <v>63</v>
      </c>
      <c r="B16" s="3" t="s">
        <v>204</v>
      </c>
      <c r="C16" s="3" t="n">
        <v>150</v>
      </c>
      <c r="D16" s="3" t="n">
        <v>4.5</v>
      </c>
      <c r="E16" s="3" t="n">
        <v>2.5</v>
      </c>
      <c r="F16" s="3" t="n">
        <v>3.5</v>
      </c>
      <c r="G16" s="3" t="n">
        <v>1.414213562</v>
      </c>
      <c r="H16" s="3" t="n">
        <v>25</v>
      </c>
      <c r="I16" s="3" t="n">
        <v>27</v>
      </c>
      <c r="J16" s="3" t="n">
        <v>26</v>
      </c>
      <c r="K16" s="3" t="n">
        <v>1.414213562</v>
      </c>
      <c r="L16" s="3" t="n">
        <v>150</v>
      </c>
    </row>
    <row r="17" customFormat="false" ht="15.65" hidden="false" customHeight="false" outlineLevel="0" collapsed="false">
      <c r="A17" s="3" t="s">
        <v>65</v>
      </c>
      <c r="B17" s="3" t="s">
        <v>204</v>
      </c>
      <c r="C17" s="3" t="n">
        <v>179</v>
      </c>
      <c r="D17" s="3" t="n">
        <v>6.5</v>
      </c>
      <c r="E17" s="3" t="n">
        <v>4.5</v>
      </c>
      <c r="F17" s="3" t="n">
        <v>5.5</v>
      </c>
      <c r="G17" s="3" t="n">
        <v>1.414213562</v>
      </c>
      <c r="H17" s="3" t="n">
        <v>32.5</v>
      </c>
      <c r="I17" s="3" t="n">
        <v>35.5</v>
      </c>
      <c r="J17" s="3" t="n">
        <v>34</v>
      </c>
      <c r="K17" s="3" t="n">
        <v>2.121320344</v>
      </c>
      <c r="L17" s="3" t="n">
        <v>179</v>
      </c>
    </row>
    <row r="18" customFormat="false" ht="15.65" hidden="false" customHeight="false" outlineLevel="0" collapsed="false">
      <c r="A18" s="3" t="s">
        <v>66</v>
      </c>
      <c r="B18" s="3" t="s">
        <v>204</v>
      </c>
      <c r="C18" s="3" t="n">
        <v>180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42.5</v>
      </c>
      <c r="I18" s="3" t="n">
        <v>41</v>
      </c>
      <c r="J18" s="3" t="n">
        <v>41.75</v>
      </c>
      <c r="K18" s="3" t="n">
        <v>1.060660172</v>
      </c>
      <c r="L18" s="3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4387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2021-10-20T23:13:59Z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