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2017 P2 Flux not control subtra" sheetId="1" state="visible" r:id="rId2"/>
    <sheet name="2017 RLS calc" sheetId="2" state="visible" r:id="rId3"/>
    <sheet name="P1" sheetId="3" state="visible" r:id="rId4"/>
    <sheet name="2018" sheetId="4" state="visible" r:id="rId5"/>
    <sheet name="rate calc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<sst xmlns="http://schemas.openxmlformats.org/spreadsheetml/2006/main" count="555" uniqueCount="202">
  <si>
    <t xml:space="preserve">P2</t>
  </si>
  <si>
    <t xml:space="preserve">Volume</t>
  </si>
  <si>
    <t xml:space="preserve">measured</t>
  </si>
  <si>
    <t xml:space="preserve">adjusted to filter</t>
  </si>
  <si>
    <t xml:space="preserve">acidified control?</t>
  </si>
  <si>
    <t xml:space="preserve">Time collected</t>
  </si>
  <si>
    <t xml:space="preserve">area of trap</t>
  </si>
  <si>
    <t xml:space="preserve">Flux (control not subtracted)</t>
  </si>
  <si>
    <t xml:space="preserve">N Flux</t>
  </si>
  <si>
    <t xml:space="preserve">N flux</t>
  </si>
  <si>
    <t xml:space="preserve">C concentration</t>
  </si>
  <si>
    <t xml:space="preserve">flux*sinking speed</t>
  </si>
  <si>
    <t xml:space="preserve">N2 production</t>
  </si>
  <si>
    <t xml:space="preserve">rate/mg C</t>
  </si>
  <si>
    <t xml:space="preserve">N2 production rate</t>
  </si>
  <si>
    <t xml:space="preserve">Sinking speed</t>
  </si>
  <si>
    <t xml:space="preserve">Class</t>
  </si>
  <si>
    <t xml:space="preserve">Depth</t>
  </si>
  <si>
    <t xml:space="preserve">TrapID</t>
  </si>
  <si>
    <t xml:space="preserve">TrapType</t>
  </si>
  <si>
    <t xml:space="preserve">SampleType</t>
  </si>
  <si>
    <t xml:space="preserve">L</t>
  </si>
  <si>
    <t xml:space="preserve">ug C</t>
  </si>
  <si>
    <t xml:space="preserve">ug N</t>
  </si>
  <si>
    <t xml:space="preserve">hr</t>
  </si>
  <si>
    <t xml:space="preserve">m2</t>
  </si>
  <si>
    <t xml:space="preserve">mg org C/m2-d</t>
  </si>
  <si>
    <t xml:space="preserve">mg org N/m2d</t>
  </si>
  <si>
    <t xml:space="preserve">umol org N/m2d</t>
  </si>
  <si>
    <t xml:space="preserve">mmol C/m2-d</t>
  </si>
  <si>
    <t xml:space="preserve">mg C/L</t>
  </si>
  <si>
    <t xml:space="preserve">uM C</t>
  </si>
  <si>
    <t xml:space="preserve">mg/m3</t>
  </si>
  <si>
    <t xml:space="preserve">rate nM/d</t>
  </si>
  <si>
    <t xml:space="preserve">nmol/mgC-d</t>
  </si>
  <si>
    <t xml:space="preserve">nM/d from sinking particles in water column</t>
  </si>
  <si>
    <t xml:space="preserve">from Cavan 2017</t>
  </si>
  <si>
    <t xml:space="preserve">Organic</t>
  </si>
  <si>
    <t xml:space="preserve">keil 4-22</t>
  </si>
  <si>
    <t xml:space="preserve">cone</t>
  </si>
  <si>
    <t xml:space="preserve">plus.p</t>
  </si>
  <si>
    <t xml:space="preserve">Keil 2-17</t>
  </si>
  <si>
    <t xml:space="preserve">top</t>
  </si>
  <si>
    <t xml:space="preserve">Keil 3-15</t>
  </si>
  <si>
    <t xml:space="preserve">Cavan 2017</t>
  </si>
  <si>
    <t xml:space="preserve">Keil 3-18</t>
  </si>
  <si>
    <t xml:space="preserve">Figure 2a: 18 ug in slow sinking and 0.6 ug in fast sinking</t>
  </si>
  <si>
    <t xml:space="preserve">net</t>
  </si>
  <si>
    <t xml:space="preserve">Use this to get ratio of fast:slow sinking particles</t>
  </si>
  <si>
    <t xml:space="preserve">Keil 1-19</t>
  </si>
  <si>
    <t xml:space="preserve">Table 2: fast sinking particles 69 m/d</t>
  </si>
  <si>
    <t xml:space="preserve">slow sinking particles: 6.5 m/d</t>
  </si>
  <si>
    <t xml:space="preserve">Keil 4-13</t>
  </si>
  <si>
    <t xml:space="preserve">plus.p/top together</t>
  </si>
  <si>
    <t xml:space="preserve">Keil 3-21</t>
  </si>
  <si>
    <t xml:space="preserve">P1</t>
  </si>
  <si>
    <t xml:space="preserve">top collector: 600 mL</t>
  </si>
  <si>
    <t xml:space="preserve">incubation bottle: 1 L</t>
  </si>
  <si>
    <t xml:space="preserve">Area of cone</t>
  </si>
  <si>
    <t xml:space="preserve">0.46 m2</t>
  </si>
  <si>
    <t xml:space="preserve">Area of net</t>
  </si>
  <si>
    <t xml:space="preserve">1.23 m2</t>
  </si>
  <si>
    <t xml:space="preserve">area</t>
  </si>
  <si>
    <t xml:space="preserve">Their punch</t>
  </si>
  <si>
    <t xml:space="preserve">21 mm</t>
  </si>
  <si>
    <t xml:space="preserve">diameter</t>
  </si>
  <si>
    <t xml:space="preserve">6.4% of their punch would be white</t>
  </si>
  <si>
    <t xml:space="preserve">mm2</t>
  </si>
  <si>
    <t xml:space="preserve">green circle</t>
  </si>
  <si>
    <t xml:space="preserve">38.1 mm</t>
  </si>
  <si>
    <t xml:space="preserve">adjusted area</t>
  </si>
  <si>
    <t xml:space="preserve">ratio</t>
  </si>
  <si>
    <t xml:space="preserve">conversion factor</t>
  </si>
  <si>
    <t xml:space="preserve">P2 Flux (fz)                      (control not subtracted)</t>
  </si>
  <si>
    <t xml:space="preserve">calc z*</t>
  </si>
  <si>
    <t xml:space="preserve">Depth (z)</t>
  </si>
  <si>
    <t xml:space="preserve">m</t>
  </si>
  <si>
    <t xml:space="preserve">z0 is 100 m</t>
  </si>
  <si>
    <t xml:space="preserve">fz0 is 1.29</t>
  </si>
  <si>
    <t xml:space="preserve">mg org N/m2-d</t>
  </si>
  <si>
    <t xml:space="preserve">mmol org C/m2-d</t>
  </si>
  <si>
    <t xml:space="preserve">umol org N/m2-d</t>
  </si>
  <si>
    <t xml:space="preserve">organic</t>
  </si>
  <si>
    <t xml:space="preserve">Keil3-10</t>
  </si>
  <si>
    <t xml:space="preserve">Keil2-9</t>
  </si>
  <si>
    <t xml:space="preserve">+p and top</t>
  </si>
  <si>
    <t xml:space="preserve">Keil3-7</t>
  </si>
  <si>
    <t xml:space="preserve">Keil1-5</t>
  </si>
  <si>
    <t xml:space="preserve">Keil2-6</t>
  </si>
  <si>
    <t xml:space="preserve">Keil1-8</t>
  </si>
  <si>
    <t xml:space="preserve">Keil 3-3</t>
  </si>
  <si>
    <t xml:space="preserve">Keil 3-7</t>
  </si>
  <si>
    <t xml:space="preserve">Keil4-4</t>
  </si>
  <si>
    <t xml:space="preserve">*Note: N ug are generally too low to use</t>
  </si>
  <si>
    <t xml:space="preserve">Station</t>
  </si>
  <si>
    <t xml:space="preserve">water column rate nM/d</t>
  </si>
  <si>
    <t xml:space="preserve">Sediment trap rate nM/d</t>
  </si>
  <si>
    <t xml:space="preserve">Time of OC accumulation</t>
  </si>
  <si>
    <t xml:space="preserve">Org C flux (umol C/m2/day) </t>
  </si>
  <si>
    <t xml:space="preserve">Org C flux mg org C/m2-d</t>
  </si>
  <si>
    <t xml:space="preserve"> </t>
  </si>
  <si>
    <t xml:space="preserve">Organic C fluxes</t>
  </si>
  <si>
    <t xml:space="preserve">sample id</t>
  </si>
  <si>
    <t xml:space="preserve">Year</t>
  </si>
  <si>
    <t xml:space="preserve">Flux (mg/m2/day)</t>
  </si>
  <si>
    <t xml:space="preserve">Trap type</t>
  </si>
  <si>
    <t xml:space="preserve">1-30_151m_+P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</si>
  <si>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</si>
  <si>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</si>
  <si>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</si>
  <si>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</si>
  <si>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</si>
  <si>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</si>
  <si>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</si>
  <si>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</si>
  <si>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</si>
  <si>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</si>
  <si>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</si>
  <si>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</si>
  <si>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</si>
  <si>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</si>
  <si>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</si>
  <si>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</si>
  <si>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</si>
  <si>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</si>
  <si>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</si>
  <si>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</si>
  <si>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</si>
  <si>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</si>
  <si>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</si>
  <si>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</si>
  <si>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</si>
  <si>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</si>
  <si>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</si>
  <si>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</si>
  <si>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</si>
  <si>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</si>
  <si>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</si>
  <si>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</si>
  <si>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</si>
  <si>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</si>
  <si>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</si>
  <si>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</si>
  <si>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</si>
  <si>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</si>
  <si>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</si>
  <si>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</si>
  <si>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</si>
  <si>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</si>
  <si>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</si>
  <si>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</si>
  <si>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</si>
  <si>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</si>
  <si>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</si>
  <si>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</si>
  <si>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</si>
  <si>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</si>
  <si>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</si>
  <si>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</si>
  <si>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</si>
  <si>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</si>
  <si>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</si>
  <si>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</si>
  <si>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</si>
  <si>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</si>
  <si>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</si>
  <si>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</si>
  <si>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</si>
  <si>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</si>
  <si>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</si>
  <si>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</si>
  <si>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</si>
  <si>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</si>
  <si>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</si>
  <si>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</si>
  <si>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</si>
  <si>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</si>
  <si>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</si>
  <si>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</si>
  <si>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</si>
  <si>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</si>
  <si>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</si>
  <si>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</si>
  <si>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</si>
  <si>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</si>
  <si>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</si>
  <si>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</si>
  <si>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</si>
  <si>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</si>
  <si>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</si>
  <si>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</si>
  <si>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</si>
  <si>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</si>
  <si>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</si>
  <si>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</si>
  <si>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</si>
  <si>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</si>
  <si>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</si>
  <si>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N production rate (nM N/day)</t>
  </si>
  <si>
    <t xml:space="preserve">Organic C flux </t>
  </si>
  <si>
    <t xml:space="preserve">N2 predicted C remin (nM C/day) if all denit</t>
  </si>
  <si>
    <t xml:space="preserve">N2 predicted C remin (nM C/day) if 60% denit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</si>
</sst>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d\-mmm"/>
    <numFmt numFmtId="166" formatCode="0.00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7F7F7F"/>
      <name val="Calibri"/>
      <family val="2"/>
      <charset val="1"/>
    </font>
    <font>
      <sz val="12"/>
      <color rgb="FFFF0000"/>
      <name val="Calibri"/>
      <family val="2"/>
      <charset val="1"/>
    </font>
    <font>
      <sz val="10"/>
      <name val="Arial"/>
      <family val="2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28"/>
      <color rgb="FF000000"/>
      <name val="Calibri"/>
      <family val="2"/>
    </font>
    <font>
      <sz val="12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F7F7F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92537313433"/>
          <c:y val="0.164518574677786"/>
          <c:w val="0.856151674062122"/>
          <c:h val="0.78498862774829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Flux not control subtra'!$N$3:$N$13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Flux not control subtra'!$Q$3:$Q$13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8141622"/>
        <c:axId val="80687897"/>
      </c:scatterChart>
      <c:valAx>
        <c:axId val="581416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687897"/>
        <c:crosses val="autoZero"/>
        <c:crossBetween val="midCat"/>
        <c:majorUnit val="1"/>
      </c:valAx>
      <c:valAx>
        <c:axId val="80687897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14162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17622186295"/>
          <c:y val="0.19681151241535"/>
          <c:w val="0.731252331799527"/>
          <c:h val="0.752610045146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Flux not control subtra'!$Y$3:$Y$14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72362696"/>
        <c:axId val="35471675"/>
      </c:scatterChart>
      <c:valAx>
        <c:axId val="72362696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471675"/>
        <c:crosses val="autoZero"/>
        <c:crossBetween val="midCat"/>
        <c:majorUnit val="5"/>
      </c:valAx>
      <c:valAx>
        <c:axId val="35471675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36269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9928914632"/>
          <c:y val="0.164449175093135"/>
          <c:w val="0.856183768840914"/>
          <c:h val="0.78499201703033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P1!$N$3:$N$13</c:f>
              <c:numCache>
                <c:formatCode>General</c:formatCode>
                <c:ptCount val="11"/>
                <c:pt idx="0">
                  <c:v>1.58053662608696</c:v>
                </c:pt>
                <c:pt idx="1">
                  <c:v>0.819015808695652</c:v>
                </c:pt>
                <c:pt idx="2">
                  <c:v>0.946119234782609</c:v>
                </c:pt>
                <c:pt idx="3">
                  <c:v>1.18002337391304</c:v>
                </c:pt>
                <c:pt idx="4">
                  <c:v>1.20724424347826</c:v>
                </c:pt>
                <c:pt idx="5">
                  <c:v>2.11128299130435</c:v>
                </c:pt>
                <c:pt idx="6">
                  <c:v>0.934072819512195</c:v>
                </c:pt>
                <c:pt idx="7">
                  <c:v>1.35922045217391</c:v>
                </c:pt>
                <c:pt idx="8">
                  <c:v>1.00410833170732</c:v>
                </c:pt>
                <c:pt idx="9">
                  <c:v>2.61258115121951</c:v>
                </c:pt>
                <c:pt idx="10">
                  <c:v>0.699832507317073</c:v>
                </c:pt>
              </c:numCache>
            </c:numRef>
          </c:xVal>
          <c:yVal>
            <c:numRef>
              <c:f>P1!$P$3:$P$13</c:f>
              <c:numCache>
                <c:formatCode>General</c:formatCode>
                <c:ptCount val="11"/>
                <c:pt idx="0">
                  <c:v>69</c:v>
                </c:pt>
                <c:pt idx="1">
                  <c:v>74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132</c:v>
                </c:pt>
                <c:pt idx="7">
                  <c:v>150</c:v>
                </c:pt>
                <c:pt idx="8">
                  <c:v>150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axId val="91607210"/>
        <c:axId val="2829536"/>
      </c:scatterChart>
      <c:valAx>
        <c:axId val="91607210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P1 2017: C flux (mg C/m2-d)</a:t>
                </a:r>
              </a:p>
            </c:rich>
          </c:tx>
          <c:layout>
            <c:manualLayout>
              <c:xMode val="edge"/>
              <c:yMode val="edge"/>
              <c:x val="0.232409662344501"/>
              <c:y val="0.024481106971793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29536"/>
        <c:crosses val="autoZero"/>
        <c:crossBetween val="midCat"/>
        <c:majorUnit val="1"/>
      </c:valAx>
      <c:valAx>
        <c:axId val="2829536"/>
        <c:scaling>
          <c:orientation val="maxMin"/>
          <c:max val="7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60721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April 2018 Station P1 N production rates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'rate calcs'!$D$14:$D$17</c:f>
              <c:numCache>
                <c:formatCode>General</c:formatCode>
                <c:ptCount val="4"/>
                <c:pt idx="0">
                  <c:v>160</c:v>
                </c:pt>
                <c:pt idx="1">
                  <c:v>54</c:v>
                </c:pt>
                <c:pt idx="2">
                  <c:v>181</c:v>
                </c:pt>
                <c:pt idx="3">
                  <c:v>64</c:v>
                </c:pt>
              </c:numCache>
            </c:numRef>
          </c:xVal>
          <c:yVal>
            <c:numRef>
              <c:f>'rate calcs'!$C$14:$C$17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21583493"/>
        <c:axId val="60015099"/>
      </c:scatterChart>
      <c:valAx>
        <c:axId val="215834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production rates (nM N/day)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015099"/>
        <c:crosses val="autoZero"/>
        <c:crossBetween val="midCat"/>
      </c:valAx>
      <c:valAx>
        <c:axId val="60015099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58349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0128913444"/>
          <c:y val="0.164542643842847"/>
          <c:w val="0.856132596685083"/>
          <c:h val="0.78493326295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Flux not control subtra'!$Q$3:$Q$13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2175431"/>
        <c:axId val="60644456"/>
      </c:scatterChart>
      <c:valAx>
        <c:axId val="32175431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644456"/>
        <c:crosses val="autoZero"/>
        <c:crossBetween val="midCat"/>
        <c:majorUnit val="1"/>
      </c:valAx>
      <c:valAx>
        <c:axId val="60644456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17543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73014203051"/>
          <c:y val="0.164446417998816"/>
          <c:w val="0.731194108364019"/>
          <c:h val="0.78500592066311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Flux not control subtra'!$Q$3:$Q$13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0839056"/>
        <c:axId val="75592514"/>
      </c:scatterChart>
      <c:valAx>
        <c:axId val="30839056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592514"/>
        <c:crosses val="autoZero"/>
        <c:crossBetween val="midCat"/>
      </c:valAx>
      <c:valAx>
        <c:axId val="75592514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83905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19563755883"/>
          <c:y val="0.196800568787771"/>
          <c:w val="0.731231792037051"/>
          <c:h val="0.75264841805901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Flux not control subtra'!$Y$3:$Y$14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Flux not control subtra'!$Y$3:$Y$14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43176056"/>
        <c:axId val="88614064"/>
      </c:scatterChart>
      <c:valAx>
        <c:axId val="43176056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239784865915"/>
              <c:y val="0.0052612868823320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614064"/>
        <c:crosses val="autoZero"/>
        <c:crossBetween val="midCat"/>
        <c:majorUnit val="1"/>
      </c:valAx>
      <c:valAx>
        <c:axId val="88614064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17605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88679127336"/>
          <c:y val="0.164499277536957"/>
          <c:w val="0.731199599924986"/>
          <c:h val="0.784928309436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808518"/>
        <c:axId val="24541732"/>
      </c:scatterChart>
      <c:valAx>
        <c:axId val="4808518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541732"/>
        <c:crosses val="autoZero"/>
        <c:crossBetween val="midCat"/>
      </c:valAx>
      <c:valAx>
        <c:axId val="24541732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0851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3599635826"/>
          <c:y val="0.164512725834103"/>
          <c:w val="0.856264936838512"/>
          <c:h val="0.78497955954107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Flux not control subtra'!$Q$3:$Q$13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6643135"/>
        <c:axId val="95911245"/>
      </c:scatterChart>
      <c:valAx>
        <c:axId val="66643135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911245"/>
        <c:crosses val="autoZero"/>
        <c:crossBetween val="midCat"/>
        <c:majorUnit val="1"/>
      </c:valAx>
      <c:valAx>
        <c:axId val="95911245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643135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45253863135"/>
          <c:y val="0.16445750204974"/>
          <c:w val="0.856236203090508"/>
          <c:h val="0.78505056026236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Flux not control subtra'!$Q$3:$Q$13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Flux not control subtra'!$Q$3:$Q$13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7113566"/>
        <c:axId val="50166557"/>
      </c:scatterChart>
      <c:valAx>
        <c:axId val="57113566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166557"/>
        <c:crosses val="autoZero"/>
        <c:crossBetween val="midCat"/>
        <c:majorUnit val="1"/>
      </c:valAx>
      <c:valAx>
        <c:axId val="50166557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113566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89914447524"/>
          <c:y val="0.196871106188564"/>
          <c:w val="0.73123267863598"/>
          <c:h val="0.752665097604873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Flux not control subtra'!$Y$3:$Y$14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7986392"/>
        <c:axId val="3658480"/>
      </c:scatterChart>
      <c:valAx>
        <c:axId val="7986392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58480"/>
        <c:crosses val="autoZero"/>
        <c:crossBetween val="midCat"/>
        <c:majorUnit val="1"/>
      </c:valAx>
      <c:valAx>
        <c:axId val="3658480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8639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93005544793"/>
          <c:y val="0.16449462039703"/>
          <c:w val="0.731244572115706"/>
          <c:h val="0.78496741930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2256931"/>
        <c:axId val="61505070"/>
      </c:scatterChart>
      <c:valAx>
        <c:axId val="7225693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505070"/>
        <c:crosses val="autoZero"/>
        <c:crossBetween val="midCat"/>
        <c:majorUnit val="0.2"/>
      </c:valAx>
      <c:valAx>
        <c:axId val="61505070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25693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660240</xdr:colOff>
      <xdr:row>25</xdr:row>
      <xdr:rowOff>74520</xdr:rowOff>
    </xdr:from>
    <xdr:to>
      <xdr:col>5</xdr:col>
      <xdr:colOff>442080</xdr:colOff>
      <xdr:row>50</xdr:row>
      <xdr:rowOff>60120</xdr:rowOff>
    </xdr:to>
    <xdr:graphicFrame>
      <xdr:nvGraphicFramePr>
        <xdr:cNvPr id="0" name="Chart 1"/>
        <xdr:cNvGraphicFramePr/>
      </xdr:nvGraphicFramePr>
      <xdr:xfrm>
        <a:off x="1679760" y="4836960"/>
        <a:ext cx="4461840" cy="474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831960</xdr:colOff>
      <xdr:row>28</xdr:row>
      <xdr:rowOff>43200</xdr:rowOff>
    </xdr:from>
    <xdr:to>
      <xdr:col>9</xdr:col>
      <xdr:colOff>632160</xdr:colOff>
      <xdr:row>53</xdr:row>
      <xdr:rowOff>54360</xdr:rowOff>
    </xdr:to>
    <xdr:graphicFrame>
      <xdr:nvGraphicFramePr>
        <xdr:cNvPr id="1" name="Chart 2"/>
        <xdr:cNvGraphicFramePr/>
      </xdr:nvGraphicFramePr>
      <xdr:xfrm>
        <a:off x="6531480" y="5376960"/>
        <a:ext cx="4886640" cy="477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103320</xdr:colOff>
      <xdr:row>28</xdr:row>
      <xdr:rowOff>43200</xdr:rowOff>
    </xdr:from>
    <xdr:to>
      <xdr:col>13</xdr:col>
      <xdr:colOff>1672920</xdr:colOff>
      <xdr:row>53</xdr:row>
      <xdr:rowOff>144720</xdr:rowOff>
    </xdr:to>
    <xdr:graphicFrame>
      <xdr:nvGraphicFramePr>
        <xdr:cNvPr id="2" name="Chart 3"/>
        <xdr:cNvGraphicFramePr/>
      </xdr:nvGraphicFramePr>
      <xdr:xfrm>
        <a:off x="12412440" y="5376960"/>
        <a:ext cx="5474520" cy="48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412200</xdr:colOff>
      <xdr:row>16</xdr:row>
      <xdr:rowOff>149040</xdr:rowOff>
    </xdr:from>
    <xdr:to>
      <xdr:col>32</xdr:col>
      <xdr:colOff>358200</xdr:colOff>
      <xdr:row>43</xdr:row>
      <xdr:rowOff>68400</xdr:rowOff>
    </xdr:to>
    <xdr:graphicFrame>
      <xdr:nvGraphicFramePr>
        <xdr:cNvPr id="3" name="Chart 4"/>
        <xdr:cNvGraphicFramePr/>
      </xdr:nvGraphicFramePr>
      <xdr:xfrm>
        <a:off x="41099040" y="3196800"/>
        <a:ext cx="4818960" cy="506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1379880</xdr:colOff>
      <xdr:row>28</xdr:row>
      <xdr:rowOff>720</xdr:rowOff>
    </xdr:from>
    <xdr:to>
      <xdr:col>16</xdr:col>
      <xdr:colOff>577800</xdr:colOff>
      <xdr:row>44</xdr:row>
      <xdr:rowOff>191160</xdr:rowOff>
    </xdr:to>
    <xdr:graphicFrame>
      <xdr:nvGraphicFramePr>
        <xdr:cNvPr id="4" name="Chart 5"/>
        <xdr:cNvGraphicFramePr/>
      </xdr:nvGraphicFramePr>
      <xdr:xfrm>
        <a:off x="17593920" y="533448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7560</xdr:colOff>
      <xdr:row>43</xdr:row>
      <xdr:rowOff>0</xdr:rowOff>
    </xdr:from>
    <xdr:to>
      <xdr:col>7</xdr:col>
      <xdr:colOff>633960</xdr:colOff>
      <xdr:row>71</xdr:row>
      <xdr:rowOff>125640</xdr:rowOff>
    </xdr:to>
    <xdr:graphicFrame>
      <xdr:nvGraphicFramePr>
        <xdr:cNvPr id="5" name="Chart 6"/>
        <xdr:cNvGraphicFramePr/>
      </xdr:nvGraphicFramePr>
      <xdr:xfrm>
        <a:off x="2046960" y="8191440"/>
        <a:ext cx="6326280" cy="545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972360</xdr:colOff>
      <xdr:row>44</xdr:row>
      <xdr:rowOff>0</xdr:rowOff>
    </xdr:from>
    <xdr:to>
      <xdr:col>12</xdr:col>
      <xdr:colOff>138240</xdr:colOff>
      <xdr:row>71</xdr:row>
      <xdr:rowOff>125280</xdr:rowOff>
    </xdr:to>
    <xdr:graphicFrame>
      <xdr:nvGraphicFramePr>
        <xdr:cNvPr id="6" name="Chart 7"/>
        <xdr:cNvGraphicFramePr/>
      </xdr:nvGraphicFramePr>
      <xdr:xfrm>
        <a:off x="8711640" y="8381880"/>
        <a:ext cx="6522840" cy="52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718920</xdr:colOff>
      <xdr:row>15</xdr:row>
      <xdr:rowOff>720</xdr:rowOff>
    </xdr:from>
    <xdr:to>
      <xdr:col>36</xdr:col>
      <xdr:colOff>574920</xdr:colOff>
      <xdr:row>42</xdr:row>
      <xdr:rowOff>57240</xdr:rowOff>
    </xdr:to>
    <xdr:graphicFrame>
      <xdr:nvGraphicFramePr>
        <xdr:cNvPr id="7" name="Chart 8"/>
        <xdr:cNvGraphicFramePr/>
      </xdr:nvGraphicFramePr>
      <xdr:xfrm>
        <a:off x="44238960" y="2858040"/>
        <a:ext cx="5974920" cy="520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44</xdr:row>
      <xdr:rowOff>0</xdr:rowOff>
    </xdr:from>
    <xdr:to>
      <xdr:col>15</xdr:col>
      <xdr:colOff>1014840</xdr:colOff>
      <xdr:row>68</xdr:row>
      <xdr:rowOff>178920</xdr:rowOff>
    </xdr:to>
    <xdr:graphicFrame>
      <xdr:nvGraphicFramePr>
        <xdr:cNvPr id="8" name="Chart 9"/>
        <xdr:cNvGraphicFramePr/>
      </xdr:nvGraphicFramePr>
      <xdr:xfrm>
        <a:off x="16214040" y="8381880"/>
        <a:ext cx="5388480" cy="475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37</xdr:col>
      <xdr:colOff>360</xdr:colOff>
      <xdr:row>14</xdr:row>
      <xdr:rowOff>177840</xdr:rowOff>
    </xdr:from>
    <xdr:to>
      <xdr:col>42</xdr:col>
      <xdr:colOff>690480</xdr:colOff>
      <xdr:row>41</xdr:row>
      <xdr:rowOff>137520</xdr:rowOff>
    </xdr:to>
    <xdr:graphicFrame>
      <xdr:nvGraphicFramePr>
        <xdr:cNvPr id="9" name="Chart 10"/>
        <xdr:cNvGraphicFramePr/>
      </xdr:nvGraphicFramePr>
      <xdr:xfrm>
        <a:off x="50659200" y="2844720"/>
        <a:ext cx="5789160" cy="510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787320</xdr:colOff>
      <xdr:row>16</xdr:row>
      <xdr:rowOff>720</xdr:rowOff>
    </xdr:from>
    <xdr:to>
      <xdr:col>9</xdr:col>
      <xdr:colOff>137520</xdr:colOff>
      <xdr:row>40</xdr:row>
      <xdr:rowOff>163440</xdr:rowOff>
    </xdr:to>
    <xdr:graphicFrame>
      <xdr:nvGraphicFramePr>
        <xdr:cNvPr id="10" name="Chart 2"/>
        <xdr:cNvGraphicFramePr/>
      </xdr:nvGraphicFramePr>
      <xdr:xfrm>
        <a:off x="3846600" y="3048480"/>
        <a:ext cx="5469120" cy="473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797400</xdr:colOff>
      <xdr:row>2</xdr:row>
      <xdr:rowOff>39600</xdr:rowOff>
    </xdr:from>
    <xdr:to>
      <xdr:col>14</xdr:col>
      <xdr:colOff>255240</xdr:colOff>
      <xdr:row>26</xdr:row>
      <xdr:rowOff>66240</xdr:rowOff>
    </xdr:to>
    <xdr:graphicFrame>
      <xdr:nvGraphicFramePr>
        <xdr:cNvPr id="11" name=""/>
        <xdr:cNvGraphicFramePr/>
      </xdr:nvGraphicFramePr>
      <xdr:xfrm>
        <a:off x="8112600" y="364680"/>
        <a:ext cx="3521520" cy="403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40"/>
  <sheetViews>
    <sheetView showFormulas="false" showGridLines="true" showRowColHeaders="true" showZeros="true" rightToLeft="false" tabSelected="false" showOutlineSymbols="true" defaultGridColor="true" view="normal" topLeftCell="T1" colorId="64" zoomScale="90" zoomScaleNormal="90" zoomScalePageLayoutView="100" workbookViewId="0">
      <selection pane="topLeft" activeCell="Z3" activeCellId="0" sqref="Z3"/>
    </sheetView>
  </sheetViews>
  <sheetFormatPr defaultColWidth="8.37890625" defaultRowHeight="15" zeroHeight="false" outlineLevelRow="0" outlineLevelCol="0"/>
  <cols>
    <col collapsed="false" customWidth="true" hidden="false" outlineLevel="0" max="4" min="1" style="0" width="10.49"/>
    <col collapsed="false" customWidth="true" hidden="false" outlineLevel="0" max="5" min="5" style="0" width="16.67"/>
    <col collapsed="false" customWidth="true" hidden="false" outlineLevel="0" max="7" min="6" style="0" width="10.49"/>
    <col collapsed="false" customWidth="true" hidden="false" outlineLevel="0" max="11" min="8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22</v>
      </c>
      <c r="I2" s="0" t="s">
        <v>22</v>
      </c>
      <c r="J2" s="0" t="s">
        <v>23</v>
      </c>
      <c r="K2" s="0" t="s">
        <v>23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  <c r="Q2" s="0" t="s">
        <v>17</v>
      </c>
      <c r="R2" s="0" t="s">
        <v>29</v>
      </c>
      <c r="S2" s="0" t="s">
        <v>30</v>
      </c>
      <c r="T2" s="0" t="s">
        <v>31</v>
      </c>
      <c r="U2" s="0" t="s">
        <v>32</v>
      </c>
      <c r="Y2" s="0" t="s">
        <v>17</v>
      </c>
      <c r="Z2" s="0" t="s">
        <v>33</v>
      </c>
      <c r="AA2" s="0" t="s">
        <v>34</v>
      </c>
      <c r="AB2" s="0" t="s">
        <v>35</v>
      </c>
      <c r="AD2" s="0" t="n">
        <f aca="false">((0.6*67)+(18*6.5))/18.6</f>
        <v>8.45161290322581</v>
      </c>
      <c r="AE2" s="0" t="s">
        <v>36</v>
      </c>
    </row>
    <row r="3" customFormat="false" ht="15" hidden="false" customHeight="false" outlineLevel="0" collapsed="false">
      <c r="A3" s="0" t="s">
        <v>37</v>
      </c>
      <c r="B3" s="0" t="n">
        <v>69</v>
      </c>
      <c r="C3" s="1" t="s">
        <v>38</v>
      </c>
      <c r="D3" s="0" t="s">
        <v>39</v>
      </c>
      <c r="E3" s="0" t="s">
        <v>40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N3/$AD$2</f>
        <v>0.651632371191503</v>
      </c>
      <c r="W3" s="0" t="n">
        <v>2017</v>
      </c>
      <c r="X3" s="0" t="s">
        <v>0</v>
      </c>
      <c r="Y3" s="0" t="n">
        <v>100</v>
      </c>
      <c r="Z3" s="0" t="n">
        <v>15</v>
      </c>
      <c r="AA3" s="0" t="n">
        <f aca="false">Z3/S4</f>
        <v>16.5005726358728</v>
      </c>
      <c r="AB3" s="0" t="n">
        <f aca="false">AA3*U4</f>
        <v>2.52542014905108</v>
      </c>
    </row>
    <row r="4" customFormat="false" ht="15" hidden="false" customHeight="false" outlineLevel="0" collapsed="false">
      <c r="A4" s="0" t="s">
        <v>37</v>
      </c>
      <c r="B4" s="0" t="n">
        <v>100</v>
      </c>
      <c r="C4" s="1" t="s">
        <v>41</v>
      </c>
      <c r="D4" s="0" t="s">
        <v>39</v>
      </c>
      <c r="E4" s="0" t="s">
        <v>42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N4/$AD$2</f>
        <v>0.153050454961832</v>
      </c>
      <c r="W4" s="0" t="n">
        <v>2017</v>
      </c>
      <c r="X4" s="0" t="s">
        <v>0</v>
      </c>
      <c r="Y4" s="0" t="n">
        <v>100</v>
      </c>
      <c r="Z4" s="0" t="n">
        <v>29</v>
      </c>
      <c r="AA4" s="0" t="n">
        <f aca="false">Z4/S4</f>
        <v>31.9011070960207</v>
      </c>
      <c r="AB4" s="0" t="n">
        <f aca="false">AA4*U4</f>
        <v>4.88247895483209</v>
      </c>
    </row>
    <row r="5" customFormat="false" ht="15" hidden="false" customHeight="false" outlineLevel="0" collapsed="false">
      <c r="A5" s="0" t="s">
        <v>37</v>
      </c>
      <c r="B5" s="0" t="n">
        <v>120</v>
      </c>
      <c r="C5" s="1" t="s">
        <v>43</v>
      </c>
      <c r="D5" s="0" t="s">
        <v>39</v>
      </c>
      <c r="E5" s="0" t="s">
        <v>42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N5/$AD$2</f>
        <v>0.117400681314305</v>
      </c>
      <c r="W5" s="0" t="n">
        <v>2017</v>
      </c>
      <c r="X5" s="0" t="s">
        <v>0</v>
      </c>
      <c r="Y5" s="0" t="n">
        <v>100</v>
      </c>
      <c r="AB5" s="0" t="n">
        <v>7.5</v>
      </c>
      <c r="AE5" s="3" t="s">
        <v>44</v>
      </c>
      <c r="AF5" s="3"/>
      <c r="AG5" s="3"/>
      <c r="AH5" s="3"/>
      <c r="AI5" s="3"/>
    </row>
    <row r="6" customFormat="false" ht="15" hidden="false" customHeight="false" outlineLevel="0" collapsed="false">
      <c r="A6" s="0" t="s">
        <v>37</v>
      </c>
      <c r="B6" s="0" t="n">
        <v>120</v>
      </c>
      <c r="C6" s="1" t="s">
        <v>45</v>
      </c>
      <c r="D6" s="0" t="s">
        <v>39</v>
      </c>
      <c r="E6" s="0" t="s">
        <v>42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N6/$AD$2</f>
        <v>0.155434020577497</v>
      </c>
      <c r="W6" s="0" t="n">
        <v>2017</v>
      </c>
      <c r="X6" s="0" t="s">
        <v>0</v>
      </c>
      <c r="Y6" s="0" t="n">
        <v>113</v>
      </c>
      <c r="Z6" s="0" t="n">
        <v>34</v>
      </c>
      <c r="AA6" s="0" t="n">
        <f aca="false">Z6*S6</f>
        <v>31.3893712</v>
      </c>
      <c r="AB6" s="0" t="n">
        <f aca="false">AA6*U4</f>
        <v>4.80415754312583</v>
      </c>
      <c r="AE6" s="3" t="s">
        <v>46</v>
      </c>
      <c r="AF6" s="3"/>
      <c r="AG6" s="3"/>
      <c r="AH6" s="3"/>
      <c r="AI6" s="3"/>
    </row>
    <row r="7" customFormat="false" ht="15" hidden="false" customHeight="false" outlineLevel="0" collapsed="false">
      <c r="A7" s="0" t="s">
        <v>37</v>
      </c>
      <c r="B7" s="0" t="n">
        <v>150</v>
      </c>
      <c r="C7" s="1" t="s">
        <v>41</v>
      </c>
      <c r="D7" s="0" t="s">
        <v>47</v>
      </c>
      <c r="E7" s="0" t="s">
        <v>42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N7/$AD$2</f>
        <v>0.0430258344442376</v>
      </c>
      <c r="W7" s="0" t="n">
        <v>2017</v>
      </c>
      <c r="X7" s="0" t="s">
        <v>0</v>
      </c>
      <c r="Y7" s="0" t="n">
        <v>120</v>
      </c>
      <c r="Z7" s="0" t="n">
        <v>16</v>
      </c>
      <c r="AA7" s="0" t="n">
        <f aca="false">Z7/S5</f>
        <v>22.9451947140696</v>
      </c>
      <c r="AB7" s="0" t="n">
        <f aca="false">AA7*U5</f>
        <v>2.69378149232115</v>
      </c>
      <c r="AE7" s="3" t="s">
        <v>48</v>
      </c>
      <c r="AF7" s="3"/>
      <c r="AG7" s="3"/>
      <c r="AH7" s="3"/>
      <c r="AI7" s="3"/>
    </row>
    <row r="8" customFormat="false" ht="15" hidden="false" customHeight="false" outlineLevel="0" collapsed="false">
      <c r="A8" s="0" t="s">
        <v>37</v>
      </c>
      <c r="B8" s="0" t="n">
        <v>159</v>
      </c>
      <c r="C8" s="1" t="s">
        <v>49</v>
      </c>
      <c r="D8" s="0" t="s">
        <v>39</v>
      </c>
      <c r="E8" s="0" t="s">
        <v>42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N8/$AD$2</f>
        <v>0.0759534858280783</v>
      </c>
      <c r="W8" s="0" t="n">
        <v>2017</v>
      </c>
      <c r="X8" s="0" t="s">
        <v>0</v>
      </c>
      <c r="Y8" s="0" t="n">
        <v>120</v>
      </c>
      <c r="Z8" s="0" t="n">
        <v>21</v>
      </c>
      <c r="AA8" s="0" t="n">
        <f aca="false">Z8/S6</f>
        <v>22.746553138981</v>
      </c>
      <c r="AB8" s="0" t="n">
        <f aca="false">AA8*U6</f>
        <v>3.53558820867151</v>
      </c>
      <c r="AE8" s="3" t="s">
        <v>50</v>
      </c>
      <c r="AF8" s="3"/>
      <c r="AG8" s="3"/>
      <c r="AH8" s="3"/>
      <c r="AI8" s="3"/>
    </row>
    <row r="9" customFormat="false" ht="15" hidden="false" customHeight="false" outlineLevel="0" collapsed="false">
      <c r="A9" s="0" t="s">
        <v>37</v>
      </c>
      <c r="B9" s="0" t="n">
        <v>180</v>
      </c>
      <c r="C9" s="1" t="s">
        <v>45</v>
      </c>
      <c r="D9" s="0" t="s">
        <v>47</v>
      </c>
      <c r="E9" s="0" t="s">
        <v>42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N9/$AD$2</f>
        <v>0.0586321683113014</v>
      </c>
      <c r="W9" s="0" t="n">
        <v>2017</v>
      </c>
      <c r="X9" s="0" t="s">
        <v>0</v>
      </c>
      <c r="Y9" s="0" t="n">
        <v>140</v>
      </c>
      <c r="Z9" s="0" t="n">
        <v>10</v>
      </c>
      <c r="AE9" s="3" t="s">
        <v>51</v>
      </c>
      <c r="AF9" s="3"/>
      <c r="AG9" s="3"/>
      <c r="AH9" s="3"/>
      <c r="AI9" s="3"/>
    </row>
    <row r="10" customFormat="false" ht="15" hidden="false" customHeight="false" outlineLevel="0" collapsed="false">
      <c r="A10" s="0" t="s">
        <v>37</v>
      </c>
      <c r="B10" s="0" t="n">
        <v>265</v>
      </c>
      <c r="C10" s="1" t="s">
        <v>52</v>
      </c>
      <c r="D10" s="0" t="s">
        <v>47</v>
      </c>
      <c r="E10" s="0" t="s">
        <v>53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N10/$AD$2</f>
        <v>0.0561179373182394</v>
      </c>
      <c r="W10" s="0" t="n">
        <v>2017</v>
      </c>
      <c r="X10" s="0" t="s">
        <v>0</v>
      </c>
      <c r="Y10" s="0" t="n">
        <v>150</v>
      </c>
      <c r="Z10" s="0" t="n">
        <v>30</v>
      </c>
      <c r="AA10" s="0" t="n">
        <f aca="false">Z10/S7</f>
        <v>43.9022779779852</v>
      </c>
      <c r="AB10" s="0" t="n">
        <f aca="false">AA10*U7</f>
        <v>1.88893214400569</v>
      </c>
    </row>
    <row r="11" customFormat="false" ht="15" hidden="false" customHeight="false" outlineLevel="0" collapsed="false">
      <c r="A11" s="4" t="s">
        <v>37</v>
      </c>
      <c r="B11" s="4" t="n">
        <v>365</v>
      </c>
      <c r="C11" s="1" t="s">
        <v>54</v>
      </c>
      <c r="D11" s="4" t="s">
        <v>47</v>
      </c>
      <c r="E11" s="4" t="s">
        <v>40</v>
      </c>
      <c r="F11" s="4" t="n">
        <v>1</v>
      </c>
      <c r="G11" s="2" t="n">
        <v>199.329</v>
      </c>
      <c r="H11" s="4" t="n">
        <f aca="false">G11*3.52</f>
        <v>701.63808</v>
      </c>
      <c r="I11" s="4"/>
      <c r="J11" s="2" t="n">
        <v>24.9375</v>
      </c>
      <c r="K11" s="4" t="n">
        <f aca="false">J11*3.52</f>
        <v>87.78</v>
      </c>
      <c r="L11" s="4" t="n">
        <v>32</v>
      </c>
      <c r="M11" s="4" t="n">
        <v>1.23</v>
      </c>
      <c r="N11" s="4" t="n">
        <f aca="false">(H11/1000)/(M11*(L11/24))</f>
        <v>0.427828097560976</v>
      </c>
      <c r="O11" s="4" t="n">
        <f aca="false">(K11/1000)/($M11*($L11/24))</f>
        <v>0.0535243902439024</v>
      </c>
      <c r="P11" s="4" t="n">
        <f aca="false">(O11/14)*1000</f>
        <v>3.82317073170732</v>
      </c>
      <c r="Q11" s="4" t="n">
        <v>365</v>
      </c>
      <c r="R11" s="4" t="n">
        <f aca="false">N11/12</f>
        <v>0.0356523414634146</v>
      </c>
      <c r="S11" s="0" t="n">
        <f aca="false">(H11/1000)/F11</f>
        <v>0.70163808</v>
      </c>
      <c r="T11" s="0" t="n">
        <f aca="false">(S11/12)*1000</f>
        <v>58.46984</v>
      </c>
      <c r="U11" s="4" t="n">
        <f aca="false">N11/$AD$2</f>
        <v>0.0506208817724819</v>
      </c>
      <c r="V11" s="4"/>
      <c r="W11" s="0" t="n">
        <v>2017</v>
      </c>
      <c r="X11" s="0" t="s">
        <v>0</v>
      </c>
      <c r="Y11" s="4" t="n">
        <v>150</v>
      </c>
      <c r="Z11" s="4" t="n">
        <v>24</v>
      </c>
      <c r="AA11" s="4" t="n">
        <f aca="false">Z11/S7</f>
        <v>35.1218223823881</v>
      </c>
      <c r="AB11" s="4" t="n">
        <f aca="false">AA11*U7</f>
        <v>1.51114571520455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customFormat="false" ht="15" hidden="false" customHeight="false" outlineLevel="0" collapsed="false">
      <c r="A12" s="4" t="s">
        <v>37</v>
      </c>
      <c r="B12" s="4" t="n">
        <v>452</v>
      </c>
      <c r="C12" s="1" t="s">
        <v>54</v>
      </c>
      <c r="D12" s="4" t="s">
        <v>47</v>
      </c>
      <c r="E12" s="4" t="s">
        <v>40</v>
      </c>
      <c r="F12" s="4" t="n">
        <v>1</v>
      </c>
      <c r="G12" s="2" t="n">
        <v>295.3914</v>
      </c>
      <c r="H12" s="4" t="n">
        <f aca="false">G12*3.52</f>
        <v>1039.777728</v>
      </c>
      <c r="I12" s="4"/>
      <c r="J12" s="2" t="n">
        <v>31.0277</v>
      </c>
      <c r="K12" s="4" t="n">
        <f aca="false">J12*3.52</f>
        <v>109.217504</v>
      </c>
      <c r="L12" s="4" t="n">
        <v>32</v>
      </c>
      <c r="M12" s="4" t="n">
        <v>1.23</v>
      </c>
      <c r="N12" s="4" t="n">
        <f aca="false">(H12/1000)/(M12*(L12/24))</f>
        <v>0.634010809756098</v>
      </c>
      <c r="O12" s="4" t="n">
        <f aca="false">(K12/1000)/($M12*($L12/24))</f>
        <v>0.0665960390243902</v>
      </c>
      <c r="P12" s="4" t="n">
        <f aca="false">(O12/14)*1000</f>
        <v>4.75685993031359</v>
      </c>
      <c r="Q12" s="4" t="n">
        <v>452</v>
      </c>
      <c r="R12" s="4" t="n">
        <f aca="false">N12/12</f>
        <v>0.0528342341463415</v>
      </c>
      <c r="S12" s="0" t="n">
        <f aca="false">(H12/1000)/F12</f>
        <v>1.039777728</v>
      </c>
      <c r="T12" s="0" t="n">
        <f aca="false">(S12/12)*1000</f>
        <v>86.648144</v>
      </c>
      <c r="U12" s="4" t="n">
        <f aca="false">N12/$AD$2</f>
        <v>0.0750165461925154</v>
      </c>
      <c r="V12" s="4"/>
      <c r="W12" s="0" t="n">
        <v>2017</v>
      </c>
      <c r="X12" s="0" t="s">
        <v>0</v>
      </c>
      <c r="Y12" s="4" t="n">
        <v>150</v>
      </c>
      <c r="Z12" s="4"/>
      <c r="AA12" s="4"/>
      <c r="AB12" s="4" t="n">
        <v>16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customFormat="false" ht="15" hidden="false" customHeight="false" outlineLevel="0" collapsed="false">
      <c r="A13" s="0" t="s">
        <v>37</v>
      </c>
      <c r="B13" s="0" t="n">
        <v>965</v>
      </c>
      <c r="C13" s="1" t="s">
        <v>52</v>
      </c>
      <c r="D13" s="0" t="s">
        <v>47</v>
      </c>
      <c r="E13" s="0" t="s">
        <v>53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T13" s="0" t="n">
        <f aca="false">(S13/12)*1000</f>
        <v>43.988835</v>
      </c>
      <c r="U13" s="4" t="n">
        <f aca="false">N13/$AD$2</f>
        <v>0.0214273680526883</v>
      </c>
      <c r="W13" s="0" t="n">
        <v>2017</v>
      </c>
      <c r="X13" s="0" t="s">
        <v>0</v>
      </c>
      <c r="Y13" s="0" t="n">
        <v>179</v>
      </c>
      <c r="Z13" s="0" t="n">
        <v>31</v>
      </c>
      <c r="AA13" s="0" t="n">
        <f aca="false">Z13/S9</f>
        <v>33.2905400742214</v>
      </c>
      <c r="AB13" s="0" t="n">
        <f aca="false">AA13*U9</f>
        <v>1.95189654880588</v>
      </c>
    </row>
    <row r="14" customFormat="false" ht="15" hidden="false" customHeight="false" outlineLevel="0" collapsed="false">
      <c r="A14" s="0" t="s">
        <v>55</v>
      </c>
      <c r="B14" s="0" t="n">
        <v>93</v>
      </c>
      <c r="N14" s="0" t="n">
        <v>0.35039640768</v>
      </c>
      <c r="R14" s="0" t="n">
        <f aca="false">N14/12</f>
        <v>0.02919970064</v>
      </c>
      <c r="U14" s="4" t="n">
        <f aca="false">N14/$AD$2</f>
        <v>0.0414591169392366</v>
      </c>
      <c r="W14" s="0" t="n">
        <v>2017</v>
      </c>
      <c r="X14" s="0" t="s">
        <v>0</v>
      </c>
      <c r="Y14" s="0" t="n">
        <v>180</v>
      </c>
      <c r="Z14" s="0" t="n">
        <v>39</v>
      </c>
      <c r="AA14" s="0" t="n">
        <f aca="false">Z14/S9</f>
        <v>41.8816471901496</v>
      </c>
      <c r="AB14" s="0" t="n">
        <f aca="false">AA14*U9</f>
        <v>2.45561178720739</v>
      </c>
    </row>
    <row r="15" customFormat="false" ht="15" hidden="false" customHeight="false" outlineLevel="0" collapsed="false">
      <c r="A15" s="0" t="s">
        <v>55</v>
      </c>
      <c r="B15" s="0" t="n">
        <v>122</v>
      </c>
      <c r="N15" s="0" t="n">
        <v>0.58685784336</v>
      </c>
      <c r="R15" s="0" t="n">
        <f aca="false">N15/12</f>
        <v>0.04890482028</v>
      </c>
      <c r="U15" s="4" t="n">
        <f aca="false">N15/$AD$2</f>
        <v>0.0694373784128244</v>
      </c>
      <c r="W15" s="0" t="n">
        <v>2018</v>
      </c>
      <c r="X15" s="0" t="s">
        <v>55</v>
      </c>
      <c r="Y15" s="0" t="n">
        <v>93</v>
      </c>
      <c r="Z15" s="0" t="n">
        <v>160</v>
      </c>
      <c r="AB15" s="5" t="n">
        <f aca="false">AA15*U10</f>
        <v>0</v>
      </c>
    </row>
    <row r="16" customFormat="false" ht="15" hidden="false" customHeight="false" outlineLevel="0" collapsed="false">
      <c r="A16" s="0" t="s">
        <v>55</v>
      </c>
      <c r="B16" s="0" t="n">
        <v>145</v>
      </c>
      <c r="N16" s="0" t="n">
        <v>0.24311220636</v>
      </c>
      <c r="R16" s="0" t="n">
        <f aca="false">N16/12</f>
        <v>0.02025935053</v>
      </c>
      <c r="U16" s="4" t="n">
        <f aca="false">N16/$AD$2</f>
        <v>0.0287651847219847</v>
      </c>
      <c r="W16" s="0" t="n">
        <v>2018</v>
      </c>
      <c r="X16" s="0" t="s">
        <v>55</v>
      </c>
      <c r="Y16" s="0" t="n">
        <v>122</v>
      </c>
      <c r="Z16" s="0" t="n">
        <v>54</v>
      </c>
      <c r="AB16" s="5" t="n">
        <f aca="false">AA16*U11</f>
        <v>0</v>
      </c>
    </row>
    <row r="17" customFormat="false" ht="15" hidden="false" customHeight="false" outlineLevel="0" collapsed="false">
      <c r="A17" s="0" t="s">
        <v>55</v>
      </c>
      <c r="B17" s="0" t="n">
        <v>190</v>
      </c>
      <c r="N17" s="0" t="n">
        <v>0.2981113254</v>
      </c>
      <c r="R17" s="0" t="n">
        <f aca="false">N17/12</f>
        <v>0.02484261045</v>
      </c>
      <c r="U17" s="4" t="n">
        <f aca="false">N17/$AD$2</f>
        <v>0.0352727140740458</v>
      </c>
      <c r="W17" s="0" t="n">
        <v>2018</v>
      </c>
      <c r="X17" s="0" t="s">
        <v>55</v>
      </c>
      <c r="Y17" s="0" t="n">
        <v>145</v>
      </c>
      <c r="Z17" s="0" t="n">
        <v>181</v>
      </c>
      <c r="AB17" s="5" t="n">
        <f aca="false">AA17*U12</f>
        <v>0</v>
      </c>
    </row>
    <row r="18" customFormat="false" ht="15" hidden="false" customHeight="false" outlineLevel="0" collapsed="false">
      <c r="A18" s="0" t="s">
        <v>0</v>
      </c>
      <c r="B18" s="0" t="n">
        <v>85</v>
      </c>
      <c r="N18" s="0" t="n">
        <v>1.3821818328</v>
      </c>
      <c r="R18" s="0" t="n">
        <f aca="false">N18/12</f>
        <v>0.1151818194</v>
      </c>
      <c r="U18" s="4" t="n">
        <f aca="false">N18/$AD$2</f>
        <v>0.163540598537405</v>
      </c>
      <c r="W18" s="0" t="n">
        <v>2018</v>
      </c>
      <c r="X18" s="0" t="s">
        <v>55</v>
      </c>
      <c r="Y18" s="0" t="n">
        <v>190</v>
      </c>
      <c r="Z18" s="0" t="n">
        <v>64</v>
      </c>
      <c r="AB18" s="5" t="n">
        <f aca="false">AA18*U13</f>
        <v>0</v>
      </c>
    </row>
    <row r="19" customFormat="false" ht="15" hidden="false" customHeight="false" outlineLevel="0" collapsed="false">
      <c r="A19" s="0" t="s">
        <v>0</v>
      </c>
      <c r="B19" s="0" t="n">
        <v>87</v>
      </c>
      <c r="N19" s="0" t="n">
        <v>0.65778210996</v>
      </c>
      <c r="R19" s="0" t="n">
        <f aca="false">N19/12</f>
        <v>0.05481517583</v>
      </c>
      <c r="U19" s="4" t="n">
        <f aca="false">N19/$AD$2</f>
        <v>0.0778291809494656</v>
      </c>
      <c r="W19" s="0" t="n">
        <v>2018</v>
      </c>
      <c r="X19" s="0" t="s">
        <v>0</v>
      </c>
      <c r="Y19" s="0" t="n">
        <v>85</v>
      </c>
      <c r="Z19" s="0" t="n">
        <v>530</v>
      </c>
      <c r="AB19" s="5" t="n">
        <f aca="false">AA19*U14</f>
        <v>0</v>
      </c>
    </row>
    <row r="20" customFormat="false" ht="15" hidden="false" customHeight="false" outlineLevel="0" collapsed="false">
      <c r="A20" s="0" t="s">
        <v>0</v>
      </c>
      <c r="B20" s="0" t="n">
        <v>120</v>
      </c>
      <c r="N20" s="0" t="n">
        <v>1.7063034312</v>
      </c>
      <c r="R20" s="0" t="n">
        <f aca="false">N20/12</f>
        <v>0.1421919526</v>
      </c>
      <c r="U20" s="4" t="n">
        <f aca="false">N20/$AD$2</f>
        <v>0.201890863996947</v>
      </c>
      <c r="W20" s="0" t="n">
        <v>2018</v>
      </c>
      <c r="X20" s="0" t="s">
        <v>0</v>
      </c>
      <c r="Y20" s="0" t="n">
        <v>87</v>
      </c>
      <c r="Z20" s="0" t="n">
        <v>38.5</v>
      </c>
      <c r="AB20" s="5" t="n">
        <f aca="false">AA20*U15</f>
        <v>0</v>
      </c>
    </row>
    <row r="21" customFormat="false" ht="15" hidden="false" customHeight="false" outlineLevel="0" collapsed="false">
      <c r="A21" s="0" t="s">
        <v>0</v>
      </c>
      <c r="B21" s="0" t="n">
        <v>150</v>
      </c>
      <c r="N21" s="0" t="n">
        <v>0.073060043712</v>
      </c>
      <c r="R21" s="0" t="n">
        <f aca="false">N21/12</f>
        <v>0.006088336976</v>
      </c>
      <c r="U21" s="4" t="n">
        <f aca="false">N21/$AD$2</f>
        <v>0.00864450898882443</v>
      </c>
      <c r="W21" s="0" t="n">
        <v>2018</v>
      </c>
      <c r="X21" s="0" t="s">
        <v>0</v>
      </c>
      <c r="Y21" s="0" t="n">
        <v>120</v>
      </c>
      <c r="AB21" s="5" t="n">
        <f aca="false">AA21*U16</f>
        <v>0</v>
      </c>
    </row>
    <row r="22" customFormat="false" ht="15" hidden="false" customHeight="false" outlineLevel="0" collapsed="false">
      <c r="A22" s="0" t="s">
        <v>0</v>
      </c>
      <c r="B22" s="0" t="n">
        <v>221</v>
      </c>
      <c r="R22" s="0" t="n">
        <f aca="false">N22/12</f>
        <v>0</v>
      </c>
      <c r="U22" s="4" t="n">
        <f aca="false">N22/$AD$2</f>
        <v>0</v>
      </c>
      <c r="W22" s="0" t="n">
        <v>2018</v>
      </c>
      <c r="X22" s="0" t="s">
        <v>0</v>
      </c>
      <c r="Y22" s="0" t="n">
        <v>150</v>
      </c>
      <c r="Z22" s="0" t="n">
        <v>10</v>
      </c>
      <c r="AB22" s="5" t="n">
        <f aca="false">AA22*U17</f>
        <v>0</v>
      </c>
    </row>
    <row r="23" customFormat="false" ht="15" hidden="false" customHeight="false" outlineLevel="0" collapsed="false">
      <c r="A23" s="0" t="s">
        <v>0</v>
      </c>
      <c r="B23" s="0" t="n">
        <v>368</v>
      </c>
      <c r="N23" s="0" t="n">
        <v>0.44133636708</v>
      </c>
      <c r="R23" s="0" t="n">
        <f aca="false">N23/12</f>
        <v>0.03677803059</v>
      </c>
      <c r="U23" s="4" t="n">
        <f aca="false">N23/$AD$2</f>
        <v>0.0522191884712977</v>
      </c>
      <c r="W23" s="0" t="n">
        <v>2018</v>
      </c>
      <c r="X23" s="0" t="s">
        <v>0</v>
      </c>
      <c r="Y23" s="0" t="n">
        <v>221</v>
      </c>
      <c r="Z23" s="0" t="n">
        <v>13</v>
      </c>
      <c r="AB23" s="5" t="n">
        <f aca="false">AA23*U18</f>
        <v>0</v>
      </c>
    </row>
    <row r="24" customFormat="false" ht="15" hidden="false" customHeight="false" outlineLevel="0" collapsed="false">
      <c r="W24" s="0" t="n">
        <v>2018</v>
      </c>
      <c r="X24" s="0" t="s">
        <v>0</v>
      </c>
      <c r="Y24" s="0" t="n">
        <v>368</v>
      </c>
      <c r="Z24" s="0" t="n">
        <v>375</v>
      </c>
      <c r="AB24" s="5" t="n">
        <f aca="false">AA24*U19</f>
        <v>0</v>
      </c>
    </row>
    <row r="31" customFormat="false" ht="15" hidden="false" customHeight="false" outlineLevel="0" collapsed="false">
      <c r="S31" s="0" t="s">
        <v>56</v>
      </c>
    </row>
    <row r="32" customFormat="false" ht="15" hidden="false" customHeight="false" outlineLevel="0" collapsed="false">
      <c r="S32" s="0" t="s">
        <v>57</v>
      </c>
    </row>
    <row r="33" customFormat="false" ht="15" hidden="false" customHeight="false" outlineLevel="0" collapsed="false">
      <c r="S33" s="0" t="s">
        <v>58</v>
      </c>
      <c r="T33" s="0" t="s">
        <v>59</v>
      </c>
    </row>
    <row r="34" customFormat="false" ht="15" hidden="false" customHeight="false" outlineLevel="0" collapsed="false">
      <c r="S34" s="0" t="s">
        <v>60</v>
      </c>
      <c r="T34" s="0" t="s">
        <v>61</v>
      </c>
    </row>
    <row r="35" customFormat="false" ht="15" hidden="false" customHeight="false" outlineLevel="0" collapsed="false">
      <c r="W35" s="0" t="s">
        <v>62</v>
      </c>
    </row>
    <row r="36" customFormat="false" ht="15" hidden="false" customHeight="false" outlineLevel="0" collapsed="false">
      <c r="S36" s="0" t="s">
        <v>63</v>
      </c>
      <c r="T36" s="0" t="s">
        <v>64</v>
      </c>
      <c r="U36" s="0" t="s">
        <v>65</v>
      </c>
      <c r="V36" s="0" t="s">
        <v>66</v>
      </c>
      <c r="W36" s="0" t="n">
        <f aca="false">PI()*(21/2)^2</f>
        <v>346.360590058275</v>
      </c>
      <c r="X36" s="0" t="s">
        <v>67</v>
      </c>
    </row>
    <row r="37" customFormat="false" ht="15" hidden="false" customHeight="false" outlineLevel="0" collapsed="false">
      <c r="S37" s="0" t="s">
        <v>68</v>
      </c>
      <c r="T37" s="0" t="s">
        <v>69</v>
      </c>
      <c r="U37" s="0" t="s">
        <v>65</v>
      </c>
      <c r="W37" s="0" t="n">
        <f aca="false">(PI()*(38.1/2)^2)</f>
        <v>1140.09182796937</v>
      </c>
      <c r="X37" s="0" t="s">
        <v>67</v>
      </c>
      <c r="Y37" s="0" t="s">
        <v>70</v>
      </c>
    </row>
    <row r="38" customFormat="false" ht="15" hidden="false" customHeight="false" outlineLevel="0" collapsed="false">
      <c r="Y38" s="0" t="n">
        <f aca="false">W36*(1-0.064)</f>
        <v>324.193512294545</v>
      </c>
    </row>
    <row r="39" customFormat="false" ht="15" hidden="false" customHeight="false" outlineLevel="0" collapsed="false">
      <c r="W39" s="0" t="s">
        <v>71</v>
      </c>
      <c r="X39" s="0" t="n">
        <f aca="false">W37/Y38</f>
        <v>3.51670155241584</v>
      </c>
    </row>
    <row r="40" customFormat="false" ht="15" hidden="false" customHeight="false" outlineLevel="0" collapsed="false">
      <c r="W40" s="0" t="s">
        <v>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0.53125" defaultRowHeight="15" zeroHeight="false" outlineLevelRow="0" outlineLevelCol="0"/>
  <cols>
    <col collapsed="false" customWidth="true" hidden="false" outlineLevel="0" max="2" min="2" style="0" width="24.66"/>
  </cols>
  <sheetData>
    <row r="1" s="7" customFormat="true" ht="29.85" hidden="false" customHeight="false" outlineLevel="0" collapsed="false">
      <c r="A1" s="6" t="s">
        <v>0</v>
      </c>
      <c r="B1" s="7" t="s">
        <v>73</v>
      </c>
      <c r="C1" s="7" t="s">
        <v>74</v>
      </c>
    </row>
    <row r="2" customFormat="false" ht="15" hidden="false" customHeight="false" outlineLevel="0" collapsed="false">
      <c r="A2" s="6" t="s">
        <v>75</v>
      </c>
      <c r="B2" s="6" t="s">
        <v>26</v>
      </c>
      <c r="C2" s="6" t="s">
        <v>76</v>
      </c>
      <c r="F2" s="0" t="s">
        <v>77</v>
      </c>
      <c r="G2" s="0" t="n">
        <v>100</v>
      </c>
    </row>
    <row r="3" customFormat="false" ht="15" hidden="false" customHeight="false" outlineLevel="0" collapsed="false">
      <c r="A3" s="0" t="n">
        <v>69</v>
      </c>
      <c r="B3" s="0" t="n">
        <v>5.50734455652174</v>
      </c>
      <c r="C3" s="0" t="n">
        <f aca="false">-(A3-$G$2)/(LN(B3)-LN($G$3))</f>
        <v>21.3983044092961</v>
      </c>
      <c r="F3" s="0" t="s">
        <v>78</v>
      </c>
      <c r="G3" s="0" t="n">
        <v>1.2935232</v>
      </c>
    </row>
    <row r="4" customFormat="false" ht="15" hidden="false" customHeight="false" outlineLevel="0" collapsed="false">
      <c r="A4" s="0" t="n">
        <v>100</v>
      </c>
      <c r="B4" s="0" t="n">
        <v>1.2935232</v>
      </c>
      <c r="C4" s="0" t="e">
        <f aca="false">-(A4-$G$2)/(LN(B4)-LN($G$3))</f>
        <v>#DIV/0!</v>
      </c>
    </row>
    <row r="5" customFormat="false" ht="15" hidden="false" customHeight="false" outlineLevel="0" collapsed="false">
      <c r="A5" s="0" t="n">
        <v>120</v>
      </c>
      <c r="B5" s="0" t="n">
        <v>0.992225113043478</v>
      </c>
      <c r="C5" s="0" t="n">
        <f aca="false">-(A5-$G$2)/(LN(B5)-LN($G$3))</f>
        <v>75.4219118853255</v>
      </c>
    </row>
    <row r="6" customFormat="false" ht="15" hidden="false" customHeight="false" outlineLevel="0" collapsed="false">
      <c r="A6" s="0" t="n">
        <v>120</v>
      </c>
      <c r="B6" s="0" t="n">
        <v>1.31366817391304</v>
      </c>
      <c r="C6" s="0" t="n">
        <f aca="false">-(A6-$G$2)/(LN(B6)-LN($G$3))</f>
        <v>-1294.18856517165</v>
      </c>
    </row>
    <row r="7" customFormat="false" ht="15" hidden="false" customHeight="false" outlineLevel="0" collapsed="false">
      <c r="A7" s="0" t="n">
        <v>150</v>
      </c>
      <c r="B7" s="0" t="n">
        <v>0.363637697560976</v>
      </c>
      <c r="C7" s="0" t="n">
        <f aca="false">-(A7-$G$2)/(LN(B7)-LN($G$3))</f>
        <v>39.4021309245151</v>
      </c>
    </row>
    <row r="8" customFormat="false" ht="15" hidden="false" customHeight="false" outlineLevel="0" collapsed="false">
      <c r="A8" s="0" t="n">
        <v>159</v>
      </c>
      <c r="B8" s="0" t="n">
        <v>0.641929460869565</v>
      </c>
      <c r="C8" s="0" t="n">
        <f aca="false">-(A8-$G$2)/(LN(B8)-LN($G$3))</f>
        <v>84.2079405920815</v>
      </c>
    </row>
    <row r="9" customFormat="false" ht="15" hidden="false" customHeight="false" outlineLevel="0" collapsed="false">
      <c r="A9" s="0" t="n">
        <v>180</v>
      </c>
      <c r="B9" s="0" t="n">
        <v>0.495536390243903</v>
      </c>
      <c r="C9" s="0" t="n">
        <f aca="false">-(A9-$G$2)/(LN(B9)-LN($G$3))</f>
        <v>83.378136508636</v>
      </c>
    </row>
    <row r="10" customFormat="false" ht="15" hidden="false" customHeight="false" outlineLevel="0" collapsed="false">
      <c r="A10" s="0" t="n">
        <v>265</v>
      </c>
      <c r="B10" s="0" t="n">
        <v>0.474287083141249</v>
      </c>
      <c r="C10" s="0" t="n">
        <f aca="false">-(A10-$G$2)/(LN(B10)-LN($G$3))</f>
        <v>164.455301296949</v>
      </c>
    </row>
    <row r="11" customFormat="false" ht="15" hidden="false" customHeight="false" outlineLevel="0" collapsed="false">
      <c r="A11" s="4" t="n">
        <v>365</v>
      </c>
      <c r="B11" s="4"/>
    </row>
    <row r="12" customFormat="false" ht="15" hidden="false" customHeight="false" outlineLevel="0" collapsed="false">
      <c r="A12" s="4" t="n">
        <v>452</v>
      </c>
      <c r="B12" s="4"/>
    </row>
    <row r="13" customFormat="false" ht="15" hidden="false" customHeight="false" outlineLevel="0" collapsed="false">
      <c r="A13" s="4" t="n">
        <v>965</v>
      </c>
      <c r="B13" s="4" t="n">
        <v>0.181095820316269</v>
      </c>
      <c r="C13" s="0" t="n">
        <f aca="false">-(A13-$G$2)/(LN(B13)-LN($G$3))</f>
        <v>439.957577447259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7" activeCellId="0" sqref="C17"/>
    </sheetView>
  </sheetViews>
  <sheetFormatPr defaultColWidth="8.37890625" defaultRowHeight="15" zeroHeight="false" outlineLevelRow="0" outlineLevelCol="0"/>
  <cols>
    <col collapsed="false" customWidth="true" hidden="false" outlineLevel="0" max="9" min="1" style="0" width="10.49"/>
    <col collapsed="false" customWidth="true" hidden="false" outlineLevel="0" max="10" min="10" style="0" width="16.84"/>
    <col collapsed="false" customWidth="true" hidden="false" outlineLevel="0" max="13" min="11" style="0" width="17"/>
    <col collapsed="false" customWidth="true" hidden="false" outlineLevel="0" max="14" min="14" style="0" width="24.5"/>
    <col collapsed="false" customWidth="true" hidden="false" outlineLevel="0" max="15" min="15" style="0" width="21.16"/>
    <col collapsed="false" customWidth="true" hidden="false" outlineLevel="0" max="17" min="16" style="0" width="10.49"/>
    <col collapsed="false" customWidth="true" hidden="false" outlineLevel="0" max="18" min="18" style="0" width="24"/>
    <col collapsed="false" customWidth="true" hidden="false" outlineLevel="0" max="64" min="19" style="0" width="10.49"/>
  </cols>
  <sheetData>
    <row r="1" customFormat="false" ht="15" hidden="false" customHeight="false" outlineLevel="0" collapsed="false">
      <c r="B1" s="0" t="s">
        <v>55</v>
      </c>
      <c r="E1" s="4" t="s">
        <v>6</v>
      </c>
      <c r="G1" s="4" t="s">
        <v>1</v>
      </c>
      <c r="H1" s="4" t="s">
        <v>5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7</v>
      </c>
      <c r="O1" s="0" t="s">
        <v>7</v>
      </c>
      <c r="P1" s="0" t="s">
        <v>55</v>
      </c>
      <c r="R1" s="0" t="s">
        <v>7</v>
      </c>
      <c r="S1" s="0" t="s">
        <v>7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4" t="s">
        <v>25</v>
      </c>
      <c r="F2" s="0" t="s">
        <v>20</v>
      </c>
      <c r="G2" s="4" t="s">
        <v>21</v>
      </c>
      <c r="H2" s="4" t="s">
        <v>24</v>
      </c>
      <c r="I2" s="0" t="s">
        <v>22</v>
      </c>
      <c r="J2" s="0" t="s">
        <v>22</v>
      </c>
      <c r="K2" s="0" t="s">
        <v>22</v>
      </c>
      <c r="L2" s="0" t="s">
        <v>23</v>
      </c>
      <c r="M2" s="0" t="s">
        <v>23</v>
      </c>
      <c r="N2" s="0" t="s">
        <v>26</v>
      </c>
      <c r="O2" s="0" t="s">
        <v>79</v>
      </c>
      <c r="P2" s="0" t="s">
        <v>17</v>
      </c>
      <c r="R2" s="0" t="s">
        <v>80</v>
      </c>
      <c r="S2" s="0" t="s">
        <v>81</v>
      </c>
    </row>
    <row r="3" customFormat="false" ht="15" hidden="false" customHeight="false" outlineLevel="0" collapsed="false">
      <c r="A3" s="0" t="s">
        <v>82</v>
      </c>
      <c r="B3" s="0" t="n">
        <v>69</v>
      </c>
      <c r="C3" s="0" t="s">
        <v>83</v>
      </c>
      <c r="D3" s="0" t="s">
        <v>39</v>
      </c>
      <c r="E3" s="0" t="n">
        <v>0.46</v>
      </c>
      <c r="F3" s="0" t="s">
        <v>42</v>
      </c>
      <c r="G3" s="0" t="n">
        <v>0.6</v>
      </c>
      <c r="H3" s="8" t="n">
        <v>12</v>
      </c>
      <c r="I3" s="9" t="n">
        <v>103.2737</v>
      </c>
      <c r="J3" s="0" t="n">
        <f aca="false">I3*3.52</f>
        <v>363.523424</v>
      </c>
      <c r="N3" s="0" t="n">
        <f aca="false">(J3/1000)/(E3*(H3/24))</f>
        <v>1.58053662608696</v>
      </c>
      <c r="P3" s="0" t="n">
        <v>69</v>
      </c>
      <c r="R3" s="0" t="n">
        <f aca="false">N3/12</f>
        <v>0.131711385507246</v>
      </c>
    </row>
    <row r="4" customFormat="false" ht="15" hidden="false" customHeight="false" outlineLevel="0" collapsed="false">
      <c r="A4" s="0" t="s">
        <v>82</v>
      </c>
      <c r="B4" s="0" t="n">
        <v>74</v>
      </c>
      <c r="C4" s="0" t="s">
        <v>84</v>
      </c>
      <c r="D4" s="0" t="s">
        <v>39</v>
      </c>
      <c r="E4" s="0" t="n">
        <v>0.46</v>
      </c>
      <c r="F4" s="4" t="s">
        <v>85</v>
      </c>
      <c r="G4" s="4" t="n">
        <v>1.6</v>
      </c>
      <c r="H4" s="8" t="n">
        <v>32</v>
      </c>
      <c r="I4" s="10" t="n">
        <v>142.7073</v>
      </c>
      <c r="J4" s="0" t="n">
        <f aca="false">I4*3.52</f>
        <v>502.329696</v>
      </c>
      <c r="K4" s="10" t="n">
        <v>111.2036</v>
      </c>
      <c r="L4" s="10"/>
      <c r="M4" s="10"/>
      <c r="N4" s="0" t="n">
        <f aca="false">(J4/1000)/(E4*(H4/24))</f>
        <v>0.819015808695652</v>
      </c>
      <c r="P4" s="0" t="n">
        <v>74</v>
      </c>
      <c r="R4" s="0" t="n">
        <f aca="false">N4/12</f>
        <v>0.0682513173913044</v>
      </c>
    </row>
    <row r="5" customFormat="false" ht="15" hidden="false" customHeight="false" outlineLevel="0" collapsed="false">
      <c r="A5" s="0" t="s">
        <v>82</v>
      </c>
      <c r="B5" s="0" t="n">
        <v>90</v>
      </c>
      <c r="C5" s="0" t="s">
        <v>86</v>
      </c>
      <c r="D5" s="0" t="s">
        <v>39</v>
      </c>
      <c r="E5" s="0" t="n">
        <v>0.46</v>
      </c>
      <c r="F5" s="0" t="s">
        <v>42</v>
      </c>
      <c r="G5" s="0" t="n">
        <v>0.6</v>
      </c>
      <c r="H5" s="0" t="n">
        <v>11</v>
      </c>
      <c r="I5" s="9" t="n">
        <v>56.6686</v>
      </c>
      <c r="J5" s="0" t="n">
        <f aca="false">I5*3.52</f>
        <v>199.473472</v>
      </c>
      <c r="N5" s="0" t="n">
        <f aca="false">(J5/1000)/(E5*(H5/24))</f>
        <v>0.946119234782609</v>
      </c>
      <c r="P5" s="0" t="n">
        <v>90</v>
      </c>
      <c r="R5" s="0" t="n">
        <f aca="false">N5/12</f>
        <v>0.0788432695652174</v>
      </c>
    </row>
    <row r="6" customFormat="false" ht="15" hidden="false" customHeight="false" outlineLevel="0" collapsed="false">
      <c r="A6" s="0" t="s">
        <v>82</v>
      </c>
      <c r="B6" s="0" t="n">
        <v>100</v>
      </c>
      <c r="C6" s="0" t="s">
        <v>87</v>
      </c>
      <c r="D6" s="0" t="s">
        <v>39</v>
      </c>
      <c r="E6" s="0" t="n">
        <v>0.46</v>
      </c>
      <c r="F6" s="0" t="s">
        <v>42</v>
      </c>
      <c r="G6" s="0" t="n">
        <v>0.6</v>
      </c>
      <c r="H6" s="0" t="n">
        <v>12</v>
      </c>
      <c r="I6" s="9" t="n">
        <v>77.1038</v>
      </c>
      <c r="J6" s="0" t="n">
        <f aca="false">I6*3.52</f>
        <v>271.405376</v>
      </c>
      <c r="N6" s="0" t="n">
        <f aca="false">(J6/1000)/(E6*(H6/24))</f>
        <v>1.18002337391304</v>
      </c>
      <c r="P6" s="0" t="n">
        <v>100</v>
      </c>
      <c r="R6" s="0" t="n">
        <f aca="false">N6/12</f>
        <v>0.0983352811594203</v>
      </c>
    </row>
    <row r="7" customFormat="false" ht="15" hidden="false" customHeight="false" outlineLevel="0" collapsed="false">
      <c r="A7" s="0" t="s">
        <v>82</v>
      </c>
      <c r="B7" s="0" t="n">
        <v>110</v>
      </c>
      <c r="C7" s="0" t="s">
        <v>88</v>
      </c>
      <c r="D7" s="0" t="s">
        <v>39</v>
      </c>
      <c r="E7" s="0" t="n">
        <v>0.46</v>
      </c>
      <c r="F7" s="0" t="s">
        <v>42</v>
      </c>
      <c r="G7" s="0" t="n">
        <v>0.6</v>
      </c>
      <c r="H7" s="0" t="n">
        <v>11</v>
      </c>
      <c r="I7" s="9" t="n">
        <v>72.3089</v>
      </c>
      <c r="J7" s="0" t="n">
        <f aca="false">I7*3.52</f>
        <v>254.527328</v>
      </c>
      <c r="N7" s="0" t="n">
        <f aca="false">(J7/1000)/(E7*(H7/24))</f>
        <v>1.20724424347826</v>
      </c>
      <c r="P7" s="0" t="n">
        <v>110</v>
      </c>
      <c r="R7" s="0" t="n">
        <f aca="false">N7/12</f>
        <v>0.100603686956522</v>
      </c>
    </row>
    <row r="8" customFormat="false" ht="15" hidden="false" customHeight="false" outlineLevel="0" collapsed="false">
      <c r="A8" s="0" t="s">
        <v>82</v>
      </c>
      <c r="B8" s="0" t="n">
        <v>120</v>
      </c>
      <c r="C8" s="0" t="s">
        <v>89</v>
      </c>
      <c r="D8" s="0" t="s">
        <v>39</v>
      </c>
      <c r="E8" s="0" t="n">
        <v>0.46</v>
      </c>
      <c r="F8" s="0" t="s">
        <v>42</v>
      </c>
      <c r="G8" s="0" t="n">
        <v>0.6</v>
      </c>
      <c r="H8" s="11" t="n">
        <v>24</v>
      </c>
      <c r="I8" s="9" t="n">
        <v>275.9063</v>
      </c>
      <c r="J8" s="0" t="n">
        <f aca="false">I8*3.52</f>
        <v>971.190176</v>
      </c>
      <c r="L8" s="9" t="n">
        <v>54.3155</v>
      </c>
      <c r="M8" s="0" t="n">
        <f aca="false">L8*3.52</f>
        <v>191.19056</v>
      </c>
      <c r="N8" s="0" t="n">
        <f aca="false">(J8/1000)/($E8*($H8/24))</f>
        <v>2.11128299130435</v>
      </c>
      <c r="O8" s="0" t="n">
        <f aca="false">(M8/1000)/($E8*($H8/24))</f>
        <v>0.415631652173913</v>
      </c>
      <c r="P8" s="0" t="n">
        <v>120</v>
      </c>
      <c r="R8" s="0" t="n">
        <f aca="false">N8/12</f>
        <v>0.175940249275362</v>
      </c>
      <c r="S8" s="0" t="n">
        <f aca="false">(O8/14)*1000</f>
        <v>29.6879751552795</v>
      </c>
    </row>
    <row r="9" customFormat="false" ht="15" hidden="false" customHeight="false" outlineLevel="0" collapsed="false">
      <c r="A9" s="0" t="s">
        <v>82</v>
      </c>
      <c r="B9" s="0" t="n">
        <v>132</v>
      </c>
      <c r="C9" s="0" t="s">
        <v>88</v>
      </c>
      <c r="D9" s="0" t="s">
        <v>47</v>
      </c>
      <c r="E9" s="0" t="n">
        <v>1.23</v>
      </c>
      <c r="F9" s="0" t="s">
        <v>42</v>
      </c>
      <c r="G9" s="0" t="n">
        <v>0.6</v>
      </c>
      <c r="H9" s="0" t="n">
        <v>11</v>
      </c>
      <c r="I9" s="9" t="n">
        <v>149.5976</v>
      </c>
      <c r="J9" s="0" t="n">
        <f aca="false">I9*3.52</f>
        <v>526.583552</v>
      </c>
      <c r="L9" s="4"/>
      <c r="M9" s="4"/>
      <c r="N9" s="0" t="n">
        <f aca="false">(J9/1000)/(E9*(H9/24))</f>
        <v>0.934072819512195</v>
      </c>
      <c r="P9" s="0" t="n">
        <v>132</v>
      </c>
      <c r="R9" s="0" t="n">
        <f aca="false">N9/12</f>
        <v>0.0778394016260163</v>
      </c>
    </row>
    <row r="10" customFormat="false" ht="15" hidden="false" customHeight="false" outlineLevel="0" collapsed="false">
      <c r="A10" s="0" t="s">
        <v>82</v>
      </c>
      <c r="B10" s="0" t="n">
        <v>150</v>
      </c>
      <c r="C10" s="0" t="s">
        <v>87</v>
      </c>
      <c r="D10" s="0" t="s">
        <v>39</v>
      </c>
      <c r="E10" s="0" t="n">
        <v>0.46</v>
      </c>
      <c r="F10" s="0" t="s">
        <v>42</v>
      </c>
      <c r="G10" s="0" t="n">
        <v>0.6</v>
      </c>
      <c r="H10" s="0" t="n">
        <v>12</v>
      </c>
      <c r="I10" s="9" t="n">
        <v>88.8127</v>
      </c>
      <c r="J10" s="0" t="n">
        <f aca="false">I10*3.52</f>
        <v>312.620704</v>
      </c>
      <c r="L10" s="4"/>
      <c r="M10" s="4"/>
      <c r="N10" s="0" t="n">
        <f aca="false">(J10/1000)/(E10*(H10/24))</f>
        <v>1.35922045217391</v>
      </c>
      <c r="P10" s="0" t="n">
        <v>150</v>
      </c>
      <c r="R10" s="0" t="n">
        <f aca="false">N10/12</f>
        <v>0.113268371014493</v>
      </c>
    </row>
    <row r="11" customFormat="false" ht="15" hidden="false" customHeight="false" outlineLevel="0" collapsed="false">
      <c r="A11" s="0" t="s">
        <v>82</v>
      </c>
      <c r="B11" s="0" t="n">
        <v>150</v>
      </c>
      <c r="C11" s="0" t="s">
        <v>90</v>
      </c>
      <c r="D11" s="0" t="s">
        <v>47</v>
      </c>
      <c r="E11" s="0" t="n">
        <v>1.23</v>
      </c>
      <c r="F11" s="0" t="s">
        <v>42</v>
      </c>
      <c r="G11" s="0" t="n">
        <v>0.6</v>
      </c>
      <c r="H11" s="0" t="n">
        <v>12</v>
      </c>
      <c r="I11" s="9" t="n">
        <v>175.4337</v>
      </c>
      <c r="J11" s="0" t="n">
        <f aca="false">I11*3.52</f>
        <v>617.526624</v>
      </c>
      <c r="L11" s="9" t="n">
        <v>27.7126</v>
      </c>
      <c r="M11" s="0" t="n">
        <f aca="false">L11*3.52</f>
        <v>97.548352</v>
      </c>
      <c r="N11" s="0" t="n">
        <f aca="false">(J11/1000)/(E11*(H11/24))</f>
        <v>1.00410833170732</v>
      </c>
      <c r="O11" s="0" t="n">
        <f aca="false">(M11/1000)/($E11*($H11/24))</f>
        <v>0.158615206504065</v>
      </c>
      <c r="P11" s="0" t="n">
        <v>150</v>
      </c>
      <c r="R11" s="0" t="n">
        <f aca="false">N11/12</f>
        <v>0.0836756943089431</v>
      </c>
      <c r="S11" s="0" t="n">
        <f aca="false">(O11/14)*1000</f>
        <v>11.3296576074332</v>
      </c>
    </row>
    <row r="12" customFormat="false" ht="15" hidden="false" customHeight="false" outlineLevel="0" collapsed="false">
      <c r="A12" s="0" t="s">
        <v>82</v>
      </c>
      <c r="B12" s="0" t="n">
        <v>355</v>
      </c>
      <c r="C12" s="0" t="s">
        <v>91</v>
      </c>
      <c r="D12" s="0" t="s">
        <v>47</v>
      </c>
      <c r="E12" s="0" t="n">
        <v>1.23</v>
      </c>
      <c r="F12" s="0" t="s">
        <v>42</v>
      </c>
      <c r="G12" s="0" t="n">
        <v>0.6</v>
      </c>
      <c r="H12" s="0" t="n">
        <v>11</v>
      </c>
      <c r="I12" s="9" t="n">
        <v>418.4212</v>
      </c>
      <c r="J12" s="0" t="n">
        <f aca="false">I12*3.52</f>
        <v>1472.842624</v>
      </c>
      <c r="L12" s="9" t="n">
        <v>49.3413</v>
      </c>
      <c r="M12" s="0" t="n">
        <f aca="false">L12*3.52</f>
        <v>173.681376</v>
      </c>
      <c r="N12" s="0" t="n">
        <f aca="false">(J12/1000)/(E12*(H12/24))</f>
        <v>2.61258115121951</v>
      </c>
      <c r="O12" s="0" t="n">
        <f aca="false">(M12/1000)/($E12*($H12/24))</f>
        <v>0.308082263414634</v>
      </c>
      <c r="P12" s="0" t="n">
        <v>355</v>
      </c>
      <c r="R12" s="0" t="n">
        <f aca="false">N12/12</f>
        <v>0.217715095934959</v>
      </c>
      <c r="S12" s="0" t="n">
        <f aca="false">(O12/14)*1000</f>
        <v>22.0058759581882</v>
      </c>
    </row>
    <row r="13" customFormat="false" ht="15" hidden="false" customHeight="false" outlineLevel="0" collapsed="false">
      <c r="A13" s="0" t="s">
        <v>82</v>
      </c>
      <c r="B13" s="0" t="n">
        <v>700</v>
      </c>
      <c r="C13" s="0" t="s">
        <v>92</v>
      </c>
      <c r="D13" s="0" t="s">
        <v>47</v>
      </c>
      <c r="E13" s="0" t="n">
        <v>1.23</v>
      </c>
      <c r="F13" s="0" t="s">
        <v>42</v>
      </c>
      <c r="G13" s="0" t="n">
        <v>0.6</v>
      </c>
      <c r="H13" s="0" t="n">
        <v>22</v>
      </c>
      <c r="I13" s="9" t="n">
        <v>224.1651</v>
      </c>
      <c r="J13" s="0" t="n">
        <f aca="false">I13*3.52</f>
        <v>789.061152</v>
      </c>
      <c r="K13" s="10" t="n">
        <v>71.9624</v>
      </c>
      <c r="L13" s="9" t="n">
        <v>28.1653</v>
      </c>
      <c r="M13" s="0" t="n">
        <f aca="false">L13*3.52</f>
        <v>99.141856</v>
      </c>
      <c r="N13" s="0" t="n">
        <f aca="false">(J13/1000)/(E13*(H13/24))</f>
        <v>0.699832507317073</v>
      </c>
      <c r="O13" s="0" t="n">
        <f aca="false">(M13/1000)/($E13*($H13/24))</f>
        <v>0.0879306926829268</v>
      </c>
      <c r="P13" s="0" t="n">
        <v>700</v>
      </c>
      <c r="R13" s="0" t="n">
        <f aca="false">N13/12</f>
        <v>0.0583193756097561</v>
      </c>
      <c r="S13" s="0" t="n">
        <f aca="false">(O13/14)*1000</f>
        <v>6.2807637630662</v>
      </c>
    </row>
    <row r="14" customFormat="false" ht="15" hidden="false" customHeight="false" outlineLevel="0" collapsed="false">
      <c r="L14" s="4"/>
      <c r="M14" s="4"/>
    </row>
    <row r="17" customFormat="false" ht="15" hidden="false" customHeight="false" outlineLevel="0" collapsed="false">
      <c r="A17" s="0" t="s">
        <v>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0" activeCellId="0" sqref="D10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0" t="s">
        <v>94</v>
      </c>
      <c r="B1" s="0" t="s">
        <v>17</v>
      </c>
      <c r="C1" s="0" t="s">
        <v>95</v>
      </c>
      <c r="D1" s="0" t="s">
        <v>96</v>
      </c>
      <c r="E1" s="0" t="s">
        <v>97</v>
      </c>
      <c r="F1" s="0" t="s">
        <v>98</v>
      </c>
      <c r="G1" s="4" t="s">
        <v>99</v>
      </c>
    </row>
    <row r="2" customFormat="false" ht="15" hidden="false" customHeight="false" outlineLevel="0" collapsed="false">
      <c r="A2" s="0" t="s">
        <v>55</v>
      </c>
      <c r="B2" s="0" t="n">
        <v>93</v>
      </c>
      <c r="C2" s="0" t="n">
        <v>14</v>
      </c>
      <c r="D2" s="0" t="n">
        <v>160</v>
      </c>
      <c r="E2" s="0" t="n">
        <v>28</v>
      </c>
      <c r="F2" s="0" t="n">
        <v>29.19970064</v>
      </c>
      <c r="G2" s="0" t="n">
        <f aca="false">F2*12/1000</f>
        <v>0.35039640768</v>
      </c>
    </row>
    <row r="3" customFormat="false" ht="15" hidden="false" customHeight="false" outlineLevel="0" collapsed="false">
      <c r="A3" s="0" t="s">
        <v>55</v>
      </c>
      <c r="B3" s="0" t="n">
        <v>122</v>
      </c>
      <c r="C3" s="0" t="n">
        <v>12</v>
      </c>
      <c r="D3" s="0" t="n">
        <v>54</v>
      </c>
      <c r="E3" s="0" t="n">
        <v>20</v>
      </c>
      <c r="F3" s="0" t="n">
        <v>48.90482028</v>
      </c>
      <c r="G3" s="0" t="n">
        <f aca="false">F3*12/1000</f>
        <v>0.58685784336</v>
      </c>
      <c r="AB3" s="0" t="s">
        <v>100</v>
      </c>
    </row>
    <row r="4" customFormat="false" ht="15" hidden="false" customHeight="false" outlineLevel="0" collapsed="false">
      <c r="A4" s="0" t="s">
        <v>55</v>
      </c>
      <c r="B4" s="0" t="n">
        <v>145</v>
      </c>
      <c r="C4" s="0" t="n">
        <v>53</v>
      </c>
      <c r="D4" s="0" t="n">
        <v>181</v>
      </c>
      <c r="E4" s="0" t="n">
        <v>28</v>
      </c>
      <c r="F4" s="0" t="n">
        <v>20.25935053</v>
      </c>
      <c r="G4" s="0" t="n">
        <f aca="false">F4*12/1000</f>
        <v>0.24311220636</v>
      </c>
    </row>
    <row r="5" customFormat="false" ht="15" hidden="false" customHeight="false" outlineLevel="0" collapsed="false">
      <c r="A5" s="0" t="s">
        <v>55</v>
      </c>
      <c r="B5" s="0" t="n">
        <v>190</v>
      </c>
      <c r="C5" s="0" t="n">
        <v>8</v>
      </c>
      <c r="D5" s="0" t="n">
        <v>64</v>
      </c>
      <c r="E5" s="0" t="n">
        <v>20</v>
      </c>
      <c r="F5" s="0" t="n">
        <v>24.84261045</v>
      </c>
      <c r="G5" s="0" t="n">
        <f aca="false">F5*12/1000</f>
        <v>0.2981113254</v>
      </c>
    </row>
    <row r="7" customFormat="false" ht="15" hidden="false" customHeight="false" outlineLevel="0" collapsed="false">
      <c r="A7" s="0" t="s">
        <v>94</v>
      </c>
      <c r="B7" s="0" t="s">
        <v>17</v>
      </c>
      <c r="C7" s="0" t="s">
        <v>95</v>
      </c>
      <c r="D7" s="0" t="s">
        <v>96</v>
      </c>
      <c r="E7" s="0" t="s">
        <v>97</v>
      </c>
    </row>
    <row r="8" customFormat="false" ht="15" hidden="false" customHeight="false" outlineLevel="0" collapsed="false">
      <c r="A8" s="0" t="s">
        <v>0</v>
      </c>
      <c r="B8" s="0" t="n">
        <v>85</v>
      </c>
      <c r="C8" s="0" t="n">
        <v>4</v>
      </c>
      <c r="D8" s="0" t="n">
        <v>530</v>
      </c>
      <c r="E8" s="0" t="n">
        <v>21</v>
      </c>
      <c r="F8" s="0" t="n">
        <v>115.1818194</v>
      </c>
      <c r="G8" s="0" t="n">
        <f aca="false">F8*12/1000</f>
        <v>1.3821818328</v>
      </c>
    </row>
    <row r="9" customFormat="false" ht="15" hidden="false" customHeight="false" outlineLevel="0" collapsed="false">
      <c r="A9" s="0" t="s">
        <v>0</v>
      </c>
      <c r="B9" s="0" t="n">
        <v>87</v>
      </c>
      <c r="C9" s="0" t="n">
        <v>4</v>
      </c>
      <c r="D9" s="0" t="n">
        <v>38.5</v>
      </c>
      <c r="E9" s="0" t="n">
        <v>35</v>
      </c>
      <c r="F9" s="0" t="n">
        <v>54.81517583</v>
      </c>
      <c r="G9" s="0" t="n">
        <f aca="false">F9*12/1000</f>
        <v>0.65778210996</v>
      </c>
    </row>
    <row r="10" customFormat="false" ht="15" hidden="false" customHeight="false" outlineLevel="0" collapsed="false">
      <c r="A10" s="0" t="s">
        <v>0</v>
      </c>
      <c r="B10" s="0" t="n">
        <v>120</v>
      </c>
      <c r="C10" s="0" t="n">
        <v>4.2</v>
      </c>
      <c r="E10" s="0" t="n">
        <v>15</v>
      </c>
      <c r="F10" s="0" t="n">
        <v>142.1919526</v>
      </c>
      <c r="G10" s="0" t="n">
        <f aca="false">F10*12/1000</f>
        <v>1.7063034312</v>
      </c>
    </row>
    <row r="11" customFormat="false" ht="15" hidden="false" customHeight="false" outlineLevel="0" collapsed="false">
      <c r="A11" s="0" t="s">
        <v>0</v>
      </c>
      <c r="B11" s="0" t="n">
        <v>150</v>
      </c>
      <c r="C11" s="0" t="n">
        <v>4.2</v>
      </c>
      <c r="D11" s="0" t="n">
        <v>10</v>
      </c>
      <c r="E11" s="0" t="n">
        <v>15</v>
      </c>
      <c r="F11" s="0" t="n">
        <v>6.088336976</v>
      </c>
      <c r="G11" s="0" t="n">
        <f aca="false">F11*12/1000</f>
        <v>0.073060043712</v>
      </c>
    </row>
    <row r="12" customFormat="false" ht="15" hidden="false" customHeight="false" outlineLevel="0" collapsed="false">
      <c r="A12" s="0" t="s">
        <v>0</v>
      </c>
      <c r="B12" s="0" t="n">
        <v>221</v>
      </c>
      <c r="C12" s="0" t="n">
        <v>2.2</v>
      </c>
      <c r="D12" s="0" t="n">
        <v>13</v>
      </c>
      <c r="E12" s="0" t="n">
        <v>35</v>
      </c>
    </row>
    <row r="13" customFormat="false" ht="15" hidden="false" customHeight="false" outlineLevel="0" collapsed="false">
      <c r="A13" s="0" t="s">
        <v>0</v>
      </c>
      <c r="B13" s="0" t="n">
        <v>368</v>
      </c>
      <c r="C13" s="0" t="n">
        <v>1.5</v>
      </c>
      <c r="D13" s="0" t="n">
        <v>375</v>
      </c>
      <c r="E13" s="0" t="n">
        <v>50</v>
      </c>
      <c r="F13" s="0" t="n">
        <v>36.77803059</v>
      </c>
      <c r="G13" s="0" t="n">
        <f aca="false">F13*12/1000</f>
        <v>0.44133636708</v>
      </c>
    </row>
    <row r="16" customFormat="false" ht="12.8" hidden="false" customHeight="false" outlineLevel="0" collapsed="false">
      <c r="A16" s="0" t="s">
        <v>101</v>
      </c>
    </row>
    <row r="17" customFormat="false" ht="12.8" hidden="false" customHeight="false" outlineLevel="0" collapsed="false">
      <c r="A17" s="0" t="s">
        <v>102</v>
      </c>
      <c r="B17" s="0" t="s">
        <v>103</v>
      </c>
      <c r="C17" s="0" t="s">
        <v>94</v>
      </c>
      <c r="D17" s="0" t="s">
        <v>17</v>
      </c>
      <c r="E17" s="0" t="s">
        <v>104</v>
      </c>
      <c r="F17" s="0" t="s">
        <v>98</v>
      </c>
      <c r="G17" s="0" t="s">
        <v>105</v>
      </c>
    </row>
    <row r="18" customFormat="false" ht="12.8" hidden="false" customHeight="false" outlineLevel="0" collapsed="false">
      <c r="A18" s="0" t="s">
        <v>106</v>
      </c>
      <c r="C18" s="0" t="s">
        <v>0</v>
      </c>
      <c r="D18" s="0" t="n">
        <v>151</v>
      </c>
      <c r="E18" s="0" t="n">
        <v>59.93179319</v>
      </c>
      <c r="F18" s="0" t="n">
        <v>114.4817664</v>
      </c>
      <c r="G18" s="0" t="s">
        <v>39</v>
      </c>
    </row>
    <row r="19" customFormat="false" ht="12.8" hidden="false" customHeight="false" outlineLevel="0" collapsed="false">
      <c r="A19" s="0" t="s">
        <v>107</v>
      </c>
      <c r="C19" s="0" t="s">
        <v>0</v>
      </c>
      <c r="D19" s="0" t="n">
        <v>151</v>
      </c>
      <c r="G19" s="0" t="s">
        <v>39</v>
      </c>
    </row>
    <row r="20" customFormat="false" ht="12.8" hidden="false" customHeight="false" outlineLevel="0" collapsed="false">
      <c r="A20" s="0" t="s">
        <v>108</v>
      </c>
      <c r="C20" s="0" t="s">
        <v>0</v>
      </c>
      <c r="D20" s="0" t="n">
        <v>121</v>
      </c>
      <c r="E20" s="0" t="n">
        <v>140.2346446</v>
      </c>
      <c r="F20" s="0" t="n">
        <v>142.1919526</v>
      </c>
      <c r="G20" s="0" t="s">
        <v>39</v>
      </c>
    </row>
    <row r="21" customFormat="false" ht="12.8" hidden="false" customHeight="false" outlineLevel="0" collapsed="false">
      <c r="A21" s="0" t="s">
        <v>109</v>
      </c>
      <c r="C21" s="0" t="s">
        <v>0</v>
      </c>
      <c r="D21" s="0" t="n">
        <v>121</v>
      </c>
      <c r="G21" s="0" t="s">
        <v>39</v>
      </c>
    </row>
    <row r="22" customFormat="false" ht="12.8" hidden="false" customHeight="false" outlineLevel="0" collapsed="false">
      <c r="A22" s="0" t="s">
        <v>110</v>
      </c>
      <c r="C22" s="0" t="s">
        <v>0</v>
      </c>
      <c r="D22" s="0" t="n">
        <v>147</v>
      </c>
      <c r="G22" s="0" t="s">
        <v>47</v>
      </c>
    </row>
    <row r="23" customFormat="false" ht="12.8" hidden="false" customHeight="false" outlineLevel="0" collapsed="false">
      <c r="A23" s="0" t="s">
        <v>111</v>
      </c>
      <c r="C23" s="0" t="s">
        <v>0</v>
      </c>
      <c r="D23" s="0" t="n">
        <v>147</v>
      </c>
      <c r="E23" s="0" t="n">
        <v>135.5691057</v>
      </c>
      <c r="F23" s="0" t="n">
        <v>6.088336976</v>
      </c>
      <c r="G23" s="0" t="s">
        <v>47</v>
      </c>
    </row>
    <row r="24" customFormat="false" ht="12.8" hidden="false" customHeight="false" outlineLevel="0" collapsed="false">
      <c r="A24" s="0" t="s">
        <v>112</v>
      </c>
      <c r="C24" s="0" t="s">
        <v>0</v>
      </c>
      <c r="D24" s="0" t="n">
        <v>147</v>
      </c>
      <c r="G24" s="0" t="s">
        <v>47</v>
      </c>
    </row>
    <row r="25" customFormat="false" ht="12.8" hidden="false" customHeight="false" outlineLevel="0" collapsed="false">
      <c r="A25" s="0" t="s">
        <v>113</v>
      </c>
      <c r="C25" s="0" t="s">
        <v>0</v>
      </c>
      <c r="D25" s="0" t="n">
        <v>147</v>
      </c>
      <c r="G25" s="0" t="s">
        <v>47</v>
      </c>
    </row>
    <row r="26" customFormat="false" ht="12.8" hidden="false" customHeight="false" outlineLevel="0" collapsed="false">
      <c r="A26" s="0" t="s">
        <v>114</v>
      </c>
      <c r="C26" s="0" t="s">
        <v>0</v>
      </c>
      <c r="D26" s="0" t="n">
        <v>147</v>
      </c>
      <c r="G26" s="0" t="s">
        <v>47</v>
      </c>
    </row>
    <row r="27" customFormat="false" ht="12.8" hidden="false" customHeight="false" outlineLevel="0" collapsed="false">
      <c r="A27" s="0" t="s">
        <v>115</v>
      </c>
      <c r="C27" s="0" t="s">
        <v>0</v>
      </c>
      <c r="D27" s="0" t="n">
        <v>147</v>
      </c>
      <c r="G27" s="0" t="s">
        <v>47</v>
      </c>
    </row>
    <row r="28" customFormat="false" ht="12.8" hidden="false" customHeight="false" outlineLevel="0" collapsed="false">
      <c r="A28" s="0" t="s">
        <v>116</v>
      </c>
      <c r="C28" s="0" t="s">
        <v>0</v>
      </c>
      <c r="D28" s="0" t="n">
        <v>147</v>
      </c>
      <c r="G28" s="0" t="s">
        <v>47</v>
      </c>
    </row>
    <row r="29" customFormat="false" ht="12.8" hidden="false" customHeight="false" outlineLevel="0" collapsed="false">
      <c r="A29" s="0" t="s">
        <v>117</v>
      </c>
      <c r="C29" s="0" t="s">
        <v>0</v>
      </c>
      <c r="D29" s="0" t="n">
        <v>147</v>
      </c>
      <c r="G29" s="0" t="s">
        <v>47</v>
      </c>
    </row>
    <row r="30" customFormat="false" ht="12.8" hidden="false" customHeight="false" outlineLevel="0" collapsed="false">
      <c r="A30" s="0" t="s">
        <v>118</v>
      </c>
      <c r="C30" s="0" t="s">
        <v>0</v>
      </c>
      <c r="D30" s="0" t="n">
        <v>368</v>
      </c>
      <c r="E30" s="0" t="n">
        <v>5.577733349</v>
      </c>
      <c r="F30" s="0" t="n">
        <v>36.77803059</v>
      </c>
      <c r="G30" s="0" t="s">
        <v>47</v>
      </c>
    </row>
    <row r="31" customFormat="false" ht="12.8" hidden="false" customHeight="false" outlineLevel="0" collapsed="false">
      <c r="A31" s="0" t="s">
        <v>119</v>
      </c>
      <c r="C31" s="0" t="s">
        <v>0</v>
      </c>
      <c r="G31" s="0" t="s">
        <v>47</v>
      </c>
    </row>
    <row r="32" customFormat="false" ht="12.8" hidden="false" customHeight="false" outlineLevel="0" collapsed="false">
      <c r="A32" s="0" t="s">
        <v>120</v>
      </c>
      <c r="C32" s="0" t="s">
        <v>0</v>
      </c>
      <c r="G32" s="0" t="s">
        <v>47</v>
      </c>
    </row>
    <row r="33" customFormat="false" ht="12.8" hidden="false" customHeight="false" outlineLevel="0" collapsed="false">
      <c r="A33" s="0" t="s">
        <v>121</v>
      </c>
      <c r="C33" s="0" t="s">
        <v>0</v>
      </c>
      <c r="G33" s="0" t="s">
        <v>47</v>
      </c>
    </row>
    <row r="34" customFormat="false" ht="12.8" hidden="false" customHeight="false" outlineLevel="0" collapsed="false">
      <c r="A34" s="0" t="s">
        <v>122</v>
      </c>
      <c r="C34" s="0" t="s">
        <v>0</v>
      </c>
      <c r="G34" s="0" t="s">
        <v>47</v>
      </c>
    </row>
    <row r="35" customFormat="false" ht="12.8" hidden="false" customHeight="false" outlineLevel="0" collapsed="false">
      <c r="A35" s="0" t="s">
        <v>123</v>
      </c>
      <c r="C35" s="0" t="s">
        <v>0</v>
      </c>
      <c r="G35" s="0" t="s">
        <v>47</v>
      </c>
    </row>
    <row r="36" customFormat="false" ht="12.8" hidden="false" customHeight="false" outlineLevel="0" collapsed="false">
      <c r="A36" s="0" t="s">
        <v>124</v>
      </c>
      <c r="C36" s="0" t="s">
        <v>0</v>
      </c>
      <c r="D36" s="0" t="n">
        <v>586</v>
      </c>
      <c r="E36" s="0" t="n">
        <v>8.164440297</v>
      </c>
      <c r="F36" s="0" t="n">
        <v>49.69913676</v>
      </c>
      <c r="G36" s="0" t="s">
        <v>47</v>
      </c>
    </row>
    <row r="37" customFormat="false" ht="12.8" hidden="false" customHeight="false" outlineLevel="0" collapsed="false">
      <c r="A37" s="0" t="s">
        <v>125</v>
      </c>
      <c r="C37" s="0" t="s">
        <v>0</v>
      </c>
      <c r="G37" s="0" t="s">
        <v>47</v>
      </c>
    </row>
    <row r="38" customFormat="false" ht="12.8" hidden="false" customHeight="false" outlineLevel="0" collapsed="false">
      <c r="A38" s="0" t="s">
        <v>126</v>
      </c>
      <c r="C38" s="0" t="s">
        <v>0</v>
      </c>
      <c r="G38" s="0" t="s">
        <v>47</v>
      </c>
    </row>
    <row r="39" customFormat="false" ht="12.8" hidden="false" customHeight="false" outlineLevel="0" collapsed="false">
      <c r="A39" s="0" t="s">
        <v>127</v>
      </c>
      <c r="C39" s="0" t="s">
        <v>0</v>
      </c>
      <c r="G39" s="0" t="s">
        <v>47</v>
      </c>
    </row>
    <row r="40" customFormat="false" ht="12.8" hidden="false" customHeight="false" outlineLevel="0" collapsed="false">
      <c r="A40" s="0" t="s">
        <v>128</v>
      </c>
      <c r="C40" s="0" t="s">
        <v>0</v>
      </c>
      <c r="D40" s="0" t="n">
        <v>87</v>
      </c>
      <c r="E40" s="0" t="n">
        <v>24.18012422</v>
      </c>
      <c r="F40" s="0" t="n">
        <v>54.81517583</v>
      </c>
      <c r="G40" s="0" t="s">
        <v>39</v>
      </c>
    </row>
    <row r="41" customFormat="false" ht="12.8" hidden="false" customHeight="false" outlineLevel="0" collapsed="false">
      <c r="A41" s="0" t="s">
        <v>129</v>
      </c>
      <c r="C41" s="0" t="s">
        <v>0</v>
      </c>
      <c r="G41" s="0" t="s">
        <v>39</v>
      </c>
    </row>
    <row r="42" customFormat="false" ht="12.8" hidden="false" customHeight="false" outlineLevel="0" collapsed="false">
      <c r="A42" s="0" t="s">
        <v>130</v>
      </c>
      <c r="C42" s="0" t="s">
        <v>0</v>
      </c>
      <c r="G42" s="0" t="s">
        <v>39</v>
      </c>
    </row>
    <row r="43" customFormat="false" ht="12.8" hidden="false" customHeight="false" outlineLevel="0" collapsed="false">
      <c r="A43" s="0" t="s">
        <v>131</v>
      </c>
      <c r="C43" s="0" t="s">
        <v>0</v>
      </c>
      <c r="D43" s="0" t="n">
        <v>221</v>
      </c>
      <c r="G43" s="0" t="s">
        <v>39</v>
      </c>
    </row>
    <row r="44" customFormat="false" ht="12.8" hidden="false" customHeight="false" outlineLevel="0" collapsed="false">
      <c r="A44" s="0" t="s">
        <v>132</v>
      </c>
      <c r="C44" s="0" t="s">
        <v>0</v>
      </c>
      <c r="G44" s="0" t="s">
        <v>39</v>
      </c>
    </row>
    <row r="45" customFormat="false" ht="12.8" hidden="false" customHeight="false" outlineLevel="0" collapsed="false">
      <c r="A45" s="0" t="s">
        <v>133</v>
      </c>
      <c r="C45" s="0" t="s">
        <v>0</v>
      </c>
      <c r="G45" s="0" t="s">
        <v>39</v>
      </c>
    </row>
    <row r="46" customFormat="false" ht="12.8" hidden="false" customHeight="false" outlineLevel="0" collapsed="false">
      <c r="A46" s="0" t="s">
        <v>134</v>
      </c>
      <c r="C46" s="0" t="s">
        <v>0</v>
      </c>
      <c r="D46" s="0" t="n">
        <v>85</v>
      </c>
      <c r="E46" s="0" t="n">
        <v>26.58868425</v>
      </c>
      <c r="F46" s="0" t="n">
        <v>115.1818194</v>
      </c>
      <c r="G46" s="0" t="s">
        <v>47</v>
      </c>
    </row>
    <row r="47" customFormat="false" ht="12.8" hidden="false" customHeight="false" outlineLevel="0" collapsed="false">
      <c r="A47" s="0" t="s">
        <v>135</v>
      </c>
      <c r="C47" s="0" t="s">
        <v>0</v>
      </c>
      <c r="G47" s="0" t="s">
        <v>47</v>
      </c>
    </row>
    <row r="48" customFormat="false" ht="12.8" hidden="false" customHeight="false" outlineLevel="0" collapsed="false">
      <c r="A48" s="0" t="s">
        <v>136</v>
      </c>
      <c r="C48" s="0" t="s">
        <v>0</v>
      </c>
      <c r="G48" s="0" t="s">
        <v>47</v>
      </c>
    </row>
    <row r="49" customFormat="false" ht="12.8" hidden="false" customHeight="false" outlineLevel="0" collapsed="false">
      <c r="A49" s="0" t="s">
        <v>137</v>
      </c>
      <c r="C49" s="0" t="s">
        <v>0</v>
      </c>
      <c r="G49" s="0" t="s">
        <v>47</v>
      </c>
    </row>
    <row r="50" customFormat="false" ht="12.8" hidden="false" customHeight="false" outlineLevel="0" collapsed="false">
      <c r="A50" s="0" t="s">
        <v>138</v>
      </c>
      <c r="C50" s="0" t="s">
        <v>0</v>
      </c>
      <c r="G50" s="0" t="s">
        <v>47</v>
      </c>
    </row>
    <row r="51" customFormat="false" ht="12.8" hidden="false" customHeight="false" outlineLevel="0" collapsed="false">
      <c r="A51" s="0" t="s">
        <v>139</v>
      </c>
      <c r="C51" s="0" t="s">
        <v>0</v>
      </c>
      <c r="G51" s="0" t="s">
        <v>47</v>
      </c>
    </row>
    <row r="52" customFormat="false" ht="12.8" hidden="false" customHeight="false" outlineLevel="0" collapsed="false">
      <c r="A52" s="0" t="s">
        <v>140</v>
      </c>
      <c r="C52" s="0" t="s">
        <v>0</v>
      </c>
      <c r="D52" s="0" t="n">
        <v>147</v>
      </c>
      <c r="G52" s="0" t="s">
        <v>47</v>
      </c>
    </row>
    <row r="53" customFormat="false" ht="12.8" hidden="false" customHeight="false" outlineLevel="0" collapsed="false">
      <c r="A53" s="0" t="s">
        <v>141</v>
      </c>
      <c r="C53" s="0" t="s">
        <v>0</v>
      </c>
      <c r="G53" s="0" t="s">
        <v>47</v>
      </c>
    </row>
    <row r="54" customFormat="false" ht="12.8" hidden="false" customHeight="false" outlineLevel="0" collapsed="false">
      <c r="A54" s="0" t="s">
        <v>142</v>
      </c>
      <c r="C54" s="0" t="s">
        <v>55</v>
      </c>
      <c r="D54" s="0" t="n">
        <v>50</v>
      </c>
      <c r="F54" s="0" t="n">
        <v>244.4055742</v>
      </c>
      <c r="G54" s="0" t="s">
        <v>47</v>
      </c>
    </row>
    <row r="55" customFormat="false" ht="12.8" hidden="false" customHeight="false" outlineLevel="0" collapsed="false">
      <c r="A55" s="0" t="s">
        <v>143</v>
      </c>
      <c r="C55" s="0" t="s">
        <v>55</v>
      </c>
      <c r="G55" s="0" t="s">
        <v>47</v>
      </c>
    </row>
    <row r="56" customFormat="false" ht="12.8" hidden="false" customHeight="false" outlineLevel="0" collapsed="false">
      <c r="A56" s="0" t="s">
        <v>144</v>
      </c>
      <c r="C56" s="0" t="s">
        <v>55</v>
      </c>
      <c r="G56" s="0" t="s">
        <v>47</v>
      </c>
    </row>
    <row r="57" customFormat="false" ht="12.8" hidden="false" customHeight="false" outlineLevel="0" collapsed="false">
      <c r="A57" s="0" t="s">
        <v>145</v>
      </c>
      <c r="C57" s="0" t="s">
        <v>55</v>
      </c>
      <c r="G57" s="0" t="s">
        <v>47</v>
      </c>
    </row>
    <row r="58" customFormat="false" ht="12.8" hidden="false" customHeight="false" outlineLevel="0" collapsed="false">
      <c r="A58" s="0" t="s">
        <v>146</v>
      </c>
      <c r="C58" s="0" t="s">
        <v>55</v>
      </c>
      <c r="D58" s="0" t="n">
        <v>120</v>
      </c>
      <c r="G58" s="0" t="s">
        <v>47</v>
      </c>
    </row>
    <row r="59" customFormat="false" ht="12.8" hidden="false" customHeight="false" outlineLevel="0" collapsed="false">
      <c r="A59" s="0" t="s">
        <v>147</v>
      </c>
      <c r="C59" s="0" t="s">
        <v>55</v>
      </c>
      <c r="G59" s="0" t="s">
        <v>47</v>
      </c>
    </row>
    <row r="60" customFormat="false" ht="12.8" hidden="false" customHeight="false" outlineLevel="0" collapsed="false">
      <c r="A60" s="0" t="s">
        <v>148</v>
      </c>
      <c r="C60" s="0" t="s">
        <v>55</v>
      </c>
      <c r="G60" s="0" t="s">
        <v>47</v>
      </c>
    </row>
    <row r="61" customFormat="false" ht="12.8" hidden="false" customHeight="false" outlineLevel="0" collapsed="false">
      <c r="A61" s="0" t="s">
        <v>149</v>
      </c>
      <c r="C61" s="0" t="s">
        <v>55</v>
      </c>
      <c r="G61" s="0" t="s">
        <v>47</v>
      </c>
    </row>
    <row r="62" customFormat="false" ht="12.8" hidden="false" customHeight="false" outlineLevel="0" collapsed="false">
      <c r="A62" s="0" t="s">
        <v>150</v>
      </c>
      <c r="C62" s="0" t="s">
        <v>55</v>
      </c>
      <c r="G62" s="0" t="s">
        <v>47</v>
      </c>
    </row>
    <row r="63" customFormat="false" ht="12.8" hidden="false" customHeight="false" outlineLevel="0" collapsed="false">
      <c r="A63" s="0" t="s">
        <v>151</v>
      </c>
      <c r="C63" s="0" t="s">
        <v>55</v>
      </c>
      <c r="D63" s="0" t="n">
        <v>122</v>
      </c>
      <c r="E63" s="0" t="n">
        <v>32.66219522</v>
      </c>
      <c r="F63" s="0" t="n">
        <v>48.90482028</v>
      </c>
      <c r="G63" s="0" t="s">
        <v>39</v>
      </c>
    </row>
    <row r="64" customFormat="false" ht="12.8" hidden="false" customHeight="false" outlineLevel="0" collapsed="false">
      <c r="A64" s="0" t="s">
        <v>152</v>
      </c>
      <c r="C64" s="0" t="s">
        <v>55</v>
      </c>
      <c r="G64" s="0" t="s">
        <v>39</v>
      </c>
    </row>
    <row r="65" customFormat="false" ht="12.8" hidden="false" customHeight="false" outlineLevel="0" collapsed="false">
      <c r="A65" s="0" t="s">
        <v>153</v>
      </c>
      <c r="C65" s="0" t="s">
        <v>55</v>
      </c>
      <c r="G65" s="0" t="s">
        <v>39</v>
      </c>
    </row>
    <row r="66" customFormat="false" ht="12.8" hidden="false" customHeight="false" outlineLevel="0" collapsed="false">
      <c r="A66" s="0" t="s">
        <v>154</v>
      </c>
      <c r="C66" s="0" t="s">
        <v>55</v>
      </c>
      <c r="D66" s="0" t="n">
        <v>120</v>
      </c>
      <c r="E66" s="0" t="n">
        <v>144.5962733</v>
      </c>
      <c r="F66" s="0" t="n">
        <v>47.19008443</v>
      </c>
      <c r="G66" s="0" t="s">
        <v>39</v>
      </c>
    </row>
    <row r="67" customFormat="false" ht="12.8" hidden="false" customHeight="false" outlineLevel="0" collapsed="false">
      <c r="A67" s="0" t="s">
        <v>155</v>
      </c>
      <c r="C67" s="0" t="s">
        <v>55</v>
      </c>
      <c r="D67" s="0" t="n">
        <v>190</v>
      </c>
      <c r="E67" s="0" t="n">
        <v>31.86596927</v>
      </c>
      <c r="F67" s="0" t="n">
        <v>24.84261045</v>
      </c>
      <c r="G67" s="0" t="s">
        <v>39</v>
      </c>
    </row>
    <row r="68" customFormat="false" ht="12.8" hidden="false" customHeight="false" outlineLevel="0" collapsed="false">
      <c r="A68" s="0" t="s">
        <v>156</v>
      </c>
      <c r="C68" s="0" t="s">
        <v>55</v>
      </c>
      <c r="G68" s="0" t="s">
        <v>39</v>
      </c>
    </row>
    <row r="69" customFormat="false" ht="12.8" hidden="false" customHeight="false" outlineLevel="0" collapsed="false">
      <c r="A69" s="0" t="s">
        <v>157</v>
      </c>
      <c r="C69" s="0" t="s">
        <v>55</v>
      </c>
      <c r="G69" s="0" t="s">
        <v>39</v>
      </c>
    </row>
    <row r="70" customFormat="false" ht="12.8" hidden="false" customHeight="false" outlineLevel="0" collapsed="false">
      <c r="A70" s="0" t="s">
        <v>158</v>
      </c>
      <c r="C70" s="0" t="s">
        <v>55</v>
      </c>
      <c r="D70" s="0" t="n">
        <v>123</v>
      </c>
      <c r="E70" s="0" t="n">
        <v>127.6422764</v>
      </c>
    </row>
    <row r="71" customFormat="false" ht="12.8" hidden="false" customHeight="false" outlineLevel="0" collapsed="false">
      <c r="A71" s="0" t="s">
        <v>159</v>
      </c>
      <c r="C71" s="0" t="s">
        <v>55</v>
      </c>
    </row>
    <row r="72" customFormat="false" ht="12.8" hidden="false" customHeight="false" outlineLevel="0" collapsed="false">
      <c r="A72" s="0" t="s">
        <v>160</v>
      </c>
      <c r="C72" s="0" t="s">
        <v>55</v>
      </c>
    </row>
    <row r="73" customFormat="false" ht="12.8" hidden="false" customHeight="false" outlineLevel="0" collapsed="false">
      <c r="A73" s="0" t="s">
        <v>161</v>
      </c>
      <c r="C73" s="0" t="s">
        <v>55</v>
      </c>
    </row>
    <row r="74" customFormat="false" ht="12.8" hidden="false" customHeight="false" outlineLevel="0" collapsed="false">
      <c r="A74" s="0" t="s">
        <v>162</v>
      </c>
      <c r="C74" s="0" t="s">
        <v>55</v>
      </c>
      <c r="D74" s="0" t="n">
        <v>201</v>
      </c>
      <c r="E74" s="0" t="n">
        <v>18.53988134</v>
      </c>
      <c r="F74" s="0" t="n">
        <v>206.4532045</v>
      </c>
    </row>
    <row r="75" customFormat="false" ht="12.8" hidden="false" customHeight="false" outlineLevel="0" collapsed="false">
      <c r="A75" s="0" t="s">
        <v>163</v>
      </c>
      <c r="C75" s="0" t="s">
        <v>55</v>
      </c>
    </row>
    <row r="76" customFormat="false" ht="12.8" hidden="false" customHeight="false" outlineLevel="0" collapsed="false">
      <c r="A76" s="0" t="s">
        <v>164</v>
      </c>
      <c r="C76" s="0" t="s">
        <v>55</v>
      </c>
    </row>
    <row r="77" customFormat="false" ht="12.8" hidden="false" customHeight="false" outlineLevel="0" collapsed="false">
      <c r="A77" s="0" t="s">
        <v>165</v>
      </c>
      <c r="C77" s="0" t="s">
        <v>55</v>
      </c>
    </row>
    <row r="78" customFormat="false" ht="12.8" hidden="false" customHeight="false" outlineLevel="0" collapsed="false">
      <c r="A78" s="0" t="s">
        <v>166</v>
      </c>
      <c r="C78" s="0" t="s">
        <v>55</v>
      </c>
    </row>
    <row r="79" customFormat="false" ht="12.8" hidden="false" customHeight="false" outlineLevel="0" collapsed="false">
      <c r="A79" s="0" t="s">
        <v>167</v>
      </c>
      <c r="C79" s="0" t="s">
        <v>55</v>
      </c>
    </row>
    <row r="80" customFormat="false" ht="12.8" hidden="false" customHeight="false" outlineLevel="0" collapsed="false">
      <c r="A80" s="0" t="s">
        <v>168</v>
      </c>
      <c r="C80" s="0" t="s">
        <v>55</v>
      </c>
    </row>
    <row r="81" customFormat="false" ht="12.8" hidden="false" customHeight="false" outlineLevel="0" collapsed="false">
      <c r="A81" s="0" t="s">
        <v>169</v>
      </c>
      <c r="C81" s="0" t="s">
        <v>55</v>
      </c>
      <c r="D81" s="0" t="n">
        <v>221</v>
      </c>
      <c r="G81" s="0" t="s">
        <v>47</v>
      </c>
    </row>
    <row r="82" customFormat="false" ht="12.8" hidden="false" customHeight="false" outlineLevel="0" collapsed="false">
      <c r="A82" s="0" t="s">
        <v>170</v>
      </c>
      <c r="C82" s="0" t="s">
        <v>55</v>
      </c>
      <c r="E82" s="0" t="n">
        <v>7.360697997</v>
      </c>
      <c r="F82" s="0" t="n">
        <v>94.40429427</v>
      </c>
      <c r="G82" s="0" t="s">
        <v>47</v>
      </c>
    </row>
    <row r="83" customFormat="false" ht="12.8" hidden="false" customHeight="false" outlineLevel="0" collapsed="false">
      <c r="A83" s="0" t="s">
        <v>171</v>
      </c>
      <c r="C83" s="0" t="s">
        <v>55</v>
      </c>
      <c r="G83" s="0" t="s">
        <v>47</v>
      </c>
    </row>
    <row r="84" customFormat="false" ht="12.8" hidden="false" customHeight="false" outlineLevel="0" collapsed="false">
      <c r="A84" s="0" t="s">
        <v>172</v>
      </c>
      <c r="C84" s="0" t="s">
        <v>55</v>
      </c>
      <c r="G84" s="0" t="s">
        <v>47</v>
      </c>
    </row>
    <row r="85" customFormat="false" ht="12.8" hidden="false" customHeight="false" outlineLevel="0" collapsed="false">
      <c r="A85" s="0" t="s">
        <v>173</v>
      </c>
      <c r="C85" s="0" t="s">
        <v>55</v>
      </c>
      <c r="G85" s="0" t="s">
        <v>47</v>
      </c>
    </row>
    <row r="86" customFormat="false" ht="12.8" hidden="false" customHeight="false" outlineLevel="0" collapsed="false">
      <c r="A86" s="0" t="s">
        <v>174</v>
      </c>
      <c r="C86" s="0" t="s">
        <v>55</v>
      </c>
      <c r="G86" s="0" t="s">
        <v>47</v>
      </c>
    </row>
    <row r="87" customFormat="false" ht="12.8" hidden="false" customHeight="false" outlineLevel="0" collapsed="false">
      <c r="A87" s="0" t="s">
        <v>175</v>
      </c>
      <c r="C87" s="0" t="s">
        <v>55</v>
      </c>
      <c r="D87" s="0" t="n">
        <v>586</v>
      </c>
      <c r="E87" s="0" t="n">
        <v>5.35131205</v>
      </c>
      <c r="F87" s="0" t="n">
        <v>54.4451539</v>
      </c>
      <c r="G87" s="0" t="s">
        <v>47</v>
      </c>
    </row>
    <row r="88" customFormat="false" ht="12.8" hidden="false" customHeight="false" outlineLevel="0" collapsed="false">
      <c r="A88" s="0" t="s">
        <v>176</v>
      </c>
      <c r="C88" s="0" t="s">
        <v>55</v>
      </c>
      <c r="G88" s="0" t="s">
        <v>47</v>
      </c>
    </row>
    <row r="89" customFormat="false" ht="12.8" hidden="false" customHeight="false" outlineLevel="0" collapsed="false">
      <c r="A89" s="0" t="s">
        <v>177</v>
      </c>
      <c r="C89" s="0" t="s">
        <v>55</v>
      </c>
      <c r="G89" s="0" t="s">
        <v>47</v>
      </c>
    </row>
    <row r="90" customFormat="false" ht="12.8" hidden="false" customHeight="false" outlineLevel="0" collapsed="false">
      <c r="A90" s="0" t="s">
        <v>178</v>
      </c>
      <c r="C90" s="0" t="s">
        <v>55</v>
      </c>
      <c r="G90" s="0" t="s">
        <v>47</v>
      </c>
    </row>
    <row r="91" customFormat="false" ht="12.8" hidden="false" customHeight="false" outlineLevel="0" collapsed="false">
      <c r="A91" s="0" t="s">
        <v>179</v>
      </c>
      <c r="C91" s="0" t="s">
        <v>55</v>
      </c>
      <c r="G91" s="0" t="s">
        <v>47</v>
      </c>
    </row>
    <row r="92" customFormat="false" ht="12.8" hidden="false" customHeight="false" outlineLevel="0" collapsed="false">
      <c r="A92" s="0" t="s">
        <v>180</v>
      </c>
      <c r="C92" s="0" t="s">
        <v>55</v>
      </c>
      <c r="D92" s="0" t="n">
        <v>145</v>
      </c>
      <c r="E92" s="0" t="n">
        <v>16.09712027</v>
      </c>
      <c r="F92" s="0" t="n">
        <v>20.25935053</v>
      </c>
      <c r="G92" s="0" t="s">
        <v>39</v>
      </c>
    </row>
    <row r="93" customFormat="false" ht="12.8" hidden="false" customHeight="false" outlineLevel="0" collapsed="false">
      <c r="A93" s="0" t="s">
        <v>181</v>
      </c>
      <c r="C93" s="0" t="s">
        <v>55</v>
      </c>
      <c r="G93" s="0" t="s">
        <v>39</v>
      </c>
    </row>
    <row r="94" customFormat="false" ht="12.8" hidden="false" customHeight="false" outlineLevel="0" collapsed="false">
      <c r="A94" s="0" t="s">
        <v>182</v>
      </c>
      <c r="C94" s="0" t="s">
        <v>55</v>
      </c>
      <c r="G94" s="0" t="s">
        <v>39</v>
      </c>
    </row>
    <row r="95" customFormat="false" ht="12.8" hidden="false" customHeight="false" outlineLevel="0" collapsed="false">
      <c r="A95" s="0" t="s">
        <v>183</v>
      </c>
      <c r="C95" s="0" t="s">
        <v>55</v>
      </c>
      <c r="D95" s="0" t="n">
        <v>288</v>
      </c>
      <c r="E95" s="0" t="n">
        <v>9.216589862</v>
      </c>
      <c r="F95" s="0" t="n">
        <v>113.4440422</v>
      </c>
      <c r="G95" s="0" t="s">
        <v>39</v>
      </c>
    </row>
    <row r="96" customFormat="false" ht="12.8" hidden="false" customHeight="false" outlineLevel="0" collapsed="false">
      <c r="A96" s="0" t="s">
        <v>184</v>
      </c>
      <c r="C96" s="0" t="s">
        <v>55</v>
      </c>
      <c r="D96" s="0" t="n">
        <v>93</v>
      </c>
      <c r="E96" s="0" t="n">
        <v>13.12777285</v>
      </c>
      <c r="F96" s="0" t="n">
        <v>29.19970064</v>
      </c>
      <c r="G96" s="0" t="s">
        <v>39</v>
      </c>
    </row>
    <row r="97" customFormat="false" ht="12.8" hidden="false" customHeight="false" outlineLevel="0" collapsed="false">
      <c r="A97" s="0" t="s">
        <v>185</v>
      </c>
      <c r="C97" s="0" t="s">
        <v>55</v>
      </c>
      <c r="G97" s="0" t="s">
        <v>39</v>
      </c>
    </row>
    <row r="98" customFormat="false" ht="12.8" hidden="false" customHeight="false" outlineLevel="0" collapsed="false">
      <c r="A98" s="0" t="s">
        <v>186</v>
      </c>
      <c r="C98" s="0" t="s">
        <v>55</v>
      </c>
      <c r="G98" s="0" t="s">
        <v>39</v>
      </c>
    </row>
    <row r="99" customFormat="false" ht="12.8" hidden="false" customHeight="false" outlineLevel="0" collapsed="false">
      <c r="A99" s="0" t="s">
        <v>187</v>
      </c>
      <c r="C99" s="0" t="s">
        <v>55</v>
      </c>
      <c r="D99" s="0" t="n">
        <v>143</v>
      </c>
      <c r="E99" s="0" t="n">
        <v>54.63414634</v>
      </c>
      <c r="F99" s="0" t="n">
        <v>44.60837344</v>
      </c>
      <c r="G99" s="0" t="s">
        <v>47</v>
      </c>
    </row>
    <row r="100" customFormat="false" ht="12.8" hidden="false" customHeight="false" outlineLevel="0" collapsed="false">
      <c r="A100" s="0" t="s">
        <v>188</v>
      </c>
      <c r="C100" s="0" t="s">
        <v>55</v>
      </c>
      <c r="G100" s="0" t="s">
        <v>47</v>
      </c>
    </row>
    <row r="101" customFormat="false" ht="12.8" hidden="false" customHeight="false" outlineLevel="0" collapsed="false">
      <c r="A101" s="0" t="s">
        <v>189</v>
      </c>
      <c r="C101" s="0" t="s">
        <v>55</v>
      </c>
      <c r="G101" s="0" t="s">
        <v>47</v>
      </c>
    </row>
    <row r="102" customFormat="false" ht="12.8" hidden="false" customHeight="false" outlineLevel="0" collapsed="false">
      <c r="A102" s="0" t="s">
        <v>190</v>
      </c>
      <c r="C102" s="0" t="s">
        <v>55</v>
      </c>
      <c r="G102" s="0" t="s">
        <v>47</v>
      </c>
    </row>
    <row r="103" customFormat="false" ht="12.8" hidden="false" customHeight="false" outlineLevel="0" collapsed="false">
      <c r="A103" s="0" t="s">
        <v>191</v>
      </c>
      <c r="C103" s="0" t="s">
        <v>55</v>
      </c>
      <c r="G103" s="0" t="s">
        <v>47</v>
      </c>
    </row>
    <row r="104" customFormat="false" ht="12.8" hidden="false" customHeight="false" outlineLevel="0" collapsed="false">
      <c r="A104" s="0" t="s">
        <v>192</v>
      </c>
      <c r="C104" s="0" t="s">
        <v>55</v>
      </c>
      <c r="G104" s="0" t="s">
        <v>47</v>
      </c>
    </row>
    <row r="105" customFormat="false" ht="12.8" hidden="false" customHeight="false" outlineLevel="0" collapsed="false">
      <c r="A105" s="0" t="s">
        <v>193</v>
      </c>
      <c r="C105" s="0" t="s">
        <v>55</v>
      </c>
      <c r="D105" s="0" t="n">
        <v>843</v>
      </c>
      <c r="F105" s="0" t="n">
        <v>28.51596639</v>
      </c>
      <c r="G105" s="0" t="s">
        <v>47</v>
      </c>
    </row>
    <row r="106" customFormat="false" ht="12.8" hidden="false" customHeight="false" outlineLevel="0" collapsed="false">
      <c r="A106" s="0" t="s">
        <v>194</v>
      </c>
      <c r="C106" s="0" t="s">
        <v>55</v>
      </c>
      <c r="G106" s="0" t="s">
        <v>47</v>
      </c>
    </row>
    <row r="107" customFormat="false" ht="12.8" hidden="false" customHeight="false" outlineLevel="0" collapsed="false">
      <c r="A107" s="0" t="s">
        <v>195</v>
      </c>
      <c r="C107" s="0" t="s">
        <v>55</v>
      </c>
      <c r="G107" s="0" t="s">
        <v>47</v>
      </c>
    </row>
    <row r="108" customFormat="false" ht="12.8" hidden="false" customHeight="false" outlineLevel="0" collapsed="false">
      <c r="A108" s="0" t="s">
        <v>196</v>
      </c>
      <c r="C108" s="0" t="s">
        <v>55</v>
      </c>
      <c r="G108" s="0" t="s">
        <v>47</v>
      </c>
    </row>
    <row r="109" customFormat="false" ht="12.8" hidden="false" customHeight="false" outlineLevel="0" collapsed="false">
      <c r="A109" s="0" t="s">
        <v>197</v>
      </c>
      <c r="C109" s="0" t="s">
        <v>55</v>
      </c>
      <c r="G109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6" activeCellId="0" sqref="M6"/>
    </sheetView>
  </sheetViews>
  <sheetFormatPr defaultColWidth="8.3671875" defaultRowHeight="15" zeroHeight="false" outlineLevelRow="0" outlineLevelCol="0"/>
  <cols>
    <col collapsed="false" customWidth="false" hidden="false" outlineLevel="0" max="1016" min="1" style="12" width="8.36"/>
  </cols>
  <sheetData>
    <row r="1" customFormat="false" ht="12.8" hidden="false" customHeight="false" outlineLevel="0" collapsed="false">
      <c r="A1" s="12" t="s">
        <v>103</v>
      </c>
      <c r="B1" s="12" t="s">
        <v>94</v>
      </c>
      <c r="C1" s="12" t="s">
        <v>17</v>
      </c>
      <c r="D1" s="12" t="s">
        <v>198</v>
      </c>
      <c r="E1" s="12" t="s">
        <v>199</v>
      </c>
      <c r="F1" s="12" t="s">
        <v>200</v>
      </c>
      <c r="G1" s="12" t="s">
        <v>201</v>
      </c>
    </row>
    <row r="2" customFormat="false" ht="12.8" hidden="false" customHeight="false" outlineLevel="0" collapsed="false">
      <c r="A2" s="12" t="n">
        <v>2017</v>
      </c>
      <c r="B2" s="12" t="s">
        <v>0</v>
      </c>
      <c r="C2" s="12" t="n">
        <v>100</v>
      </c>
      <c r="D2" s="12" t="n">
        <v>15</v>
      </c>
      <c r="E2" s="12" t="n">
        <v>5.50734455652174</v>
      </c>
      <c r="F2" s="12" t="n">
        <f aca="false">D2*2.2457</f>
        <v>33.6855</v>
      </c>
      <c r="G2" s="12" t="n">
        <f aca="false">F2*0.6</f>
        <v>20.2113</v>
      </c>
    </row>
    <row r="3" customFormat="false" ht="12.8" hidden="false" customHeight="false" outlineLevel="0" collapsed="false">
      <c r="A3" s="12" t="n">
        <v>2017</v>
      </c>
      <c r="B3" s="12" t="s">
        <v>0</v>
      </c>
      <c r="C3" s="12" t="n">
        <v>100</v>
      </c>
      <c r="D3" s="12" t="n">
        <v>29</v>
      </c>
      <c r="E3" s="12" t="n">
        <v>1.2935232</v>
      </c>
      <c r="F3" s="12" t="n">
        <f aca="false">D3*2.2457</f>
        <v>65.1253</v>
      </c>
      <c r="G3" s="12" t="n">
        <f aca="false">F3*0.6</f>
        <v>39.07518</v>
      </c>
    </row>
    <row r="4" customFormat="false" ht="12.8" hidden="false" customHeight="false" outlineLevel="0" collapsed="false">
      <c r="A4" s="12" t="n">
        <v>2017</v>
      </c>
      <c r="B4" s="12" t="s">
        <v>0</v>
      </c>
      <c r="C4" s="12" t="n">
        <v>100</v>
      </c>
      <c r="E4" s="12" t="n">
        <v>0.992225113043478</v>
      </c>
      <c r="F4" s="12" t="n">
        <f aca="false">D4*2.2457</f>
        <v>0</v>
      </c>
      <c r="G4" s="12" t="n">
        <f aca="false">F4*0.6</f>
        <v>0</v>
      </c>
    </row>
    <row r="5" customFormat="false" ht="12.8" hidden="false" customHeight="false" outlineLevel="0" collapsed="false">
      <c r="A5" s="12" t="n">
        <v>2017</v>
      </c>
      <c r="B5" s="12" t="s">
        <v>0</v>
      </c>
      <c r="C5" s="12" t="n">
        <v>113</v>
      </c>
      <c r="D5" s="12" t="n">
        <v>34</v>
      </c>
      <c r="E5" s="12" t="n">
        <v>1.31366817391304</v>
      </c>
      <c r="F5" s="12" t="n">
        <f aca="false">D5*2.2457</f>
        <v>76.3538</v>
      </c>
      <c r="G5" s="12" t="n">
        <f aca="false">F5*0.6</f>
        <v>45.81228</v>
      </c>
    </row>
    <row r="6" customFormat="false" ht="12.8" hidden="false" customHeight="false" outlineLevel="0" collapsed="false">
      <c r="A6" s="12" t="n">
        <v>2017</v>
      </c>
      <c r="B6" s="12" t="s">
        <v>0</v>
      </c>
      <c r="C6" s="12" t="n">
        <v>120</v>
      </c>
      <c r="D6" s="12" t="n">
        <v>16</v>
      </c>
      <c r="E6" s="12" t="n">
        <v>0.363637697560976</v>
      </c>
      <c r="F6" s="12" t="n">
        <f aca="false">D6*2.2457</f>
        <v>35.9312</v>
      </c>
      <c r="G6" s="12" t="n">
        <f aca="false">F6*0.6</f>
        <v>21.55872</v>
      </c>
    </row>
    <row r="7" customFormat="false" ht="12.8" hidden="false" customHeight="false" outlineLevel="0" collapsed="false">
      <c r="A7" s="12" t="n">
        <v>2017</v>
      </c>
      <c r="B7" s="12" t="s">
        <v>0</v>
      </c>
      <c r="C7" s="12" t="n">
        <v>120</v>
      </c>
      <c r="D7" s="12" t="n">
        <v>21</v>
      </c>
      <c r="E7" s="12" t="n">
        <v>0.641929460869565</v>
      </c>
      <c r="F7" s="12" t="n">
        <f aca="false">D7*2.2457</f>
        <v>47.1597</v>
      </c>
      <c r="G7" s="12" t="n">
        <f aca="false">F7*0.6</f>
        <v>28.29582</v>
      </c>
    </row>
    <row r="8" customFormat="false" ht="12.8" hidden="false" customHeight="false" outlineLevel="0" collapsed="false">
      <c r="A8" s="12" t="n">
        <v>2017</v>
      </c>
      <c r="B8" s="12" t="s">
        <v>0</v>
      </c>
      <c r="C8" s="12" t="n">
        <v>140</v>
      </c>
      <c r="D8" s="12" t="n">
        <v>10</v>
      </c>
      <c r="E8" s="12" t="n">
        <v>0.495536390243902</v>
      </c>
      <c r="F8" s="12" t="n">
        <f aca="false">D8*2.2457</f>
        <v>22.457</v>
      </c>
      <c r="G8" s="12" t="n">
        <f aca="false">F8*0.6</f>
        <v>13.4742</v>
      </c>
    </row>
    <row r="9" customFormat="false" ht="12.8" hidden="false" customHeight="false" outlineLevel="0" collapsed="false">
      <c r="A9" s="12" t="n">
        <v>2017</v>
      </c>
      <c r="B9" s="12" t="s">
        <v>0</v>
      </c>
      <c r="C9" s="12" t="n">
        <v>150</v>
      </c>
      <c r="D9" s="12" t="n">
        <v>30</v>
      </c>
      <c r="E9" s="12" t="n">
        <v>0.474287083141249</v>
      </c>
      <c r="F9" s="12" t="n">
        <f aca="false">D9*2.2457</f>
        <v>67.371</v>
      </c>
      <c r="G9" s="12" t="n">
        <f aca="false">F9*0.6</f>
        <v>40.4226</v>
      </c>
    </row>
    <row r="10" customFormat="false" ht="12.8" hidden="false" customHeight="false" outlineLevel="0" collapsed="false">
      <c r="A10" s="12" t="n">
        <v>2017</v>
      </c>
      <c r="B10" s="12" t="s">
        <v>0</v>
      </c>
      <c r="C10" s="12" t="n">
        <v>150</v>
      </c>
      <c r="D10" s="12" t="n">
        <v>24</v>
      </c>
      <c r="E10" s="12" t="n">
        <v>0.427828097560976</v>
      </c>
      <c r="F10" s="12" t="n">
        <f aca="false">D10*2.2457</f>
        <v>53.8968</v>
      </c>
      <c r="G10" s="12" t="n">
        <f aca="false">F10*0.6</f>
        <v>32.33808</v>
      </c>
    </row>
    <row r="11" customFormat="false" ht="12.8" hidden="false" customHeight="false" outlineLevel="0" collapsed="false">
      <c r="A11" s="12" t="n">
        <v>2017</v>
      </c>
      <c r="B11" s="12" t="s">
        <v>0</v>
      </c>
      <c r="C11" s="12" t="n">
        <v>150</v>
      </c>
      <c r="E11" s="12" t="n">
        <v>0.634010809756098</v>
      </c>
      <c r="F11" s="12" t="n">
        <f aca="false">D11*2.2457</f>
        <v>0</v>
      </c>
      <c r="G11" s="12" t="n">
        <f aca="false">F11*0.6</f>
        <v>0</v>
      </c>
    </row>
    <row r="12" customFormat="false" ht="12.8" hidden="false" customHeight="false" outlineLevel="0" collapsed="false">
      <c r="A12" s="12" t="n">
        <v>2017</v>
      </c>
      <c r="B12" s="12" t="s">
        <v>0</v>
      </c>
      <c r="C12" s="12" t="n">
        <v>179</v>
      </c>
      <c r="D12" s="12" t="n">
        <v>31</v>
      </c>
      <c r="E12" s="12" t="n">
        <v>0.181095820316269</v>
      </c>
      <c r="F12" s="12" t="n">
        <f aca="false">D12*2.2457</f>
        <v>69.6167</v>
      </c>
      <c r="G12" s="12" t="n">
        <f aca="false">F12*0.6</f>
        <v>41.77002</v>
      </c>
    </row>
    <row r="13" customFormat="false" ht="12.8" hidden="false" customHeight="false" outlineLevel="0" collapsed="false">
      <c r="A13" s="12" t="n">
        <v>2017</v>
      </c>
      <c r="B13" s="12" t="s">
        <v>0</v>
      </c>
      <c r="C13" s="12" t="n">
        <v>180</v>
      </c>
      <c r="D13" s="12" t="n">
        <v>39</v>
      </c>
      <c r="E13" s="12" t="n">
        <v>0.35039640768</v>
      </c>
      <c r="F13" s="12" t="n">
        <f aca="false">D13*2.2457</f>
        <v>87.5823</v>
      </c>
      <c r="G13" s="12" t="n">
        <f aca="false">F13*0.6</f>
        <v>52.54938</v>
      </c>
    </row>
    <row r="14" customFormat="false" ht="12.8" hidden="false" customHeight="false" outlineLevel="0" collapsed="false">
      <c r="A14" s="12" t="n">
        <v>2018</v>
      </c>
      <c r="B14" s="12" t="s">
        <v>55</v>
      </c>
      <c r="C14" s="12" t="n">
        <v>93</v>
      </c>
      <c r="D14" s="12" t="n">
        <v>160</v>
      </c>
      <c r="E14" s="12" t="n">
        <v>0.58685784336</v>
      </c>
      <c r="F14" s="12" t="n">
        <f aca="false">D14*2.2457</f>
        <v>359.312</v>
      </c>
      <c r="G14" s="12" t="n">
        <f aca="false">F14*0.6</f>
        <v>215.5872</v>
      </c>
    </row>
    <row r="15" customFormat="false" ht="12.8" hidden="false" customHeight="false" outlineLevel="0" collapsed="false">
      <c r="A15" s="12" t="n">
        <v>2018</v>
      </c>
      <c r="B15" s="12" t="s">
        <v>55</v>
      </c>
      <c r="C15" s="12" t="n">
        <v>122</v>
      </c>
      <c r="D15" s="12" t="n">
        <v>54</v>
      </c>
      <c r="E15" s="12" t="n">
        <v>0.24311220636</v>
      </c>
      <c r="F15" s="12" t="n">
        <f aca="false">D15*2.2457</f>
        <v>121.2678</v>
      </c>
      <c r="G15" s="12" t="n">
        <f aca="false">F15*0.6</f>
        <v>72.76068</v>
      </c>
    </row>
    <row r="16" customFormat="false" ht="12.8" hidden="false" customHeight="false" outlineLevel="0" collapsed="false">
      <c r="A16" s="12" t="n">
        <v>2018</v>
      </c>
      <c r="B16" s="12" t="s">
        <v>55</v>
      </c>
      <c r="C16" s="12" t="n">
        <v>145</v>
      </c>
      <c r="D16" s="12" t="n">
        <v>181</v>
      </c>
      <c r="E16" s="12" t="n">
        <v>0.2981113254</v>
      </c>
      <c r="F16" s="12" t="n">
        <f aca="false">D16*2.2457</f>
        <v>406.4717</v>
      </c>
      <c r="G16" s="12" t="n">
        <f aca="false">F16*0.6</f>
        <v>243.88302</v>
      </c>
    </row>
    <row r="17" customFormat="false" ht="12.8" hidden="false" customHeight="false" outlineLevel="0" collapsed="false">
      <c r="A17" s="12" t="n">
        <v>2018</v>
      </c>
      <c r="B17" s="12" t="s">
        <v>55</v>
      </c>
      <c r="C17" s="12" t="n">
        <v>190</v>
      </c>
      <c r="D17" s="12" t="n">
        <v>64</v>
      </c>
      <c r="E17" s="12" t="n">
        <v>1.3821818328</v>
      </c>
      <c r="F17" s="12" t="n">
        <f aca="false">D17*2.2457</f>
        <v>143.7248</v>
      </c>
      <c r="G17" s="12" t="n">
        <f aca="false">F17*0.6</f>
        <v>86.23488</v>
      </c>
    </row>
    <row r="18" customFormat="false" ht="12.8" hidden="false" customHeight="false" outlineLevel="0" collapsed="false">
      <c r="A18" s="12" t="n">
        <v>2018</v>
      </c>
      <c r="B18" s="12" t="s">
        <v>0</v>
      </c>
      <c r="C18" s="12" t="n">
        <v>85</v>
      </c>
      <c r="D18" s="12" t="n">
        <v>530</v>
      </c>
      <c r="E18" s="12" t="n">
        <v>1.3821818328</v>
      </c>
      <c r="F18" s="12" t="n">
        <f aca="false">D18*2.2457</f>
        <v>1190.221</v>
      </c>
      <c r="G18" s="12" t="n">
        <f aca="false">F18*0.6</f>
        <v>714.1326</v>
      </c>
    </row>
    <row r="19" customFormat="false" ht="12.8" hidden="false" customHeight="false" outlineLevel="0" collapsed="false">
      <c r="A19" s="12" t="n">
        <v>2018</v>
      </c>
      <c r="B19" s="12" t="s">
        <v>0</v>
      </c>
      <c r="C19" s="12" t="n">
        <v>87</v>
      </c>
      <c r="D19" s="12" t="n">
        <v>38.5</v>
      </c>
      <c r="E19" s="12" t="n">
        <v>0.65778210996</v>
      </c>
      <c r="F19" s="12" t="n">
        <f aca="false">D19*2.2457</f>
        <v>86.45945</v>
      </c>
      <c r="G19" s="12" t="n">
        <f aca="false">F19*0.6</f>
        <v>51.87567</v>
      </c>
    </row>
    <row r="20" customFormat="false" ht="12.8" hidden="false" customHeight="false" outlineLevel="0" collapsed="false">
      <c r="A20" s="12" t="n">
        <v>2018</v>
      </c>
      <c r="B20" s="12" t="s">
        <v>0</v>
      </c>
      <c r="C20" s="12" t="n">
        <v>120</v>
      </c>
      <c r="E20" s="12" t="n">
        <v>1.7063034312</v>
      </c>
      <c r="F20" s="12" t="n">
        <f aca="false">D20*2.2457</f>
        <v>0</v>
      </c>
      <c r="G20" s="12" t="n">
        <f aca="false">F20*0.6</f>
        <v>0</v>
      </c>
    </row>
    <row r="21" customFormat="false" ht="12.8" hidden="false" customHeight="false" outlineLevel="0" collapsed="false">
      <c r="A21" s="12" t="n">
        <v>2018</v>
      </c>
      <c r="B21" s="12" t="s">
        <v>0</v>
      </c>
      <c r="C21" s="12" t="n">
        <v>150</v>
      </c>
      <c r="D21" s="12" t="n">
        <v>10</v>
      </c>
      <c r="E21" s="12" t="n">
        <v>0.073060043712</v>
      </c>
      <c r="F21" s="12" t="n">
        <f aca="false">D21*2.2457</f>
        <v>22.457</v>
      </c>
      <c r="G21" s="12" t="n">
        <f aca="false">F21*0.6</f>
        <v>13.4742</v>
      </c>
    </row>
    <row r="22" customFormat="false" ht="15" hidden="false" customHeight="false" outlineLevel="0" collapsed="false">
      <c r="A22" s="12" t="n">
        <v>2018</v>
      </c>
      <c r="B22" s="12" t="s">
        <v>0</v>
      </c>
      <c r="C22" s="12" t="n">
        <v>221</v>
      </c>
      <c r="D22" s="12" t="n">
        <v>13</v>
      </c>
      <c r="E22" s="0"/>
      <c r="F22" s="12" t="n">
        <f aca="false">D22*2.2457</f>
        <v>29.1941</v>
      </c>
      <c r="G22" s="12" t="n">
        <f aca="false">F22*0.6</f>
        <v>17.51646</v>
      </c>
    </row>
    <row r="23" customFormat="false" ht="12.8" hidden="false" customHeight="false" outlineLevel="0" collapsed="false">
      <c r="A23" s="12" t="n">
        <v>2018</v>
      </c>
      <c r="B23" s="12" t="s">
        <v>0</v>
      </c>
      <c r="C23" s="12" t="n">
        <v>368</v>
      </c>
      <c r="D23" s="12" t="n">
        <v>375</v>
      </c>
      <c r="E23" s="12" t="n">
        <v>0.44133636708</v>
      </c>
      <c r="F23" s="12" t="n">
        <f aca="false">D23*2.2457</f>
        <v>842.1375</v>
      </c>
      <c r="G23" s="12" t="n">
        <f aca="false">F23*0.6</f>
        <v>505.2825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2683</TotalTime>
  <Application>LibreOffice/7.1.5.2$Linux_X86_64 LibreOffice_project/10$Build-2</Application>
  <AppVersion>15.0000</AppVers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2019-02-15T20:14:49Z</dcterms:created>
  <dc:creator>Clara Fuchsman</dc:creator>
  <dc:description/>
  <dc:language>en-US</dc:language>
  <cp:lastModifiedBy/>
  <dcterms:modified xsi:type="dcterms:W3CDTF">2021-09-09T08:44:32Z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