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<sst xmlns="http://schemas.openxmlformats.org/spreadsheetml/2006/main" count="413" uniqueCount="76">
  <si>
    <t xml:space="preserve">Second Algal Rot Flask Experiment</t>
  </si>
  <si>
    <t xml:space="preserve"> </t>
  </si>
  <si>
    <t xml:space="preserve">Flask 1</t>
  </si>
  <si>
    <t xml:space="preserve">Particulate </t>
  </si>
  <si>
    <t xml:space="preserve">{Enzyme}</t>
  </si>
  <si>
    <t xml:space="preserve">Particulate</t>
  </si>
  <si>
    <t xml:space="preserve">Dissolved</t>
  </si>
  <si>
    <t xml:space="preserve">EHAA</t>
  </si>
  <si>
    <t xml:space="preserve">Dissolved Carbon</t>
  </si>
  <si>
    <t xml:space="preserve">(whole cells)</t>
  </si>
  <si>
    <t xml:space="preserve">C</t>
  </si>
  <si>
    <t xml:space="preserve">N</t>
  </si>
  <si>
    <t xml:space="preserve">C/N</t>
  </si>
  <si>
    <t xml:space="preserve">dN/dt</t>
  </si>
  <si>
    <t xml:space="preserve">Protease</t>
  </si>
  <si>
    <t xml:space="preserve">Lipase</t>
  </si>
  <si>
    <t xml:space="preserve">THAA</t>
  </si>
  <si>
    <r>
      <rPr>
        <sz val="12"/>
        <rFont val="Symbol"/>
        <family val="0"/>
      </rPr>
      <t xml:space="preserve">S</t>
    </r>
    <r>
      <rPr>
        <sz val="9"/>
        <rFont val="Geneva"/>
        <family val="0"/>
      </rPr>
      <t xml:space="preserve">AA</t>
    </r>
  </si>
  <si>
    <r>
      <rPr>
        <sz val="9"/>
        <rFont val="Geneva"/>
        <family val="0"/>
      </rPr>
      <t xml:space="preserve">d</t>
    </r>
    <r>
      <rPr>
        <sz val="12"/>
        <rFont val="Symbol"/>
        <family val="0"/>
      </rPr>
      <t xml:space="preserve">S</t>
    </r>
    <r>
      <rPr>
        <sz val="9"/>
        <rFont val="Geneva"/>
        <family val="0"/>
      </rPr>
      <t xml:space="preserve">AA-N/</t>
    </r>
  </si>
  <si>
    <t xml:space="preserve">30 min</t>
  </si>
  <si>
    <t xml:space="preserve">3 hour</t>
  </si>
  <si>
    <t xml:space="preserve">3h-30min</t>
  </si>
  <si>
    <t xml:space="preserve">SLOW EHAA</t>
  </si>
  <si>
    <t xml:space="preserve">TOT EHAA</t>
  </si>
  <si>
    <t xml:space="preserve">TDC</t>
  </si>
  <si>
    <t xml:space="preserve">DIC</t>
  </si>
  <si>
    <t xml:space="preserve">DOC</t>
  </si>
  <si>
    <t xml:space="preserve">D-THAA-C</t>
  </si>
  <si>
    <t xml:space="preserve">EHAA-N</t>
  </si>
  <si>
    <t xml:space="preserve">THAA-C</t>
  </si>
  <si>
    <t xml:space="preserve">THAA-N</t>
  </si>
  <si>
    <t xml:space="preserve">Bacteria</t>
  </si>
  <si>
    <t xml:space="preserve">Bact-C</t>
  </si>
  <si>
    <t xml:space="preserve">BactC:POC</t>
  </si>
  <si>
    <t xml:space="preserve">Algae</t>
  </si>
  <si>
    <t xml:space="preserve">OC LOSS</t>
  </si>
  <si>
    <t xml:space="preserve">% OC LOSS</t>
  </si>
  <si>
    <t xml:space="preserve">PROTEASE/</t>
  </si>
  <si>
    <t xml:space="preserve">LIPASE/</t>
  </si>
  <si>
    <t xml:space="preserve">BACT BIOVOL</t>
  </si>
  <si>
    <t xml:space="preserve">BACT PRO</t>
  </si>
  <si>
    <t xml:space="preserve">BAC-PRO/</t>
  </si>
  <si>
    <t xml:space="preserve">Time (days)</t>
  </si>
  <si>
    <t xml:space="preserve">mg/l</t>
  </si>
  <si>
    <t xml:space="preserve">wt</t>
  </si>
  <si>
    <t xml:space="preserve">mol</t>
  </si>
  <si>
    <t xml:space="preserve">nmMCA/l/mn</t>
  </si>
  <si>
    <t xml:space="preserve">nmMUF/l/mn</t>
  </si>
  <si>
    <t xml:space="preserve">Ratio</t>
  </si>
  <si>
    <t xml:space="preserve">mgAA/l </t>
  </si>
  <si>
    <t xml:space="preserve">dT</t>
  </si>
  <si>
    <t xml:space="preserve">P-THAA</t>
  </si>
  <si>
    <t xml:space="preserve">mM</t>
  </si>
  <si>
    <t xml:space="preserve">TN</t>
  </si>
  <si>
    <t xml:space="preserve">TOC</t>
  </si>
  <si>
    <t xml:space="preserve">cells/l</t>
  </si>
  <si>
    <t xml:space="preserve">mg/L</t>
  </si>
  <si>
    <t xml:space="preserve">Cells/l</t>
  </si>
  <si>
    <t xml:space="preserve">(mg/L)</t>
  </si>
  <si>
    <t xml:space="preserve">CELL</t>
  </si>
  <si>
    <t xml:space="preserve">µm3</t>
  </si>
  <si>
    <t xml:space="preserve">N.D.</t>
  </si>
  <si>
    <t xml:space="preserve">Washed</t>
  </si>
  <si>
    <t xml:space="preserve">Resuspend</t>
  </si>
  <si>
    <t xml:space="preserve">Flask 2</t>
  </si>
  <si>
    <t xml:space="preserve">(cytoplasm)</t>
  </si>
  <si>
    <t xml:space="preserve">(Resuspended)</t>
  </si>
  <si>
    <t xml:space="preserve">Flask 3</t>
  </si>
  <si>
    <t xml:space="preserve">(membranes)</t>
  </si>
  <si>
    <t xml:space="preserve">Mean C</t>
  </si>
  <si>
    <t xml:space="preserve">Mean N</t>
  </si>
  <si>
    <t xml:space="preserve">THAA-N:TN</t>
  </si>
  <si>
    <t xml:space="preserve">Flask 4</t>
  </si>
  <si>
    <t xml:space="preserve">(with clay)</t>
  </si>
  <si>
    <t xml:space="preserve">Flask 5</t>
  </si>
  <si>
    <t xml:space="preserve">(with silt)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</si>
</sst>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0.00E+00"/>
    <numFmt numFmtId="169" formatCode="0.000"/>
  </numFmts>
  <fonts count="9">
    <font>
      <sz val="9"/>
      <name val="Genev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9"/>
      <name val="Geneva"/>
      <family val="0"/>
    </font>
    <font>
      <b val="true"/>
      <sz val="9"/>
      <name val="Geneva"/>
      <family val="0"/>
    </font>
    <font>
      <u val="single"/>
      <sz val="9"/>
      <name val="Geneva"/>
      <family val="0"/>
    </font>
    <font>
      <sz val="12"/>
      <name val="Symbo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 style="thin">
        <color rgb="FFCCCCCC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768" ySplit="0" topLeftCell="W1" activePane="topRight" state="split"/>
      <selection pane="topLeft" activeCell="A1" activeCellId="0" sqref="A1"/>
      <selection pane="topRight" activeCell="AJ75" activeCellId="0" sqref="AJ75"/>
    </sheetView>
  </sheetViews>
  <sheetFormatPr defaultColWidth="11.160156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1" width="4.83"/>
    <col collapsed="false" customWidth="true" hidden="false" outlineLevel="0" max="3" min="3" style="2" width="5"/>
    <col collapsed="false" customWidth="true" hidden="false" outlineLevel="0" max="4" min="4" style="2" width="4.16"/>
    <col collapsed="false" customWidth="true" hidden="false" outlineLevel="0" max="5" min="5" style="2" width="4.33"/>
    <col collapsed="false" customWidth="true" hidden="false" outlineLevel="0" max="6" min="6" style="2" width="4.66"/>
    <col collapsed="false" customWidth="true" hidden="false" outlineLevel="0" max="7" min="7" style="2" width="9"/>
    <col collapsed="false" customWidth="true" hidden="false" outlineLevel="0" max="8" min="8" style="2" width="8.33"/>
    <col collapsed="false" customWidth="true" hidden="false" outlineLevel="0" max="9" min="9" style="3" width="5.16"/>
    <col collapsed="false" customWidth="true" hidden="false" outlineLevel="0" max="10" min="10" style="3" width="6"/>
    <col collapsed="false" customWidth="true" hidden="false" outlineLevel="0" max="11" min="11" style="3" width="6.33"/>
    <col collapsed="false" customWidth="true" hidden="false" outlineLevel="0" max="12" min="12" style="3" width="6.49"/>
    <col collapsed="false" customWidth="true" hidden="false" outlineLevel="0" max="13" min="13" style="3" width="8"/>
    <col collapsed="false" customWidth="true" hidden="false" outlineLevel="0" max="15" min="14" style="2" width="7"/>
    <col collapsed="false" customWidth="true" hidden="false" outlineLevel="0" max="16" min="16" style="2" width="8.16"/>
    <col collapsed="false" customWidth="true" hidden="false" outlineLevel="0" max="17" min="17" style="4" width="9.16"/>
    <col collapsed="false" customWidth="true" hidden="false" outlineLevel="0" max="18" min="18" style="4" width="8.66"/>
    <col collapsed="false" customWidth="true" hidden="false" outlineLevel="0" max="19" min="19" style="2" width="5.49"/>
    <col collapsed="false" customWidth="true" hidden="false" outlineLevel="0" max="20" min="20" style="2" width="4.83"/>
    <col collapsed="false" customWidth="true" hidden="false" outlineLevel="0" max="21" min="21" style="2" width="4.16"/>
    <col collapsed="false" customWidth="true" hidden="false" outlineLevel="0" max="22" min="22" style="2" width="5.33"/>
    <col collapsed="false" customWidth="true" hidden="false" outlineLevel="0" max="23" min="23" style="3" width="8.66"/>
    <col collapsed="false" customWidth="true" hidden="false" outlineLevel="0" max="24" min="24" style="3" width="7"/>
    <col collapsed="false" customWidth="true" hidden="false" outlineLevel="0" max="25" min="25" style="3" width="6.83"/>
    <col collapsed="false" customWidth="true" hidden="false" outlineLevel="0" max="26" min="26" style="3" width="7.49"/>
    <col collapsed="false" customWidth="true" hidden="false" outlineLevel="0" max="27" min="27" style="0" width="8.49"/>
    <col collapsed="false" customWidth="true" hidden="false" outlineLevel="0" max="28" min="28" style="5" width="6"/>
    <col collapsed="false" customWidth="true" hidden="false" outlineLevel="0" max="29" min="29" style="6" width="9"/>
    <col collapsed="false" customWidth="true" hidden="false" outlineLevel="0" max="30" min="30" style="0" width="9.16"/>
    <col collapsed="false" customWidth="true" hidden="false" outlineLevel="0" max="31" min="31" style="3" width="7.83"/>
    <col collapsed="false" customWidth="true" hidden="false" outlineLevel="0" max="32" min="32" style="3" width="8.66"/>
    <col collapsed="false" customWidth="true" hidden="false" outlineLevel="0" max="33" min="33" style="0" width="9.33"/>
    <col collapsed="false" customWidth="true" hidden="false" outlineLevel="0" max="34" min="34" style="0" width="8.16"/>
    <col collapsed="false" customWidth="true" hidden="false" outlineLevel="0" max="35" min="35" style="3" width="10.83"/>
    <col collapsed="false" customWidth="true" hidden="false" outlineLevel="0" max="36" min="36" style="2" width="8.49"/>
    <col collapsed="false" customWidth="true" hidden="false" outlineLevel="0" max="37" min="37" style="3" width="10.83"/>
  </cols>
  <sheetData>
    <row r="1" customFormat="false" ht="13" hidden="false" customHeight="false" outlineLevel="0" collapsed="false">
      <c r="A1" s="7" t="s">
        <v>0</v>
      </c>
    </row>
    <row r="2" customFormat="false" ht="8" hidden="false" customHeight="true" outlineLevel="0" collapsed="false">
      <c r="AC2" s="6" t="s">
        <v>1</v>
      </c>
    </row>
    <row r="3" customFormat="false" ht="13" hidden="false" customHeight="false" outlineLevel="0" collapsed="false">
      <c r="A3" s="8" t="s">
        <v>2</v>
      </c>
      <c r="C3" s="2" t="s">
        <v>3</v>
      </c>
      <c r="H3" s="2" t="s">
        <v>4</v>
      </c>
      <c r="J3" s="3" t="s">
        <v>5</v>
      </c>
      <c r="K3" s="3" t="s">
        <v>6</v>
      </c>
      <c r="O3" s="9" t="s">
        <v>7</v>
      </c>
      <c r="T3" s="9" t="s">
        <v>8</v>
      </c>
      <c r="U3" s="9"/>
    </row>
    <row r="4" customFormat="false" ht="15" hidden="false" customHeight="false" outlineLevel="0" collapsed="false">
      <c r="A4" s="0" t="s">
        <v>9</v>
      </c>
      <c r="B4" s="1" t="s">
        <v>10</v>
      </c>
      <c r="C4" s="2" t="s">
        <v>11</v>
      </c>
      <c r="D4" s="10" t="s">
        <v>12</v>
      </c>
      <c r="E4" s="10" t="s">
        <v>12</v>
      </c>
      <c r="F4" s="2" t="s">
        <v>13</v>
      </c>
      <c r="G4" s="11" t="s">
        <v>14</v>
      </c>
      <c r="H4" s="2" t="s">
        <v>15</v>
      </c>
      <c r="J4" s="12" t="s">
        <v>16</v>
      </c>
      <c r="K4" s="3" t="s">
        <v>16</v>
      </c>
      <c r="L4" s="13" t="s">
        <v>17</v>
      </c>
      <c r="M4" s="3" t="s">
        <v>18</v>
      </c>
      <c r="N4" s="11" t="s">
        <v>19</v>
      </c>
      <c r="O4" s="2" t="s">
        <v>20</v>
      </c>
      <c r="P4" s="14" t="s">
        <v>21</v>
      </c>
      <c r="Q4" s="15" t="s">
        <v>22</v>
      </c>
      <c r="R4" s="15" t="s">
        <v>23</v>
      </c>
      <c r="S4" s="2" t="s">
        <v>24</v>
      </c>
      <c r="T4" s="2" t="s">
        <v>25</v>
      </c>
      <c r="U4" s="2" t="s">
        <v>25</v>
      </c>
      <c r="V4" s="14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7" t="s">
        <v>31</v>
      </c>
      <c r="AB4" s="18" t="s">
        <v>32</v>
      </c>
      <c r="AC4" s="4" t="s">
        <v>33</v>
      </c>
      <c r="AD4" s="17" t="s">
        <v>34</v>
      </c>
      <c r="AE4" s="3" t="s">
        <v>35</v>
      </c>
      <c r="AF4" s="3" t="s">
        <v>36</v>
      </c>
      <c r="AG4" s="0" t="s">
        <v>37</v>
      </c>
      <c r="AH4" s="0" t="s">
        <v>38</v>
      </c>
      <c r="AI4" s="3" t="s">
        <v>39</v>
      </c>
      <c r="AJ4" s="2" t="s">
        <v>40</v>
      </c>
      <c r="AK4" s="3" t="s">
        <v>41</v>
      </c>
    </row>
    <row r="5" customFormat="false" ht="13" hidden="false" customHeight="false" outlineLevel="0" collapsed="false">
      <c r="A5" s="19" t="s">
        <v>42</v>
      </c>
      <c r="B5" s="20" t="s">
        <v>43</v>
      </c>
      <c r="C5" s="10" t="s">
        <v>43</v>
      </c>
      <c r="D5" s="2" t="s">
        <v>44</v>
      </c>
      <c r="E5" s="10" t="s">
        <v>45</v>
      </c>
      <c r="F5" s="10"/>
      <c r="G5" s="21" t="s">
        <v>46</v>
      </c>
      <c r="H5" s="10" t="s">
        <v>47</v>
      </c>
      <c r="I5" s="22" t="s">
        <v>48</v>
      </c>
      <c r="J5" s="21" t="s">
        <v>49</v>
      </c>
      <c r="K5" s="21" t="s">
        <v>49</v>
      </c>
      <c r="L5" s="21"/>
      <c r="M5" s="21" t="s">
        <v>50</v>
      </c>
      <c r="N5" s="21" t="s">
        <v>49</v>
      </c>
      <c r="O5" s="21" t="s">
        <v>49</v>
      </c>
      <c r="P5" s="23" t="s">
        <v>49</v>
      </c>
      <c r="Q5" s="24" t="s">
        <v>23</v>
      </c>
      <c r="R5" s="24" t="s">
        <v>51</v>
      </c>
      <c r="S5" s="21" t="s">
        <v>43</v>
      </c>
      <c r="T5" s="10" t="s">
        <v>43</v>
      </c>
      <c r="U5" s="10" t="s">
        <v>52</v>
      </c>
      <c r="V5" s="23" t="s">
        <v>43</v>
      </c>
      <c r="W5" s="25" t="s">
        <v>26</v>
      </c>
      <c r="X5" s="3" t="s">
        <v>53</v>
      </c>
      <c r="Y5" s="3" t="s">
        <v>54</v>
      </c>
      <c r="Z5" s="3" t="s">
        <v>53</v>
      </c>
      <c r="AA5" s="26" t="s">
        <v>55</v>
      </c>
      <c r="AB5" s="27" t="s">
        <v>56</v>
      </c>
      <c r="AC5" s="24"/>
      <c r="AD5" s="28" t="s">
        <v>57</v>
      </c>
      <c r="AE5" s="3" t="s">
        <v>58</v>
      </c>
      <c r="AG5" s="0" t="s">
        <v>59</v>
      </c>
      <c r="AH5" s="0" t="s">
        <v>59</v>
      </c>
      <c r="AI5" s="3" t="s">
        <v>60</v>
      </c>
      <c r="AJ5" s="2" t="s">
        <v>58</v>
      </c>
      <c r="AK5" s="3" t="s">
        <v>51</v>
      </c>
    </row>
    <row r="6" customFormat="false" ht="13" hidden="false" customHeight="false" outlineLevel="0" collapsed="false">
      <c r="A6" s="3" t="n">
        <v>0</v>
      </c>
      <c r="B6" s="1" t="n">
        <v>362.4</v>
      </c>
      <c r="C6" s="2" t="n">
        <v>72.12</v>
      </c>
      <c r="D6" s="2" t="n">
        <v>5.02495840266223</v>
      </c>
      <c r="E6" s="2" t="n">
        <f aca="false">D6*14/12</f>
        <v>5.8624514697726</v>
      </c>
      <c r="G6" s="2" t="n">
        <v>2.63248755644094</v>
      </c>
      <c r="H6" s="2" t="n">
        <v>2.11965293019656</v>
      </c>
      <c r="I6" s="4" t="n">
        <f aca="false">H6/G6</f>
        <v>0.805190104321814</v>
      </c>
      <c r="J6" s="1" t="n">
        <v>275.66184489525</v>
      </c>
      <c r="K6" s="2" t="n">
        <v>86.328</v>
      </c>
      <c r="L6" s="2" t="n">
        <f aca="false">SUM(J6:K6)</f>
        <v>361.98984489525</v>
      </c>
      <c r="M6" s="2"/>
      <c r="N6" s="1" t="n">
        <v>117.612</v>
      </c>
      <c r="O6" s="1" t="n">
        <v>196.02</v>
      </c>
      <c r="P6" s="2" t="n">
        <v>78.408</v>
      </c>
      <c r="Q6" s="4" t="n">
        <f aca="false">P6/O6</f>
        <v>0.4</v>
      </c>
      <c r="R6" s="4" t="n">
        <f aca="false">O6/J6</f>
        <v>0.711088616832288</v>
      </c>
      <c r="S6" s="2" t="n">
        <v>145.38</v>
      </c>
      <c r="T6" s="2" t="n">
        <v>6.96</v>
      </c>
      <c r="U6" s="2" t="n">
        <f aca="false">T6/12</f>
        <v>0.58</v>
      </c>
      <c r="V6" s="2" t="n">
        <v>138.42</v>
      </c>
      <c r="W6" s="4" t="n">
        <f aca="false">0.5*K6/V6</f>
        <v>0.31183355006502</v>
      </c>
      <c r="X6" s="4" t="n">
        <f aca="false">O6/6/C6</f>
        <v>0.452995008319468</v>
      </c>
      <c r="Y6" s="4" t="n">
        <f aca="false">J6*0.5/B6</f>
        <v>0.380328152449296</v>
      </c>
      <c r="Z6" s="4" t="n">
        <f aca="false">J6/6/C6</f>
        <v>0.637044381806364</v>
      </c>
      <c r="AA6" s="17" t="n">
        <v>2467741935.48387</v>
      </c>
      <c r="AB6" s="29"/>
      <c r="AC6" s="4" t="n">
        <f aca="false">AB6/B6</f>
        <v>0</v>
      </c>
      <c r="AD6" s="30" t="n">
        <v>26927419354.8387</v>
      </c>
      <c r="AE6" s="2" t="n">
        <f aca="false">(V6+B6)-($V$6+$B$6)</f>
        <v>0</v>
      </c>
      <c r="AF6" s="2" t="n">
        <f aca="false">100*AE6/($V$6+$B$6)</f>
        <v>0</v>
      </c>
      <c r="AG6" s="30" t="n">
        <f aca="false">G6/AA6</f>
        <v>1.06675966339437E-009</v>
      </c>
      <c r="AH6" s="30" t="n">
        <f aca="false">H6/AA6</f>
        <v>8.58944324654816E-010</v>
      </c>
      <c r="AI6" s="3" t="s">
        <v>61</v>
      </c>
    </row>
    <row r="7" customFormat="false" ht="13" hidden="false" customHeight="false" outlineLevel="0" collapsed="false">
      <c r="A7" s="3" t="n">
        <v>0</v>
      </c>
      <c r="B7" s="1" t="n">
        <v>354.6</v>
      </c>
      <c r="C7" s="2" t="n">
        <v>70.82</v>
      </c>
      <c r="D7" s="2" t="n">
        <v>5.00706015249929</v>
      </c>
      <c r="E7" s="2" t="n">
        <f aca="false">D7*14/12</f>
        <v>5.84157017791584</v>
      </c>
      <c r="G7" s="2" t="n">
        <v>7.85933463957036</v>
      </c>
      <c r="H7" s="2" t="n">
        <v>2.3831301347661</v>
      </c>
      <c r="I7" s="4" t="n">
        <f aca="false">H7/G7</f>
        <v>0.303222886421894</v>
      </c>
      <c r="J7" s="1" t="n">
        <v>277.922642778</v>
      </c>
      <c r="K7" s="2" t="n">
        <v>89.496</v>
      </c>
      <c r="L7" s="2" t="n">
        <f aca="false">SUM(J7:K7)</f>
        <v>367.418642778</v>
      </c>
      <c r="M7" s="2" t="s">
        <v>1</v>
      </c>
      <c r="N7" s="1" t="n">
        <v>135.9072</v>
      </c>
      <c r="O7" s="1" t="n">
        <v>215.1864</v>
      </c>
      <c r="P7" s="2" t="n">
        <v>79.2792</v>
      </c>
      <c r="Q7" s="4" t="n">
        <f aca="false">P7/O7</f>
        <v>0.368421052631579</v>
      </c>
      <c r="R7" s="4" t="n">
        <f aca="false">O7/J7</f>
        <v>0.774267248789396</v>
      </c>
      <c r="S7" s="2" t="n">
        <v>149.88</v>
      </c>
      <c r="T7" s="2" t="n">
        <v>5.82</v>
      </c>
      <c r="U7" s="2" t="n">
        <f aca="false">T7/12</f>
        <v>0.485</v>
      </c>
      <c r="V7" s="2" t="n">
        <v>144.06</v>
      </c>
      <c r="W7" s="4" t="n">
        <f aca="false">0.5*K7/V7</f>
        <v>0.310620574760516</v>
      </c>
      <c r="X7" s="4" t="n">
        <f aca="false">O7/6/C7</f>
        <v>0.506416266591358</v>
      </c>
      <c r="Y7" s="4" t="n">
        <f aca="false">J7*0.5/B7</f>
        <v>0.391881899010152</v>
      </c>
      <c r="Z7" s="4" t="n">
        <f aca="false">J7/6/C7</f>
        <v>0.654058747006495</v>
      </c>
      <c r="AA7" s="17" t="n">
        <v>9508064516.12903</v>
      </c>
      <c r="AB7" s="29"/>
      <c r="AC7" s="4" t="n">
        <f aca="false">AB7/B7</f>
        <v>0</v>
      </c>
      <c r="AD7" s="30" t="n">
        <v>30919354838.7097</v>
      </c>
      <c r="AE7" s="2" t="n">
        <f aca="false">-((V7+B7)-($V$6+$B$6))</f>
        <v>2.15999999999991</v>
      </c>
      <c r="AF7" s="2" t="n">
        <f aca="false">100*AE7/($V$6+$B$6)</f>
        <v>0.431292680004774</v>
      </c>
      <c r="AG7" s="30" t="n">
        <f aca="false">G7/AA7</f>
        <v>8.26596688131234E-010</v>
      </c>
      <c r="AH7" s="30" t="n">
        <f aca="false">H7/AA7</f>
        <v>2.5064303368193E-010</v>
      </c>
      <c r="AI7" s="3" t="s">
        <v>61</v>
      </c>
    </row>
    <row r="8" customFormat="false" ht="13" hidden="false" customHeight="false" outlineLevel="0" collapsed="false">
      <c r="A8" s="3" t="n">
        <v>0.3</v>
      </c>
      <c r="B8" s="1" t="n">
        <v>358.8</v>
      </c>
      <c r="C8" s="2" t="n">
        <v>72.42</v>
      </c>
      <c r="D8" s="2" t="n">
        <v>4.95443247721624</v>
      </c>
      <c r="E8" s="2" t="n">
        <f aca="false">D8*14/12</f>
        <v>5.78017122341895</v>
      </c>
      <c r="F8" s="2" t="n">
        <f aca="false">(C7-C8)/(A8-A7)</f>
        <v>-5.33333333333336</v>
      </c>
      <c r="G8" s="2" t="n">
        <v>14.3893538303825</v>
      </c>
      <c r="H8" s="2" t="n">
        <v>8.52104423355774</v>
      </c>
      <c r="I8" s="4" t="n">
        <f aca="false">H8/G8</f>
        <v>0.592176989599485</v>
      </c>
      <c r="J8" s="1" t="n">
        <v>306.896124051</v>
      </c>
      <c r="K8" s="2" t="n">
        <v>83.16</v>
      </c>
      <c r="L8" s="2" t="n">
        <f aca="false">SUM(J8:K8)</f>
        <v>390.056124051</v>
      </c>
      <c r="M8" s="2" t="n">
        <f aca="false">(L8-L7)*0.16666/(A7-A8)</f>
        <v>-12.5758754298606</v>
      </c>
      <c r="N8" s="2" t="n">
        <v>89.7336</v>
      </c>
      <c r="O8" s="1" t="n">
        <v>197.7624</v>
      </c>
      <c r="P8" s="1" t="n">
        <v>108.0288</v>
      </c>
      <c r="Q8" s="4" t="n">
        <f aca="false">P8/O8</f>
        <v>0.54625550660793</v>
      </c>
      <c r="R8" s="4" t="n">
        <f aca="false">O8/J8</f>
        <v>0.644395235070274</v>
      </c>
      <c r="S8" s="2" t="n">
        <v>157.38</v>
      </c>
      <c r="T8" s="2" t="n">
        <v>4.14</v>
      </c>
      <c r="U8" s="2" t="n">
        <f aca="false">T8/12</f>
        <v>0.345</v>
      </c>
      <c r="V8" s="2" t="n">
        <v>153.24</v>
      </c>
      <c r="W8" s="4" t="n">
        <f aca="false">0.5*K8/V8</f>
        <v>0.27133907595928</v>
      </c>
      <c r="X8" s="4" t="n">
        <f aca="false">O8/6/C8</f>
        <v>0.455128417564209</v>
      </c>
      <c r="Y8" s="4" t="n">
        <f aca="false">J8*0.5/B8</f>
        <v>0.427670184017559</v>
      </c>
      <c r="Z8" s="4" t="n">
        <f aca="false">J8/6/C8</f>
        <v>0.706287683077879</v>
      </c>
      <c r="AA8" s="17" t="n">
        <v>5806451612.90323</v>
      </c>
      <c r="AB8" s="29"/>
      <c r="AC8" s="4" t="n">
        <f aca="false">AB8/B8</f>
        <v>0</v>
      </c>
      <c r="AD8" s="30" t="n">
        <v>37959677419.3548</v>
      </c>
      <c r="AE8" s="2" t="n">
        <f aca="false">-((V8+B8)-($V$6+$B$6))</f>
        <v>-11.22</v>
      </c>
      <c r="AF8" s="2" t="n">
        <f aca="false">100*AE8/($V$6+$B$6)</f>
        <v>-2.24032586558045</v>
      </c>
      <c r="AG8" s="30" t="n">
        <f aca="false">G8/AA8</f>
        <v>2.47816649301032E-009</v>
      </c>
      <c r="AH8" s="30" t="n">
        <f aca="false">H8/AA8</f>
        <v>1.46751317355717E-009</v>
      </c>
      <c r="AI8" s="3" t="s">
        <v>61</v>
      </c>
    </row>
    <row r="9" customFormat="false" ht="13" hidden="false" customHeight="false" outlineLevel="0" collapsed="false">
      <c r="A9" s="3" t="n">
        <v>1</v>
      </c>
      <c r="B9" s="1" t="n">
        <v>313</v>
      </c>
      <c r="C9" s="2" t="n">
        <v>66.92</v>
      </c>
      <c r="D9" s="2" t="n">
        <v>4.67722653915123</v>
      </c>
      <c r="E9" s="2" t="n">
        <f aca="false">D9*14/12</f>
        <v>5.45676429567643</v>
      </c>
      <c r="F9" s="2" t="n">
        <f aca="false">(C8-C9)/(A9-A8)</f>
        <v>7.85714285714286</v>
      </c>
      <c r="G9" s="1" t="n">
        <v>227.396138499782</v>
      </c>
      <c r="H9" s="1" t="n">
        <v>1175.96470786654</v>
      </c>
      <c r="I9" s="4" t="n">
        <f aca="false">H9/G9</f>
        <v>5.1714365759455</v>
      </c>
      <c r="J9" s="1" t="n">
        <v>279.50660983575</v>
      </c>
      <c r="K9" s="2" t="n">
        <v>40.374089514</v>
      </c>
      <c r="L9" s="2" t="n">
        <f aca="false">SUM(J9:K9)</f>
        <v>319.88069934975</v>
      </c>
      <c r="M9" s="2" t="n">
        <f aca="false">(L9-L8)*0.16666/(A8-A9)</f>
        <v>16.7077661153005</v>
      </c>
      <c r="N9" s="2" t="n">
        <v>43.56</v>
      </c>
      <c r="O9" s="1" t="n">
        <v>142.8768</v>
      </c>
      <c r="P9" s="2" t="n">
        <v>99.3168</v>
      </c>
      <c r="Q9" s="4" t="n">
        <f aca="false">P9/O9</f>
        <v>0.695121951219512</v>
      </c>
      <c r="R9" s="4" t="n">
        <f aca="false">O9/J9</f>
        <v>0.511175031187851</v>
      </c>
      <c r="S9" s="2" t="n">
        <v>98.58</v>
      </c>
      <c r="T9" s="2" t="n">
        <v>15.9</v>
      </c>
      <c r="U9" s="2" t="n">
        <f aca="false">T9/12</f>
        <v>1.325</v>
      </c>
      <c r="V9" s="2" t="n">
        <v>82.68</v>
      </c>
      <c r="W9" s="4" t="n">
        <f aca="false">0.5*K9/V9</f>
        <v>0.244158741618287</v>
      </c>
      <c r="X9" s="4" t="n">
        <f aca="false">O9/6/C9</f>
        <v>0.355839808726838</v>
      </c>
      <c r="Y9" s="4" t="n">
        <f aca="false">J9*0.5/B9</f>
        <v>0.446496181846246</v>
      </c>
      <c r="Z9" s="4" t="n">
        <f aca="false">J9/6/C9</f>
        <v>0.696121263786984</v>
      </c>
      <c r="AA9" s="17" t="n">
        <v>1734375000000</v>
      </c>
      <c r="AB9" s="2" t="n">
        <f aca="false">0.86*AJ9</f>
        <v>56.9376856724227</v>
      </c>
      <c r="AC9" s="4" t="n">
        <f aca="false">AB9/B9</f>
        <v>0.181909538889529</v>
      </c>
      <c r="AD9" s="30" t="n">
        <v>3750000000</v>
      </c>
      <c r="AE9" s="2" t="n">
        <f aca="false">-((V9+B9)-($V$6+$B$6))</f>
        <v>105.14</v>
      </c>
      <c r="AF9" s="2" t="n">
        <f aca="false">100*AE9/($V$6+$B$6)</f>
        <v>20.9935705443073</v>
      </c>
      <c r="AG9" s="30" t="n">
        <f aca="false">G9/AA9</f>
        <v>1.31111287062937E-010</v>
      </c>
      <c r="AH9" s="30" t="n">
        <f aca="false">H9/AA9</f>
        <v>6.78033705436564E-010</v>
      </c>
      <c r="AI9" s="3" t="n">
        <v>0.24</v>
      </c>
      <c r="AJ9" s="2" t="n">
        <f aca="false">0.000000000001*88.6*(AI9)^0.59*AA9</f>
        <v>66.2066112470032</v>
      </c>
      <c r="AK9" s="29" t="n">
        <f aca="false">AJ9/J9</f>
        <v>0.236869572729994</v>
      </c>
    </row>
    <row r="10" customFormat="false" ht="13" hidden="false" customHeight="false" outlineLevel="0" collapsed="false">
      <c r="A10" s="3" t="n">
        <v>2</v>
      </c>
      <c r="B10" s="1" t="n">
        <v>285.8</v>
      </c>
      <c r="C10" s="2" t="n">
        <v>62.12</v>
      </c>
      <c r="D10" s="2" t="n">
        <v>4.60077269800386</v>
      </c>
      <c r="E10" s="2" t="n">
        <f aca="false">D10*14/12</f>
        <v>5.36756814767117</v>
      </c>
      <c r="F10" s="2" t="n">
        <f aca="false">(C9-C10)/(A10-A9)</f>
        <v>4.8</v>
      </c>
      <c r="G10" s="1" t="n">
        <v>305.778037837045</v>
      </c>
      <c r="H10" s="1" t="n">
        <v>197.796708759608</v>
      </c>
      <c r="I10" s="4" t="n">
        <f aca="false">H10/G10</f>
        <v>0.646863686348259</v>
      </c>
      <c r="J10" s="1" t="n">
        <v>250.11971297775</v>
      </c>
      <c r="K10" s="2" t="n">
        <v>7.92</v>
      </c>
      <c r="L10" s="2" t="n">
        <f aca="false">SUM(J10:K10)</f>
        <v>258.03971297775</v>
      </c>
      <c r="M10" s="2" t="n">
        <f aca="false">(L10-L9)*0.16666/(A9-A10)</f>
        <v>10.3064187887575</v>
      </c>
      <c r="N10" s="2" t="n">
        <v>27.0072</v>
      </c>
      <c r="O10" s="1" t="n">
        <v>101.9304</v>
      </c>
      <c r="P10" s="2" t="n">
        <v>74.9232</v>
      </c>
      <c r="Q10" s="4" t="n">
        <f aca="false">P10/O10</f>
        <v>0.735042735042735</v>
      </c>
      <c r="R10" s="4" t="n">
        <f aca="false">O10/J10</f>
        <v>0.407526455178155</v>
      </c>
      <c r="S10" s="2" t="n">
        <v>57.18</v>
      </c>
      <c r="T10" s="2" t="n">
        <v>17.28</v>
      </c>
      <c r="U10" s="2" t="n">
        <f aca="false">T10/12</f>
        <v>1.44</v>
      </c>
      <c r="V10" s="2" t="n">
        <v>39.9</v>
      </c>
      <c r="W10" s="4" t="n">
        <f aca="false">0.5*K10/V10</f>
        <v>0.0992481203007519</v>
      </c>
      <c r="X10" s="4" t="n">
        <f aca="false">O10/6/C10</f>
        <v>0.273477141017386</v>
      </c>
      <c r="Y10" s="4" t="n">
        <f aca="false">J10*0.5/B10</f>
        <v>0.437578224243789</v>
      </c>
      <c r="Z10" s="4" t="n">
        <f aca="false">J10/6/C10</f>
        <v>0.671065982447279</v>
      </c>
      <c r="AA10" s="31" t="n">
        <v>3269812500000</v>
      </c>
      <c r="AB10" s="2" t="n">
        <f aca="false">0.86*AJ10</f>
        <v>84.5056628488686</v>
      </c>
      <c r="AC10" s="4" t="n">
        <f aca="false">AB10/B10</f>
        <v>0.295681115636349</v>
      </c>
      <c r="AD10" s="30" t="n">
        <v>0</v>
      </c>
      <c r="AE10" s="2" t="n">
        <f aca="false">-((V10+B10)-($V$6+$B$6))</f>
        <v>175.12</v>
      </c>
      <c r="AF10" s="2" t="n">
        <f aca="false">100*AE10/($V$6+$B$6)</f>
        <v>34.9666546863144</v>
      </c>
      <c r="AG10" s="30" t="n">
        <f aca="false">G10/AA10</f>
        <v>9.3515465439393E-011</v>
      </c>
      <c r="AH10" s="30" t="n">
        <f aca="false">H10/AA10</f>
        <v>6.0491758704699E-011</v>
      </c>
      <c r="AI10" s="3" t="n">
        <v>0.16</v>
      </c>
      <c r="AJ10" s="2" t="n">
        <f aca="false">0.000000000001*88.6*(AI10)^0.59*AA10</f>
        <v>98.2623986614751</v>
      </c>
      <c r="AK10" s="29" t="n">
        <f aca="false">AJ10/J10</f>
        <v>0.392861472179189</v>
      </c>
    </row>
    <row r="11" customFormat="false" ht="13" hidden="false" customHeight="false" outlineLevel="0" collapsed="false">
      <c r="A11" s="3" t="n">
        <v>3</v>
      </c>
      <c r="B11" s="1" t="n">
        <v>283.5</v>
      </c>
      <c r="C11" s="2" t="n">
        <v>63.82</v>
      </c>
      <c r="D11" s="2" t="n">
        <v>4.44218113444061</v>
      </c>
      <c r="E11" s="2" t="n">
        <f aca="false">D11*14/12</f>
        <v>5.18254465684738</v>
      </c>
      <c r="F11" s="2" t="n">
        <f aca="false">(C10-C11)/(A11-A10)</f>
        <v>-1.7</v>
      </c>
      <c r="G11" s="1" t="n">
        <v>238.453618074711</v>
      </c>
      <c r="H11" s="1" t="n">
        <v>118.375627211019</v>
      </c>
      <c r="I11" s="4" t="n">
        <f aca="false">H11/G11</f>
        <v>0.496430409262778</v>
      </c>
      <c r="J11" s="1" t="n">
        <v>248.47885554525</v>
      </c>
      <c r="K11" s="2" t="n">
        <v>7.92</v>
      </c>
      <c r="L11" s="2" t="n">
        <f aca="false">SUM(J11:K11)</f>
        <v>256.39885554525</v>
      </c>
      <c r="M11" s="2" t="n">
        <f aca="false">(L11-L10)*0.16666/(A10-A11)</f>
        <v>0.273465299700433</v>
      </c>
      <c r="N11" s="2" t="n">
        <v>19.1664</v>
      </c>
      <c r="O11" s="2" t="n">
        <v>84.5064</v>
      </c>
      <c r="P11" s="2" t="n">
        <v>65.34</v>
      </c>
      <c r="Q11" s="4" t="n">
        <f aca="false">P11/O11</f>
        <v>0.77319587628866</v>
      </c>
      <c r="R11" s="4" t="n">
        <f aca="false">O11/J11</f>
        <v>0.340094934092332</v>
      </c>
      <c r="S11" s="2" t="n">
        <v>48.48</v>
      </c>
      <c r="T11" s="2" t="n">
        <v>15.12</v>
      </c>
      <c r="U11" s="2" t="n">
        <f aca="false">T11/12</f>
        <v>1.26</v>
      </c>
      <c r="V11" s="2" t="n">
        <v>33.36</v>
      </c>
      <c r="W11" s="4" t="n">
        <f aca="false">0.5*K11/V11</f>
        <v>0.118705035971223</v>
      </c>
      <c r="X11" s="4" t="n">
        <f aca="false">O11/6/C11</f>
        <v>0.220689439047321</v>
      </c>
      <c r="Y11" s="4" t="n">
        <f aca="false">J11*0.5/B11</f>
        <v>0.438234313130953</v>
      </c>
      <c r="Z11" s="4" t="n">
        <f aca="false">J11/6/C11</f>
        <v>0.648905399418286</v>
      </c>
      <c r="AA11" s="17" t="n">
        <v>2426785714285.71</v>
      </c>
      <c r="AB11" s="2" t="n">
        <f aca="false">0.86*AJ11</f>
        <v>65.0022614974326</v>
      </c>
      <c r="AC11" s="4" t="n">
        <f aca="false">AB11/B11</f>
        <v>0.229284873006817</v>
      </c>
      <c r="AD11" s="30" t="n">
        <v>0</v>
      </c>
      <c r="AE11" s="2" t="n">
        <f aca="false">-((V11+B11)-($V$6+$B$6))</f>
        <v>183.96</v>
      </c>
      <c r="AF11" s="2" t="n">
        <f aca="false">100*AE11/($V$6+$B$6)</f>
        <v>36.7317599137415</v>
      </c>
      <c r="AG11" s="30" t="n">
        <f aca="false">G11/AA11</f>
        <v>9.82590332022358E-011</v>
      </c>
      <c r="AH11" s="30" t="n">
        <f aca="false">H11/AA11</f>
        <v>4.87787720663508E-011</v>
      </c>
      <c r="AI11" s="3" t="n">
        <v>0.17</v>
      </c>
      <c r="AJ11" s="2" t="n">
        <f aca="false">0.000000000001*88.6*(AI11)^0.59*AA11</f>
        <v>75.5840249970146</v>
      </c>
      <c r="AK11" s="29" t="n">
        <f aca="false">AJ11/J11</f>
        <v>0.304186949151696</v>
      </c>
    </row>
    <row r="12" customFormat="false" ht="13" hidden="false" customHeight="false" outlineLevel="0" collapsed="false">
      <c r="A12" s="3" t="n">
        <v>4</v>
      </c>
      <c r="B12" s="1" t="n">
        <v>269.6</v>
      </c>
      <c r="C12" s="2" t="n">
        <v>57.92</v>
      </c>
      <c r="D12" s="2" t="n">
        <v>4.65469613259669</v>
      </c>
      <c r="E12" s="2" t="n">
        <f aca="false">D12*14/12</f>
        <v>5.4304788213628</v>
      </c>
      <c r="F12" s="2" t="n">
        <f aca="false">(C11-C12)/(A12-A11)</f>
        <v>5.9</v>
      </c>
      <c r="G12" s="1" t="n">
        <v>186.840777348596</v>
      </c>
      <c r="H12" s="1" t="n">
        <v>160.777931438431</v>
      </c>
      <c r="I12" s="4" t="n">
        <f aca="false">H12/G12</f>
        <v>0.86050772063778</v>
      </c>
      <c r="J12" s="1" t="n">
        <v>261.67742248725</v>
      </c>
      <c r="K12" s="2" t="n">
        <v>12.672</v>
      </c>
      <c r="L12" s="2" t="n">
        <f aca="false">SUM(J12:K12)</f>
        <v>274.34942248725</v>
      </c>
      <c r="M12" s="2" t="n">
        <f aca="false">(L12-L11)*0.16666/(A11-A12)</f>
        <v>-2.99164148655371</v>
      </c>
      <c r="N12" s="2" t="n">
        <v>27.8784</v>
      </c>
      <c r="O12" s="2" t="n">
        <v>75.7944</v>
      </c>
      <c r="P12" s="2" t="n">
        <v>47.916</v>
      </c>
      <c r="Q12" s="4" t="n">
        <f aca="false">P12/O12</f>
        <v>0.632183908045977</v>
      </c>
      <c r="R12" s="4" t="n">
        <f aca="false">O12/J12</f>
        <v>0.289648221384835</v>
      </c>
      <c r="S12" s="2" t="n">
        <v>49.92</v>
      </c>
      <c r="T12" s="2" t="n">
        <v>15.6</v>
      </c>
      <c r="U12" s="2" t="n">
        <f aca="false">T12/12</f>
        <v>1.3</v>
      </c>
      <c r="V12" s="2" t="n">
        <v>34.32</v>
      </c>
      <c r="W12" s="4" t="n">
        <f aca="false">0.5*K12/V12</f>
        <v>0.184615384615385</v>
      </c>
      <c r="X12" s="4" t="n">
        <f aca="false">O12/6/C12</f>
        <v>0.218100828729282</v>
      </c>
      <c r="Y12" s="4" t="n">
        <f aca="false">J12*0.5/B12</f>
        <v>0.48530679244668</v>
      </c>
      <c r="Z12" s="4" t="n">
        <f aca="false">J12/6/C12</f>
        <v>0.752985216641488</v>
      </c>
      <c r="AA12" s="17" t="n">
        <v>2078839285714.29</v>
      </c>
      <c r="AB12" s="2" t="n">
        <f aca="false">0.86*AJ12</f>
        <v>59.4590153815185</v>
      </c>
      <c r="AC12" s="4" t="n">
        <f aca="false">AB12/B12</f>
        <v>0.220545309278629</v>
      </c>
      <c r="AD12" s="30" t="n">
        <v>1875000000</v>
      </c>
      <c r="AE12" s="2" t="n">
        <f aca="false">-((V12+B12)-($V$6+$B$6))</f>
        <v>196.9</v>
      </c>
      <c r="AF12" s="2" t="n">
        <f aca="false">100*AE12/($V$6+$B$6)</f>
        <v>39.3155225430294</v>
      </c>
      <c r="AG12" s="30" t="n">
        <f aca="false">G12/AA12</f>
        <v>8.98774516301282E-011</v>
      </c>
      <c r="AH12" s="30" t="n">
        <f aca="false">H12/AA12</f>
        <v>7.73402410389739E-011</v>
      </c>
      <c r="AI12" s="3" t="n">
        <v>0.19</v>
      </c>
      <c r="AJ12" s="2" t="n">
        <f aca="false">0.000000000001*88.6*(AI12)^0.59*AA12</f>
        <v>69.1383899785099</v>
      </c>
      <c r="AK12" s="29" t="n">
        <f aca="false">AJ12/J12</f>
        <v>0.264212285956304</v>
      </c>
    </row>
    <row r="13" customFormat="false" ht="13" hidden="false" customHeight="false" outlineLevel="0" collapsed="false">
      <c r="A13" s="3" t="n">
        <v>6</v>
      </c>
      <c r="B13" s="1" t="n">
        <v>264.6</v>
      </c>
      <c r="C13" s="2" t="n">
        <v>56.62</v>
      </c>
      <c r="D13" s="2" t="n">
        <v>4.67326033203815</v>
      </c>
      <c r="E13" s="2" t="n">
        <f aca="false">D13*14/12</f>
        <v>5.45213705404451</v>
      </c>
      <c r="F13" s="2" t="n">
        <f aca="false">(C12-C13)/(A13-A12)</f>
        <v>0.650000000000002</v>
      </c>
      <c r="G13" s="1" t="n">
        <v>136.670321632715</v>
      </c>
      <c r="H13" s="1" t="n">
        <v>112.75298642042</v>
      </c>
      <c r="I13" s="4" t="n">
        <f aca="false">H13/G13</f>
        <v>0.824999788347835</v>
      </c>
      <c r="J13" s="1" t="n">
        <v>258.51900058875</v>
      </c>
      <c r="K13" s="2" t="n">
        <v>12.672</v>
      </c>
      <c r="L13" s="2" t="n">
        <f aca="false">SUM(J13:K13)</f>
        <v>271.19100058875</v>
      </c>
      <c r="M13" s="2" t="n">
        <f aca="false">(L13-L12)*0.16666/(A12-A13)</f>
        <v>0.263191296802007</v>
      </c>
      <c r="N13" s="2" t="n">
        <v>28.7496</v>
      </c>
      <c r="O13" s="2" t="n">
        <v>70.5672</v>
      </c>
      <c r="P13" s="2" t="n">
        <v>41.8176</v>
      </c>
      <c r="Q13" s="4" t="n">
        <f aca="false">P13/O13</f>
        <v>0.592592592592593</v>
      </c>
      <c r="R13" s="4" t="n">
        <f aca="false">O13/J13</f>
        <v>0.272967170069862</v>
      </c>
      <c r="S13" s="2" t="n">
        <v>36.96</v>
      </c>
      <c r="T13" s="2" t="n">
        <v>13.68</v>
      </c>
      <c r="U13" s="2" t="n">
        <f aca="false">T13/12</f>
        <v>1.14</v>
      </c>
      <c r="V13" s="2" t="n">
        <v>23.28</v>
      </c>
      <c r="W13" s="4" t="n">
        <f aca="false">0.5*K13/V13</f>
        <v>0.272164948453608</v>
      </c>
      <c r="X13" s="4" t="n">
        <f aca="false">O13/6/C13</f>
        <v>0.207721653126104</v>
      </c>
      <c r="Y13" s="4" t="n">
        <f aca="false">J13*0.5/B13</f>
        <v>0.488509071407313</v>
      </c>
      <c r="Z13" s="4" t="n">
        <f aca="false">J13/6/C13</f>
        <v>0.760976688416196</v>
      </c>
      <c r="AA13" s="31" t="n">
        <v>2362500000000</v>
      </c>
      <c r="AB13" s="2" t="n">
        <f aca="false">0.86*AJ13</f>
        <v>71.6825380989318</v>
      </c>
      <c r="AC13" s="4" t="n">
        <f aca="false">AB13/B13</f>
        <v>0.270909063110097</v>
      </c>
      <c r="AD13" s="30" t="n">
        <v>1875000000</v>
      </c>
      <c r="AE13" s="2" t="n">
        <f aca="false">-((V13+B13)-($V$6+$B$6))</f>
        <v>212.94</v>
      </c>
      <c r="AF13" s="2" t="n">
        <f aca="false">100*AE13/($V$6+$B$6)</f>
        <v>42.5182700371391</v>
      </c>
      <c r="AG13" s="30" t="n">
        <f aca="false">G13/AA13</f>
        <v>5.78498715905672E-011</v>
      </c>
      <c r="AH13" s="30" t="n">
        <f aca="false">H13/AA13</f>
        <v>4.77261318181674E-011</v>
      </c>
      <c r="AI13" s="3" t="n">
        <v>0.21</v>
      </c>
      <c r="AJ13" s="2" t="n">
        <f aca="false">0.000000000001*88.6*(AI13)^0.59*AA13</f>
        <v>83.35178848713</v>
      </c>
      <c r="AK13" s="29" t="n">
        <f aca="false">AJ13/J13</f>
        <v>0.322420357100658</v>
      </c>
    </row>
    <row r="14" customFormat="false" ht="13" hidden="false" customHeight="false" outlineLevel="0" collapsed="false">
      <c r="A14" s="3" t="n">
        <v>9</v>
      </c>
      <c r="B14" s="1" t="n">
        <v>243</v>
      </c>
      <c r="C14" s="2" t="n">
        <v>50.82</v>
      </c>
      <c r="D14" s="2" t="n">
        <v>4.78158205430933</v>
      </c>
      <c r="E14" s="2" t="n">
        <f aca="false">D14*14/12</f>
        <v>5.57851239669422</v>
      </c>
      <c r="F14" s="2" t="n">
        <f aca="false">(C13-C14)/(A14-A13)</f>
        <v>1.93333333333333</v>
      </c>
      <c r="G14" s="1" t="n">
        <v>100.440190823564</v>
      </c>
      <c r="H14" s="2" t="n">
        <v>68.54903381186</v>
      </c>
      <c r="I14" s="4" t="n">
        <f aca="false">H14/G14</f>
        <v>0.682486096947736</v>
      </c>
      <c r="J14" s="1" t="n">
        <v>292.9812565581</v>
      </c>
      <c r="K14" s="2" t="n">
        <v>15.84</v>
      </c>
      <c r="L14" s="2" t="n">
        <f aca="false">SUM(J14:K14)</f>
        <v>308.8212565581</v>
      </c>
      <c r="M14" s="2" t="n">
        <f aca="false">(L14-L13)*0.16666/(A13-A14)</f>
        <v>-2.09048615328395</v>
      </c>
      <c r="N14" s="2" t="n">
        <v>21.78</v>
      </c>
      <c r="O14" s="2" t="n">
        <v>67.0824</v>
      </c>
      <c r="P14" s="2" t="n">
        <v>45.3024</v>
      </c>
      <c r="Q14" s="4" t="n">
        <f aca="false">P14/O14</f>
        <v>0.675324675324675</v>
      </c>
      <c r="R14" s="4" t="n">
        <f aca="false">O14/J14</f>
        <v>0.228964817709071</v>
      </c>
      <c r="S14" s="2" t="n">
        <v>42.78</v>
      </c>
      <c r="T14" s="2" t="n">
        <v>18.12</v>
      </c>
      <c r="U14" s="2" t="n">
        <f aca="false">T14/12</f>
        <v>1.51</v>
      </c>
      <c r="V14" s="2" t="n">
        <v>24.66</v>
      </c>
      <c r="W14" s="4" t="n">
        <f aca="false">0.5*K14/V14</f>
        <v>0.321167883211679</v>
      </c>
      <c r="X14" s="4" t="n">
        <f aca="false">O14/6/C14</f>
        <v>0.22</v>
      </c>
      <c r="Y14" s="4" t="n">
        <f aca="false">J14*0.5/B14</f>
        <v>0.602842091683333</v>
      </c>
      <c r="Z14" s="4" t="n">
        <f aca="false">J14/6/C14</f>
        <v>0.960846309058441</v>
      </c>
      <c r="AA14" s="17" t="n">
        <v>1746964285714.29</v>
      </c>
      <c r="AB14" s="2" t="n">
        <f aca="false">0.86*AJ14</f>
        <v>43.4620335279221</v>
      </c>
      <c r="AC14" s="4" t="n">
        <f aca="false">AB14/B14</f>
        <v>0.178856105053177</v>
      </c>
      <c r="AD14" s="30" t="n">
        <v>0</v>
      </c>
      <c r="AE14" s="2" t="n">
        <f aca="false">-((V14+B14)-($V$6+$B$6))</f>
        <v>233.16</v>
      </c>
      <c r="AF14" s="2" t="n">
        <f aca="false">100*AE14/($V$6+$B$6)</f>
        <v>46.5556487360728</v>
      </c>
      <c r="AG14" s="30" t="n">
        <f aca="false">G14/AA14</f>
        <v>5.74941294707103E-011</v>
      </c>
      <c r="AH14" s="30" t="n">
        <f aca="false">H14/AA14</f>
        <v>3.92389440198729E-011</v>
      </c>
      <c r="AI14" s="3" t="n">
        <v>0.15</v>
      </c>
      <c r="AJ14" s="2" t="n">
        <f aca="false">0.000000000001*88.6*(AI14)^0.59*AA14</f>
        <v>50.5372482882815</v>
      </c>
      <c r="AK14" s="29" t="n">
        <f aca="false">AJ14/J14</f>
        <v>0.172493110590027</v>
      </c>
    </row>
    <row r="15" customFormat="false" ht="13" hidden="false" customHeight="false" outlineLevel="0" collapsed="false">
      <c r="A15" s="3" t="n">
        <v>12</v>
      </c>
      <c r="B15" s="1" t="n">
        <v>221.1</v>
      </c>
      <c r="C15" s="2" t="n">
        <v>46.52</v>
      </c>
      <c r="D15" s="2" t="n">
        <v>4.75279449699054</v>
      </c>
      <c r="E15" s="2" t="n">
        <f aca="false">D15*14/12</f>
        <v>5.54492691315563</v>
      </c>
      <c r="F15" s="2" t="n">
        <f aca="false">(C14-C15)/(A15-A14)</f>
        <v>1.43333333333333</v>
      </c>
      <c r="G15" s="32" t="n">
        <v>91.3824093383612</v>
      </c>
      <c r="H15" s="32" t="n">
        <v>64.8504779260547</v>
      </c>
      <c r="I15" s="4" t="n">
        <f aca="false">H15/G15</f>
        <v>0.709660408338908</v>
      </c>
      <c r="J15" s="1" t="n">
        <v>229.6212702498</v>
      </c>
      <c r="K15" s="2" t="n">
        <v>19.8</v>
      </c>
      <c r="L15" s="2" t="n">
        <f aca="false">SUM(J15:K15)</f>
        <v>249.4212702498</v>
      </c>
      <c r="M15" s="2" t="n">
        <f aca="false">(L15-L14)*0.16666/(A14-A15)</f>
        <v>3.29986723938042</v>
      </c>
      <c r="N15" s="2" t="n">
        <v>4.356</v>
      </c>
      <c r="O15" s="2" t="n">
        <v>51.4008</v>
      </c>
      <c r="P15" s="2" t="n">
        <v>47.0448</v>
      </c>
      <c r="Q15" s="4" t="n">
        <f aca="false">P15/O15</f>
        <v>0.915254237288135</v>
      </c>
      <c r="R15" s="4" t="n">
        <f aca="false">O15/J15</f>
        <v>0.223850342540489</v>
      </c>
      <c r="S15" s="2" t="n">
        <v>40.74</v>
      </c>
      <c r="T15" s="2" t="n">
        <v>17.04</v>
      </c>
      <c r="U15" s="2" t="n">
        <f aca="false">T15/12</f>
        <v>1.42</v>
      </c>
      <c r="V15" s="2" t="n">
        <v>23.7</v>
      </c>
      <c r="W15" s="4" t="n">
        <f aca="false">0.5*K15/V15</f>
        <v>0.417721518987342</v>
      </c>
      <c r="X15" s="4" t="n">
        <f aca="false">O15/6/C15</f>
        <v>0.184153052450559</v>
      </c>
      <c r="Y15" s="4" t="n">
        <f aca="false">J15*0.5/B15</f>
        <v>0.519270172432836</v>
      </c>
      <c r="Z15" s="4" t="n">
        <f aca="false">J15/6/C15</f>
        <v>0.822661472663371</v>
      </c>
      <c r="AA15" s="17" t="n">
        <v>1811071428571.43</v>
      </c>
      <c r="AB15" s="2" t="n">
        <f aca="false">0.86*AJ15</f>
        <v>45.05692978025</v>
      </c>
      <c r="AC15" s="4" t="n">
        <f aca="false">AB15/B15</f>
        <v>0.203785299774989</v>
      </c>
      <c r="AD15" s="30" t="n">
        <v>0</v>
      </c>
      <c r="AE15" s="2" t="n">
        <f aca="false">-((V15+B15)-($V$6+$B$6))</f>
        <v>256.02</v>
      </c>
      <c r="AF15" s="2" t="n">
        <f aca="false">100*AE15/($V$6+$B$6)</f>
        <v>51.1201629327902</v>
      </c>
      <c r="AG15" s="30" t="n">
        <f aca="false">G15/AA15</f>
        <v>5.04576505910888E-011</v>
      </c>
      <c r="AH15" s="30" t="n">
        <f aca="false">H15/AA15</f>
        <v>3.5807796922294E-011</v>
      </c>
      <c r="AI15" s="3" t="n">
        <v>0.15</v>
      </c>
      <c r="AJ15" s="2" t="n">
        <f aca="false">0.000000000001*88.6*(AI15)^0.59*AA15</f>
        <v>52.3917788142442</v>
      </c>
      <c r="AK15" s="29" t="n">
        <f aca="false">AJ15/J15</f>
        <v>0.228166052549262</v>
      </c>
    </row>
    <row r="16" customFormat="false" ht="13" hidden="false" customHeight="false" outlineLevel="0" collapsed="false">
      <c r="A16" s="3" t="n">
        <v>19</v>
      </c>
      <c r="B16" s="1" t="n">
        <v>216.4</v>
      </c>
      <c r="C16" s="2" t="n">
        <v>43.42</v>
      </c>
      <c r="D16" s="2" t="n">
        <v>4.98387839705205</v>
      </c>
      <c r="E16" s="2" t="n">
        <f aca="false">D16*14/12</f>
        <v>5.81452479656072</v>
      </c>
      <c r="F16" s="2" t="n">
        <f aca="false">(C15-C16)/(A16-A15)</f>
        <v>0.442857142857143</v>
      </c>
      <c r="G16" s="2" t="n">
        <v>48.7500789670307</v>
      </c>
      <c r="H16" s="2" t="n">
        <v>4.35814868616483</v>
      </c>
      <c r="I16" s="4" t="n">
        <f aca="false">H16/G16</f>
        <v>0.0893977769576991</v>
      </c>
      <c r="J16" s="1" t="n">
        <v>191.56396854375</v>
      </c>
      <c r="K16" s="2" t="n">
        <v>14.256</v>
      </c>
      <c r="L16" s="2" t="n">
        <f aca="false">SUM(J16:K16)</f>
        <v>205.81996854375</v>
      </c>
      <c r="M16" s="2" t="n">
        <f aca="false">(L16-L15)*0.16666/(A15-A16)</f>
        <v>1.03808470604719</v>
      </c>
      <c r="N16" s="2" t="n">
        <v>23.5224</v>
      </c>
      <c r="O16" s="2" t="n">
        <v>67.0824</v>
      </c>
      <c r="P16" s="2" t="n">
        <v>43.56</v>
      </c>
      <c r="Q16" s="4" t="n">
        <f aca="false">P16/O16</f>
        <v>0.649350649350649</v>
      </c>
      <c r="R16" s="4" t="n">
        <f aca="false">O16/J16</f>
        <v>0.350182764065464</v>
      </c>
      <c r="S16" s="2" t="n">
        <v>35.64</v>
      </c>
      <c r="T16" s="2" t="n">
        <v>12.9</v>
      </c>
      <c r="U16" s="2" t="n">
        <f aca="false">T16/12</f>
        <v>1.075</v>
      </c>
      <c r="V16" s="2" t="n">
        <v>22.74</v>
      </c>
      <c r="W16" s="4" t="n">
        <f aca="false">0.5*K16/V16</f>
        <v>0.313456464379947</v>
      </c>
      <c r="X16" s="4" t="n">
        <f aca="false">O16/6/C16</f>
        <v>0.257494242284661</v>
      </c>
      <c r="Y16" s="4" t="n">
        <f aca="false">J16*0.5/B16</f>
        <v>0.442615454121419</v>
      </c>
      <c r="Z16" s="4" t="n">
        <f aca="false">J16/6/C16</f>
        <v>0.735313866665707</v>
      </c>
      <c r="AA16" s="17" t="n">
        <v>1188238636363.64</v>
      </c>
      <c r="AB16" s="2" t="n">
        <f aca="false">0.86*AJ16</f>
        <v>28.3825481846761</v>
      </c>
      <c r="AC16" s="4" t="n">
        <f aca="false">AB16/B16</f>
        <v>0.131157801223087</v>
      </c>
      <c r="AD16" s="33" t="n">
        <v>0</v>
      </c>
      <c r="AE16" s="2" t="n">
        <f aca="false">-((V16+B16)-($V$6+$B$6))</f>
        <v>261.68</v>
      </c>
      <c r="AF16" s="2" t="n">
        <f aca="false">100*AE16/($V$6+$B$6)</f>
        <v>52.2503094924324</v>
      </c>
      <c r="AG16" s="30" t="n">
        <f aca="false">G16/AA16</f>
        <v>4.1027178779694E-011</v>
      </c>
      <c r="AH16" s="30" t="n">
        <f aca="false">H16/AA16</f>
        <v>3.66773857775073E-012</v>
      </c>
      <c r="AI16" s="3" t="n">
        <v>0.14</v>
      </c>
      <c r="AJ16" s="2" t="n">
        <f aca="false">0.000000000001*88.6*(AI16)^0.59*AA16</f>
        <v>33.0029630054373</v>
      </c>
      <c r="AK16" s="29" t="n">
        <f aca="false">AJ16/J16</f>
        <v>0.172281683535388</v>
      </c>
    </row>
    <row r="17" customFormat="false" ht="13" hidden="false" customHeight="false" outlineLevel="0" collapsed="false">
      <c r="A17" s="3" t="n">
        <v>28</v>
      </c>
      <c r="B17" s="1" t="n">
        <v>213</v>
      </c>
      <c r="C17" s="2" t="n">
        <v>40.02</v>
      </c>
      <c r="D17" s="2" t="n">
        <v>5.32233883058471</v>
      </c>
      <c r="E17" s="2" t="n">
        <f aca="false">D17*14/12</f>
        <v>6.20939530234883</v>
      </c>
      <c r="F17" s="2" t="n">
        <f aca="false">(C16-C17)/(A17-A16)</f>
        <v>0.377777777777778</v>
      </c>
      <c r="G17" s="2" t="n">
        <v>37.8704192889883</v>
      </c>
      <c r="H17" s="2" t="n">
        <v>25.3139754980525</v>
      </c>
      <c r="I17" s="4" t="n">
        <f aca="false">H17/G17</f>
        <v>0.668436631368724</v>
      </c>
      <c r="J17" s="1" t="n">
        <v>182.68285055625</v>
      </c>
      <c r="K17" s="2" t="n">
        <v>14.256</v>
      </c>
      <c r="L17" s="2" t="n">
        <f aca="false">SUM(J17:K17)</f>
        <v>196.93885055625</v>
      </c>
      <c r="M17" s="2" t="n">
        <f aca="false">(L17-L16)*0.16666/(A16-A17)</f>
        <v>0.16445856931075</v>
      </c>
      <c r="N17" s="2" t="n">
        <v>2.6136</v>
      </c>
      <c r="O17" s="2" t="n">
        <v>33.9768</v>
      </c>
      <c r="P17" s="2" t="n">
        <v>31.3632</v>
      </c>
      <c r="Q17" s="4" t="n">
        <f aca="false">P17/O17</f>
        <v>0.923076923076923</v>
      </c>
      <c r="R17" s="4" t="n">
        <f aca="false">O17/J17</f>
        <v>0.185987901417918</v>
      </c>
      <c r="S17" s="2" t="n">
        <v>25.26</v>
      </c>
      <c r="T17" s="2" t="n">
        <v>4.02</v>
      </c>
      <c r="U17" s="2" t="n">
        <f aca="false">T17/12</f>
        <v>0.335</v>
      </c>
      <c r="V17" s="2" t="n">
        <v>21.24</v>
      </c>
      <c r="W17" s="4" t="n">
        <f aca="false">0.5*K17/V17</f>
        <v>0.335593220338983</v>
      </c>
      <c r="X17" s="4" t="n">
        <f aca="false">O17/6/C17</f>
        <v>0.141499250374813</v>
      </c>
      <c r="Y17" s="4" t="n">
        <f aca="false">J17*0.5/B17</f>
        <v>0.428832982526408</v>
      </c>
      <c r="Z17" s="4" t="n">
        <f aca="false">J17/6/C17</f>
        <v>0.760798144911919</v>
      </c>
      <c r="AA17" s="17" t="n">
        <v>502406524926.686</v>
      </c>
      <c r="AB17" s="2" t="n">
        <f aca="false">0.86*AJ17</f>
        <v>10.9573208661547</v>
      </c>
      <c r="AC17" s="4" t="n">
        <f aca="false">AB17/B17</f>
        <v>0.0514428209678626</v>
      </c>
      <c r="AD17" s="30" t="n">
        <v>0</v>
      </c>
      <c r="AE17" s="2" t="n">
        <f aca="false">-((V17+B17)-($V$6+$B$6))</f>
        <v>266.58</v>
      </c>
      <c r="AF17" s="2" t="n">
        <f aca="false">100*AE17/($V$6+$B$6)</f>
        <v>53.2287049239248</v>
      </c>
      <c r="AG17" s="30" t="n">
        <f aca="false">G17/AA17</f>
        <v>7.53780403121049E-011</v>
      </c>
      <c r="AH17" s="30" t="n">
        <f aca="false">H17/AA17</f>
        <v>5.03854433453993E-011</v>
      </c>
      <c r="AI17" s="3" t="n">
        <v>0.12</v>
      </c>
      <c r="AJ17" s="2" t="n">
        <f aca="false">0.000000000001*88.6*(AI17)^0.59*AA17</f>
        <v>12.7410707745985</v>
      </c>
      <c r="AK17" s="29" t="n">
        <f aca="false">AJ17/J17</f>
        <v>0.0697442082593047</v>
      </c>
    </row>
    <row r="18" customFormat="false" ht="13" hidden="false" customHeight="false" outlineLevel="0" collapsed="false">
      <c r="A18" s="3" t="s">
        <v>62</v>
      </c>
      <c r="G18" s="2" t="n">
        <v>34.7148226533525</v>
      </c>
      <c r="H18" s="2" t="n">
        <v>21.7703104733996</v>
      </c>
      <c r="I18" s="4" t="n">
        <f aca="false">H18/G18</f>
        <v>0.627118585360169</v>
      </c>
      <c r="J18" s="1"/>
      <c r="K18" s="2"/>
      <c r="L18" s="2"/>
      <c r="M18" s="2"/>
      <c r="AA18" s="17"/>
      <c r="AB18" s="18"/>
      <c r="AC18" s="4"/>
      <c r="AD18" s="17"/>
      <c r="AE18" s="3" t="s">
        <v>1</v>
      </c>
      <c r="AF18" s="3" t="s">
        <v>1</v>
      </c>
      <c r="AK18" s="29"/>
    </row>
    <row r="19" customFormat="false" ht="13" hidden="false" customHeight="false" outlineLevel="0" collapsed="false">
      <c r="A19" s="3" t="s">
        <v>63</v>
      </c>
      <c r="G19" s="2" t="n">
        <v>28.2374715127391</v>
      </c>
      <c r="H19" s="2" t="n">
        <v>28.9577593249735</v>
      </c>
      <c r="I19" s="4" t="n">
        <f aca="false">H19/G19</f>
        <v>1.02550822625565</v>
      </c>
      <c r="J19" s="1"/>
      <c r="K19" s="2"/>
      <c r="L19" s="2"/>
      <c r="M19" s="2"/>
      <c r="AA19" s="17"/>
      <c r="AB19" s="18"/>
      <c r="AC19" s="4"/>
      <c r="AD19" s="17"/>
      <c r="AK19" s="29"/>
    </row>
    <row r="20" customFormat="false" ht="10" hidden="false" customHeight="true" outlineLevel="0" collapsed="false">
      <c r="A20" s="3"/>
      <c r="I20" s="4"/>
      <c r="J20" s="1"/>
      <c r="K20" s="2"/>
      <c r="L20" s="2"/>
      <c r="M20" s="2"/>
      <c r="AA20" s="17"/>
      <c r="AB20" s="18"/>
      <c r="AC20" s="4"/>
      <c r="AD20" s="17"/>
      <c r="AK20" s="29"/>
    </row>
    <row r="21" customFormat="false" ht="13" hidden="false" customHeight="false" outlineLevel="0" collapsed="false">
      <c r="A21" s="8" t="s">
        <v>64</v>
      </c>
      <c r="C21" s="2" t="s">
        <v>3</v>
      </c>
      <c r="H21" s="2" t="s">
        <v>4</v>
      </c>
      <c r="J21" s="3" t="s">
        <v>5</v>
      </c>
      <c r="K21" s="3" t="s">
        <v>6</v>
      </c>
      <c r="O21" s="9" t="s">
        <v>7</v>
      </c>
      <c r="T21" s="9" t="s">
        <v>8</v>
      </c>
      <c r="U21" s="9"/>
      <c r="AA21" s="17"/>
      <c r="AB21" s="18"/>
      <c r="AC21" s="4"/>
      <c r="AD21" s="17"/>
      <c r="AK21" s="29"/>
    </row>
    <row r="22" customFormat="false" ht="13" hidden="false" customHeight="false" outlineLevel="0" collapsed="false">
      <c r="A22" s="0" t="s">
        <v>65</v>
      </c>
      <c r="B22" s="1" t="s">
        <v>10</v>
      </c>
      <c r="C22" s="2" t="s">
        <v>11</v>
      </c>
      <c r="E22" s="10" t="s">
        <v>12</v>
      </c>
      <c r="F22" s="10" t="s">
        <v>12</v>
      </c>
      <c r="G22" s="11" t="s">
        <v>14</v>
      </c>
      <c r="H22" s="2" t="s">
        <v>15</v>
      </c>
      <c r="J22" s="12" t="s">
        <v>16</v>
      </c>
      <c r="K22" s="3" t="s">
        <v>16</v>
      </c>
      <c r="N22" s="11" t="s">
        <v>19</v>
      </c>
      <c r="O22" s="2" t="s">
        <v>20</v>
      </c>
      <c r="P22" s="14" t="s">
        <v>21</v>
      </c>
      <c r="Q22" s="15" t="s">
        <v>22</v>
      </c>
      <c r="R22" s="15" t="s">
        <v>23</v>
      </c>
      <c r="S22" s="2" t="s">
        <v>24</v>
      </c>
      <c r="T22" s="2" t="s">
        <v>25</v>
      </c>
      <c r="U22" s="2" t="s">
        <v>25</v>
      </c>
      <c r="V22" s="14" t="s">
        <v>26</v>
      </c>
      <c r="W22" s="16" t="s">
        <v>27</v>
      </c>
      <c r="X22" s="16" t="s">
        <v>28</v>
      </c>
      <c r="Y22" s="16"/>
      <c r="Z22" s="16"/>
      <c r="AA22" s="17" t="s">
        <v>31</v>
      </c>
      <c r="AB22" s="18" t="s">
        <v>32</v>
      </c>
      <c r="AC22" s="4" t="s">
        <v>33</v>
      </c>
      <c r="AD22" s="17" t="s">
        <v>34</v>
      </c>
      <c r="AE22" s="3" t="s">
        <v>35</v>
      </c>
      <c r="AF22" s="3" t="s">
        <v>36</v>
      </c>
      <c r="AG22" s="0" t="s">
        <v>37</v>
      </c>
      <c r="AH22" s="0" t="s">
        <v>38</v>
      </c>
      <c r="AI22" s="3" t="s">
        <v>39</v>
      </c>
      <c r="AK22" s="29"/>
    </row>
    <row r="23" customFormat="false" ht="13" hidden="false" customHeight="false" outlineLevel="0" collapsed="false">
      <c r="A23" s="19" t="s">
        <v>42</v>
      </c>
      <c r="B23" s="20" t="s">
        <v>43</v>
      </c>
      <c r="C23" s="10" t="s">
        <v>43</v>
      </c>
      <c r="D23" s="10" t="s">
        <v>12</v>
      </c>
      <c r="E23" s="2" t="s">
        <v>44</v>
      </c>
      <c r="F23" s="10" t="s">
        <v>45</v>
      </c>
      <c r="G23" s="21" t="s">
        <v>46</v>
      </c>
      <c r="H23" s="10" t="s">
        <v>47</v>
      </c>
      <c r="I23" s="22" t="s">
        <v>48</v>
      </c>
      <c r="J23" s="21" t="s">
        <v>49</v>
      </c>
      <c r="K23" s="21" t="s">
        <v>49</v>
      </c>
      <c r="L23" s="21"/>
      <c r="M23" s="21"/>
      <c r="N23" s="21" t="s">
        <v>49</v>
      </c>
      <c r="O23" s="21" t="s">
        <v>49</v>
      </c>
      <c r="P23" s="23" t="s">
        <v>49</v>
      </c>
      <c r="Q23" s="24" t="s">
        <v>23</v>
      </c>
      <c r="R23" s="24" t="s">
        <v>51</v>
      </c>
      <c r="S23" s="21" t="s">
        <v>43</v>
      </c>
      <c r="T23" s="10" t="s">
        <v>43</v>
      </c>
      <c r="U23" s="10" t="s">
        <v>52</v>
      </c>
      <c r="V23" s="23" t="s">
        <v>43</v>
      </c>
      <c r="W23" s="25" t="s">
        <v>26</v>
      </c>
      <c r="X23" s="3" t="s">
        <v>53</v>
      </c>
      <c r="AA23" s="26" t="s">
        <v>55</v>
      </c>
      <c r="AB23" s="27" t="s">
        <v>56</v>
      </c>
      <c r="AC23" s="24"/>
      <c r="AD23" s="28" t="s">
        <v>57</v>
      </c>
      <c r="AE23" s="3" t="s">
        <v>58</v>
      </c>
      <c r="AG23" s="0" t="s">
        <v>59</v>
      </c>
      <c r="AH23" s="0" t="s">
        <v>59</v>
      </c>
      <c r="AI23" s="3" t="s">
        <v>60</v>
      </c>
      <c r="AK23" s="29"/>
    </row>
    <row r="24" customFormat="false" ht="13" hidden="false" customHeight="false" outlineLevel="0" collapsed="false">
      <c r="A24" s="3" t="n">
        <v>0</v>
      </c>
      <c r="G24" s="32" t="n">
        <v>2.53417983445147</v>
      </c>
      <c r="H24" s="32" t="n">
        <v>1.7405900915645</v>
      </c>
      <c r="I24" s="4" t="n">
        <f aca="false">H24/G24</f>
        <v>0.686845530021848</v>
      </c>
      <c r="K24" s="2" t="n">
        <v>88.704</v>
      </c>
      <c r="L24" s="2"/>
      <c r="M24" s="2"/>
      <c r="S24" s="2" t="n">
        <v>138.84</v>
      </c>
      <c r="T24" s="2" t="n">
        <v>10.602669456</v>
      </c>
      <c r="U24" s="2" t="n">
        <f aca="false">T24/12</f>
        <v>0.883555788</v>
      </c>
      <c r="V24" s="2" t="n">
        <v>128.237330544</v>
      </c>
      <c r="W24" s="4" t="n">
        <f aca="false">0.5*K24/V24</f>
        <v>0.345858727812353</v>
      </c>
      <c r="AA24" s="17" t="n">
        <v>9435483870.96774</v>
      </c>
      <c r="AB24" s="29"/>
      <c r="AC24" s="4"/>
      <c r="AD24" s="17" t="n">
        <v>7475806451.6129</v>
      </c>
      <c r="AE24" s="2" t="n">
        <f aca="false">(V24+B24)-($V$24+$B$24)</f>
        <v>0</v>
      </c>
      <c r="AF24" s="2" t="n">
        <f aca="false">100*AE24/($V$24+$B$24)</f>
        <v>0</v>
      </c>
      <c r="AG24" s="30" t="n">
        <f aca="false">G24/AA24</f>
        <v>2.68579743138446E-010</v>
      </c>
      <c r="AH24" s="30" t="n">
        <f aca="false">H24/AA24</f>
        <v>1.84472796029058E-010</v>
      </c>
      <c r="AI24" s="3" t="s">
        <v>61</v>
      </c>
      <c r="AK24" s="29"/>
    </row>
    <row r="25" customFormat="false" ht="13" hidden="false" customHeight="false" outlineLevel="0" collapsed="false">
      <c r="A25" s="3" t="n">
        <v>0</v>
      </c>
      <c r="G25" s="32" t="n">
        <v>2.5638880327815</v>
      </c>
      <c r="H25" s="32" t="n">
        <v>1.52037748804408</v>
      </c>
      <c r="I25" s="4" t="n">
        <f aca="false">H25/G25</f>
        <v>0.592996834730985</v>
      </c>
      <c r="K25" s="2" t="n">
        <v>90.288</v>
      </c>
      <c r="L25" s="2"/>
      <c r="M25" s="2"/>
      <c r="S25" s="2" t="n">
        <v>135.84</v>
      </c>
      <c r="T25" s="2" t="n">
        <v>9.556580916</v>
      </c>
      <c r="U25" s="2" t="n">
        <f aca="false">T25/12</f>
        <v>0.796381743</v>
      </c>
      <c r="V25" s="2" t="n">
        <v>126.283419084</v>
      </c>
      <c r="W25" s="4" t="n">
        <f aca="false">0.5*K25/V25</f>
        <v>0.357481610233973</v>
      </c>
      <c r="AA25" s="17" t="n">
        <v>10524193548.3871</v>
      </c>
      <c r="AB25" s="29"/>
      <c r="AC25" s="4"/>
      <c r="AD25" s="17" t="n">
        <v>3919354838.70968</v>
      </c>
      <c r="AE25" s="2" t="n">
        <f aca="false">-((V25+B25)-($V$24+$B$24))</f>
        <v>1.95391146</v>
      </c>
      <c r="AF25" s="2" t="n">
        <f aca="false">100*AE25/($V$24+$B$24)</f>
        <v>1.52366822649165</v>
      </c>
      <c r="AG25" s="30" t="n">
        <f aca="false">G25/AA25</f>
        <v>2.43618479743223E-010</v>
      </c>
      <c r="AH25" s="30" t="n">
        <f aca="false">H25/AA25</f>
        <v>1.44464987369706E-010</v>
      </c>
      <c r="AI25" s="3" t="s">
        <v>61</v>
      </c>
      <c r="AK25" s="29"/>
    </row>
    <row r="26" customFormat="false" ht="13" hidden="false" customHeight="false" outlineLevel="0" collapsed="false">
      <c r="A26" s="3" t="n">
        <v>0.3</v>
      </c>
      <c r="G26" s="32" t="n">
        <v>3.49312981381793</v>
      </c>
      <c r="H26" s="32" t="n">
        <v>2.25462571299643</v>
      </c>
      <c r="I26" s="4" t="n">
        <f aca="false">H26/G26</f>
        <v>0.645445727232268</v>
      </c>
      <c r="K26" s="2" t="n">
        <v>76.032</v>
      </c>
      <c r="L26" s="2"/>
      <c r="M26" s="2"/>
      <c r="S26" s="2" t="n">
        <v>126.96</v>
      </c>
      <c r="T26" s="2" t="n">
        <v>8.508615984</v>
      </c>
      <c r="U26" s="2" t="n">
        <f aca="false">T26/12</f>
        <v>0.709051332</v>
      </c>
      <c r="V26" s="2" t="n">
        <v>118.451384016</v>
      </c>
      <c r="W26" s="4" t="n">
        <f aca="false">0.5*K26/V26</f>
        <v>0.320941796635022</v>
      </c>
      <c r="AA26" s="17" t="n">
        <v>7548387096.7742</v>
      </c>
      <c r="AB26" s="29"/>
      <c r="AC26" s="4"/>
      <c r="AD26" s="17" t="n">
        <v>5733870967.74194</v>
      </c>
      <c r="AE26" s="2" t="n">
        <f aca="false">-((V26+B26)-($V$24+$B$24))</f>
        <v>9.785946528</v>
      </c>
      <c r="AF26" s="2" t="n">
        <f aca="false">100*AE26/($V$24+$B$24)</f>
        <v>7.63112152014292</v>
      </c>
      <c r="AG26" s="30" t="n">
        <f aca="false">G26/AA26</f>
        <v>4.6276506080494E-010</v>
      </c>
      <c r="AH26" s="30" t="n">
        <f aca="false">H26/AA26</f>
        <v>2.98689731208929E-010</v>
      </c>
      <c r="AI26" s="3" t="s">
        <v>61</v>
      </c>
      <c r="AK26" s="29"/>
    </row>
    <row r="27" customFormat="false" ht="13" hidden="false" customHeight="false" outlineLevel="0" collapsed="false">
      <c r="A27" s="3" t="n">
        <v>1</v>
      </c>
      <c r="G27" s="32" t="n">
        <v>141.436037757033</v>
      </c>
      <c r="H27" s="32" t="n">
        <v>52.5733840927299</v>
      </c>
      <c r="I27" s="4" t="n">
        <f aca="false">H27/G27</f>
        <v>0.371711375166233</v>
      </c>
      <c r="K27" s="2" t="n">
        <v>59.4</v>
      </c>
      <c r="L27" s="2"/>
      <c r="M27" s="2"/>
      <c r="S27" s="2" t="n">
        <v>83.4</v>
      </c>
      <c r="T27" s="2" t="n">
        <v>9.834286932</v>
      </c>
      <c r="U27" s="2" t="n">
        <f aca="false">T27/12</f>
        <v>0.819523911</v>
      </c>
      <c r="V27" s="2" t="n">
        <v>73.565713068</v>
      </c>
      <c r="W27" s="4" t="n">
        <f aca="false">0.5*K27/V27</f>
        <v>0.403720684016846</v>
      </c>
      <c r="AA27" s="17" t="n">
        <v>802187500000</v>
      </c>
      <c r="AB27" s="2"/>
      <c r="AC27" s="4"/>
      <c r="AD27" s="17" t="n">
        <v>0</v>
      </c>
      <c r="AE27" s="2" t="n">
        <f aca="false">-((V27+B27)-($V$24+$B$24))</f>
        <v>54.671617476</v>
      </c>
      <c r="AF27" s="2" t="n">
        <f aca="false">100*AE27/($V$24+$B$24)</f>
        <v>42.6331531107796</v>
      </c>
      <c r="AG27" s="30" t="n">
        <f aca="false">G27/AA27</f>
        <v>1.76312941496885E-010</v>
      </c>
      <c r="AH27" s="30" t="n">
        <f aca="false">H27/AA27</f>
        <v>6.55375259434108E-011</v>
      </c>
      <c r="AI27" s="3" t="s">
        <v>61</v>
      </c>
      <c r="AK27" s="29"/>
    </row>
    <row r="28" customFormat="false" ht="13" hidden="false" customHeight="false" outlineLevel="0" collapsed="false">
      <c r="A28" s="3" t="n">
        <v>2</v>
      </c>
      <c r="G28" s="32" t="n">
        <v>167.938099040224</v>
      </c>
      <c r="H28" s="32" t="n">
        <v>5.20085851289406</v>
      </c>
      <c r="I28" s="4" t="n">
        <f aca="false">H28/G28</f>
        <v>0.0309689018907399</v>
      </c>
      <c r="K28" s="2" t="n">
        <v>26.928</v>
      </c>
      <c r="L28" s="2"/>
      <c r="M28" s="2"/>
      <c r="Q28" s="4" t="s">
        <v>1</v>
      </c>
      <c r="S28" s="2" t="n">
        <v>61.98</v>
      </c>
      <c r="T28" s="2" t="n">
        <v>9.47855472</v>
      </c>
      <c r="U28" s="2" t="n">
        <f aca="false">T28/12</f>
        <v>0.78987956</v>
      </c>
      <c r="V28" s="2" t="n">
        <v>52.50144528</v>
      </c>
      <c r="W28" s="4" t="n">
        <f aca="false">0.5*K28/V28</f>
        <v>0.256450083006172</v>
      </c>
      <c r="AA28" s="17" t="n">
        <v>561359447004.608</v>
      </c>
      <c r="AB28" s="2"/>
      <c r="AC28" s="4"/>
      <c r="AD28" s="17" t="n">
        <v>0</v>
      </c>
      <c r="AE28" s="2" t="n">
        <f aca="false">-((V28+B28)-($V$24+$B$24))</f>
        <v>75.735885264</v>
      </c>
      <c r="AF28" s="2" t="n">
        <f aca="false">100*AE28/($V$24+$B$24)</f>
        <v>59.0591561308382</v>
      </c>
      <c r="AG28" s="30" t="n">
        <f aca="false">G28/AA28</f>
        <v>2.99163218747515E-010</v>
      </c>
      <c r="AH28" s="30" t="n">
        <f aca="false">H28/AA28</f>
        <v>9.26475637070977E-012</v>
      </c>
      <c r="AI28" s="3" t="s">
        <v>61</v>
      </c>
      <c r="AK28" s="29"/>
    </row>
    <row r="29" customFormat="false" ht="13" hidden="false" customHeight="false" outlineLevel="0" collapsed="false">
      <c r="A29" s="3" t="n">
        <v>3</v>
      </c>
      <c r="G29" s="32" t="n">
        <v>32.7998063711375</v>
      </c>
      <c r="H29" s="32" t="n">
        <v>9.85832328929675</v>
      </c>
      <c r="I29" s="4" t="n">
        <f aca="false">H29/G29</f>
        <v>0.300560411172783</v>
      </c>
      <c r="K29" s="2" t="n">
        <v>10.296</v>
      </c>
      <c r="L29" s="2"/>
      <c r="M29" s="2"/>
      <c r="S29" s="2" t="n">
        <v>40.44</v>
      </c>
      <c r="T29" s="2" t="n">
        <v>9.23618742</v>
      </c>
      <c r="U29" s="2" t="n">
        <f aca="false">T29/12</f>
        <v>0.769682285</v>
      </c>
      <c r="V29" s="2" t="n">
        <v>31.20381258</v>
      </c>
      <c r="W29" s="4" t="n">
        <f aca="false">0.5*K29/V29</f>
        <v>0.164979839780848</v>
      </c>
      <c r="AA29" s="17" t="n">
        <v>32661290322.5806</v>
      </c>
      <c r="AB29" s="4"/>
      <c r="AC29" s="4"/>
      <c r="AD29" s="17" t="n">
        <v>0</v>
      </c>
      <c r="AE29" s="2" t="n">
        <f aca="false">-((V29+B29)-($V$24+$B$24))</f>
        <v>97.033517964</v>
      </c>
      <c r="AF29" s="2" t="n">
        <f aca="false">100*AE29/($V$24+$B$24)</f>
        <v>75.6671380731108</v>
      </c>
      <c r="AG29" s="30" t="n">
        <f aca="false">G29/AA29</f>
        <v>1.00424098519038E-009</v>
      </c>
      <c r="AH29" s="30" t="n">
        <f aca="false">H29/AA29</f>
        <v>3.01835083425382E-010</v>
      </c>
      <c r="AI29" s="3" t="s">
        <v>61</v>
      </c>
      <c r="AJ29" s="2" t="s">
        <v>1</v>
      </c>
      <c r="AK29" s="29"/>
    </row>
    <row r="30" customFormat="false" ht="13" hidden="false" customHeight="false" outlineLevel="0" collapsed="false">
      <c r="A30" s="3" t="n">
        <v>4</v>
      </c>
      <c r="G30" s="32" t="n">
        <v>5.40741475186321</v>
      </c>
      <c r="H30" s="32" t="n">
        <v>8.5</v>
      </c>
      <c r="I30" s="4" t="n">
        <f aca="false">H30/G30</f>
        <v>1.57191567320986</v>
      </c>
      <c r="K30" s="2" t="n">
        <v>8.712</v>
      </c>
      <c r="L30" s="2"/>
      <c r="M30" s="2"/>
      <c r="S30" s="2" t="n">
        <v>32.22</v>
      </c>
      <c r="T30" s="2" t="n">
        <v>12.497512644</v>
      </c>
      <c r="U30" s="2" t="n">
        <f aca="false">T30/12</f>
        <v>1.041459387</v>
      </c>
      <c r="V30" s="2" t="n">
        <v>19.722487356</v>
      </c>
      <c r="W30" s="4" t="n">
        <f aca="false">0.5*K30/V30</f>
        <v>0.220864636461527</v>
      </c>
      <c r="AA30" s="17" t="n">
        <v>17419354838.7097</v>
      </c>
      <c r="AB30" s="4"/>
      <c r="AC30" s="4"/>
      <c r="AD30" s="17" t="n">
        <v>362903225.806452</v>
      </c>
      <c r="AE30" s="2" t="n">
        <f aca="false">-((V30+B30)-($V$24+$B$24))</f>
        <v>108.514843188</v>
      </c>
      <c r="AF30" s="2" t="n">
        <f aca="false">100*AE30/($V$24+$B$24)</f>
        <v>84.6203229025943</v>
      </c>
      <c r="AG30" s="30" t="n">
        <f aca="false">G30/AA30</f>
        <v>3.10425661681036E-010</v>
      </c>
      <c r="AH30" s="30" t="n">
        <f aca="false">H30/AA30</f>
        <v>4.87962962962963E-010</v>
      </c>
      <c r="AI30" s="3" t="s">
        <v>61</v>
      </c>
      <c r="AK30" s="29"/>
    </row>
    <row r="31" customFormat="false" ht="13" hidden="false" customHeight="false" outlineLevel="0" collapsed="false">
      <c r="A31" s="3" t="n">
        <v>6</v>
      </c>
      <c r="G31" s="2" t="n">
        <v>0</v>
      </c>
      <c r="H31" s="2" t="n">
        <v>0</v>
      </c>
      <c r="K31" s="2" t="n">
        <v>9.504</v>
      </c>
      <c r="L31" s="2"/>
      <c r="M31" s="2"/>
      <c r="S31" s="2" t="n">
        <v>31.2</v>
      </c>
      <c r="T31" s="2" t="n">
        <v>8.60915976</v>
      </c>
      <c r="U31" s="2" t="n">
        <f aca="false">T31/12</f>
        <v>0.71742998</v>
      </c>
      <c r="V31" s="2" t="n">
        <v>22.59084024</v>
      </c>
      <c r="W31" s="4" t="n">
        <f aca="false">0.5*K31/V31</f>
        <v>0.210350741695122</v>
      </c>
      <c r="AA31" s="17" t="n">
        <v>5806451612.90323</v>
      </c>
      <c r="AB31" s="4"/>
      <c r="AC31" s="4"/>
      <c r="AD31" s="17" t="n">
        <v>0</v>
      </c>
      <c r="AE31" s="2" t="n">
        <f aca="false">-((V31+B31)-($V$24+$B$24))</f>
        <v>105.646490304</v>
      </c>
      <c r="AF31" s="2" t="n">
        <f aca="false">100*AE31/($V$24+$B$24)</f>
        <v>82.3835694768703</v>
      </c>
      <c r="AG31" s="30" t="n">
        <f aca="false">G31/AA31</f>
        <v>0</v>
      </c>
      <c r="AH31" s="30" t="n">
        <f aca="false">H31/AA31</f>
        <v>0</v>
      </c>
      <c r="AI31" s="3" t="s">
        <v>61</v>
      </c>
      <c r="AK31" s="29"/>
    </row>
    <row r="32" customFormat="false" ht="13" hidden="false" customHeight="false" outlineLevel="0" collapsed="false">
      <c r="A32" s="3" t="n">
        <v>9</v>
      </c>
      <c r="G32" s="2" t="n">
        <v>0.0753836173061305</v>
      </c>
      <c r="H32" s="2" t="n">
        <v>0</v>
      </c>
      <c r="K32" s="2" t="n">
        <v>7.92</v>
      </c>
      <c r="L32" s="2"/>
      <c r="M32" s="2"/>
      <c r="S32" s="2" t="n">
        <v>25.32</v>
      </c>
      <c r="T32" s="2" t="n">
        <v>8.14788006</v>
      </c>
      <c r="U32" s="2" t="n">
        <f aca="false">T32/12</f>
        <v>0.678990005</v>
      </c>
      <c r="V32" s="2" t="n">
        <v>17.17211994</v>
      </c>
      <c r="W32" s="4" t="n">
        <f aca="false">0.5*K32/V32</f>
        <v>0.230606355757844</v>
      </c>
      <c r="AA32" s="17" t="n">
        <v>12338709677.4194</v>
      </c>
      <c r="AB32" s="4"/>
      <c r="AC32" s="4"/>
      <c r="AD32" s="17" t="n">
        <v>725806451.612903</v>
      </c>
      <c r="AE32" s="2" t="n">
        <f aca="false">-((V32+B32)-($V$24+$B$24))</f>
        <v>111.065210604</v>
      </c>
      <c r="AF32" s="2" t="n">
        <f aca="false">100*AE32/($V$24+$B$24)</f>
        <v>86.6091099470384</v>
      </c>
      <c r="AG32" s="30" t="n">
        <f aca="false">G32/AA32</f>
        <v>6.10952192546417E-012</v>
      </c>
      <c r="AH32" s="30" t="n">
        <f aca="false">H32/AA32</f>
        <v>0</v>
      </c>
      <c r="AI32" s="3" t="s">
        <v>61</v>
      </c>
      <c r="AK32" s="29"/>
    </row>
    <row r="33" customFormat="false" ht="13" hidden="false" customHeight="false" outlineLevel="0" collapsed="false">
      <c r="A33" s="3" t="n">
        <v>12</v>
      </c>
      <c r="G33" s="2" t="n">
        <v>1.33313373252485</v>
      </c>
      <c r="H33" s="2" t="n">
        <v>0</v>
      </c>
      <c r="K33" s="2" t="n">
        <v>11.88</v>
      </c>
      <c r="L33" s="2"/>
      <c r="M33" s="2"/>
      <c r="S33" s="2" t="n">
        <v>23.76</v>
      </c>
      <c r="T33" s="2" t="n">
        <v>12.778658712</v>
      </c>
      <c r="U33" s="2" t="n">
        <f aca="false">T33/12</f>
        <v>1.064888226</v>
      </c>
      <c r="V33" s="2" t="n">
        <v>10.981341288</v>
      </c>
      <c r="W33" s="4" t="n">
        <f aca="false">0.5*K33/V33</f>
        <v>0.540917529490775</v>
      </c>
      <c r="AA33" s="17" t="n">
        <v>10161290322.5806</v>
      </c>
      <c r="AB33" s="4"/>
      <c r="AC33" s="4"/>
      <c r="AD33" s="17" t="n">
        <v>0</v>
      </c>
      <c r="AE33" s="2" t="n">
        <f aca="false">-((V33+B33)-($V$24+$B$24))</f>
        <v>117.255989256</v>
      </c>
      <c r="AF33" s="2" t="n">
        <f aca="false">100*AE33/($V$24+$B$24)</f>
        <v>91.4367047088273</v>
      </c>
      <c r="AG33" s="30" t="n">
        <f aca="false">G33/AA33</f>
        <v>1.31197287962763E-010</v>
      </c>
      <c r="AH33" s="30" t="n">
        <f aca="false">H33/AA33</f>
        <v>0</v>
      </c>
      <c r="AI33" s="3" t="s">
        <v>61</v>
      </c>
      <c r="AK33" s="29"/>
    </row>
    <row r="34" customFormat="false" ht="13" hidden="false" customHeight="false" outlineLevel="0" collapsed="false">
      <c r="A34" s="3" t="n">
        <v>19</v>
      </c>
      <c r="G34" s="2" t="n">
        <v>0</v>
      </c>
      <c r="H34" s="2" t="n">
        <v>0</v>
      </c>
      <c r="K34" s="2" t="n">
        <v>7.128</v>
      </c>
      <c r="L34" s="2"/>
      <c r="M34" s="2"/>
      <c r="S34" s="2" t="n">
        <v>22.62</v>
      </c>
      <c r="T34" s="2" t="n">
        <v>12.130365276</v>
      </c>
      <c r="U34" s="2" t="n">
        <f aca="false">T34/12</f>
        <v>1.010863773</v>
      </c>
      <c r="V34" s="2" t="n">
        <v>10.489634724</v>
      </c>
      <c r="W34" s="4" t="n">
        <f aca="false">0.5*K34/V34</f>
        <v>0.339763975941475</v>
      </c>
      <c r="AA34" s="17" t="n">
        <v>12338709677.4194</v>
      </c>
      <c r="AB34" s="4"/>
      <c r="AC34" s="4"/>
      <c r="AD34" s="17" t="n">
        <v>0</v>
      </c>
      <c r="AE34" s="2" t="n">
        <f aca="false">-((V34+B34)-($V$24+$B$24))</f>
        <v>117.74769582</v>
      </c>
      <c r="AF34" s="2" t="n">
        <f aca="false">100*AE34/($V$24+$B$24)</f>
        <v>91.8201395182654</v>
      </c>
      <c r="AG34" s="30" t="n">
        <f aca="false">G34/AA34</f>
        <v>0</v>
      </c>
      <c r="AH34" s="30" t="n">
        <f aca="false">H34/AA34</f>
        <v>0</v>
      </c>
      <c r="AI34" s="3" t="s">
        <v>61</v>
      </c>
      <c r="AK34" s="29"/>
    </row>
    <row r="35" customFormat="false" ht="13" hidden="false" customHeight="false" outlineLevel="0" collapsed="false">
      <c r="A35" s="3" t="n">
        <v>28</v>
      </c>
      <c r="G35" s="2" t="n">
        <v>0</v>
      </c>
      <c r="H35" s="2" t="n">
        <v>0</v>
      </c>
      <c r="K35" s="2" t="n">
        <v>7.128</v>
      </c>
      <c r="L35" s="2"/>
      <c r="M35" s="2"/>
      <c r="S35" s="2" t="n">
        <v>20.1</v>
      </c>
      <c r="T35" s="2" t="n">
        <v>11.329458624</v>
      </c>
      <c r="U35" s="2" t="n">
        <f aca="false">T35/12</f>
        <v>0.944121552</v>
      </c>
      <c r="V35" s="2" t="n">
        <v>8.770541376</v>
      </c>
      <c r="W35" s="4" t="n">
        <f aca="false">0.5*K35/V35</f>
        <v>0.406360319985793</v>
      </c>
      <c r="AA35" s="17" t="n">
        <v>54072580645.1613</v>
      </c>
      <c r="AB35" s="4"/>
      <c r="AC35" s="4"/>
      <c r="AD35" s="17" t="n">
        <v>0</v>
      </c>
      <c r="AE35" s="2" t="n">
        <f aca="false">-((V35+B35)-($V$24+$B$24))</f>
        <v>119.466789168</v>
      </c>
      <c r="AF35" s="2" t="n">
        <f aca="false">100*AE35/($V$24+$B$24)</f>
        <v>93.1606956111811</v>
      </c>
      <c r="AG35" s="30" t="n">
        <f aca="false">G35/AA35</f>
        <v>0</v>
      </c>
      <c r="AH35" s="30" t="n">
        <f aca="false">H35/AA35</f>
        <v>0</v>
      </c>
      <c r="AI35" s="3" t="s">
        <v>61</v>
      </c>
      <c r="AK35" s="29"/>
    </row>
    <row r="36" customFormat="false" ht="13" hidden="false" customHeight="false" outlineLevel="0" collapsed="false">
      <c r="A36" s="3" t="n">
        <v>28</v>
      </c>
      <c r="B36" s="3" t="s">
        <v>66</v>
      </c>
      <c r="G36" s="2" t="n">
        <v>17.6</v>
      </c>
      <c r="H36" s="2" t="n">
        <v>0</v>
      </c>
      <c r="K36" s="2" t="n">
        <v>5.544</v>
      </c>
      <c r="L36" s="2"/>
      <c r="M36" s="2"/>
      <c r="S36" s="2" t="n">
        <v>17.94</v>
      </c>
      <c r="T36" s="2" t="n">
        <v>9.96</v>
      </c>
      <c r="U36" s="2" t="n">
        <f aca="false">T36/12</f>
        <v>0.83</v>
      </c>
      <c r="V36" s="2" t="n">
        <v>7.98</v>
      </c>
      <c r="W36" s="4" t="n">
        <f aca="false">0.5*K36/V36</f>
        <v>0.347368421052632</v>
      </c>
      <c r="AA36" s="17"/>
      <c r="AB36" s="18"/>
      <c r="AC36" s="4"/>
      <c r="AD36" s="17"/>
      <c r="AK36" s="29"/>
    </row>
    <row r="37" customFormat="false" ht="13" hidden="false" customHeight="false" outlineLevel="0" collapsed="false">
      <c r="A37" s="3" t="s">
        <v>62</v>
      </c>
      <c r="B37" s="3"/>
      <c r="G37" s="34" t="n">
        <v>22.694638704099</v>
      </c>
      <c r="H37" s="34" t="n">
        <v>0.00852214772670463</v>
      </c>
      <c r="K37" s="2"/>
      <c r="L37" s="2"/>
      <c r="M37" s="2"/>
      <c r="AA37" s="17"/>
      <c r="AB37" s="18"/>
      <c r="AC37" s="4"/>
      <c r="AD37" s="17"/>
      <c r="AK37" s="29"/>
    </row>
    <row r="38" customFormat="false" ht="13" hidden="false" customHeight="false" outlineLevel="0" collapsed="false">
      <c r="A38" s="3" t="s">
        <v>63</v>
      </c>
      <c r="B38" s="3"/>
      <c r="G38" s="34" t="n">
        <v>19.173350203445</v>
      </c>
      <c r="H38" s="34" t="n">
        <v>0.964634916050972</v>
      </c>
      <c r="I38" s="4" t="n">
        <f aca="false">H38/G38</f>
        <v>0.0503112343860308</v>
      </c>
      <c r="J38" s="3" t="s">
        <v>1</v>
      </c>
      <c r="K38" s="2"/>
      <c r="L38" s="2"/>
      <c r="M38" s="2"/>
      <c r="AA38" s="17"/>
      <c r="AB38" s="18"/>
      <c r="AC38" s="4"/>
      <c r="AD38" s="17"/>
      <c r="AE38" s="3" t="s">
        <v>1</v>
      </c>
      <c r="AK38" s="29"/>
    </row>
    <row r="39" customFormat="false" ht="9" hidden="false" customHeight="true" outlineLevel="0" collapsed="false">
      <c r="A39" s="3"/>
      <c r="B39" s="3"/>
      <c r="K39" s="2"/>
      <c r="L39" s="2"/>
      <c r="M39" s="2"/>
      <c r="AA39" s="17"/>
      <c r="AB39" s="18"/>
      <c r="AC39" s="4"/>
      <c r="AD39" s="17"/>
      <c r="AK39" s="29"/>
    </row>
    <row r="40" customFormat="false" ht="13" hidden="false" customHeight="false" outlineLevel="0" collapsed="false">
      <c r="A40" s="8" t="s">
        <v>67</v>
      </c>
      <c r="H40" s="2" t="s">
        <v>4</v>
      </c>
      <c r="J40" s="3" t="s">
        <v>5</v>
      </c>
      <c r="K40" s="3" t="s">
        <v>6</v>
      </c>
      <c r="O40" s="9" t="s">
        <v>7</v>
      </c>
      <c r="T40" s="9" t="s">
        <v>8</v>
      </c>
      <c r="U40" s="9"/>
      <c r="AA40" s="17"/>
      <c r="AB40" s="18"/>
      <c r="AC40" s="4"/>
      <c r="AD40" s="17"/>
      <c r="AK40" s="29"/>
    </row>
    <row r="41" customFormat="false" ht="15" hidden="false" customHeight="false" outlineLevel="0" collapsed="false">
      <c r="A41" s="0" t="s">
        <v>68</v>
      </c>
      <c r="B41" s="1" t="s">
        <v>69</v>
      </c>
      <c r="C41" s="2" t="s">
        <v>70</v>
      </c>
      <c r="D41" s="10" t="s">
        <v>12</v>
      </c>
      <c r="E41" s="10" t="s">
        <v>12</v>
      </c>
      <c r="G41" s="11" t="s">
        <v>14</v>
      </c>
      <c r="H41" s="2" t="s">
        <v>15</v>
      </c>
      <c r="J41" s="12" t="s">
        <v>16</v>
      </c>
      <c r="K41" s="3" t="s">
        <v>16</v>
      </c>
      <c r="L41" s="13" t="s">
        <v>17</v>
      </c>
      <c r="M41" s="3" t="s">
        <v>18</v>
      </c>
      <c r="N41" s="11" t="s">
        <v>19</v>
      </c>
      <c r="O41" s="2" t="s">
        <v>20</v>
      </c>
      <c r="P41" s="14" t="s">
        <v>21</v>
      </c>
      <c r="Q41" s="15" t="s">
        <v>22</v>
      </c>
      <c r="R41" s="15" t="s">
        <v>23</v>
      </c>
      <c r="S41" s="2" t="s">
        <v>24</v>
      </c>
      <c r="T41" s="2" t="s">
        <v>25</v>
      </c>
      <c r="U41" s="2" t="s">
        <v>25</v>
      </c>
      <c r="V41" s="14" t="s">
        <v>26</v>
      </c>
      <c r="W41" s="16" t="s">
        <v>27</v>
      </c>
      <c r="X41" s="16" t="s">
        <v>28</v>
      </c>
      <c r="Y41" s="16" t="s">
        <v>29</v>
      </c>
      <c r="Z41" s="16" t="s">
        <v>71</v>
      </c>
      <c r="AA41" s="17" t="s">
        <v>31</v>
      </c>
      <c r="AB41" s="18" t="s">
        <v>32</v>
      </c>
      <c r="AC41" s="4" t="s">
        <v>33</v>
      </c>
      <c r="AD41" s="17" t="s">
        <v>34</v>
      </c>
      <c r="AE41" s="3" t="s">
        <v>35</v>
      </c>
      <c r="AF41" s="3" t="s">
        <v>36</v>
      </c>
      <c r="AG41" s="0" t="s">
        <v>37</v>
      </c>
      <c r="AH41" s="0" t="s">
        <v>38</v>
      </c>
      <c r="AI41" s="3" t="s">
        <v>39</v>
      </c>
      <c r="AJ41" s="2" t="s">
        <v>40</v>
      </c>
      <c r="AK41" s="3" t="s">
        <v>41</v>
      </c>
    </row>
    <row r="42" customFormat="false" ht="13" hidden="false" customHeight="false" outlineLevel="0" collapsed="false">
      <c r="A42" s="19" t="s">
        <v>42</v>
      </c>
      <c r="B42" s="20" t="s">
        <v>43</v>
      </c>
      <c r="C42" s="10" t="s">
        <v>43</v>
      </c>
      <c r="D42" s="2" t="s">
        <v>44</v>
      </c>
      <c r="E42" s="10" t="s">
        <v>45</v>
      </c>
      <c r="F42" s="10"/>
      <c r="G42" s="21" t="s">
        <v>46</v>
      </c>
      <c r="H42" s="10" t="s">
        <v>47</v>
      </c>
      <c r="I42" s="22" t="s">
        <v>48</v>
      </c>
      <c r="J42" s="21" t="s">
        <v>49</v>
      </c>
      <c r="K42" s="21" t="s">
        <v>49</v>
      </c>
      <c r="L42" s="21"/>
      <c r="M42" s="21" t="s">
        <v>50</v>
      </c>
      <c r="N42" s="21" t="s">
        <v>49</v>
      </c>
      <c r="O42" s="21" t="s">
        <v>49</v>
      </c>
      <c r="P42" s="23" t="s">
        <v>49</v>
      </c>
      <c r="Q42" s="24" t="s">
        <v>23</v>
      </c>
      <c r="R42" s="24" t="s">
        <v>51</v>
      </c>
      <c r="S42" s="21" t="s">
        <v>43</v>
      </c>
      <c r="T42" s="10" t="s">
        <v>43</v>
      </c>
      <c r="U42" s="10" t="s">
        <v>52</v>
      </c>
      <c r="V42" s="23" t="s">
        <v>43</v>
      </c>
      <c r="W42" s="25" t="s">
        <v>26</v>
      </c>
      <c r="X42" s="3" t="s">
        <v>53</v>
      </c>
      <c r="Y42" s="3" t="s">
        <v>54</v>
      </c>
      <c r="AA42" s="26" t="s">
        <v>55</v>
      </c>
      <c r="AB42" s="27" t="s">
        <v>56</v>
      </c>
      <c r="AC42" s="24"/>
      <c r="AD42" s="28" t="s">
        <v>57</v>
      </c>
      <c r="AE42" s="3" t="s">
        <v>58</v>
      </c>
      <c r="AG42" s="0" t="s">
        <v>59</v>
      </c>
      <c r="AH42" s="0" t="s">
        <v>59</v>
      </c>
      <c r="AI42" s="3" t="s">
        <v>60</v>
      </c>
      <c r="AJ42" s="2" t="s">
        <v>58</v>
      </c>
      <c r="AK42" s="3" t="s">
        <v>51</v>
      </c>
    </row>
    <row r="43" customFormat="false" ht="13" hidden="false" customHeight="false" outlineLevel="0" collapsed="false">
      <c r="A43" s="3" t="n">
        <v>0</v>
      </c>
      <c r="B43" s="1" t="n">
        <v>342.7</v>
      </c>
      <c r="C43" s="2" t="n">
        <v>66.12</v>
      </c>
      <c r="D43" s="2" t="n">
        <v>5.18300060496068</v>
      </c>
      <c r="E43" s="2" t="n">
        <f aca="false">D43*14/12</f>
        <v>6.04683403912079</v>
      </c>
      <c r="G43" s="32" t="n">
        <v>4.65200120629729</v>
      </c>
      <c r="H43" s="32" t="n">
        <v>0.888120061956039</v>
      </c>
      <c r="I43" s="4" t="n">
        <f aca="false">H43/G43</f>
        <v>0.190911399754973</v>
      </c>
      <c r="J43" s="1" t="n">
        <v>249.97410288675</v>
      </c>
      <c r="K43" s="2" t="n">
        <v>2.376</v>
      </c>
      <c r="L43" s="2" t="n">
        <f aca="false">SUM(J43:K43)</f>
        <v>252.35010288675</v>
      </c>
      <c r="M43" s="2"/>
      <c r="N43" s="2" t="n">
        <v>102.8016</v>
      </c>
      <c r="O43" s="2" t="n">
        <v>188.1792</v>
      </c>
      <c r="P43" s="2" t="n">
        <v>85.3776000000001</v>
      </c>
      <c r="Q43" s="4" t="n">
        <f aca="false">P43/O43</f>
        <v>0.453703703703704</v>
      </c>
      <c r="R43" s="4" t="n">
        <f aca="false">O43/J43</f>
        <v>0.752794780846775</v>
      </c>
      <c r="S43" s="2" t="n">
        <v>43.86</v>
      </c>
      <c r="T43" s="2" t="n">
        <v>12.61994766</v>
      </c>
      <c r="U43" s="2" t="n">
        <f aca="false">T43/12</f>
        <v>1.051662305</v>
      </c>
      <c r="V43" s="2" t="n">
        <v>31.24005234</v>
      </c>
      <c r="W43" s="4" t="n">
        <f aca="false">0.5*K43/V43</f>
        <v>0.0380281053011834</v>
      </c>
      <c r="X43" s="4" t="n">
        <f aca="false">O43/6/C43</f>
        <v>0.474337568058076</v>
      </c>
      <c r="Y43" s="4" t="n">
        <f aca="false">J43*0.5/B43</f>
        <v>0.364712726709586</v>
      </c>
      <c r="Z43" s="4" t="n">
        <f aca="false">J43/6/C43</f>
        <v>0.63010209439088</v>
      </c>
      <c r="AA43" s="17" t="n">
        <v>1088709677.41935</v>
      </c>
      <c r="AB43" s="29"/>
      <c r="AC43" s="4" t="n">
        <f aca="false">AB43/B43</f>
        <v>0</v>
      </c>
      <c r="AD43" s="17" t="n">
        <v>23879032258.0645</v>
      </c>
      <c r="AE43" s="2" t="n">
        <f aca="false">(V43+B43)-($V$43+$B$43)</f>
        <v>0</v>
      </c>
      <c r="AF43" s="2" t="n">
        <f aca="false">100*AE43/($V$43+$B$43)</f>
        <v>0</v>
      </c>
      <c r="AG43" s="30" t="n">
        <f aca="false">G43/AA43</f>
        <v>4.27294925615455E-009</v>
      </c>
      <c r="AH43" s="30" t="n">
        <f aca="false">H43/AA43</f>
        <v>8.15754723574436E-010</v>
      </c>
      <c r="AI43" s="3" t="s">
        <v>61</v>
      </c>
      <c r="AK43" s="29"/>
    </row>
    <row r="44" customFormat="false" ht="13" hidden="false" customHeight="false" outlineLevel="0" collapsed="false">
      <c r="A44" s="3" t="n">
        <v>0</v>
      </c>
      <c r="B44" s="1" t="n">
        <v>333.4</v>
      </c>
      <c r="C44" s="2" t="n">
        <v>64.72</v>
      </c>
      <c r="D44" s="2" t="n">
        <v>5.15142150803461</v>
      </c>
      <c r="E44" s="2" t="n">
        <f aca="false">D44*14/12</f>
        <v>6.00999175937371</v>
      </c>
      <c r="G44" s="32" t="n">
        <v>6.02709138497081</v>
      </c>
      <c r="H44" s="32" t="n">
        <v>1.50472033431821</v>
      </c>
      <c r="I44" s="4" t="n">
        <f aca="false">H44/G44</f>
        <v>0.249659452330587</v>
      </c>
      <c r="J44" s="1" t="n">
        <v>278.7513032205</v>
      </c>
      <c r="K44" s="2" t="n">
        <v>3.168</v>
      </c>
      <c r="L44" s="2" t="n">
        <f aca="false">SUM(J44:K44)</f>
        <v>281.9193032205</v>
      </c>
      <c r="M44" s="2"/>
      <c r="N44" s="2" t="n">
        <v>114.9984</v>
      </c>
      <c r="O44" s="2" t="n">
        <v>189.0504</v>
      </c>
      <c r="P44" s="2" t="n">
        <v>74.052</v>
      </c>
      <c r="Q44" s="4" t="n">
        <f aca="false">P44/O44</f>
        <v>0.391705069124424</v>
      </c>
      <c r="R44" s="4" t="n">
        <f aca="false">O44/J44</f>
        <v>0.678204542241928</v>
      </c>
      <c r="S44" s="2" t="n">
        <v>40.38</v>
      </c>
      <c r="T44" s="2" t="n">
        <v>12.06797568</v>
      </c>
      <c r="U44" s="2" t="n">
        <f aca="false">T44/12</f>
        <v>1.00566464</v>
      </c>
      <c r="V44" s="2" t="n">
        <v>28.31202432</v>
      </c>
      <c r="W44" s="4" t="n">
        <f aca="false">0.5*K44/V44</f>
        <v>0.0559479598525578</v>
      </c>
      <c r="X44" s="4" t="n">
        <f aca="false">O44/6/C44</f>
        <v>0.486841779975278</v>
      </c>
      <c r="Y44" s="4" t="n">
        <f aca="false">J44*0.5/B44</f>
        <v>0.418043346161518</v>
      </c>
      <c r="Z44" s="4" t="n">
        <f aca="false">J44/6/C44</f>
        <v>0.717839161569067</v>
      </c>
      <c r="AA44" s="17" t="n">
        <v>4862903225.80645</v>
      </c>
      <c r="AB44" s="29"/>
      <c r="AC44" s="4" t="n">
        <f aca="false">AB44/B44</f>
        <v>0</v>
      </c>
      <c r="AD44" s="17" t="n">
        <v>39048387096.7742</v>
      </c>
      <c r="AE44" s="2" t="n">
        <f aca="false">-((V44+B44)-($V$43+$B$43))</f>
        <v>12.22802802</v>
      </c>
      <c r="AF44" s="2" t="n">
        <f aca="false">100*AE44/($V$43+$B$43)</f>
        <v>3.27005035793327</v>
      </c>
      <c r="AG44" s="30" t="n">
        <f aca="false">G44/AA44</f>
        <v>1.23940187684309E-009</v>
      </c>
      <c r="AH44" s="30" t="n">
        <f aca="false">H44/AA44</f>
        <v>3.09428393790146E-010</v>
      </c>
      <c r="AI44" s="3" t="s">
        <v>61</v>
      </c>
      <c r="AK44" s="29"/>
    </row>
    <row r="45" customFormat="false" ht="13" hidden="false" customHeight="false" outlineLevel="0" collapsed="false">
      <c r="A45" s="3" t="n">
        <v>0.3</v>
      </c>
      <c r="B45" s="1" t="n">
        <v>330.4</v>
      </c>
      <c r="C45" s="2" t="n">
        <v>65.52</v>
      </c>
      <c r="D45" s="2" t="n">
        <v>5.04273504273504</v>
      </c>
      <c r="E45" s="2" t="n">
        <f aca="false">D45*14/12</f>
        <v>5.88319088319088</v>
      </c>
      <c r="F45" s="2" t="n">
        <f aca="false">(C44-C45)/(A45-A44)</f>
        <v>-2.66666666666666</v>
      </c>
      <c r="G45" s="32" t="n">
        <v>6.86544987472781</v>
      </c>
      <c r="H45" s="32" t="n">
        <v>4.29825503706037</v>
      </c>
      <c r="I45" s="4" t="n">
        <f aca="false">H45/G45</f>
        <v>0.626070412790069</v>
      </c>
      <c r="J45" s="1" t="n">
        <v>282.9893617485</v>
      </c>
      <c r="K45" s="2" t="n">
        <v>2.376</v>
      </c>
      <c r="L45" s="2" t="n">
        <f aca="false">SUM(J45:K45)</f>
        <v>285.3653617485</v>
      </c>
      <c r="M45" s="2" t="n">
        <f aca="false">(L45-L44)*0.16666/(A44-A45)</f>
        <v>-1.91440038092156</v>
      </c>
      <c r="N45" s="2" t="n">
        <v>83.6352</v>
      </c>
      <c r="O45" s="2" t="n">
        <v>190.7928</v>
      </c>
      <c r="P45" s="2" t="n">
        <v>107.1576</v>
      </c>
      <c r="Q45" s="4" t="n">
        <f aca="false">P45/O45</f>
        <v>0.561643835616439</v>
      </c>
      <c r="R45" s="4" t="n">
        <f aca="false">O45/J45</f>
        <v>0.674204849331271</v>
      </c>
      <c r="S45" s="2" t="n">
        <v>49.2</v>
      </c>
      <c r="T45" s="2" t="n">
        <v>11.07661524</v>
      </c>
      <c r="U45" s="2" t="n">
        <f aca="false">T45/12</f>
        <v>0.92305127</v>
      </c>
      <c r="V45" s="2" t="n">
        <v>38.12338476</v>
      </c>
      <c r="W45" s="4" t="n">
        <f aca="false">0.5*K45/V45</f>
        <v>0.0311619759756085</v>
      </c>
      <c r="X45" s="4" t="n">
        <f aca="false">O45/6/C45</f>
        <v>0.485329670329671</v>
      </c>
      <c r="Y45" s="4" t="n">
        <f aca="false">J45*0.5/B45</f>
        <v>0.428252666084292</v>
      </c>
      <c r="Z45" s="4" t="n">
        <f aca="false">J45/6/C45</f>
        <v>0.719854908802656</v>
      </c>
      <c r="AA45" s="17" t="n">
        <v>3483870967.74193</v>
      </c>
      <c r="AB45" s="29"/>
      <c r="AC45" s="4" t="n">
        <f aca="false">AB45/B45</f>
        <v>0</v>
      </c>
      <c r="AD45" s="17" t="n">
        <v>25258064516.129</v>
      </c>
      <c r="AE45" s="2" t="n">
        <f aca="false">-((V45+B45)-($V$43+$B$43))</f>
        <v>5.41666757999997</v>
      </c>
      <c r="AF45" s="2" t="n">
        <f aca="false">100*AE45/($V$43+$B$43)</f>
        <v>1.44853902279367</v>
      </c>
      <c r="AG45" s="30" t="n">
        <f aca="false">G45/AA45</f>
        <v>1.97063838996817E-009</v>
      </c>
      <c r="AH45" s="30" t="n">
        <f aca="false">H45/AA45</f>
        <v>1.23375839026733E-009</v>
      </c>
      <c r="AI45" s="3" t="s">
        <v>61</v>
      </c>
      <c r="AK45" s="29"/>
    </row>
    <row r="46" customFormat="false" ht="13" hidden="false" customHeight="false" outlineLevel="0" collapsed="false">
      <c r="A46" s="3" t="n">
        <v>1</v>
      </c>
      <c r="B46" s="1" t="n">
        <v>296.5</v>
      </c>
      <c r="C46" s="2" t="n">
        <v>60.42</v>
      </c>
      <c r="D46" s="2" t="n">
        <v>4.90731545845746</v>
      </c>
      <c r="E46" s="2" t="n">
        <f aca="false">D46*14/12</f>
        <v>5.72520136820038</v>
      </c>
      <c r="F46" s="2" t="n">
        <f aca="false">(C45-C46)/(A46-A45)</f>
        <v>7.28571428571428</v>
      </c>
      <c r="G46" s="32" t="n">
        <v>308.872722190871</v>
      </c>
      <c r="H46" s="32" t="n">
        <v>1608.20705944307</v>
      </c>
      <c r="I46" s="4" t="n">
        <f aca="false">H46/G46</f>
        <v>5.2066982413852</v>
      </c>
      <c r="J46" s="1" t="n">
        <v>267.48902121975</v>
      </c>
      <c r="K46" s="2" t="n">
        <v>14.256</v>
      </c>
      <c r="L46" s="2" t="n">
        <f aca="false">SUM(J46:K46)</f>
        <v>281.74502121975</v>
      </c>
      <c r="M46" s="2" t="n">
        <f aca="false">(L46-L45)*0.16666/(A45-A46)</f>
        <v>0.861951360744946</v>
      </c>
      <c r="N46" s="2" t="n">
        <v>53.1432</v>
      </c>
      <c r="O46" s="2" t="n">
        <v>145.4904</v>
      </c>
      <c r="P46" s="2" t="n">
        <v>92.3472</v>
      </c>
      <c r="Q46" s="4" t="n">
        <f aca="false">P46/O46</f>
        <v>0.634730538922156</v>
      </c>
      <c r="R46" s="4" t="n">
        <f aca="false">O46/J46</f>
        <v>0.543911669109123</v>
      </c>
      <c r="S46" s="2" t="n">
        <v>58.92</v>
      </c>
      <c r="T46" s="2" t="n">
        <v>16.6917183</v>
      </c>
      <c r="U46" s="2" t="n">
        <f aca="false">T46/12</f>
        <v>1.390976525</v>
      </c>
      <c r="V46" s="2" t="n">
        <v>42.2282817</v>
      </c>
      <c r="W46" s="4" t="n">
        <f aca="false">0.5*K46/V46</f>
        <v>0.168796827932499</v>
      </c>
      <c r="X46" s="4" t="n">
        <f aca="false">O46/6/C46</f>
        <v>0.401330685203575</v>
      </c>
      <c r="Y46" s="4" t="n">
        <f aca="false">J46*0.5/B46</f>
        <v>0.451077607453204</v>
      </c>
      <c r="Z46" s="4" t="n">
        <f aca="false">J46/6/C46</f>
        <v>0.737860038673039</v>
      </c>
      <c r="AA46" s="17" t="n">
        <v>395927419354.839</v>
      </c>
      <c r="AB46" s="2" t="n">
        <f aca="false">0.86*AJ46</f>
        <v>12.6755605906437</v>
      </c>
      <c r="AC46" s="4" t="n">
        <f aca="false">AB46/B46</f>
        <v>0.0427506259380902</v>
      </c>
      <c r="AD46" s="17" t="n">
        <v>33750000000</v>
      </c>
      <c r="AE46" s="2" t="n">
        <f aca="false">-((V46+B46)-($V$43+$B$43))</f>
        <v>35.2117706399999</v>
      </c>
      <c r="AF46" s="2" t="n">
        <f aca="false">100*AE46/($V$43+$B$43)</f>
        <v>9.41642127385277</v>
      </c>
      <c r="AG46" s="30" t="n">
        <f aca="false">G46/AA46</f>
        <v>7.8012460640937E-010</v>
      </c>
      <c r="AH46" s="30" t="n">
        <f aca="false">H46/AA46</f>
        <v>4.06187341625299E-009</v>
      </c>
      <c r="AI46" s="3" t="n">
        <v>0.23</v>
      </c>
      <c r="AJ46" s="2" t="n">
        <f aca="false">0.000000000001*88.6*(AI46)^0.59*AA46</f>
        <v>14.739023942609</v>
      </c>
      <c r="AK46" s="29" t="n">
        <f aca="false">AJ46/J46</f>
        <v>0.0551014164072942</v>
      </c>
    </row>
    <row r="47" customFormat="false" ht="13" hidden="false" customHeight="false" outlineLevel="0" collapsed="false">
      <c r="A47" s="3" t="n">
        <v>2</v>
      </c>
      <c r="B47" s="1" t="n">
        <v>208.9</v>
      </c>
      <c r="C47" s="2" t="n">
        <v>43.72</v>
      </c>
      <c r="D47" s="2" t="n">
        <v>4.77813357731016</v>
      </c>
      <c r="E47" s="2" t="n">
        <f aca="false">D47*14/12</f>
        <v>5.57448917352852</v>
      </c>
      <c r="F47" s="2" t="n">
        <f aca="false">(C46-C47)/(A47-A46)</f>
        <v>16.7</v>
      </c>
      <c r="G47" s="32" t="n">
        <v>411.647799101732</v>
      </c>
      <c r="H47" s="32" t="n">
        <v>588.95417912046</v>
      </c>
      <c r="I47" s="4" t="n">
        <f aca="false">H47/G47</f>
        <v>1.43072349811085</v>
      </c>
      <c r="J47" s="1" t="n">
        <v>275.630198481</v>
      </c>
      <c r="K47" s="2" t="n">
        <v>5.544</v>
      </c>
      <c r="L47" s="2" t="n">
        <f aca="false">SUM(J47:K47)</f>
        <v>281.174198481</v>
      </c>
      <c r="M47" s="2" t="n">
        <f aca="false">(L47-L46)*0.16666/(A46-A47)</f>
        <v>0.0951333176400838</v>
      </c>
      <c r="N47" s="2" t="n">
        <v>35.7192</v>
      </c>
      <c r="O47" s="2" t="n">
        <v>86.2488</v>
      </c>
      <c r="P47" s="2" t="n">
        <v>50.5296</v>
      </c>
      <c r="Q47" s="4" t="n">
        <f aca="false">P47/O47</f>
        <v>0.585858585858586</v>
      </c>
      <c r="R47" s="4" t="n">
        <f aca="false">O47/J47</f>
        <v>0.312914914531564</v>
      </c>
      <c r="S47" s="2" t="n">
        <v>58.98</v>
      </c>
      <c r="T47" s="2" t="n">
        <v>24.30205152</v>
      </c>
      <c r="U47" s="2" t="n">
        <f aca="false">T47/12</f>
        <v>2.02517096</v>
      </c>
      <c r="V47" s="2" t="n">
        <v>34.67794848</v>
      </c>
      <c r="W47" s="4" t="n">
        <f aca="false">0.5*K47/V47</f>
        <v>0.0799355244904038</v>
      </c>
      <c r="X47" s="4" t="n">
        <f aca="false">O47/6/C47</f>
        <v>0.328792314730101</v>
      </c>
      <c r="Y47" s="4" t="n">
        <f aca="false">J47*0.5/B47</f>
        <v>0.659718043276687</v>
      </c>
      <c r="Z47" s="4" t="n">
        <f aca="false">J47/6/C47</f>
        <v>1.05074031137923</v>
      </c>
      <c r="AA47" s="17" t="n">
        <v>2042678571428.57</v>
      </c>
      <c r="AB47" s="2" t="n">
        <f aca="false">0.86*AJ47</f>
        <v>61.9785754583281</v>
      </c>
      <c r="AC47" s="4" t="n">
        <f aca="false">AB47/B47</f>
        <v>0.296690164951307</v>
      </c>
      <c r="AD47" s="17" t="n">
        <v>10044642857.1429</v>
      </c>
      <c r="AE47" s="2" t="n">
        <f aca="false">-((V47+B47)-($V$43+$B$43))</f>
        <v>130.36210386</v>
      </c>
      <c r="AF47" s="2" t="n">
        <f aca="false">100*AE47/($V$43+$B$43)</f>
        <v>34.8617654204824</v>
      </c>
      <c r="AG47" s="30" t="n">
        <f aca="false">G47/AA47</f>
        <v>2.01523531337503E-010</v>
      </c>
      <c r="AH47" s="30" t="n">
        <f aca="false">H47/AA47</f>
        <v>2.88324451706843E-010</v>
      </c>
      <c r="AI47" s="3" t="n">
        <v>0.21</v>
      </c>
      <c r="AJ47" s="2" t="n">
        <f aca="false">0.000000000001*88.6*(AI47)^0.59*AA47</f>
        <v>72.0681109980559</v>
      </c>
      <c r="AK47" s="29" t="n">
        <f aca="false">AJ47/J47</f>
        <v>0.261466673083079</v>
      </c>
    </row>
    <row r="48" customFormat="false" ht="13" hidden="false" customHeight="false" outlineLevel="0" collapsed="false">
      <c r="A48" s="3" t="n">
        <v>3</v>
      </c>
      <c r="B48" s="1" t="n">
        <v>209.6</v>
      </c>
      <c r="C48" s="2" t="n">
        <v>42.42</v>
      </c>
      <c r="D48" s="2" t="n">
        <v>4.94106553512494</v>
      </c>
      <c r="E48" s="2" t="n">
        <f aca="false">D48*14/12</f>
        <v>5.76457645764576</v>
      </c>
      <c r="F48" s="2" t="n">
        <f aca="false">(C47-C48)/(A48-A47)</f>
        <v>1.3</v>
      </c>
      <c r="G48" s="32" t="n">
        <v>324.814841418341</v>
      </c>
      <c r="H48" s="32" t="n">
        <v>293.197877708461</v>
      </c>
      <c r="I48" s="4" t="n">
        <f aca="false">H48/G48</f>
        <v>0.902661579219039</v>
      </c>
      <c r="J48" s="1" t="n">
        <v>192.12701861925</v>
      </c>
      <c r="K48" s="2" t="n">
        <v>4.752</v>
      </c>
      <c r="L48" s="2" t="n">
        <f aca="false">SUM(J48:K48)</f>
        <v>196.87901861925</v>
      </c>
      <c r="M48" s="2" t="n">
        <f aca="false">(L48-L47)*0.16666/(A47-A48)</f>
        <v>14.0486346757592</v>
      </c>
      <c r="N48" s="2" t="n">
        <v>15.6816</v>
      </c>
      <c r="O48" s="2" t="n">
        <v>67.9536</v>
      </c>
      <c r="P48" s="2" t="n">
        <v>52.272</v>
      </c>
      <c r="Q48" s="4" t="n">
        <f aca="false">P48/O48</f>
        <v>0.769230769230769</v>
      </c>
      <c r="R48" s="4" t="n">
        <f aca="false">O48/J48</f>
        <v>0.353691013832197</v>
      </c>
      <c r="S48" s="2" t="n">
        <v>54.6</v>
      </c>
      <c r="T48" s="2" t="n">
        <v>24.41776236</v>
      </c>
      <c r="U48" s="2" t="n">
        <f aca="false">T48/12</f>
        <v>2.03481353</v>
      </c>
      <c r="V48" s="2" t="n">
        <v>30.18223764</v>
      </c>
      <c r="W48" s="4" t="n">
        <f aca="false">0.5*K48/V48</f>
        <v>0.0787217975134861</v>
      </c>
      <c r="X48" s="4" t="n">
        <f aca="false">O48/6/C48</f>
        <v>0.266987270155587</v>
      </c>
      <c r="Y48" s="4" t="n">
        <f aca="false">J48*0.5/B48</f>
        <v>0.45831826960699</v>
      </c>
      <c r="Z48" s="4" t="n">
        <f aca="false">J48/6/C48</f>
        <v>0.754860202024399</v>
      </c>
      <c r="AA48" s="17" t="n">
        <v>2181093750000</v>
      </c>
      <c r="AB48" s="2" t="n">
        <f aca="false">0.86*AJ48</f>
        <v>62.3837002316531</v>
      </c>
      <c r="AC48" s="4" t="n">
        <f aca="false">AB48/B48</f>
        <v>0.297632157593765</v>
      </c>
      <c r="AD48" s="17" t="n">
        <v>0</v>
      </c>
      <c r="AE48" s="2" t="n">
        <f aca="false">-((V48+B48)-($V$43+$B$43))</f>
        <v>134.1578147</v>
      </c>
      <c r="AF48" s="2" t="n">
        <f aca="false">100*AE48/($V$43+$B$43)</f>
        <v>35.8768240685859</v>
      </c>
      <c r="AG48" s="30" t="n">
        <f aca="false">G48/AA48</f>
        <v>1.48922916045374E-010</v>
      </c>
      <c r="AH48" s="30" t="n">
        <f aca="false">H48/AA48</f>
        <v>1.34426994579422E-010</v>
      </c>
      <c r="AI48" s="3" t="n">
        <v>0.19</v>
      </c>
      <c r="AJ48" s="2" t="n">
        <f aca="false">0.000000000001*88.6*(AI48)^0.59*AA48</f>
        <v>72.5391863158757</v>
      </c>
      <c r="AK48" s="29" t="n">
        <f aca="false">AJ48/J48</f>
        <v>0.377558486240975</v>
      </c>
    </row>
    <row r="49" customFormat="false" ht="13" hidden="false" customHeight="false" outlineLevel="0" collapsed="false">
      <c r="A49" s="3" t="n">
        <v>4</v>
      </c>
      <c r="B49" s="1" t="n">
        <v>205.7</v>
      </c>
      <c r="C49" s="2" t="n">
        <v>43.92</v>
      </c>
      <c r="D49" s="2" t="n">
        <v>4.68351548269581</v>
      </c>
      <c r="E49" s="2" t="n">
        <f aca="false">D49*14/12</f>
        <v>5.46410139647845</v>
      </c>
      <c r="F49" s="2" t="n">
        <f aca="false">(C48-C49)/(A49-A48)</f>
        <v>-1.5</v>
      </c>
      <c r="G49" s="32" t="n">
        <v>268.008078037318</v>
      </c>
      <c r="H49" s="32" t="n">
        <v>468.271977624701</v>
      </c>
      <c r="I49" s="4" t="n">
        <f aca="false">H49/G49</f>
        <v>1.74723083368964</v>
      </c>
      <c r="J49" s="1" t="n">
        <v>209.29876543125</v>
      </c>
      <c r="K49" s="2" t="n">
        <v>8.712</v>
      </c>
      <c r="L49" s="2" t="n">
        <f aca="false">SUM(J49:K49)</f>
        <v>218.01076543125</v>
      </c>
      <c r="M49" s="2" t="n">
        <f aca="false">(L49-L48)*0.16666/(A48-A49)</f>
        <v>-3.52181692368791</v>
      </c>
      <c r="N49" s="2" t="n">
        <v>28.7496</v>
      </c>
      <c r="O49" s="2" t="n">
        <v>77.5368</v>
      </c>
      <c r="P49" s="2" t="n">
        <v>48.7872</v>
      </c>
      <c r="Q49" s="4" t="n">
        <f aca="false">P49/O49</f>
        <v>0.629213483146067</v>
      </c>
      <c r="R49" s="4" t="n">
        <f aca="false">O49/J49</f>
        <v>0.370459901377054</v>
      </c>
      <c r="S49" s="2" t="n">
        <v>50.88</v>
      </c>
      <c r="T49" s="2" t="n">
        <v>22.58202552</v>
      </c>
      <c r="U49" s="2" t="n">
        <f aca="false">T49/12</f>
        <v>1.88183546</v>
      </c>
      <c r="V49" s="2" t="n">
        <v>28.29797448</v>
      </c>
      <c r="W49" s="4" t="n">
        <f aca="false">0.5*K49/V49</f>
        <v>0.153933278972976</v>
      </c>
      <c r="X49" s="4" t="n">
        <f aca="false">O49/6/C49</f>
        <v>0.294234972677596</v>
      </c>
      <c r="Y49" s="4" t="n">
        <f aca="false">J49*0.5/B49</f>
        <v>0.508747606784759</v>
      </c>
      <c r="Z49" s="4" t="n">
        <f aca="false">J49/6/C49</f>
        <v>0.79424243105362</v>
      </c>
      <c r="AA49" s="17" t="n">
        <v>1475156250000</v>
      </c>
      <c r="AB49" s="2" t="n">
        <f aca="false">0.86*AJ49</f>
        <v>43.4888470656154</v>
      </c>
      <c r="AC49" s="4" t="n">
        <f aca="false">AB49/B49</f>
        <v>0.211418799541154</v>
      </c>
      <c r="AD49" s="17" t="n">
        <v>0</v>
      </c>
      <c r="AE49" s="2" t="n">
        <f aca="false">-((V49+B49)-($V$43+$B$43))</f>
        <v>139.94207786</v>
      </c>
      <c r="AF49" s="2" t="n">
        <f aca="false">100*AE49/($V$43+$B$43)</f>
        <v>37.4236664364478</v>
      </c>
      <c r="AG49" s="30" t="n">
        <f aca="false">G49/AA49</f>
        <v>1.81681146005597E-010</v>
      </c>
      <c r="AH49" s="30" t="n">
        <f aca="false">H49/AA49</f>
        <v>3.17438900201047E-010</v>
      </c>
      <c r="AI49" s="3" t="n">
        <v>0.2</v>
      </c>
      <c r="AJ49" s="2" t="n">
        <f aca="false">0.000000000001*88.6*(AI49)^0.59*AA49</f>
        <v>50.568426820483</v>
      </c>
      <c r="AK49" s="29" t="n">
        <f aca="false">AJ49/J49</f>
        <v>0.241608815590905</v>
      </c>
    </row>
    <row r="50" customFormat="false" ht="13" hidden="false" customHeight="false" outlineLevel="0" collapsed="false">
      <c r="A50" s="3" t="n">
        <v>6</v>
      </c>
      <c r="B50" s="1" t="n">
        <v>191.6</v>
      </c>
      <c r="C50" s="2" t="n">
        <v>40.72</v>
      </c>
      <c r="D50" s="2" t="n">
        <v>4.70530451866405</v>
      </c>
      <c r="E50" s="2" t="n">
        <f aca="false">D50*14/12</f>
        <v>5.48952193844139</v>
      </c>
      <c r="F50" s="2" t="n">
        <f aca="false">(C49-C50)/(A50-A49)</f>
        <v>1.6</v>
      </c>
      <c r="G50" s="2" t="n">
        <v>266.532935379348</v>
      </c>
      <c r="H50" s="2" t="n">
        <v>231.084047866953</v>
      </c>
      <c r="I50" s="4" t="n">
        <f aca="false">H50/G50</f>
        <v>0.8669999733356</v>
      </c>
      <c r="J50" s="1" t="n">
        <v>194.75678076525</v>
      </c>
      <c r="K50" s="2" t="n">
        <v>11.088</v>
      </c>
      <c r="L50" s="2" t="n">
        <f aca="false">SUM(J50:K50)</f>
        <v>205.84478076525</v>
      </c>
      <c r="M50" s="2" t="n">
        <f aca="false">(L50-L49)*0.16666/(A49-A50)</f>
        <v>1.01379150221778</v>
      </c>
      <c r="N50" s="2" t="n">
        <v>29.6208</v>
      </c>
      <c r="O50" s="2" t="n">
        <v>65.34</v>
      </c>
      <c r="P50" s="2" t="n">
        <v>35.7192</v>
      </c>
      <c r="Q50" s="4" t="n">
        <f aca="false">P50/O50</f>
        <v>0.546666666666667</v>
      </c>
      <c r="R50" s="4" t="n">
        <f aca="false">O50/J50</f>
        <v>0.335495379124989</v>
      </c>
      <c r="S50" s="2" t="n">
        <v>57.3</v>
      </c>
      <c r="T50" s="2" t="n">
        <v>27.69050274</v>
      </c>
      <c r="U50" s="2" t="n">
        <f aca="false">T50/12</f>
        <v>2.307541895</v>
      </c>
      <c r="V50" s="2" t="n">
        <v>29.60949726</v>
      </c>
      <c r="W50" s="4" t="n">
        <f aca="false">0.5*K50/V50</f>
        <v>0.187237221602188</v>
      </c>
      <c r="X50" s="4" t="n">
        <f aca="false">O50/6/C50</f>
        <v>0.267436149312377</v>
      </c>
      <c r="Y50" s="4" t="n">
        <f aca="false">J50*0.5/B50</f>
        <v>0.508237945629567</v>
      </c>
      <c r="Z50" s="4" t="n">
        <f aca="false">J50/6/C50</f>
        <v>0.797138100709111</v>
      </c>
      <c r="AA50" s="17" t="n">
        <v>1445113636363.64</v>
      </c>
      <c r="AB50" s="2" t="n">
        <f aca="false">0.86*AJ50</f>
        <v>40.0354717484787</v>
      </c>
      <c r="AC50" s="4" t="n">
        <f aca="false">AB50/B50</f>
        <v>0.208953401610014</v>
      </c>
      <c r="AD50" s="17" t="n">
        <v>0</v>
      </c>
      <c r="AE50" s="2" t="n">
        <f aca="false">-((V50+B50)-($V$43+$B$43))</f>
        <v>152.73055508</v>
      </c>
      <c r="AF50" s="2" t="n">
        <f aca="false">100*AE50/($V$43+$B$43)</f>
        <v>40.8435935450776</v>
      </c>
      <c r="AG50" s="30" t="n">
        <f aca="false">G50/AA50</f>
        <v>1.8443735404091E-010</v>
      </c>
      <c r="AH50" s="30" t="n">
        <f aca="false">H50/AA50</f>
        <v>1.59907181035558E-010</v>
      </c>
      <c r="AI50" s="3" t="n">
        <v>0.18</v>
      </c>
      <c r="AJ50" s="2" t="n">
        <f aca="false">0.000000000001*88.6*(AI50)^0.59*AA50</f>
        <v>46.552874126138</v>
      </c>
      <c r="AK50" s="29" t="n">
        <f aca="false">AJ50/J50</f>
        <v>0.239030825746963</v>
      </c>
    </row>
    <row r="51" customFormat="false" ht="13" hidden="false" customHeight="false" outlineLevel="0" collapsed="false">
      <c r="A51" s="3" t="n">
        <v>9</v>
      </c>
      <c r="B51" s="1" t="n">
        <v>169.9</v>
      </c>
      <c r="C51" s="2" t="n">
        <v>35.42</v>
      </c>
      <c r="D51" s="2" t="n">
        <v>4.79672501411632</v>
      </c>
      <c r="E51" s="2" t="n">
        <f aca="false">D51*14/12</f>
        <v>5.5961791831357</v>
      </c>
      <c r="F51" s="2" t="n">
        <f aca="false">(C50-C51)/(A51-A50)</f>
        <v>1.76666666666667</v>
      </c>
      <c r="G51" s="2" t="n">
        <v>128.647637020394</v>
      </c>
      <c r="H51" s="2" t="n">
        <v>135.080797985344</v>
      </c>
      <c r="I51" s="4" t="n">
        <f aca="false">H51/G51</f>
        <v>1.05000605618532</v>
      </c>
      <c r="J51" s="1" t="n">
        <v>160.6176</v>
      </c>
      <c r="K51" s="2" t="n">
        <v>15.84</v>
      </c>
      <c r="L51" s="2" t="n">
        <f aca="false">SUM(J51:K51)</f>
        <v>176.4576</v>
      </c>
      <c r="M51" s="2" t="n">
        <f aca="false">(L51-L50)*0.16666/(A50-A51)</f>
        <v>1.63255584877886</v>
      </c>
      <c r="N51" s="2" t="n">
        <v>13.068</v>
      </c>
      <c r="O51" s="2" t="n">
        <v>51.4008</v>
      </c>
      <c r="P51" s="2" t="n">
        <v>38.3328</v>
      </c>
      <c r="Q51" s="4" t="n">
        <f aca="false">P51/O51</f>
        <v>0.745762711864407</v>
      </c>
      <c r="R51" s="4" t="n">
        <f aca="false">O51/J51</f>
        <v>0.320019723865878</v>
      </c>
      <c r="S51" s="2" t="n">
        <v>54.54</v>
      </c>
      <c r="T51" s="2" t="n">
        <v>27.56071896</v>
      </c>
      <c r="U51" s="2" t="n">
        <f aca="false">T51/12</f>
        <v>2.29672658</v>
      </c>
      <c r="V51" s="2" t="n">
        <v>26.97928104</v>
      </c>
      <c r="W51" s="4" t="n">
        <f aca="false">0.5*K51/V51</f>
        <v>0.293558601070861</v>
      </c>
      <c r="X51" s="4" t="n">
        <f aca="false">O51/6/C51</f>
        <v>0.241863354037267</v>
      </c>
      <c r="Y51" s="4" t="n">
        <f aca="false">J51*0.5/B51</f>
        <v>0.472682754561507</v>
      </c>
      <c r="Z51" s="4" t="n">
        <f aca="false">J51/6/C51</f>
        <v>0.755776397515528</v>
      </c>
      <c r="AA51" s="17" t="n">
        <v>1560937500000</v>
      </c>
      <c r="AB51" s="2" t="n">
        <f aca="false">0.86*AJ51</f>
        <v>44.6459750207189</v>
      </c>
      <c r="AC51" s="4" t="n">
        <f aca="false">AB51/B51</f>
        <v>0.262777957744078</v>
      </c>
      <c r="AD51" s="17" t="n">
        <v>0</v>
      </c>
      <c r="AE51" s="2" t="n">
        <f aca="false">-((V51+B51)-($V$43+$B$43))</f>
        <v>177.0607713</v>
      </c>
      <c r="AF51" s="2" t="n">
        <f aca="false">100*AE51/($V$43+$B$43)</f>
        <v>47.3500418561769</v>
      </c>
      <c r="AG51" s="30" t="n">
        <f aca="false">G51/AA51</f>
        <v>8.24169045976498E-011</v>
      </c>
      <c r="AH51" s="30" t="n">
        <f aca="false">H51/AA51</f>
        <v>8.65382489595799E-011</v>
      </c>
      <c r="AI51" s="3" t="n">
        <v>0.19</v>
      </c>
      <c r="AJ51" s="2" t="n">
        <f aca="false">0.000000000001*88.6*(AI51)^0.59*AA51</f>
        <v>51.9139244426964</v>
      </c>
      <c r="AK51" s="29" t="n">
        <f aca="false">AJ51/J51</f>
        <v>0.323214420105246</v>
      </c>
    </row>
    <row r="52" customFormat="false" ht="13" hidden="false" customHeight="false" outlineLevel="0" collapsed="false">
      <c r="A52" s="3" t="n">
        <v>12</v>
      </c>
      <c r="B52" s="1" t="n">
        <v>163.4</v>
      </c>
      <c r="C52" s="2" t="n">
        <v>34.42</v>
      </c>
      <c r="D52" s="2" t="n">
        <v>4.7472399767577</v>
      </c>
      <c r="E52" s="2" t="n">
        <f aca="false">D52*14/12</f>
        <v>5.53844663955065</v>
      </c>
      <c r="F52" s="2" t="n">
        <f aca="false">(C51-C52)/(A52-A51)</f>
        <v>0.333333333333333</v>
      </c>
      <c r="G52" s="2" t="n">
        <v>93.1021545770704</v>
      </c>
      <c r="H52" s="2" t="n">
        <v>102.898004528747</v>
      </c>
      <c r="I52" s="4" t="n">
        <f aca="false">H52/G52</f>
        <v>1.10521614667432</v>
      </c>
      <c r="J52" s="1" t="n">
        <v>174.1358802546</v>
      </c>
      <c r="K52" s="2" t="n">
        <v>19.008</v>
      </c>
      <c r="L52" s="2" t="n">
        <f aca="false">SUM(J52:K52)</f>
        <v>193.1438802546</v>
      </c>
      <c r="M52" s="2" t="n">
        <f aca="false">(L52-L51)*0.16666/(A51-A52)</f>
        <v>-0.926978489077211</v>
      </c>
      <c r="N52" s="2" t="n">
        <v>6.9696</v>
      </c>
      <c r="O52" s="2" t="n">
        <v>51.4008</v>
      </c>
      <c r="P52" s="2" t="n">
        <v>44.4312</v>
      </c>
      <c r="Q52" s="4" t="n">
        <f aca="false">P52/O52</f>
        <v>0.864406779661017</v>
      </c>
      <c r="R52" s="4" t="n">
        <f aca="false">O52/J52</f>
        <v>0.295176387111307</v>
      </c>
      <c r="S52" s="2" t="n">
        <v>52.38</v>
      </c>
      <c r="T52" s="2" t="n">
        <v>26.34262782</v>
      </c>
      <c r="U52" s="2" t="n">
        <f aca="false">T52/12</f>
        <v>2.195218985</v>
      </c>
      <c r="V52" s="2" t="n">
        <v>26.03737218</v>
      </c>
      <c r="W52" s="4" t="n">
        <f aca="false">0.5*K52/V52</f>
        <v>0.365013793799832</v>
      </c>
      <c r="X52" s="4" t="n">
        <f aca="false">O52/6/C52</f>
        <v>0.248890180127833</v>
      </c>
      <c r="Y52" s="4" t="n">
        <f aca="false">J52*0.5/B52</f>
        <v>0.53285153076683</v>
      </c>
      <c r="Z52" s="4" t="n">
        <f aca="false">J52/6/C52</f>
        <v>0.843191362844276</v>
      </c>
      <c r="AA52" s="17" t="n">
        <v>657613636363.636</v>
      </c>
      <c r="AB52" s="2" t="n">
        <f aca="false">0.86*AJ52</f>
        <v>15.7079143446393</v>
      </c>
      <c r="AC52" s="4" t="n">
        <f aca="false">AB52/B52</f>
        <v>0.0961316667358584</v>
      </c>
      <c r="AD52" s="17" t="n">
        <v>0</v>
      </c>
      <c r="AE52" s="2" t="n">
        <f aca="false">-((V52+B52)-($V$43+$B$43))</f>
        <v>184.50268016</v>
      </c>
      <c r="AF52" s="2" t="n">
        <f aca="false">100*AE52/($V$43+$B$43)</f>
        <v>49.340176053739</v>
      </c>
      <c r="AG52" s="30" t="n">
        <f aca="false">G52/AA52</f>
        <v>1.41575766420981E-010</v>
      </c>
      <c r="AH52" s="30" t="n">
        <f aca="false">H52/AA52</f>
        <v>1.56471823026261E-010</v>
      </c>
      <c r="AI52" s="3" t="n">
        <v>0.14</v>
      </c>
      <c r="AJ52" s="2" t="n">
        <f aca="false">0.000000000001*88.6*(AI52)^0.59*AA52</f>
        <v>18.2650166798131</v>
      </c>
      <c r="AK52" s="29" t="n">
        <f aca="false">AJ52/J52</f>
        <v>0.104889449854379</v>
      </c>
    </row>
    <row r="53" customFormat="false" ht="13" hidden="false" customHeight="false" outlineLevel="0" collapsed="false">
      <c r="A53" s="3" t="n">
        <v>19</v>
      </c>
      <c r="B53" s="1" t="n">
        <v>129.5</v>
      </c>
      <c r="C53" s="2" t="n">
        <v>26.42</v>
      </c>
      <c r="D53" s="2" t="n">
        <v>4.90158970476911</v>
      </c>
      <c r="E53" s="2" t="n">
        <f aca="false">D53*14/12</f>
        <v>5.71852132223063</v>
      </c>
      <c r="F53" s="2" t="n">
        <f aca="false">(C52-C53)/(A53-A52)</f>
        <v>1.14285714285714</v>
      </c>
      <c r="G53" s="2" t="n">
        <v>40.50035551011</v>
      </c>
      <c r="H53" s="2" t="n">
        <v>34.9403779498353</v>
      </c>
      <c r="I53" s="4" t="n">
        <f aca="false">H53/G53</f>
        <v>0.862717808516847</v>
      </c>
      <c r="J53" s="1" t="n">
        <v>132.0809658795</v>
      </c>
      <c r="K53" s="2" t="n">
        <v>15.048</v>
      </c>
      <c r="L53" s="2" t="n">
        <f aca="false">SUM(J53:K53)</f>
        <v>147.1289658795</v>
      </c>
      <c r="M53" s="2" t="n">
        <f aca="false">(L53-L52)*0.16666/(A52-A53)</f>
        <v>1.09554937567917</v>
      </c>
      <c r="N53" s="2" t="n">
        <v>15.6816</v>
      </c>
      <c r="O53" s="2" t="n">
        <v>49.6584</v>
      </c>
      <c r="P53" s="2" t="n">
        <v>33.9768</v>
      </c>
      <c r="Q53" s="4" t="n">
        <f aca="false">P53/O53</f>
        <v>0.68421052631579</v>
      </c>
      <c r="R53" s="4" t="n">
        <f aca="false">O53/J53</f>
        <v>0.375969388695297</v>
      </c>
      <c r="S53" s="2" t="n">
        <v>52.26</v>
      </c>
      <c r="T53" s="2" t="n">
        <v>28.020435</v>
      </c>
      <c r="U53" s="2" t="n">
        <f aca="false">T53/12</f>
        <v>2.33503625</v>
      </c>
      <c r="V53" s="2" t="n">
        <v>24.239565</v>
      </c>
      <c r="W53" s="4" t="n">
        <f aca="false">0.5*K53/V53</f>
        <v>0.310401609929881</v>
      </c>
      <c r="X53" s="4" t="n">
        <f aca="false">O53/6/C53</f>
        <v>0.313262679788039</v>
      </c>
      <c r="Y53" s="4" t="n">
        <f aca="false">J53*0.5/B53</f>
        <v>0.509965119225869</v>
      </c>
      <c r="Z53" s="4" t="n">
        <f aca="false">J53/6/C53</f>
        <v>0.833213259396291</v>
      </c>
      <c r="AA53" s="17" t="n">
        <v>1560937500000</v>
      </c>
      <c r="AB53" s="2" t="n">
        <f aca="false">0.86*AJ53</f>
        <v>34.0435328581954</v>
      </c>
      <c r="AC53" s="4" t="n">
        <f aca="false">AB53/B53</f>
        <v>0.262884423615409</v>
      </c>
      <c r="AD53" s="17" t="n">
        <v>0</v>
      </c>
      <c r="AE53" s="2" t="n">
        <f aca="false">-((V53+B53)-($V$43+$B$43))</f>
        <v>220.20048734</v>
      </c>
      <c r="AF53" s="2" t="n">
        <f aca="false">100*AE53/($V$43+$B$43)</f>
        <v>58.8865744554653</v>
      </c>
      <c r="AG53" s="30" t="n">
        <f aca="false">G53/AA53</f>
        <v>2.59461737001706E-011</v>
      </c>
      <c r="AH53" s="30" t="n">
        <f aca="false">H53/AA53</f>
        <v>2.23842261140086E-011</v>
      </c>
      <c r="AI53" s="3" t="n">
        <v>0.12</v>
      </c>
      <c r="AJ53" s="2" t="n">
        <f aca="false">0.000000000001*88.6*(AI53)^0.59*AA53</f>
        <v>39.585503323483</v>
      </c>
      <c r="AK53" s="29" t="n">
        <f aca="false">AJ53/J53</f>
        <v>0.299706343452982</v>
      </c>
    </row>
    <row r="54" customFormat="false" ht="13" hidden="false" customHeight="false" outlineLevel="0" collapsed="false">
      <c r="A54" s="3" t="n">
        <v>28</v>
      </c>
      <c r="B54" s="1" t="n">
        <v>151.1</v>
      </c>
      <c r="C54" s="2" t="n">
        <v>29.92</v>
      </c>
      <c r="D54" s="2" t="n">
        <v>5.05013368983957</v>
      </c>
      <c r="E54" s="2" t="n">
        <f aca="false">D54*14/12</f>
        <v>5.89182263814617</v>
      </c>
      <c r="F54" s="2" t="n">
        <f aca="false">(C53-C54)/(A54-A53)</f>
        <v>-0.388888888888889</v>
      </c>
      <c r="G54" s="2" t="n">
        <v>53.2912301430131</v>
      </c>
      <c r="H54" s="2" t="n">
        <v>36.7492916587351</v>
      </c>
      <c r="I54" s="4" t="n">
        <f aca="false">H54/G54</f>
        <v>0.689593607805904</v>
      </c>
      <c r="J54" s="1" t="n">
        <v>147.47337933075</v>
      </c>
      <c r="K54" s="2" t="n">
        <v>11.088</v>
      </c>
      <c r="L54" s="2" t="n">
        <f aca="false">SUM(J54:K54)</f>
        <v>158.56137933075</v>
      </c>
      <c r="M54" s="2" t="n">
        <f aca="false">(L54-L53)*0.16666/(A53-A54)</f>
        <v>-0.211702891753923</v>
      </c>
      <c r="N54" s="2" t="n">
        <v>3.4848</v>
      </c>
      <c r="O54" s="2" t="n">
        <v>31.3632</v>
      </c>
      <c r="P54" s="2" t="n">
        <v>27.8784</v>
      </c>
      <c r="Q54" s="4" t="n">
        <f aca="false">P54/O54</f>
        <v>0.888888888888889</v>
      </c>
      <c r="R54" s="4" t="n">
        <f aca="false">O54/J54</f>
        <v>0.212670246944429</v>
      </c>
      <c r="S54" s="2" t="n">
        <v>41.58</v>
      </c>
      <c r="T54" s="2" t="n">
        <v>19.56572538</v>
      </c>
      <c r="U54" s="2" t="n">
        <f aca="false">T54/12</f>
        <v>1.630477115</v>
      </c>
      <c r="V54" s="2" t="n">
        <v>22.01427462</v>
      </c>
      <c r="W54" s="4" t="n">
        <f aca="false">0.5*K54/V54</f>
        <v>0.251836596739975</v>
      </c>
      <c r="X54" s="4" t="n">
        <f aca="false">O54/6/C54</f>
        <v>0.174705882352941</v>
      </c>
      <c r="Y54" s="4" t="n">
        <f aca="false">J54*0.5/B54</f>
        <v>0.487999269790701</v>
      </c>
      <c r="Z54" s="4" t="n">
        <f aca="false">J54/6/C54</f>
        <v>0.821487184329044</v>
      </c>
      <c r="AA54" s="17" t="n">
        <v>787901785714.286</v>
      </c>
      <c r="AB54" s="2" t="n">
        <f aca="false">0.86*AJ54</f>
        <v>18.8200077942798</v>
      </c>
      <c r="AC54" s="4" t="n">
        <f aca="false">AB54/B54</f>
        <v>0.12455332755976</v>
      </c>
      <c r="AD54" s="17" t="n">
        <v>0</v>
      </c>
      <c r="AE54" s="2" t="n">
        <f aca="false">-((V54+B54)-($V$43+$B$43))</f>
        <v>200.82577772</v>
      </c>
      <c r="AF54" s="2" t="n">
        <f aca="false">100*AE54/($V$43+$B$43)</f>
        <v>53.7053403248181</v>
      </c>
      <c r="AG54" s="30" t="n">
        <f aca="false">G54/AA54</f>
        <v>6.76368947364437E-011</v>
      </c>
      <c r="AH54" s="30" t="n">
        <f aca="false">H54/AA54</f>
        <v>4.66419702620923E-011</v>
      </c>
      <c r="AI54" s="3" t="n">
        <v>0.14</v>
      </c>
      <c r="AJ54" s="2" t="n">
        <f aca="false">0.000000000001*88.6*(AI54)^0.59*AA54</f>
        <v>21.8837299933486</v>
      </c>
      <c r="AK54" s="29" t="n">
        <f aca="false">AJ54/J54</f>
        <v>0.148391052626985</v>
      </c>
    </row>
    <row r="55" customFormat="false" ht="13" hidden="false" customHeight="false" outlineLevel="0" collapsed="false">
      <c r="A55" s="3" t="s">
        <v>62</v>
      </c>
      <c r="G55" s="2" t="n">
        <v>51.7976101732677</v>
      </c>
      <c r="H55" s="2" t="n">
        <v>37.697188592552</v>
      </c>
      <c r="I55" s="4" t="n">
        <f aca="false">H55/G55</f>
        <v>0.727778530060586</v>
      </c>
      <c r="J55" s="1"/>
      <c r="K55" s="2"/>
      <c r="L55" s="2"/>
      <c r="M55" s="2"/>
      <c r="AA55" s="17"/>
      <c r="AB55" s="18"/>
      <c r="AC55" s="4"/>
      <c r="AD55" s="17"/>
      <c r="AK55" s="29"/>
    </row>
    <row r="56" customFormat="false" ht="13" hidden="false" customHeight="false" outlineLevel="0" collapsed="false">
      <c r="A56" s="3" t="s">
        <v>63</v>
      </c>
      <c r="G56" s="2" t="n">
        <v>51.9065000167257</v>
      </c>
      <c r="H56" s="2" t="n">
        <v>37.2147350254713</v>
      </c>
      <c r="I56" s="4" t="n">
        <f aca="false">H56/G56</f>
        <v>0.716957125089915</v>
      </c>
      <c r="J56" s="1"/>
      <c r="K56" s="2"/>
      <c r="L56" s="2"/>
      <c r="M56" s="2"/>
      <c r="AA56" s="17"/>
      <c r="AB56" s="18"/>
      <c r="AC56" s="4"/>
      <c r="AD56" s="17"/>
      <c r="AK56" s="29"/>
    </row>
    <row r="57" customFormat="false" ht="9" hidden="false" customHeight="true" outlineLevel="0" collapsed="false">
      <c r="AA57" s="17"/>
      <c r="AB57" s="18"/>
      <c r="AC57" s="4"/>
      <c r="AD57" s="17"/>
      <c r="AE57" s="3" t="s">
        <v>1</v>
      </c>
      <c r="AK57" s="29"/>
    </row>
    <row r="58" customFormat="false" ht="13" hidden="false" customHeight="false" outlineLevel="0" collapsed="false">
      <c r="A58" s="8" t="s">
        <v>72</v>
      </c>
      <c r="C58" s="2" t="s">
        <v>3</v>
      </c>
      <c r="H58" s="2" t="s">
        <v>4</v>
      </c>
      <c r="J58" s="3" t="s">
        <v>5</v>
      </c>
      <c r="K58" s="3" t="s">
        <v>6</v>
      </c>
      <c r="O58" s="9" t="s">
        <v>7</v>
      </c>
      <c r="T58" s="9" t="s">
        <v>8</v>
      </c>
      <c r="U58" s="9"/>
      <c r="AA58" s="17"/>
      <c r="AB58" s="18"/>
      <c r="AC58" s="4"/>
      <c r="AD58" s="17"/>
      <c r="AK58" s="29"/>
    </row>
    <row r="59" customFormat="false" ht="15" hidden="false" customHeight="false" outlineLevel="0" collapsed="false">
      <c r="A59" s="0" t="s">
        <v>73</v>
      </c>
      <c r="B59" s="1" t="s">
        <v>10</v>
      </c>
      <c r="C59" s="2" t="s">
        <v>11</v>
      </c>
      <c r="E59" s="10" t="s">
        <v>12</v>
      </c>
      <c r="F59" s="10" t="s">
        <v>12</v>
      </c>
      <c r="G59" s="11" t="s">
        <v>14</v>
      </c>
      <c r="H59" s="2" t="s">
        <v>15</v>
      </c>
      <c r="J59" s="12" t="s">
        <v>16</v>
      </c>
      <c r="K59" s="3" t="s">
        <v>16</v>
      </c>
      <c r="L59" s="13" t="s">
        <v>17</v>
      </c>
      <c r="M59" s="3" t="s">
        <v>18</v>
      </c>
      <c r="N59" s="11" t="s">
        <v>19</v>
      </c>
      <c r="O59" s="2" t="s">
        <v>20</v>
      </c>
      <c r="P59" s="14" t="s">
        <v>21</v>
      </c>
      <c r="Q59" s="15" t="s">
        <v>22</v>
      </c>
      <c r="R59" s="15" t="s">
        <v>23</v>
      </c>
      <c r="S59" s="2" t="s">
        <v>24</v>
      </c>
      <c r="T59" s="2" t="s">
        <v>25</v>
      </c>
      <c r="U59" s="2" t="s">
        <v>25</v>
      </c>
      <c r="V59" s="14" t="s">
        <v>26</v>
      </c>
      <c r="W59" s="16" t="s">
        <v>27</v>
      </c>
      <c r="X59" s="16" t="s">
        <v>28</v>
      </c>
      <c r="Y59" s="16" t="s">
        <v>29</v>
      </c>
      <c r="Z59" s="16" t="s">
        <v>71</v>
      </c>
      <c r="AA59" s="17" t="s">
        <v>31</v>
      </c>
      <c r="AB59" s="18" t="s">
        <v>32</v>
      </c>
      <c r="AC59" s="4" t="s">
        <v>33</v>
      </c>
      <c r="AD59" s="17" t="s">
        <v>34</v>
      </c>
      <c r="AE59" s="3" t="s">
        <v>35</v>
      </c>
      <c r="AF59" s="3" t="s">
        <v>36</v>
      </c>
      <c r="AG59" s="0" t="s">
        <v>37</v>
      </c>
      <c r="AH59" s="0" t="s">
        <v>38</v>
      </c>
      <c r="AI59" s="3" t="s">
        <v>39</v>
      </c>
      <c r="AJ59" s="2" t="s">
        <v>40</v>
      </c>
      <c r="AK59" s="3" t="s">
        <v>41</v>
      </c>
    </row>
    <row r="60" customFormat="false" ht="13" hidden="false" customHeight="false" outlineLevel="0" collapsed="false">
      <c r="A60" s="19" t="s">
        <v>42</v>
      </c>
      <c r="B60" s="20" t="s">
        <v>43</v>
      </c>
      <c r="C60" s="10" t="s">
        <v>43</v>
      </c>
      <c r="D60" s="10" t="s">
        <v>12</v>
      </c>
      <c r="E60" s="2" t="s">
        <v>44</v>
      </c>
      <c r="F60" s="10" t="s">
        <v>45</v>
      </c>
      <c r="G60" s="21" t="s">
        <v>46</v>
      </c>
      <c r="H60" s="10" t="s">
        <v>47</v>
      </c>
      <c r="I60" s="22" t="s">
        <v>48</v>
      </c>
      <c r="J60" s="21" t="s">
        <v>49</v>
      </c>
      <c r="K60" s="21" t="s">
        <v>49</v>
      </c>
      <c r="L60" s="21"/>
      <c r="M60" s="21" t="s">
        <v>50</v>
      </c>
      <c r="N60" s="21" t="s">
        <v>49</v>
      </c>
      <c r="O60" s="21" t="s">
        <v>49</v>
      </c>
      <c r="P60" s="23" t="s">
        <v>49</v>
      </c>
      <c r="Q60" s="24" t="s">
        <v>23</v>
      </c>
      <c r="R60" s="24" t="s">
        <v>51</v>
      </c>
      <c r="S60" s="21" t="s">
        <v>43</v>
      </c>
      <c r="T60" s="10" t="s">
        <v>43</v>
      </c>
      <c r="U60" s="10" t="s">
        <v>52</v>
      </c>
      <c r="V60" s="23" t="s">
        <v>43</v>
      </c>
      <c r="W60" s="25" t="s">
        <v>26</v>
      </c>
      <c r="X60" s="3" t="s">
        <v>53</v>
      </c>
      <c r="Y60" s="3" t="s">
        <v>54</v>
      </c>
      <c r="AA60" s="26" t="s">
        <v>55</v>
      </c>
      <c r="AB60" s="27" t="s">
        <v>56</v>
      </c>
      <c r="AC60" s="24"/>
      <c r="AD60" s="28" t="s">
        <v>57</v>
      </c>
      <c r="AE60" s="3" t="s">
        <v>58</v>
      </c>
      <c r="AG60" s="0" t="s">
        <v>59</v>
      </c>
      <c r="AH60" s="0" t="s">
        <v>59</v>
      </c>
      <c r="AI60" s="3" t="s">
        <v>60</v>
      </c>
      <c r="AJ60" s="2" t="s">
        <v>58</v>
      </c>
      <c r="AK60" s="3" t="s">
        <v>51</v>
      </c>
    </row>
    <row r="61" customFormat="false" ht="13" hidden="false" customHeight="false" outlineLevel="0" collapsed="false">
      <c r="A61" s="3" t="n">
        <v>0</v>
      </c>
      <c r="B61" s="1" t="n">
        <v>395.5</v>
      </c>
      <c r="C61" s="2" t="n">
        <v>72.52</v>
      </c>
      <c r="D61" s="2" t="n">
        <v>5.45366795366795</v>
      </c>
      <c r="E61" s="2" t="n">
        <f aca="false">D61*14/12</f>
        <v>6.36261261261261</v>
      </c>
      <c r="G61" s="2" t="n">
        <v>4.15800454963397</v>
      </c>
      <c r="H61" s="2" t="n">
        <v>3.84356777350886</v>
      </c>
      <c r="I61" s="4" t="n">
        <f aca="false">H61/G61</f>
        <v>0.924377962464522</v>
      </c>
      <c r="J61" s="1" t="n">
        <v>302.47824803625</v>
      </c>
      <c r="K61" s="2" t="n">
        <v>86.328</v>
      </c>
      <c r="L61" s="2" t="n">
        <f aca="false">SUM(J61:K61)</f>
        <v>388.80624803625</v>
      </c>
      <c r="M61" s="2"/>
      <c r="N61" s="2" t="n">
        <v>135.036</v>
      </c>
      <c r="O61" s="2" t="n">
        <v>203.8608</v>
      </c>
      <c r="P61" s="2" t="n">
        <v>68.8248</v>
      </c>
      <c r="Q61" s="4" t="n">
        <f aca="false">P61/O61</f>
        <v>0.337606837606838</v>
      </c>
      <c r="R61" s="4" t="n">
        <f aca="false">O61/J61</f>
        <v>0.673968463264733</v>
      </c>
      <c r="S61" s="2" t="n">
        <v>118.32</v>
      </c>
      <c r="T61" s="2" t="n">
        <v>6.148919412</v>
      </c>
      <c r="U61" s="2" t="n">
        <f aca="false">T61/12</f>
        <v>0.512409951</v>
      </c>
      <c r="V61" s="2" t="n">
        <v>112.171080588</v>
      </c>
      <c r="W61" s="4" t="n">
        <f aca="false">0.5*K61/V61</f>
        <v>0.384805065385255</v>
      </c>
      <c r="X61" s="4" t="n">
        <f aca="false">O61/6/C61</f>
        <v>0.468516271373414</v>
      </c>
      <c r="Y61" s="4" t="n">
        <f aca="false">J61*0.5/B61</f>
        <v>0.382399807884007</v>
      </c>
      <c r="Z61" s="4" t="n">
        <f aca="false">J61/6/C61</f>
        <v>0.695160525915265</v>
      </c>
      <c r="AA61" s="17" t="n">
        <v>2540322580.64516</v>
      </c>
      <c r="AB61" s="29"/>
      <c r="AC61" s="4" t="n">
        <f aca="false">AB61/B61</f>
        <v>0</v>
      </c>
      <c r="AD61" s="17" t="n">
        <v>48556451612.9032</v>
      </c>
      <c r="AE61" s="2" t="n">
        <f aca="false">(V61+B61)-($V$61+$B$61)</f>
        <v>0</v>
      </c>
      <c r="AF61" s="2" t="n">
        <f aca="false">100*AE61/($V$61+$B$61-65.4)</f>
        <v>0</v>
      </c>
      <c r="AG61" s="30" t="n">
        <f aca="false">G61/AA61</f>
        <v>1.63680179096702E-009</v>
      </c>
      <c r="AH61" s="30" t="n">
        <f aca="false">H61/AA61</f>
        <v>1.51302350449238E-009</v>
      </c>
      <c r="AI61" s="3" t="s">
        <v>61</v>
      </c>
      <c r="AK61" s="29"/>
    </row>
    <row r="62" customFormat="false" ht="13" hidden="false" customHeight="false" outlineLevel="0" collapsed="false">
      <c r="A62" s="3" t="n">
        <v>0</v>
      </c>
      <c r="B62" s="1" t="n">
        <v>384</v>
      </c>
      <c r="C62" s="2" t="n">
        <v>72.12</v>
      </c>
      <c r="D62" s="2" t="n">
        <v>5.32445923460899</v>
      </c>
      <c r="E62" s="2" t="n">
        <f aca="false">D62*14/12</f>
        <v>6.21186910704382</v>
      </c>
      <c r="G62" s="2" t="n">
        <v>10.845052282158</v>
      </c>
      <c r="H62" s="2" t="n">
        <v>4.43389526682077</v>
      </c>
      <c r="I62" s="4" t="n">
        <f aca="false">H62/G62</f>
        <v>0.408840377294934</v>
      </c>
      <c r="J62" s="1" t="n">
        <v>292.18859022375</v>
      </c>
      <c r="K62" s="2" t="n">
        <v>83.952</v>
      </c>
      <c r="L62" s="2" t="n">
        <f aca="false">SUM(J62:K62)</f>
        <v>376.14059022375</v>
      </c>
      <c r="M62" s="2"/>
      <c r="N62" s="2" t="n">
        <v>135.9072</v>
      </c>
      <c r="O62" s="2" t="n">
        <v>206.4744</v>
      </c>
      <c r="P62" s="2" t="n">
        <v>70.5672</v>
      </c>
      <c r="Q62" s="4" t="n">
        <f aca="false">P62/O62</f>
        <v>0.341772151898734</v>
      </c>
      <c r="R62" s="4" t="n">
        <f aca="false">O62/J62</f>
        <v>0.706647716263964</v>
      </c>
      <c r="S62" s="2" t="n">
        <v>143.28</v>
      </c>
      <c r="T62" s="2" t="n">
        <v>6.277452264</v>
      </c>
      <c r="U62" s="2" t="n">
        <f aca="false">T62/12</f>
        <v>0.523121022</v>
      </c>
      <c r="V62" s="2" t="n">
        <v>137.002547736</v>
      </c>
      <c r="W62" s="4" t="n">
        <f aca="false">0.5*K62/V62</f>
        <v>0.306388462796229</v>
      </c>
      <c r="X62" s="4" t="n">
        <f aca="false">O62/6/C62</f>
        <v>0.477154742096506</v>
      </c>
      <c r="Y62" s="4" t="n">
        <f aca="false">J62*0.5/B62</f>
        <v>0.380453893520508</v>
      </c>
      <c r="Z62" s="4" t="n">
        <f aca="false">J62/6/C62</f>
        <v>0.675237082232737</v>
      </c>
      <c r="AA62" s="17" t="n">
        <v>6604838709.67742</v>
      </c>
      <c r="AB62" s="29"/>
      <c r="AC62" s="4" t="n">
        <f aca="false">AB62/B62</f>
        <v>0</v>
      </c>
      <c r="AD62" s="17" t="n">
        <v>36725806451.6129</v>
      </c>
      <c r="AE62" s="2" t="n">
        <f aca="false">-((V62+B62)-($V$61+$B$61))</f>
        <v>-13.331467148</v>
      </c>
      <c r="AF62" s="2" t="n">
        <f aca="false">100*AE62/($V$61+$B$61-65.4)</f>
        <v>-3.01432034178581</v>
      </c>
      <c r="AG62" s="30" t="n">
        <f aca="false">G62/AA62</f>
        <v>1.64198593771379E-009</v>
      </c>
      <c r="AH62" s="30" t="n">
        <f aca="false">H62/AA62</f>
        <v>6.71310150287882E-010</v>
      </c>
      <c r="AI62" s="3" t="s">
        <v>61</v>
      </c>
      <c r="AK62" s="29"/>
    </row>
    <row r="63" customFormat="false" ht="13" hidden="false" customHeight="false" outlineLevel="0" collapsed="false">
      <c r="A63" s="3" t="n">
        <v>0.3</v>
      </c>
      <c r="B63" s="1" t="n">
        <v>388</v>
      </c>
      <c r="C63" s="2" t="n">
        <v>72.22</v>
      </c>
      <c r="D63" s="2" t="n">
        <v>5.37247299916921</v>
      </c>
      <c r="E63" s="2" t="n">
        <f aca="false">D63*14/12</f>
        <v>6.26788516569741</v>
      </c>
      <c r="F63" s="2" t="n">
        <f aca="false">(C62-C63)/(A63-A62)</f>
        <v>-0.333333333333314</v>
      </c>
      <c r="G63" s="2" t="n">
        <v>9.98646113191913</v>
      </c>
      <c r="H63" s="2" t="n">
        <v>5.43063292478949</v>
      </c>
      <c r="I63" s="4" t="n">
        <f aca="false">H63/G63</f>
        <v>0.543799535496301</v>
      </c>
      <c r="J63" s="1" t="n">
        <v>327.7311719715</v>
      </c>
      <c r="K63" s="2" t="n">
        <v>78.408</v>
      </c>
      <c r="L63" s="2" t="n">
        <f aca="false">SUM(J63:K63)</f>
        <v>406.1391719715</v>
      </c>
      <c r="M63" s="2" t="n">
        <f aca="false">(L63-L62)*0.16666/(A62-A63)</f>
        <v>-16.6652121136001</v>
      </c>
      <c r="N63" s="2" t="n">
        <v>106.2864</v>
      </c>
      <c r="O63" s="2" t="n">
        <v>212.5728</v>
      </c>
      <c r="P63" s="2" t="n">
        <v>106.2864</v>
      </c>
      <c r="Q63" s="4" t="n">
        <f aca="false">P63/O63</f>
        <v>0.5</v>
      </c>
      <c r="R63" s="4" t="n">
        <f aca="false">O63/J63</f>
        <v>0.648619411822339</v>
      </c>
      <c r="S63" s="2" t="n">
        <v>148.56</v>
      </c>
      <c r="T63" s="2" t="n">
        <v>4.447657332</v>
      </c>
      <c r="U63" s="2" t="n">
        <f aca="false">T63/12</f>
        <v>0.370638111</v>
      </c>
      <c r="V63" s="2" t="n">
        <v>144.112342668</v>
      </c>
      <c r="W63" s="4" t="n">
        <f aca="false">0.5*K63/V63</f>
        <v>0.272037767717901</v>
      </c>
      <c r="X63" s="4" t="n">
        <f aca="false">O63/6/C63</f>
        <v>0.490567709775686</v>
      </c>
      <c r="Y63" s="4" t="n">
        <f aca="false">J63*0.5/B63</f>
        <v>0.422333984499356</v>
      </c>
      <c r="Z63" s="4" t="n">
        <f aca="false">J63/6/C63</f>
        <v>0.756325976118111</v>
      </c>
      <c r="AA63" s="17" t="n">
        <v>4717741935.48387</v>
      </c>
      <c r="AB63" s="29"/>
      <c r="AC63" s="4" t="n">
        <f aca="false">AB63/B63</f>
        <v>0</v>
      </c>
      <c r="AD63" s="17" t="n">
        <v>28161290322.5806</v>
      </c>
      <c r="AE63" s="2" t="n">
        <f aca="false">-((V63+B63)-($V$61+$B$61))</f>
        <v>-24.44126208</v>
      </c>
      <c r="AF63" s="2" t="n">
        <f aca="false">100*AE63/($V$61+$B$61-65.4)</f>
        <v>-5.52630799361905</v>
      </c>
      <c r="AG63" s="30" t="n">
        <f aca="false">G63/AA63</f>
        <v>2.11678834249226E-009</v>
      </c>
      <c r="AH63" s="30" t="n">
        <f aca="false">H63/AA63</f>
        <v>1.15110851739128E-009</v>
      </c>
      <c r="AI63" s="3" t="s">
        <v>61</v>
      </c>
      <c r="AK63" s="29"/>
    </row>
    <row r="64" customFormat="false" ht="13" hidden="false" customHeight="false" outlineLevel="0" collapsed="false">
      <c r="A64" s="3" t="n">
        <v>1</v>
      </c>
      <c r="B64" s="1" t="n">
        <v>266.6</v>
      </c>
      <c r="C64" s="2" t="n">
        <v>53.12</v>
      </c>
      <c r="D64" s="2" t="n">
        <v>5.01882530120482</v>
      </c>
      <c r="E64" s="2" t="n">
        <f aca="false">D64*14/12</f>
        <v>5.85529618473896</v>
      </c>
      <c r="F64" s="2" t="n">
        <f aca="false">(C63-C64)/(A64-A63)</f>
        <v>27.2857142857143</v>
      </c>
      <c r="G64" s="2" t="n">
        <v>189.839617943581</v>
      </c>
      <c r="H64" s="2" t="n">
        <v>1468.82989914203</v>
      </c>
      <c r="I64" s="4" t="n">
        <f aca="false">H64/G64</f>
        <v>7.73721478716079</v>
      </c>
      <c r="J64" s="1" t="n">
        <v>263.2449260925</v>
      </c>
      <c r="K64" s="2" t="n">
        <v>57.024</v>
      </c>
      <c r="L64" s="2" t="n">
        <f aca="false">SUM(J64:K64)</f>
        <v>320.2689260925</v>
      </c>
      <c r="M64" s="2" t="n">
        <f aca="false">(L64-L63)*0.16666/(A63-A64)</f>
        <v>20.4444788259916</v>
      </c>
      <c r="N64" s="2" t="n">
        <v>73.1808</v>
      </c>
      <c r="O64" s="2" t="n">
        <v>173.3688</v>
      </c>
      <c r="P64" s="2" t="n">
        <v>100.188</v>
      </c>
      <c r="Q64" s="4" t="n">
        <f aca="false">P64/O64</f>
        <v>0.577889447236181</v>
      </c>
      <c r="R64" s="4" t="n">
        <f aca="false">O64/J64</f>
        <v>0.658583633779445</v>
      </c>
      <c r="S64" s="2" t="n">
        <v>117.12</v>
      </c>
      <c r="T64" s="2" t="n">
        <v>9.895761504</v>
      </c>
      <c r="U64" s="2" t="n">
        <f aca="false">T64/12</f>
        <v>0.824646792</v>
      </c>
      <c r="V64" s="2" t="n">
        <v>107.224238496</v>
      </c>
      <c r="W64" s="4" t="n">
        <f aca="false">0.5*K64/V64</f>
        <v>0.26591002556818</v>
      </c>
      <c r="X64" s="4" t="n">
        <f aca="false">O64/6/C64</f>
        <v>0.543953313253012</v>
      </c>
      <c r="Y64" s="4" t="n">
        <f aca="false">J64*0.5/B64</f>
        <v>0.493707663339272</v>
      </c>
      <c r="Z64" s="4" t="n">
        <f aca="false">J64/6/C64</f>
        <v>0.82594417072195</v>
      </c>
      <c r="AA64" s="17" t="n">
        <v>1242187500000</v>
      </c>
      <c r="AB64" s="2" t="n">
        <f aca="false">0.86*AJ64</f>
        <v>39.7684579331417</v>
      </c>
      <c r="AC64" s="4" t="n">
        <f aca="false">AB64/B64</f>
        <v>0.149169009501657</v>
      </c>
      <c r="AD64" s="17" t="n">
        <v>39168198529.4118</v>
      </c>
      <c r="AE64" s="2" t="n">
        <f aca="false">-((V64+B64)-($V$61+$B$61))</f>
        <v>133.846842092</v>
      </c>
      <c r="AF64" s="2" t="n">
        <f aca="false">100*AE64/($V$61+$B$61-65.4)</f>
        <v>30.2635302118444</v>
      </c>
      <c r="AG64" s="30" t="n">
        <f aca="false">G64/AA64</f>
        <v>1.52826862243889E-010</v>
      </c>
      <c r="AH64" s="30" t="n">
        <f aca="false">H64/AA64</f>
        <v>1.1824542584288E-009</v>
      </c>
      <c r="AI64" s="3" t="n">
        <v>0.23</v>
      </c>
      <c r="AJ64" s="2" t="n">
        <f aca="false">0.000000000001*88.6*(AI64)^0.59*AA64</f>
        <v>46.2423929455136</v>
      </c>
      <c r="AK64" s="29" t="n">
        <f aca="false">AJ64/J64</f>
        <v>0.175662998075278</v>
      </c>
    </row>
    <row r="65" customFormat="false" ht="13" hidden="false" customHeight="false" outlineLevel="0" collapsed="false">
      <c r="A65" s="3" t="n">
        <v>2</v>
      </c>
      <c r="B65" s="1" t="n">
        <v>268.7</v>
      </c>
      <c r="C65" s="2" t="n">
        <v>53.22</v>
      </c>
      <c r="D65" s="2" t="n">
        <v>5.04885381435551</v>
      </c>
      <c r="E65" s="2" t="n">
        <f aca="false">D65*14/12</f>
        <v>5.89032945008142</v>
      </c>
      <c r="F65" s="2" t="n">
        <f aca="false">(C64-C65)/(A65-A64)</f>
        <v>-0.100000000000001</v>
      </c>
      <c r="G65" s="2" t="n">
        <v>201.789015037655</v>
      </c>
      <c r="H65" s="2" t="n">
        <v>401.623339707077</v>
      </c>
      <c r="I65" s="4" t="n">
        <f aca="false">H65/G65</f>
        <v>1.99031319733699</v>
      </c>
      <c r="J65" s="1" t="n">
        <v>216.68207509575</v>
      </c>
      <c r="K65" s="2" t="n">
        <v>11.088</v>
      </c>
      <c r="L65" s="2" t="n">
        <f aca="false">SUM(J65:K65)</f>
        <v>227.77007509575</v>
      </c>
      <c r="M65" s="2" t="n">
        <f aca="false">(L65-L64)*0.16666/(A64-A65)</f>
        <v>15.4158585071184</v>
      </c>
      <c r="N65" s="2" t="n">
        <v>38.3328</v>
      </c>
      <c r="O65" s="2" t="n">
        <v>113.256</v>
      </c>
      <c r="P65" s="2" t="n">
        <v>74.9232</v>
      </c>
      <c r="Q65" s="4" t="n">
        <f aca="false">P65/O65</f>
        <v>0.661538461538462</v>
      </c>
      <c r="R65" s="4" t="n">
        <f aca="false">O65/J65</f>
        <v>0.5226828289786</v>
      </c>
      <c r="S65" s="2" t="n">
        <v>75</v>
      </c>
      <c r="T65" s="2" t="n">
        <v>16.10396124</v>
      </c>
      <c r="U65" s="2" t="n">
        <f aca="false">T65/12</f>
        <v>1.34199677</v>
      </c>
      <c r="V65" s="2" t="n">
        <v>58.89603876</v>
      </c>
      <c r="W65" s="4" t="n">
        <f aca="false">0.5*K65/V65</f>
        <v>0.0941319673907387</v>
      </c>
      <c r="X65" s="4" t="n">
        <f aca="false">O65/6/C65</f>
        <v>0.35467869222097</v>
      </c>
      <c r="Y65" s="4" t="n">
        <f aca="false">J65*0.5/B65</f>
        <v>0.403204456821269</v>
      </c>
      <c r="Z65" s="4" t="n">
        <f aca="false">J65/6/C65</f>
        <v>0.678573453262402</v>
      </c>
      <c r="AA65" s="17" t="n">
        <v>2131406250000</v>
      </c>
      <c r="AB65" s="2" t="n">
        <f aca="false">0.86*AJ65</f>
        <v>64.6707342729847</v>
      </c>
      <c r="AC65" s="4" t="n">
        <f aca="false">AB65/B65</f>
        <v>0.240680068005153</v>
      </c>
      <c r="AD65" s="17" t="n">
        <v>0</v>
      </c>
      <c r="AE65" s="2" t="n">
        <f aca="false">-((V65+B65)-($V$61+$B$61))</f>
        <v>180.075041828</v>
      </c>
      <c r="AF65" s="2" t="n">
        <f aca="false">100*AE65/($V$61+$B$61-65.4)</f>
        <v>40.7159883907829</v>
      </c>
      <c r="AG65" s="30" t="n">
        <f aca="false">G65/AA65</f>
        <v>9.46741218562415E-011</v>
      </c>
      <c r="AH65" s="30" t="n">
        <f aca="false">H65/AA65</f>
        <v>1.88431154176768E-010</v>
      </c>
      <c r="AI65" s="3" t="n">
        <v>0.21</v>
      </c>
      <c r="AJ65" s="2" t="n">
        <f aca="false">0.000000000001*88.6*(AI65)^0.59*AA65</f>
        <v>75.1985282244008</v>
      </c>
      <c r="AK65" s="29" t="n">
        <f aca="false">AJ65/J65</f>
        <v>0.347045449842453</v>
      </c>
    </row>
    <row r="66" customFormat="false" ht="13" hidden="false" customHeight="false" outlineLevel="0" collapsed="false">
      <c r="A66" s="3" t="n">
        <v>3</v>
      </c>
      <c r="B66" s="1" t="n">
        <v>295.5</v>
      </c>
      <c r="C66" s="2" t="n">
        <v>56.82</v>
      </c>
      <c r="D66" s="2" t="n">
        <v>5.20063357972545</v>
      </c>
      <c r="E66" s="2" t="n">
        <f aca="false">D66*14/12</f>
        <v>6.06740584301302</v>
      </c>
      <c r="F66" s="2" t="n">
        <f aca="false">(C65-C66)/(A66-A65)</f>
        <v>-3.6</v>
      </c>
      <c r="G66" s="2" t="n">
        <v>248.647231250649</v>
      </c>
      <c r="H66" s="2" t="n">
        <v>222.890861428923</v>
      </c>
      <c r="I66" s="4" t="n">
        <f aca="false">H66/G66</f>
        <v>0.896414009147916</v>
      </c>
      <c r="J66" s="1" t="n">
        <v>248.51141659575</v>
      </c>
      <c r="K66" s="2" t="n">
        <v>8.712</v>
      </c>
      <c r="L66" s="2" t="n">
        <f aca="false">SUM(J66:K66)</f>
        <v>257.22341659575</v>
      </c>
      <c r="M66" s="2" t="n">
        <f aca="false">(L66-L65)*0.16666/(A65-A66)</f>
        <v>-4.90869389439</v>
      </c>
      <c r="N66" s="2" t="n">
        <v>27.8784</v>
      </c>
      <c r="O66" s="2" t="n">
        <v>94.9608</v>
      </c>
      <c r="P66" s="2" t="n">
        <v>67.0824</v>
      </c>
      <c r="Q66" s="4" t="n">
        <f aca="false">P66/O66</f>
        <v>0.706422018348624</v>
      </c>
      <c r="R66" s="4" t="n">
        <f aca="false">O66/J66</f>
        <v>0.382118460796799</v>
      </c>
      <c r="S66" s="2" t="n">
        <v>60.42</v>
      </c>
      <c r="T66" s="2" t="n">
        <v>15.1986021</v>
      </c>
      <c r="U66" s="2" t="n">
        <f aca="false">T66/12</f>
        <v>1.266550175</v>
      </c>
      <c r="V66" s="2" t="n">
        <v>45.2213979</v>
      </c>
      <c r="W66" s="4" t="n">
        <f aca="false">0.5*K66/V66</f>
        <v>0.0963260801807279</v>
      </c>
      <c r="X66" s="4" t="n">
        <f aca="false">O66/6/C66</f>
        <v>0.278542766631468</v>
      </c>
      <c r="Y66" s="4" t="n">
        <f aca="false">J66*0.5/B66</f>
        <v>0.420493090686548</v>
      </c>
      <c r="Z66" s="4" t="n">
        <f aca="false">J66/6/C66</f>
        <v>0.728943495822334</v>
      </c>
      <c r="AA66" s="17" t="n">
        <v>2446875000000</v>
      </c>
      <c r="AB66" s="2" t="n">
        <f aca="false">0.86*AJ66</f>
        <v>76.3085741243713</v>
      </c>
      <c r="AC66" s="4" t="n">
        <f aca="false">AB66/B66</f>
        <v>0.258235445429345</v>
      </c>
      <c r="AD66" s="17" t="n">
        <v>0</v>
      </c>
      <c r="AE66" s="2" t="n">
        <f aca="false">-((V66+B66)-($V$61+$B$61))</f>
        <v>166.949682688</v>
      </c>
      <c r="AF66" s="2" t="n">
        <f aca="false">100*AE66/($V$61+$B$61-65.4)</f>
        <v>37.7482702387052</v>
      </c>
      <c r="AG66" s="30" t="n">
        <f aca="false">G66/AA66</f>
        <v>1.01618280970891E-010</v>
      </c>
      <c r="AH66" s="30" t="n">
        <f aca="false">H66/AA66</f>
        <v>9.10920506478357E-011</v>
      </c>
      <c r="AI66" s="3" t="n">
        <v>0.22</v>
      </c>
      <c r="AJ66" s="2" t="n">
        <f aca="false">0.000000000001*88.6*(AI66)^0.59*AA66</f>
        <v>88.7309001446178</v>
      </c>
      <c r="AK66" s="29" t="n">
        <f aca="false">AJ66/J66</f>
        <v>0.357049592972845</v>
      </c>
    </row>
    <row r="67" customFormat="false" ht="13" hidden="false" customHeight="false" outlineLevel="0" collapsed="false">
      <c r="A67" s="3" t="n">
        <v>4</v>
      </c>
      <c r="B67" s="1" t="n">
        <v>277.8</v>
      </c>
      <c r="C67" s="2" t="n">
        <v>55.62</v>
      </c>
      <c r="D67" s="2" t="n">
        <v>4.99460625674218</v>
      </c>
      <c r="E67" s="2" t="n">
        <f aca="false">D67*14/12</f>
        <v>5.82704063286587</v>
      </c>
      <c r="F67" s="2" t="n">
        <f aca="false">(C66-C67)/(A67-A66)</f>
        <v>1.2</v>
      </c>
      <c r="G67" s="2" t="n">
        <v>173.679321052816</v>
      </c>
      <c r="H67" s="2" t="n">
        <v>261.675171541384</v>
      </c>
      <c r="I67" s="4" t="n">
        <f aca="false">H67/G67</f>
        <v>1.50665703870301</v>
      </c>
      <c r="J67" s="1" t="n">
        <v>263.50742669625</v>
      </c>
      <c r="K67" s="2" t="n">
        <v>7.128</v>
      </c>
      <c r="L67" s="2" t="n">
        <f aca="false">SUM(J67:K67)</f>
        <v>270.63542669625</v>
      </c>
      <c r="M67" s="2" t="n">
        <f aca="false">(L67-L66)*0.16666/(A66-A67)</f>
        <v>-2.23524560334932</v>
      </c>
      <c r="N67" s="2" t="n">
        <v>37.4616</v>
      </c>
      <c r="O67" s="2" t="n">
        <v>81.8928</v>
      </c>
      <c r="P67" s="2" t="n">
        <v>44.4312</v>
      </c>
      <c r="Q67" s="4" t="n">
        <f aca="false">P67/O67</f>
        <v>0.542553191489362</v>
      </c>
      <c r="R67" s="4" t="n">
        <f aca="false">O67/J67</f>
        <v>0.310779855530977</v>
      </c>
      <c r="S67" s="2" t="n">
        <v>59.58</v>
      </c>
      <c r="T67" s="2" t="n">
        <v>15.78966558</v>
      </c>
      <c r="U67" s="2" t="n">
        <f aca="false">T67/12</f>
        <v>1.315805465</v>
      </c>
      <c r="V67" s="2" t="n">
        <v>43.79033442</v>
      </c>
      <c r="W67" s="4" t="n">
        <f aca="false">0.5*K67/V67</f>
        <v>0.0813878232994778</v>
      </c>
      <c r="X67" s="4" t="n">
        <f aca="false">O67/6/C67</f>
        <v>0.245393743257821</v>
      </c>
      <c r="Y67" s="4" t="n">
        <f aca="false">J67*0.5/B67</f>
        <v>0.474275426019168</v>
      </c>
      <c r="Z67" s="4" t="n">
        <f aca="false">J67/6/C67</f>
        <v>0.789606336738134</v>
      </c>
      <c r="AA67" s="17" t="n">
        <v>1278920454545.45</v>
      </c>
      <c r="AB67" s="2" t="n">
        <f aca="false">0.86*AJ67</f>
        <v>39.8845859738877</v>
      </c>
      <c r="AC67" s="4" t="n">
        <f aca="false">AB67/B67</f>
        <v>0.143573023664103</v>
      </c>
      <c r="AD67" s="17" t="n">
        <v>0</v>
      </c>
      <c r="AE67" s="2" t="n">
        <f aca="false">-((V67+B67)-($V$61+$B$61))</f>
        <v>186.080746168</v>
      </c>
      <c r="AF67" s="2" t="n">
        <f aca="false">100*AE67/($V$61+$B$61-65.4)</f>
        <v>42.0739122080072</v>
      </c>
      <c r="AG67" s="30" t="n">
        <f aca="false">G67/AA67</f>
        <v>1.35801503866434E-010</v>
      </c>
      <c r="AH67" s="30" t="n">
        <f aca="false">H67/AA67</f>
        <v>2.04606291666816E-010</v>
      </c>
      <c r="AI67" s="3" t="n">
        <v>0.22</v>
      </c>
      <c r="AJ67" s="2" t="n">
        <f aca="false">0.000000000001*88.6*(AI67)^0.59*AA67</f>
        <v>46.3774255510322</v>
      </c>
      <c r="AK67" s="29" t="n">
        <f aca="false">AJ67/J67</f>
        <v>0.176000449522405</v>
      </c>
    </row>
    <row r="68" customFormat="false" ht="13" hidden="false" customHeight="false" outlineLevel="0" collapsed="false">
      <c r="A68" s="3" t="n">
        <v>6</v>
      </c>
      <c r="B68" s="1" t="n">
        <v>277.4</v>
      </c>
      <c r="C68" s="2" t="n">
        <v>55.32</v>
      </c>
      <c r="D68" s="2" t="n">
        <v>5.01446131597975</v>
      </c>
      <c r="E68" s="2" t="n">
        <f aca="false">D68*14/12</f>
        <v>5.85020486864305</v>
      </c>
      <c r="F68" s="2" t="n">
        <f aca="false">(C67-C68)/(A68-A67)</f>
        <v>0.149999999999999</v>
      </c>
      <c r="G68" s="2" t="n">
        <v>178.246606389451</v>
      </c>
      <c r="H68" s="2" t="n">
        <v>194.204083813975</v>
      </c>
      <c r="I68" s="4" t="n">
        <f aca="false">H68/G68</f>
        <v>1.08952471941967</v>
      </c>
      <c r="J68" s="1" t="n">
        <v>252.988195185</v>
      </c>
      <c r="K68" s="2" t="n">
        <v>16.632</v>
      </c>
      <c r="L68" s="2" t="n">
        <f aca="false">SUM(J68:K68)</f>
        <v>269.620195185</v>
      </c>
      <c r="M68" s="2" t="n">
        <f aca="false">(L68-L67)*0.16666/(A67-A68)</f>
        <v>0.0845992418324596</v>
      </c>
      <c r="N68" s="2" t="n">
        <v>33.1056</v>
      </c>
      <c r="O68" s="2" t="n">
        <v>69.696</v>
      </c>
      <c r="P68" s="2" t="n">
        <v>36.5904</v>
      </c>
      <c r="Q68" s="4" t="n">
        <f aca="false">P68/O68</f>
        <v>0.525</v>
      </c>
      <c r="R68" s="4" t="n">
        <f aca="false">O68/J68</f>
        <v>0.275491115105328</v>
      </c>
      <c r="S68" s="2" t="n">
        <v>52.08</v>
      </c>
      <c r="T68" s="2" t="n">
        <v>13.3691199</v>
      </c>
      <c r="U68" s="2" t="n">
        <f aca="false">T68/12</f>
        <v>1.114093325</v>
      </c>
      <c r="V68" s="2" t="n">
        <v>38.7108801</v>
      </c>
      <c r="W68" s="4" t="n">
        <f aca="false">0.5*K68/V68</f>
        <v>0.214823325600391</v>
      </c>
      <c r="X68" s="4" t="n">
        <f aca="false">O68/6/C68</f>
        <v>0.20997830802603</v>
      </c>
      <c r="Y68" s="4" t="n">
        <f aca="false">J68*0.5/B68</f>
        <v>0.455998909850397</v>
      </c>
      <c r="Z68" s="4" t="n">
        <f aca="false">J68/6/C68</f>
        <v>0.762196297857918</v>
      </c>
      <c r="AA68" s="17" t="n">
        <v>1893214285714.29</v>
      </c>
      <c r="AB68" s="2" t="n">
        <f aca="false">0.86*AJ68</f>
        <v>54.1497642979735</v>
      </c>
      <c r="AC68" s="4" t="n">
        <f aca="false">AB68/B68</f>
        <v>0.195204629769191</v>
      </c>
      <c r="AD68" s="17" t="n">
        <v>3214285714.28571</v>
      </c>
      <c r="AE68" s="2" t="n">
        <f aca="false">-((V68+B68)-($V$61+$B$61))</f>
        <v>191.560200488</v>
      </c>
      <c r="AF68" s="2" t="n">
        <f aca="false">100*AE68/($V$61+$B$61-65.4)</f>
        <v>43.3128479106797</v>
      </c>
      <c r="AG68" s="30" t="n">
        <f aca="false">G68/AA68</f>
        <v>9.41502542709794E-011</v>
      </c>
      <c r="AH68" s="30" t="n">
        <f aca="false">H68/AA68</f>
        <v>1.0257902936788E-010</v>
      </c>
      <c r="AI68" s="3" t="n">
        <v>0.19</v>
      </c>
      <c r="AJ68" s="2" t="n">
        <f aca="false">0.000000000001*88.6*(AI68)^0.59*AA68</f>
        <v>62.964842206946</v>
      </c>
      <c r="AK68" s="29" t="n">
        <f aca="false">AJ68/J68</f>
        <v>0.248884506887376</v>
      </c>
    </row>
    <row r="69" customFormat="false" ht="13" hidden="false" customHeight="false" outlineLevel="0" collapsed="false">
      <c r="A69" s="3" t="n">
        <v>9</v>
      </c>
      <c r="B69" s="1" t="n">
        <v>317.2</v>
      </c>
      <c r="C69" s="2" t="n">
        <v>60.92</v>
      </c>
      <c r="D69" s="2" t="n">
        <v>5.20682862770847</v>
      </c>
      <c r="E69" s="2" t="n">
        <f aca="false">D69*14/12</f>
        <v>6.07463339899322</v>
      </c>
      <c r="F69" s="2" t="n">
        <f aca="false">(C68-C69)/(A69-A68)</f>
        <v>-1.86666666666667</v>
      </c>
      <c r="G69" s="2" t="n">
        <v>120.306527849696</v>
      </c>
      <c r="H69" s="2" t="n">
        <v>90.8782954257417</v>
      </c>
      <c r="I69" s="4" t="n">
        <f aca="false">H69/G69</f>
        <v>0.755389562395813</v>
      </c>
      <c r="J69" s="1" t="n">
        <v>239.0143805478</v>
      </c>
      <c r="K69" s="2" t="n">
        <v>15.84</v>
      </c>
      <c r="L69" s="2" t="n">
        <f aca="false">SUM(J69:K69)</f>
        <v>254.8543805478</v>
      </c>
      <c r="M69" s="2" t="n">
        <f aca="false">(L69-L68)*0.16666/(A68-A69)</f>
        <v>0.820290222478581</v>
      </c>
      <c r="N69" s="2" t="n">
        <v>16.5528</v>
      </c>
      <c r="O69" s="2" t="n">
        <v>59.2416</v>
      </c>
      <c r="P69" s="2" t="n">
        <v>42.6888</v>
      </c>
      <c r="Q69" s="4" t="n">
        <f aca="false">P69/O69</f>
        <v>0.720588235294118</v>
      </c>
      <c r="R69" s="4" t="n">
        <f aca="false">O69/J69</f>
        <v>0.247857889823296</v>
      </c>
      <c r="S69" s="2" t="n">
        <v>45.9</v>
      </c>
      <c r="T69" s="2" t="n">
        <v>11.3050887</v>
      </c>
      <c r="U69" s="2" t="n">
        <f aca="false">T69/12</f>
        <v>0.942090725</v>
      </c>
      <c r="V69" s="2" t="n">
        <v>34.5949113</v>
      </c>
      <c r="W69" s="4" t="n">
        <f aca="false">0.5*K69/V69</f>
        <v>0.228935404150032</v>
      </c>
      <c r="X69" s="4" t="n">
        <f aca="false">O69/6/C69</f>
        <v>0.162074852265266</v>
      </c>
      <c r="Y69" s="4" t="n">
        <f aca="false">J69*0.5/B69</f>
        <v>0.376756589766393</v>
      </c>
      <c r="Z69" s="4" t="n">
        <f aca="false">J69/6/C69</f>
        <v>0.653902332424491</v>
      </c>
      <c r="AA69" s="17" t="n">
        <v>1910892857142.86</v>
      </c>
      <c r="AB69" s="2" t="n">
        <f aca="false">0.86*AJ69</f>
        <v>52.9394333230566</v>
      </c>
      <c r="AC69" s="4" t="n">
        <f aca="false">AB69/B69</f>
        <v>0.166896069744819</v>
      </c>
      <c r="AD69" s="17" t="n">
        <v>0</v>
      </c>
      <c r="AE69" s="2" t="n">
        <f aca="false">-((V69+B69)-($V$61+$B$61))</f>
        <v>155.876169288</v>
      </c>
      <c r="AF69" s="2" t="n">
        <f aca="false">100*AE69/($V$61+$B$61-65.4)</f>
        <v>35.2444860470557</v>
      </c>
      <c r="AG69" s="30" t="n">
        <f aca="false">G69/AA69</f>
        <v>6.29582801568357E-011</v>
      </c>
      <c r="AH69" s="30" t="n">
        <f aca="false">H69/AA69</f>
        <v>4.75580276968651E-011</v>
      </c>
      <c r="AI69" s="3" t="n">
        <v>0.18</v>
      </c>
      <c r="AJ69" s="2" t="n">
        <f aca="false">0.000000000001*88.6*(AI69)^0.59*AA69</f>
        <v>61.5574806082053</v>
      </c>
      <c r="AK69" s="29" t="n">
        <f aca="false">AJ69/J69</f>
        <v>0.257547183843587</v>
      </c>
    </row>
    <row r="70" customFormat="false" ht="13" hidden="false" customHeight="false" outlineLevel="0" collapsed="false">
      <c r="A70" s="3" t="n">
        <v>12</v>
      </c>
      <c r="B70" s="1" t="n">
        <v>303.4</v>
      </c>
      <c r="C70" s="2" t="n">
        <v>60.02</v>
      </c>
      <c r="D70" s="2" t="n">
        <v>5.05498167277574</v>
      </c>
      <c r="E70" s="2" t="n">
        <f aca="false">D70*14/12</f>
        <v>5.89747861823836</v>
      </c>
      <c r="F70" s="2" t="n">
        <f aca="false">(C69-C70)/(A70-A69)</f>
        <v>0.3</v>
      </c>
      <c r="G70" s="2" t="n">
        <v>139.847511561314</v>
      </c>
      <c r="H70" s="2" t="n">
        <v>90.8380888015785</v>
      </c>
      <c r="I70" s="4" t="n">
        <f aca="false">H70/G70</f>
        <v>0.649550984407412</v>
      </c>
      <c r="J70" s="1" t="n">
        <v>251.84366773335</v>
      </c>
      <c r="K70" s="2" t="n">
        <v>19.008</v>
      </c>
      <c r="L70" s="2" t="n">
        <f aca="false">SUM(J70:K70)</f>
        <v>270.85166773335</v>
      </c>
      <c r="M70" s="2" t="n">
        <f aca="false">(L70-L69)*0.16666/(A69-A70)</f>
        <v>-0.888702627447921</v>
      </c>
      <c r="N70" s="2" t="n">
        <v>15.6816</v>
      </c>
      <c r="O70" s="2" t="n">
        <v>68.8248</v>
      </c>
      <c r="P70" s="2" t="n">
        <v>53.1432</v>
      </c>
      <c r="Q70" s="4" t="n">
        <f aca="false">P70/O70</f>
        <v>0.772151898734177</v>
      </c>
      <c r="R70" s="4" t="n">
        <f aca="false">O70/J70</f>
        <v>0.273283821743222</v>
      </c>
      <c r="S70" s="2" t="n">
        <v>42.3</v>
      </c>
      <c r="T70" s="2" t="n">
        <v>10.54984092</v>
      </c>
      <c r="U70" s="2" t="n">
        <f aca="false">T70/12</f>
        <v>0.87915341</v>
      </c>
      <c r="V70" s="2" t="n">
        <v>31.75015908</v>
      </c>
      <c r="W70" s="4" t="n">
        <f aca="false">0.5*K70/V70</f>
        <v>0.299337082880531</v>
      </c>
      <c r="X70" s="4" t="n">
        <f aca="false">O70/6/C70</f>
        <v>0.191116294568477</v>
      </c>
      <c r="Y70" s="4" t="n">
        <f aca="false">J70*0.5/B70</f>
        <v>0.415035708196028</v>
      </c>
      <c r="Z70" s="4" t="n">
        <f aca="false">J70/6/C70</f>
        <v>0.699332632826141</v>
      </c>
      <c r="AA70" s="17" t="n">
        <v>1257954545454.55</v>
      </c>
      <c r="AB70" s="2" t="n">
        <f aca="false">0.86*AJ70</f>
        <v>32.5108191057999</v>
      </c>
      <c r="AC70" s="4" t="n">
        <f aca="false">AB70/B70</f>
        <v>0.107154973980883</v>
      </c>
      <c r="AD70" s="17" t="n">
        <v>0</v>
      </c>
      <c r="AE70" s="2" t="n">
        <f aca="false">-((V70+B70)-($V$61+$B$61))</f>
        <v>172.520921508</v>
      </c>
      <c r="AF70" s="2" t="n">
        <f aca="false">100*AE70/($V$61+$B$61-65.4)</f>
        <v>39.0079589374538</v>
      </c>
      <c r="AG70" s="30" t="n">
        <f aca="false">G70/AA70</f>
        <v>1.1117056022941E-010</v>
      </c>
      <c r="AH70" s="30" t="n">
        <f aca="false">H70/AA70</f>
        <v>7.22109468341365E-011</v>
      </c>
      <c r="AI70" s="3" t="n">
        <v>0.16</v>
      </c>
      <c r="AJ70" s="2" t="n">
        <f aca="false">0.000000000001*88.6*(AI70)^0.59*AA70</f>
        <v>37.8032780299999</v>
      </c>
      <c r="AK70" s="29" t="n">
        <f aca="false">AJ70/J70</f>
        <v>0.150106128814903</v>
      </c>
    </row>
    <row r="71" customFormat="false" ht="13" hidden="false" customHeight="false" outlineLevel="0" collapsed="false">
      <c r="A71" s="3" t="n">
        <v>19</v>
      </c>
      <c r="B71" s="1" t="n">
        <v>274</v>
      </c>
      <c r="C71" s="2" t="n">
        <v>49.62</v>
      </c>
      <c r="D71" s="2" t="n">
        <v>5.52196694881096</v>
      </c>
      <c r="E71" s="2" t="n">
        <f aca="false">D71*14/12</f>
        <v>6.44229477361279</v>
      </c>
      <c r="F71" s="2" t="n">
        <f aca="false">(C70-C71)/(A71-A70)</f>
        <v>1.48571428571429</v>
      </c>
      <c r="G71" s="2" t="n">
        <v>85.6040979084971</v>
      </c>
      <c r="H71" s="2" t="n">
        <v>31.5487243585836</v>
      </c>
      <c r="I71" s="4" t="n">
        <f aca="false">H71/G71</f>
        <v>0.368542220867817</v>
      </c>
      <c r="J71" s="1" t="n">
        <v>206.6889423555</v>
      </c>
      <c r="K71" s="2" t="n">
        <v>16.632</v>
      </c>
      <c r="L71" s="2" t="n">
        <f aca="false">SUM(J71:K71)</f>
        <v>223.3209423555</v>
      </c>
      <c r="M71" s="2" t="n">
        <f aca="false">(L71-L70)*0.16666/(A70-A71)</f>
        <v>1.13163867021036</v>
      </c>
      <c r="N71" s="2" t="n">
        <v>15.6816</v>
      </c>
      <c r="O71" s="2" t="n">
        <v>41.8176</v>
      </c>
      <c r="P71" s="2" t="n">
        <v>26.136</v>
      </c>
      <c r="Q71" s="4" t="n">
        <f aca="false">P71/O71</f>
        <v>0.625</v>
      </c>
      <c r="R71" s="4" t="n">
        <f aca="false">O71/J71</f>
        <v>0.202321418472763</v>
      </c>
      <c r="S71" s="2" t="n">
        <v>43.14</v>
      </c>
      <c r="T71" s="2" t="n">
        <v>11.156541</v>
      </c>
      <c r="U71" s="2" t="n">
        <f aca="false">T71/12</f>
        <v>0.92971175</v>
      </c>
      <c r="V71" s="2" t="n">
        <v>31.983459</v>
      </c>
      <c r="W71" s="4" t="n">
        <f aca="false">0.5*K71/V71</f>
        <v>0.260009400484169</v>
      </c>
      <c r="X71" s="4" t="n">
        <f aca="false">O71/6/C71</f>
        <v>0.140459492140266</v>
      </c>
      <c r="Y71" s="4" t="n">
        <f aca="false">J71*0.5/B71</f>
        <v>0.377169602838504</v>
      </c>
      <c r="Z71" s="4" t="n">
        <f aca="false">J71/6/C71</f>
        <v>0.694239360323458</v>
      </c>
      <c r="AA71" s="17" t="n">
        <v>1493437500000</v>
      </c>
      <c r="AB71" s="2" t="n">
        <f aca="false">0.86*AJ71</f>
        <v>40.0022195340988</v>
      </c>
      <c r="AC71" s="4" t="n">
        <f aca="false">AB71/B71</f>
        <v>0.145993501949266</v>
      </c>
      <c r="AD71" s="17" t="n">
        <v>0</v>
      </c>
      <c r="AE71" s="2" t="n">
        <f aca="false">-((V71+B71)-($V$61+$B$61))</f>
        <v>201.687621588</v>
      </c>
      <c r="AF71" s="2" t="n">
        <f aca="false">100*AE71/($V$61+$B$61-65.4)</f>
        <v>45.6027152668124</v>
      </c>
      <c r="AG71" s="30" t="n">
        <f aca="false">G71/AA71</f>
        <v>5.73201743685271E-011</v>
      </c>
      <c r="AH71" s="30" t="n">
        <f aca="false">H71/AA71</f>
        <v>2.11249043623075E-011</v>
      </c>
      <c r="AI71" s="3" t="n">
        <v>0.17</v>
      </c>
      <c r="AJ71" s="2" t="n">
        <f aca="false">0.000000000001*88.6*(AI71)^0.59*AA71</f>
        <v>46.51420876058</v>
      </c>
      <c r="AK71" s="29" t="n">
        <f aca="false">AJ71/J71</f>
        <v>0.225044495513344</v>
      </c>
    </row>
    <row r="72" customFormat="false" ht="13" hidden="false" customHeight="false" outlineLevel="0" collapsed="false">
      <c r="A72" s="3" t="n">
        <v>28</v>
      </c>
      <c r="B72" s="1" t="n">
        <v>302</v>
      </c>
      <c r="C72" s="2" t="n">
        <v>51.72</v>
      </c>
      <c r="D72" s="2" t="n">
        <v>5.83913379737046</v>
      </c>
      <c r="E72" s="2" t="n">
        <f aca="false">D72*14/12</f>
        <v>6.81232276359886</v>
      </c>
      <c r="F72" s="2" t="n">
        <f aca="false">(C71-C72)/(A72-A71)</f>
        <v>-0.233333333333333</v>
      </c>
      <c r="G72" s="2" t="n">
        <v>70.772417289164</v>
      </c>
      <c r="H72" s="2" t="n">
        <v>24.7582295197658</v>
      </c>
      <c r="I72" s="4" t="n">
        <f aca="false">H72/G72</f>
        <v>0.349828795851467</v>
      </c>
      <c r="J72" s="1" t="n">
        <v>214.80633907425</v>
      </c>
      <c r="K72" s="2" t="n">
        <v>19.008</v>
      </c>
      <c r="L72" s="2" t="n">
        <f aca="false">SUM(J72:K72)</f>
        <v>233.81433907425</v>
      </c>
      <c r="M72" s="2" t="n">
        <f aca="false">(L72-L71)*0.16666/(A71-A72)</f>
        <v>-0.194314388571876</v>
      </c>
      <c r="N72" s="2" t="n">
        <v>6.9696</v>
      </c>
      <c r="O72" s="2" t="n">
        <v>40.9464</v>
      </c>
      <c r="P72" s="2" t="n">
        <v>33.9768</v>
      </c>
      <c r="Q72" s="4" t="n">
        <f aca="false">P72/O72</f>
        <v>0.829787234042553</v>
      </c>
      <c r="R72" s="4" t="n">
        <f aca="false">O72/J72</f>
        <v>0.190620072836149</v>
      </c>
      <c r="S72" s="2" t="n">
        <v>48.42</v>
      </c>
      <c r="T72" s="2" t="n">
        <v>17.33612532</v>
      </c>
      <c r="U72" s="2" t="n">
        <f aca="false">T72/12</f>
        <v>1.44467711</v>
      </c>
      <c r="V72" s="2" t="n">
        <v>31.08387468</v>
      </c>
      <c r="W72" s="4" t="n">
        <f aca="false">0.5*K72/V72</f>
        <v>0.305753388142279</v>
      </c>
      <c r="X72" s="4" t="n">
        <f aca="false">O72/6/C72</f>
        <v>0.131948955916473</v>
      </c>
      <c r="Y72" s="4" t="n">
        <f aca="false">J72*0.5/B72</f>
        <v>0.355639634228891</v>
      </c>
      <c r="Z72" s="4" t="n">
        <f aca="false">J72/6/C72</f>
        <v>0.692209135970128</v>
      </c>
      <c r="AA72" s="17" t="n">
        <v>795000000000</v>
      </c>
      <c r="AB72" s="2" t="n">
        <f aca="false">0.86*AJ72</f>
        <v>20.5461328332589</v>
      </c>
      <c r="AC72" s="4" t="n">
        <f aca="false">AB72/B72</f>
        <v>0.0680335524280097</v>
      </c>
      <c r="AD72" s="17" t="n">
        <v>0</v>
      </c>
      <c r="AE72" s="2" t="n">
        <f aca="false">-((V72+B72)-($V$61+$B$61))</f>
        <v>174.587205908</v>
      </c>
      <c r="AF72" s="2" t="n">
        <f aca="false">100*AE72/($V$61+$B$61-65.4)</f>
        <v>39.4751575608077</v>
      </c>
      <c r="AG72" s="30" t="n">
        <f aca="false">G72/AA72</f>
        <v>8.90219085398289E-011</v>
      </c>
      <c r="AH72" s="30" t="n">
        <f aca="false">H72/AA72</f>
        <v>3.11424270688877E-011</v>
      </c>
      <c r="AI72" s="3" t="n">
        <v>0.16</v>
      </c>
      <c r="AJ72" s="2" t="n">
        <f aca="false">0.000000000001*88.6*(AI72)^0.59*AA72</f>
        <v>23.8908521316964</v>
      </c>
      <c r="AK72" s="29" t="n">
        <f aca="false">AJ72/J72</f>
        <v>0.111220424102281</v>
      </c>
    </row>
    <row r="73" customFormat="false" ht="13" hidden="false" customHeight="false" outlineLevel="0" collapsed="false">
      <c r="A73" s="3" t="s">
        <v>62</v>
      </c>
      <c r="G73" s="2" t="n">
        <v>44.3070878714689</v>
      </c>
      <c r="H73" s="2" t="n">
        <v>28.7139199096824</v>
      </c>
      <c r="I73" s="4" t="n">
        <f aca="false">H73/G73</f>
        <v>0.64806606096476</v>
      </c>
      <c r="J73" s="1"/>
      <c r="K73" s="2"/>
      <c r="L73" s="2"/>
      <c r="M73" s="2"/>
      <c r="AA73" s="17"/>
      <c r="AB73" s="18"/>
      <c r="AC73" s="4"/>
      <c r="AD73" s="17"/>
      <c r="AK73" s="29"/>
    </row>
    <row r="74" customFormat="false" ht="13" hidden="false" customHeight="false" outlineLevel="0" collapsed="false">
      <c r="A74" s="3" t="s">
        <v>63</v>
      </c>
      <c r="G74" s="2" t="n">
        <v>73.1203199531443</v>
      </c>
      <c r="H74" s="2" t="n">
        <v>28.5773061651607</v>
      </c>
      <c r="I74" s="4" t="n">
        <f aca="false">H74/G74</f>
        <v>0.390825781170995</v>
      </c>
      <c r="J74" s="1"/>
      <c r="K74" s="2"/>
      <c r="L74" s="2"/>
      <c r="M74" s="2"/>
      <c r="AA74" s="17"/>
      <c r="AB74" s="18"/>
      <c r="AC74" s="4"/>
      <c r="AD74" s="17"/>
      <c r="AE74" s="3" t="s">
        <v>1</v>
      </c>
      <c r="AK74" s="29"/>
    </row>
    <row r="75" customFormat="false" ht="8" hidden="false" customHeight="true" outlineLevel="0" collapsed="false">
      <c r="A75" s="3"/>
      <c r="I75" s="4"/>
      <c r="J75" s="1"/>
      <c r="K75" s="2"/>
      <c r="L75" s="2"/>
      <c r="M75" s="2"/>
      <c r="AA75" s="17"/>
      <c r="AB75" s="18"/>
      <c r="AC75" s="4"/>
      <c r="AD75" s="17"/>
      <c r="AK75" s="29"/>
    </row>
    <row r="76" customFormat="false" ht="13" hidden="false" customHeight="false" outlineLevel="0" collapsed="false">
      <c r="A76" s="8" t="s">
        <v>74</v>
      </c>
      <c r="C76" s="2" t="s">
        <v>3</v>
      </c>
      <c r="H76" s="2" t="s">
        <v>4</v>
      </c>
      <c r="J76" s="3" t="s">
        <v>5</v>
      </c>
      <c r="K76" s="3" t="s">
        <v>6</v>
      </c>
      <c r="O76" s="9" t="s">
        <v>7</v>
      </c>
      <c r="T76" s="9" t="s">
        <v>8</v>
      </c>
      <c r="U76" s="9"/>
      <c r="AA76" s="17"/>
      <c r="AB76" s="18"/>
      <c r="AC76" s="4"/>
      <c r="AD76" s="17"/>
      <c r="AK76" s="29"/>
    </row>
    <row r="77" customFormat="false" ht="15" hidden="false" customHeight="false" outlineLevel="0" collapsed="false">
      <c r="A77" s="0" t="s">
        <v>75</v>
      </c>
      <c r="B77" s="1" t="s">
        <v>10</v>
      </c>
      <c r="C77" s="2" t="s">
        <v>11</v>
      </c>
      <c r="E77" s="10" t="s">
        <v>12</v>
      </c>
      <c r="F77" s="10" t="s">
        <v>12</v>
      </c>
      <c r="G77" s="11" t="s">
        <v>14</v>
      </c>
      <c r="H77" s="2" t="s">
        <v>15</v>
      </c>
      <c r="J77" s="12" t="s">
        <v>16</v>
      </c>
      <c r="K77" s="3" t="s">
        <v>16</v>
      </c>
      <c r="L77" s="13" t="s">
        <v>17</v>
      </c>
      <c r="M77" s="3" t="s">
        <v>18</v>
      </c>
      <c r="N77" s="11" t="s">
        <v>19</v>
      </c>
      <c r="O77" s="2" t="s">
        <v>20</v>
      </c>
      <c r="P77" s="14" t="s">
        <v>21</v>
      </c>
      <c r="Q77" s="15" t="s">
        <v>22</v>
      </c>
      <c r="R77" s="15" t="s">
        <v>23</v>
      </c>
      <c r="S77" s="2" t="s">
        <v>24</v>
      </c>
      <c r="T77" s="2" t="s">
        <v>25</v>
      </c>
      <c r="U77" s="2" t="s">
        <v>25</v>
      </c>
      <c r="V77" s="14" t="s">
        <v>26</v>
      </c>
      <c r="W77" s="16" t="s">
        <v>27</v>
      </c>
      <c r="X77" s="16" t="s">
        <v>28</v>
      </c>
      <c r="Y77" s="16" t="s">
        <v>29</v>
      </c>
      <c r="Z77" s="16" t="s">
        <v>71</v>
      </c>
      <c r="AA77" s="17" t="s">
        <v>31</v>
      </c>
      <c r="AB77" s="18" t="s">
        <v>32</v>
      </c>
      <c r="AC77" s="4" t="s">
        <v>33</v>
      </c>
      <c r="AD77" s="17" t="s">
        <v>34</v>
      </c>
      <c r="AE77" s="3" t="s">
        <v>35</v>
      </c>
      <c r="AF77" s="3" t="s">
        <v>36</v>
      </c>
      <c r="AG77" s="0" t="s">
        <v>37</v>
      </c>
      <c r="AH77" s="0" t="s">
        <v>38</v>
      </c>
      <c r="AI77" s="3" t="s">
        <v>39</v>
      </c>
      <c r="AJ77" s="2" t="s">
        <v>40</v>
      </c>
      <c r="AK77" s="3" t="s">
        <v>41</v>
      </c>
    </row>
    <row r="78" customFormat="false" ht="13" hidden="false" customHeight="false" outlineLevel="0" collapsed="false">
      <c r="A78" s="19" t="s">
        <v>42</v>
      </c>
      <c r="B78" s="20" t="s">
        <v>43</v>
      </c>
      <c r="C78" s="10" t="s">
        <v>43</v>
      </c>
      <c r="D78" s="10" t="s">
        <v>12</v>
      </c>
      <c r="E78" s="2" t="s">
        <v>44</v>
      </c>
      <c r="F78" s="10" t="s">
        <v>45</v>
      </c>
      <c r="G78" s="21" t="s">
        <v>46</v>
      </c>
      <c r="H78" s="10" t="s">
        <v>47</v>
      </c>
      <c r="I78" s="22" t="s">
        <v>48</v>
      </c>
      <c r="J78" s="21" t="s">
        <v>49</v>
      </c>
      <c r="K78" s="21" t="s">
        <v>49</v>
      </c>
      <c r="L78" s="21"/>
      <c r="M78" s="21" t="s">
        <v>50</v>
      </c>
      <c r="N78" s="21" t="s">
        <v>49</v>
      </c>
      <c r="O78" s="21" t="s">
        <v>49</v>
      </c>
      <c r="P78" s="23" t="s">
        <v>49</v>
      </c>
      <c r="Q78" s="24" t="s">
        <v>23</v>
      </c>
      <c r="R78" s="24" t="s">
        <v>51</v>
      </c>
      <c r="S78" s="21" t="s">
        <v>43</v>
      </c>
      <c r="T78" s="10" t="s">
        <v>43</v>
      </c>
      <c r="U78" s="10" t="s">
        <v>52</v>
      </c>
      <c r="V78" s="23" t="s">
        <v>43</v>
      </c>
      <c r="W78" s="25" t="s">
        <v>26</v>
      </c>
      <c r="X78" s="3" t="s">
        <v>53</v>
      </c>
      <c r="Y78" s="3" t="s">
        <v>54</v>
      </c>
      <c r="AA78" s="26" t="s">
        <v>55</v>
      </c>
      <c r="AB78" s="27" t="s">
        <v>56</v>
      </c>
      <c r="AC78" s="24"/>
      <c r="AD78" s="28" t="s">
        <v>57</v>
      </c>
      <c r="AE78" s="3" t="s">
        <v>58</v>
      </c>
      <c r="AG78" s="0" t="s">
        <v>59</v>
      </c>
      <c r="AH78" s="0" t="s">
        <v>59</v>
      </c>
      <c r="AI78" s="3" t="s">
        <v>60</v>
      </c>
      <c r="AJ78" s="2" t="s">
        <v>58</v>
      </c>
      <c r="AK78" s="3" t="s">
        <v>51</v>
      </c>
    </row>
    <row r="79" customFormat="false" ht="13" hidden="false" customHeight="false" outlineLevel="0" collapsed="false">
      <c r="A79" s="3" t="n">
        <v>0</v>
      </c>
      <c r="B79" s="1" t="n">
        <v>380.6</v>
      </c>
      <c r="C79" s="2" t="n">
        <v>73.22</v>
      </c>
      <c r="D79" s="2" t="n">
        <v>5.19803332422835</v>
      </c>
      <c r="E79" s="2" t="n">
        <f aca="false">D79*14/12</f>
        <v>6.06437221159975</v>
      </c>
      <c r="G79" s="2" t="n">
        <v>7.40303263898443</v>
      </c>
      <c r="H79" s="2" t="n">
        <v>3.05548511252743</v>
      </c>
      <c r="I79" s="4" t="n">
        <f aca="false">H79/G79</f>
        <v>0.412734248453427</v>
      </c>
      <c r="J79" s="1" t="n">
        <v>283.5286312815</v>
      </c>
      <c r="K79" s="2" t="n">
        <v>93.456</v>
      </c>
      <c r="L79" s="2" t="n">
        <f aca="false">SUM(J79:K79)</f>
        <v>376.9846312815</v>
      </c>
      <c r="M79" s="2"/>
      <c r="N79" s="2" t="n">
        <v>147.2328</v>
      </c>
      <c r="O79" s="2" t="n">
        <v>214.3152</v>
      </c>
      <c r="P79" s="2" t="n">
        <v>67.0824</v>
      </c>
      <c r="Q79" s="4" t="n">
        <f aca="false">P79/O79</f>
        <v>0.313008130081301</v>
      </c>
      <c r="R79" s="4" t="n">
        <f aca="false">O79/J79</f>
        <v>0.75588556623482</v>
      </c>
      <c r="S79" s="2" t="n">
        <v>148.86</v>
      </c>
      <c r="T79" s="2" t="n">
        <v>6.477600744</v>
      </c>
      <c r="U79" s="2" t="n">
        <f aca="false">T79/12</f>
        <v>0.539800062</v>
      </c>
      <c r="V79" s="2" t="n">
        <v>142.382399256</v>
      </c>
      <c r="W79" s="4" t="n">
        <f aca="false">0.5*K79/V79</f>
        <v>0.328186631523073</v>
      </c>
      <c r="X79" s="4" t="n">
        <f aca="false">O79/6/C79</f>
        <v>0.487833925157061</v>
      </c>
      <c r="Y79" s="4" t="n">
        <f aca="false">J79*0.5/B79</f>
        <v>0.372475868735549</v>
      </c>
      <c r="Z79" s="4" t="n">
        <f aca="false">J79/6/C79</f>
        <v>0.645380659386097</v>
      </c>
      <c r="AA79" s="17" t="n">
        <v>4282258064.51613</v>
      </c>
      <c r="AB79" s="29"/>
      <c r="AC79" s="4" t="n">
        <f aca="false">AB79/B79</f>
        <v>0</v>
      </c>
      <c r="AD79" s="17" t="n">
        <v>37887096774.1936</v>
      </c>
      <c r="AE79" s="2" t="n">
        <f aca="false">(V79+B79)-($V$79+$B$79)</f>
        <v>0</v>
      </c>
      <c r="AF79" s="2" t="n">
        <f aca="false">100*AE79/($V$79+$B$79-20.3)</f>
        <v>0</v>
      </c>
      <c r="AG79" s="30" t="n">
        <f aca="false">G79/AA79</f>
        <v>1.72876845053497E-009</v>
      </c>
      <c r="AH79" s="30" t="n">
        <f aca="false">H79/AA79</f>
        <v>7.13521947181546E-010</v>
      </c>
      <c r="AI79" s="3" t="s">
        <v>61</v>
      </c>
      <c r="AK79" s="29"/>
    </row>
    <row r="80" customFormat="false" ht="13" hidden="false" customHeight="false" outlineLevel="0" collapsed="false">
      <c r="A80" s="3" t="n">
        <v>0</v>
      </c>
      <c r="B80" s="1" t="n">
        <v>388.6</v>
      </c>
      <c r="C80" s="2" t="n">
        <v>74.02</v>
      </c>
      <c r="D80" s="2" t="n">
        <v>5.249932450689</v>
      </c>
      <c r="E80" s="2" t="n">
        <f aca="false">D80*14/12</f>
        <v>6.1249211924705</v>
      </c>
      <c r="G80" s="2" t="n">
        <v>12.605273485252</v>
      </c>
      <c r="H80" s="2" t="n">
        <v>3.66357483958843</v>
      </c>
      <c r="I80" s="4" t="n">
        <f aca="false">H80/G80</f>
        <v>0.290638266902718</v>
      </c>
      <c r="J80" s="1" t="n">
        <v>290.06224386975</v>
      </c>
      <c r="K80" s="2" t="n">
        <v>87.12</v>
      </c>
      <c r="L80" s="2" t="n">
        <f aca="false">SUM(J80:K80)</f>
        <v>377.18224386975</v>
      </c>
      <c r="M80" s="2"/>
      <c r="N80" s="2" t="n">
        <v>100.188</v>
      </c>
      <c r="O80" s="2" t="n">
        <v>198.6336</v>
      </c>
      <c r="P80" s="2" t="n">
        <v>98.4455999999999</v>
      </c>
      <c r="Q80" s="4" t="n">
        <f aca="false">P80/O80</f>
        <v>0.495614035087719</v>
      </c>
      <c r="R80" s="4" t="n">
        <f aca="false">O80/J80</f>
        <v>0.684796467647802</v>
      </c>
      <c r="S80" s="2" t="n">
        <v>149.46</v>
      </c>
      <c r="T80" s="2" t="n">
        <v>5.881533552</v>
      </c>
      <c r="U80" s="2" t="n">
        <f aca="false">T80/12</f>
        <v>0.490127796</v>
      </c>
      <c r="V80" s="2" t="n">
        <v>143.578466448</v>
      </c>
      <c r="W80" s="4" t="n">
        <f aca="false">0.5*K80/V80</f>
        <v>0.303388112978461</v>
      </c>
      <c r="X80" s="4" t="n">
        <f aca="false">O80/6/C80</f>
        <v>0.447252094028641</v>
      </c>
      <c r="Y80" s="4" t="n">
        <f aca="false">J80*0.5/B80</f>
        <v>0.373214415684187</v>
      </c>
      <c r="Z80" s="4" t="n">
        <f aca="false">J80/6/C80</f>
        <v>0.653116823988449</v>
      </c>
      <c r="AA80" s="17" t="n">
        <v>3483870967.74194</v>
      </c>
      <c r="AB80" s="29"/>
      <c r="AC80" s="4" t="n">
        <f aca="false">AB80/B80</f>
        <v>0</v>
      </c>
      <c r="AD80" s="17" t="n">
        <v>34983870967.7419</v>
      </c>
      <c r="AE80" s="2" t="n">
        <f aca="false">-((V80+B80)-($V$79+$B$79))</f>
        <v>-9.19606719199999</v>
      </c>
      <c r="AF80" s="2" t="n">
        <f aca="false">100*AE80/($V$79+$B$79-20.3)</f>
        <v>-1.82939908093276</v>
      </c>
      <c r="AG80" s="30" t="n">
        <f aca="false">G80/AA80</f>
        <v>3.61818035224826E-009</v>
      </c>
      <c r="AH80" s="30" t="n">
        <f aca="false">H80/AA80</f>
        <v>1.0515816669189E-009</v>
      </c>
      <c r="AI80" s="3" t="s">
        <v>61</v>
      </c>
      <c r="AK80" s="29"/>
    </row>
    <row r="81" customFormat="false" ht="13" hidden="false" customHeight="false" outlineLevel="0" collapsed="false">
      <c r="A81" s="3" t="n">
        <v>0.3</v>
      </c>
      <c r="B81" s="1" t="n">
        <v>386.1</v>
      </c>
      <c r="C81" s="2" t="n">
        <v>73.22</v>
      </c>
      <c r="D81" s="2" t="n">
        <v>5.27314941272876</v>
      </c>
      <c r="E81" s="2" t="n">
        <f aca="false">D81*14/12</f>
        <v>6.15200764818356</v>
      </c>
      <c r="F81" s="2" t="n">
        <f aca="false">(C80-C81)/(A81-A80)</f>
        <v>2.66666666666666</v>
      </c>
      <c r="G81" s="2" t="n">
        <v>11.8735711532539</v>
      </c>
      <c r="H81" s="2" t="n">
        <v>3.71309373435561</v>
      </c>
      <c r="I81" s="4" t="n">
        <f aca="false">H81/G81</f>
        <v>0.312719205235742</v>
      </c>
      <c r="J81" s="1" t="n">
        <v>329.91623797275</v>
      </c>
      <c r="K81" s="2" t="n">
        <v>87.12</v>
      </c>
      <c r="L81" s="2" t="n">
        <f aca="false">SUM(J81:K81)</f>
        <v>417.03623797275</v>
      </c>
      <c r="M81" s="2" t="n">
        <f aca="false">(L81-L80)*0.16666/(A80-A81)</f>
        <v>-22.1402221906866</v>
      </c>
      <c r="N81" s="2" t="n">
        <v>91.476</v>
      </c>
      <c r="O81" s="2" t="n">
        <v>205.6032</v>
      </c>
      <c r="P81" s="2" t="n">
        <v>114.1272</v>
      </c>
      <c r="Q81" s="4" t="n">
        <f aca="false">P81/O81</f>
        <v>0.555084745762712</v>
      </c>
      <c r="R81" s="4" t="n">
        <f aca="false">O81/J81</f>
        <v>0.623198182858105</v>
      </c>
      <c r="S81" s="2" t="n">
        <v>140.1</v>
      </c>
      <c r="T81" s="2" t="n">
        <v>4.505512752</v>
      </c>
      <c r="U81" s="2" t="n">
        <f aca="false">T81/12</f>
        <v>0.375459396</v>
      </c>
      <c r="V81" s="2" t="n">
        <v>135.594487248</v>
      </c>
      <c r="W81" s="4" t="n">
        <f aca="false">0.5*K81/V81</f>
        <v>0.32125199839673</v>
      </c>
      <c r="X81" s="4" t="n">
        <f aca="false">O81/6/C81</f>
        <v>0.468003277792953</v>
      </c>
      <c r="Y81" s="4" t="n">
        <f aca="false">J81*0.5/B81</f>
        <v>0.427241955416667</v>
      </c>
      <c r="Z81" s="4" t="n">
        <f aca="false">J81/6/C81</f>
        <v>0.750970222099495</v>
      </c>
      <c r="AA81" s="17" t="n">
        <v>5661290322.58065</v>
      </c>
      <c r="AB81" s="29"/>
      <c r="AC81" s="4" t="n">
        <f aca="false">AB81/B81</f>
        <v>0</v>
      </c>
      <c r="AD81" s="17" t="n">
        <v>28016129032.2581</v>
      </c>
      <c r="AE81" s="2" t="n">
        <f aca="false">-((V81+B81)-($V$79+$B$79))</f>
        <v>1.28791200799992</v>
      </c>
      <c r="AF81" s="2" t="n">
        <f aca="false">100*AE81/($V$79+$B$79-20.3)</f>
        <v>0.256207897850831</v>
      </c>
      <c r="AG81" s="30" t="n">
        <f aca="false">G81/AA81</f>
        <v>2.09732595869443E-009</v>
      </c>
      <c r="AH81" s="30" t="n">
        <f aca="false">H81/AA81</f>
        <v>6.55874106923212E-010</v>
      </c>
      <c r="AI81" s="3" t="s">
        <v>61</v>
      </c>
      <c r="AK81" s="29"/>
    </row>
    <row r="82" customFormat="false" ht="13" hidden="false" customHeight="false" outlineLevel="0" collapsed="false">
      <c r="A82" s="3" t="n">
        <v>1</v>
      </c>
      <c r="B82" s="1" t="n">
        <v>299.9</v>
      </c>
      <c r="C82" s="2" t="n">
        <v>57.62</v>
      </c>
      <c r="D82" s="2" t="n">
        <v>5.20479000347102</v>
      </c>
      <c r="E82" s="2" t="n">
        <f aca="false">D82*14/12</f>
        <v>6.07225500404952</v>
      </c>
      <c r="F82" s="2" t="n">
        <f aca="false">(C81-C82)/(A82-A81)</f>
        <v>22.2857142857143</v>
      </c>
      <c r="G82" s="2" t="n">
        <v>192.284231833045</v>
      </c>
      <c r="H82" s="2" t="n">
        <v>1845.3461657382</v>
      </c>
      <c r="I82" s="4" t="n">
        <f aca="false">H82/G82</f>
        <v>9.59697083919214</v>
      </c>
      <c r="J82" s="1" t="n">
        <v>238.565479086</v>
      </c>
      <c r="K82" s="2" t="n">
        <v>89.496</v>
      </c>
      <c r="L82" s="2" t="n">
        <f aca="false">SUM(J82:K82)</f>
        <v>328.061479086</v>
      </c>
      <c r="M82" s="2" t="n">
        <f aca="false">(L82-L81)*0.16666/(A81-A82)</f>
        <v>21.1836190229511</v>
      </c>
      <c r="N82" s="2" t="n">
        <v>59.2416</v>
      </c>
      <c r="O82" s="2" t="n">
        <v>148.104</v>
      </c>
      <c r="P82" s="2" t="n">
        <v>88.8624</v>
      </c>
      <c r="Q82" s="4" t="n">
        <f aca="false">P82/O82</f>
        <v>0.6</v>
      </c>
      <c r="R82" s="4" t="n">
        <f aca="false">O82/J82</f>
        <v>0.620810691334811</v>
      </c>
      <c r="S82" s="2" t="n">
        <v>150.72</v>
      </c>
      <c r="T82" s="2" t="n">
        <v>12.789157968</v>
      </c>
      <c r="U82" s="2" t="n">
        <f aca="false">T82/12</f>
        <v>1.065763164</v>
      </c>
      <c r="V82" s="2" t="n">
        <v>137.930842032</v>
      </c>
      <c r="W82" s="4" t="n">
        <f aca="false">0.5*K82/V82</f>
        <v>0.324423452657662</v>
      </c>
      <c r="X82" s="4" t="n">
        <f aca="false">O82/6/C82</f>
        <v>0.428392919125304</v>
      </c>
      <c r="Y82" s="4" t="n">
        <f aca="false">J82*0.5/B82</f>
        <v>0.397741712380794</v>
      </c>
      <c r="Z82" s="4" t="n">
        <f aca="false">J82/6/C82</f>
        <v>0.690054029521</v>
      </c>
      <c r="AA82" s="17" t="n">
        <v>1619218750000</v>
      </c>
      <c r="AB82" s="2" t="n">
        <f aca="false">0.86*AJ82</f>
        <v>62.9906637289967</v>
      </c>
      <c r="AC82" s="4" t="n">
        <f aca="false">AB82/B82</f>
        <v>0.210038892060676</v>
      </c>
      <c r="AD82" s="17" t="n">
        <v>33906250000</v>
      </c>
      <c r="AE82" s="2" t="n">
        <f aca="false">-((V82+B82)-($V$79+$B$79))</f>
        <v>85.1515572240001</v>
      </c>
      <c r="AF82" s="2" t="n">
        <f aca="false">100*AE82/($V$79+$B$79-20.3)</f>
        <v>16.9394347902432</v>
      </c>
      <c r="AG82" s="30" t="n">
        <f aca="false">G82/AA82</f>
        <v>1.18751238418556E-010</v>
      </c>
      <c r="AH82" s="30" t="n">
        <f aca="false">H82/AA82</f>
        <v>1.13965217222083E-009</v>
      </c>
      <c r="AI82" s="3" t="n">
        <v>0.32</v>
      </c>
      <c r="AJ82" s="2" t="n">
        <f aca="false">0.000000000001*88.6*(AI82)^0.59*AA82</f>
        <v>73.2449578244147</v>
      </c>
      <c r="AK82" s="29" t="n">
        <f aca="false">AJ82/J82</f>
        <v>0.307022449790444</v>
      </c>
    </row>
    <row r="83" customFormat="false" ht="13" hidden="false" customHeight="false" outlineLevel="0" collapsed="false">
      <c r="A83" s="3" t="n">
        <v>2</v>
      </c>
      <c r="B83" s="1" t="n">
        <v>298.8</v>
      </c>
      <c r="C83" s="2" t="n">
        <v>61.12</v>
      </c>
      <c r="D83" s="2" t="n">
        <v>4.88874345549738</v>
      </c>
      <c r="E83" s="2" t="n">
        <f aca="false">D83*14/12</f>
        <v>5.70353403141361</v>
      </c>
      <c r="F83" s="2" t="n">
        <f aca="false">(C82-C83)/(A83-A82)</f>
        <v>-3.5</v>
      </c>
      <c r="G83" s="2" t="n">
        <v>254.72561962868</v>
      </c>
      <c r="H83" s="2" t="n">
        <v>386.112703048189</v>
      </c>
      <c r="I83" s="4" t="n">
        <f aca="false">H83/G83</f>
        <v>1.51579846428889</v>
      </c>
      <c r="J83" s="1" t="n">
        <v>255.2846638815</v>
      </c>
      <c r="K83" s="2" t="n">
        <v>18.216</v>
      </c>
      <c r="L83" s="2" t="n">
        <f aca="false">SUM(J83:K83)</f>
        <v>273.5006638815</v>
      </c>
      <c r="M83" s="2" t="n">
        <f aca="false">(L83-L82)*0.16666/(A82-A83)</f>
        <v>9.09310546198198</v>
      </c>
      <c r="N83" s="2" t="n">
        <v>39.204</v>
      </c>
      <c r="O83" s="2" t="n">
        <v>121.968</v>
      </c>
      <c r="P83" s="2" t="n">
        <v>82.764</v>
      </c>
      <c r="Q83" s="4" t="n">
        <f aca="false">P83/O83</f>
        <v>0.678571428571429</v>
      </c>
      <c r="R83" s="4" t="n">
        <f aca="false">O83/J83</f>
        <v>0.477772531046425</v>
      </c>
      <c r="S83" s="2" t="n">
        <v>84.3</v>
      </c>
      <c r="T83" s="2" t="n">
        <v>18.1070097</v>
      </c>
      <c r="U83" s="2" t="n">
        <f aca="false">T83/12</f>
        <v>1.508917475</v>
      </c>
      <c r="V83" s="2" t="n">
        <v>66.1929903</v>
      </c>
      <c r="W83" s="4" t="n">
        <f aca="false">0.5*K83/V83</f>
        <v>0.13759765133318</v>
      </c>
      <c r="X83" s="4" t="n">
        <f aca="false">O83/6/C83</f>
        <v>0.332591623036649</v>
      </c>
      <c r="Y83" s="4" t="n">
        <f aca="false">J83*0.5/B83</f>
        <v>0.42718317249247</v>
      </c>
      <c r="Z83" s="4" t="n">
        <f aca="false">J83/6/C83</f>
        <v>0.696129646273724</v>
      </c>
      <c r="AA83" s="17" t="n">
        <v>3186000000000</v>
      </c>
      <c r="AB83" s="2" t="n">
        <f aca="false">0.86*AJ83</f>
        <v>96.6690228077023</v>
      </c>
      <c r="AC83" s="4" t="n">
        <f aca="false">AB83/B83</f>
        <v>0.32352417271654</v>
      </c>
      <c r="AD83" s="17" t="n">
        <v>0</v>
      </c>
      <c r="AE83" s="2" t="n">
        <f aca="false">-((V83+B83)-($V$79+$B$79))</f>
        <v>157.989408956</v>
      </c>
      <c r="AF83" s="2" t="n">
        <f aca="false">100*AE83/($V$79+$B$79-20.3)</f>
        <v>31.429270089789</v>
      </c>
      <c r="AG83" s="30" t="n">
        <f aca="false">G83/AA83</f>
        <v>7.9951544139573E-011</v>
      </c>
      <c r="AH83" s="30" t="n">
        <f aca="false">H83/AA83</f>
        <v>1.2119042782429E-010</v>
      </c>
      <c r="AI83" s="3" t="n">
        <v>0.21</v>
      </c>
      <c r="AJ83" s="2" t="n">
        <f aca="false">0.000000000001*88.6*(AI83)^0.59*AA83</f>
        <v>112.405840474072</v>
      </c>
      <c r="AK83" s="29" t="n">
        <f aca="false">AJ83/J83</f>
        <v>0.440315680405501</v>
      </c>
    </row>
    <row r="84" customFormat="false" ht="13" hidden="false" customHeight="false" outlineLevel="0" collapsed="false">
      <c r="A84" s="3" t="n">
        <v>3</v>
      </c>
      <c r="B84" s="1" t="n">
        <v>293.1</v>
      </c>
      <c r="C84" s="2" t="n">
        <v>58.92</v>
      </c>
      <c r="D84" s="2" t="n">
        <v>4.9745417515275</v>
      </c>
      <c r="E84" s="2" t="n">
        <f aca="false">D84*14/12</f>
        <v>5.80363204344874</v>
      </c>
      <c r="F84" s="2" t="n">
        <f aca="false">(C83-C84)/(A84-A83)</f>
        <v>2.2</v>
      </c>
      <c r="G84" s="2" t="n">
        <v>297.087370161003</v>
      </c>
      <c r="H84" s="2" t="n">
        <v>226.558595129801</v>
      </c>
      <c r="I84" s="4" t="n">
        <f aca="false">H84/G84</f>
        <v>0.762599214524066</v>
      </c>
      <c r="J84" s="1" t="n">
        <v>262.80022994775</v>
      </c>
      <c r="K84" s="2" t="n">
        <v>11.88</v>
      </c>
      <c r="L84" s="2" t="n">
        <f aca="false">SUM(J84:K84)</f>
        <v>274.68022994775</v>
      </c>
      <c r="M84" s="2" t="n">
        <f aca="false">(L84-L83)*0.16666/(A83-A84)</f>
        <v>-0.196586480601226</v>
      </c>
      <c r="N84" s="2" t="n">
        <v>25.2648</v>
      </c>
      <c r="O84" s="2" t="n">
        <v>119.3544</v>
      </c>
      <c r="P84" s="2" t="n">
        <v>94.0896</v>
      </c>
      <c r="Q84" s="4" t="n">
        <f aca="false">P84/O84</f>
        <v>0.788321167883212</v>
      </c>
      <c r="R84" s="4" t="n">
        <f aca="false">O84/J84</f>
        <v>0.454163986172044</v>
      </c>
      <c r="S84" s="2" t="n">
        <v>64.68</v>
      </c>
      <c r="T84" s="2" t="n">
        <v>16.28378214</v>
      </c>
      <c r="U84" s="2" t="n">
        <f aca="false">T84/12</f>
        <v>1.356981845</v>
      </c>
      <c r="V84" s="2" t="n">
        <v>48.39621786</v>
      </c>
      <c r="W84" s="4" t="n">
        <f aca="false">0.5*K84/V84</f>
        <v>0.122736863801695</v>
      </c>
      <c r="X84" s="4" t="n">
        <f aca="false">O84/6/C84</f>
        <v>0.337617107942974</v>
      </c>
      <c r="Y84" s="4" t="n">
        <f aca="false">J84*0.5/B84</f>
        <v>0.448311548870266</v>
      </c>
      <c r="Z84" s="4" t="n">
        <f aca="false">J84/6/C84</f>
        <v>0.743381505849032</v>
      </c>
      <c r="AA84" s="17" t="n">
        <v>2108571428571.43</v>
      </c>
      <c r="AB84" s="2" t="n">
        <f aca="false">0.86*AJ84</f>
        <v>63.9778843440806</v>
      </c>
      <c r="AC84" s="4" t="n">
        <f aca="false">AB84/B84</f>
        <v>0.218280055762813</v>
      </c>
      <c r="AD84" s="17" t="n">
        <v>8035714285.71429</v>
      </c>
      <c r="AE84" s="2" t="n">
        <f aca="false">-((V84+B84)-($V$79+$B$79))</f>
        <v>181.486181396</v>
      </c>
      <c r="AF84" s="2" t="n">
        <f aca="false">100*AE84/($V$79+$B$79-20.3)</f>
        <v>36.1035480185124</v>
      </c>
      <c r="AG84" s="30" t="n">
        <f aca="false">G84/AA84</f>
        <v>1.40895094249798E-010</v>
      </c>
      <c r="AH84" s="30" t="n">
        <f aca="false">H84/AA84</f>
        <v>1.0744648820519E-010</v>
      </c>
      <c r="AI84" s="3" t="n">
        <v>0.21</v>
      </c>
      <c r="AJ84" s="2" t="n">
        <f aca="false">0.000000000001*88.6*(AI84)^0.59*AA84</f>
        <v>74.3928887721867</v>
      </c>
      <c r="AK84" s="29" t="n">
        <f aca="false">AJ84/J84</f>
        <v>0.283077715673908</v>
      </c>
    </row>
    <row r="85" customFormat="false" ht="13" hidden="false" customHeight="false" outlineLevel="0" collapsed="false">
      <c r="A85" s="3" t="n">
        <v>4</v>
      </c>
      <c r="B85" s="1" t="n">
        <v>291.6</v>
      </c>
      <c r="C85" s="2" t="n">
        <v>58.62</v>
      </c>
      <c r="D85" s="2" t="n">
        <v>4.97441146366428</v>
      </c>
      <c r="E85" s="2" t="n">
        <f aca="false">D85*14/12</f>
        <v>5.80348004094166</v>
      </c>
      <c r="F85" s="2" t="n">
        <f aca="false">(C84-C85)/(A85-A84)</f>
        <v>0.300000000000004</v>
      </c>
      <c r="G85" s="2" t="n">
        <v>212.721102385395</v>
      </c>
      <c r="H85" s="2" t="n">
        <v>306.262062476971</v>
      </c>
      <c r="I85" s="4" t="n">
        <f aca="false">H85/G85</f>
        <v>1.43973521687615</v>
      </c>
      <c r="J85" s="1" t="n">
        <v>252.6819749685</v>
      </c>
      <c r="K85" s="2" t="n">
        <v>13.464</v>
      </c>
      <c r="L85" s="2" t="n">
        <f aca="false">SUM(J85:K85)</f>
        <v>266.1459749685</v>
      </c>
      <c r="M85" s="2" t="n">
        <f aca="false">(L85-L84)*0.16666/(A84-A85)</f>
        <v>1.4223189348418</v>
      </c>
      <c r="N85" s="2" t="n">
        <v>32.2344</v>
      </c>
      <c r="O85" s="2" t="n">
        <v>99.3168</v>
      </c>
      <c r="P85" s="2" t="n">
        <v>67.0824</v>
      </c>
      <c r="Q85" s="4" t="n">
        <f aca="false">P85/O85</f>
        <v>0.675438596491228</v>
      </c>
      <c r="R85" s="4" t="n">
        <f aca="false">O85/J85</f>
        <v>0.393050592597201</v>
      </c>
      <c r="S85" s="2" t="n">
        <v>56.58</v>
      </c>
      <c r="T85" s="2" t="n">
        <v>13.3925748</v>
      </c>
      <c r="U85" s="2" t="n">
        <f aca="false">T85/12</f>
        <v>1.1160479</v>
      </c>
      <c r="V85" s="2" t="n">
        <v>43.1874252</v>
      </c>
      <c r="W85" s="4" t="n">
        <f aca="false">0.5*K85/V85</f>
        <v>0.15587870702697</v>
      </c>
      <c r="X85" s="4" t="n">
        <f aca="false">O85/6/C85</f>
        <v>0.282374616171955</v>
      </c>
      <c r="Y85" s="4" t="n">
        <f aca="false">J85*0.5/B85</f>
        <v>0.433268132662037</v>
      </c>
      <c r="Z85" s="4" t="n">
        <f aca="false">J85/6/C85</f>
        <v>0.718417988651484</v>
      </c>
      <c r="AA85" s="17" t="n">
        <v>3313125000000</v>
      </c>
      <c r="AB85" s="2" t="n">
        <f aca="false">0.86*AJ85</f>
        <v>100.526226048264</v>
      </c>
      <c r="AC85" s="4" t="n">
        <f aca="false">AB85/B85</f>
        <v>0.344740144198436</v>
      </c>
      <c r="AD85" s="17" t="n">
        <v>5625000000</v>
      </c>
      <c r="AE85" s="2" t="n">
        <f aca="false">-((V85+B85)-($V$79+$B$79))</f>
        <v>188.194974056</v>
      </c>
      <c r="AF85" s="2" t="n">
        <f aca="false">100*AE85/($V$79+$B$79-20.3)</f>
        <v>37.4381466975052</v>
      </c>
      <c r="AG85" s="30" t="n">
        <f aca="false">G85/AA85</f>
        <v>6.42055770263408E-011</v>
      </c>
      <c r="AH85" s="30" t="n">
        <f aca="false">H85/AA85</f>
        <v>9.24390303646773E-011</v>
      </c>
      <c r="AI85" s="3" t="n">
        <v>0.21</v>
      </c>
      <c r="AJ85" s="2" t="n">
        <f aca="false">0.000000000001*88.6*(AI85)^0.59*AA85</f>
        <v>116.890960521237</v>
      </c>
      <c r="AK85" s="29" t="n">
        <f aca="false">AJ85/J85</f>
        <v>0.462601103762185</v>
      </c>
    </row>
    <row r="86" customFormat="false" ht="13" hidden="false" customHeight="false" outlineLevel="0" collapsed="false">
      <c r="A86" s="3" t="n">
        <v>6</v>
      </c>
      <c r="B86" s="1" t="n">
        <v>271.8</v>
      </c>
      <c r="C86" s="2" t="n">
        <v>53.22</v>
      </c>
      <c r="D86" s="2" t="n">
        <v>5.10710259301015</v>
      </c>
      <c r="E86" s="2" t="n">
        <f aca="false">D86*14/12</f>
        <v>5.95828635851184</v>
      </c>
      <c r="F86" s="2" t="n">
        <f aca="false">(C85-C86)/(A86-A85)</f>
        <v>2.7</v>
      </c>
      <c r="G86" s="2" t="n">
        <v>241.324699108974</v>
      </c>
      <c r="H86" s="2" t="n">
        <v>166.13191351122</v>
      </c>
      <c r="I86" s="4" t="n">
        <f aca="false">H86/G86</f>
        <v>0.688416536411801</v>
      </c>
      <c r="J86" s="1" t="n">
        <v>236.2565713365</v>
      </c>
      <c r="K86" s="2" t="n">
        <v>20.592</v>
      </c>
      <c r="L86" s="2" t="n">
        <f aca="false">SUM(J86:K86)</f>
        <v>256.8485713365</v>
      </c>
      <c r="M86" s="2" t="n">
        <f aca="false">(L86-L85)*0.16666/(A85-A86)</f>
        <v>0.77475264465456</v>
      </c>
      <c r="N86" s="2" t="n">
        <v>31.3632</v>
      </c>
      <c r="O86" s="2" t="n">
        <v>77.5368</v>
      </c>
      <c r="P86" s="2" t="n">
        <v>46.1736</v>
      </c>
      <c r="Q86" s="4" t="n">
        <f aca="false">P86/O86</f>
        <v>0.595505617977528</v>
      </c>
      <c r="R86" s="4" t="n">
        <f aca="false">O86/J86</f>
        <v>0.328188966602603</v>
      </c>
      <c r="S86" s="2" t="n">
        <v>64.86</v>
      </c>
      <c r="T86" s="2" t="n">
        <v>21.01698096</v>
      </c>
      <c r="U86" s="2" t="n">
        <f aca="false">T86/12</f>
        <v>1.75141508</v>
      </c>
      <c r="V86" s="2" t="n">
        <v>43.84301904</v>
      </c>
      <c r="W86" s="4" t="n">
        <f aca="false">0.5*K86/V86</f>
        <v>0.234837842499087</v>
      </c>
      <c r="X86" s="4" t="n">
        <f aca="false">O86/6/C86</f>
        <v>0.242818489289741</v>
      </c>
      <c r="Y86" s="4" t="n">
        <f aca="false">J86*0.5/B86</f>
        <v>0.434614737557947</v>
      </c>
      <c r="Z86" s="4" t="n">
        <f aca="false">J86/6/C86</f>
        <v>0.739874017714205</v>
      </c>
      <c r="AA86" s="17" t="n">
        <v>2662500000000</v>
      </c>
      <c r="AB86" s="2" t="n">
        <f aca="false">0.86*AJ86</f>
        <v>76.1528943296346</v>
      </c>
      <c r="AC86" s="4" t="n">
        <f aca="false">AB86/B86</f>
        <v>0.280179890837508</v>
      </c>
      <c r="AD86" s="17" t="n">
        <v>20625000000</v>
      </c>
      <c r="AE86" s="2" t="n">
        <f aca="false">-((V86+B86)-($V$79+$B$79))</f>
        <v>207.339380216</v>
      </c>
      <c r="AF86" s="2" t="n">
        <f aca="false">100*AE86/($V$79+$B$79-20.3)</f>
        <v>41.2465963643992</v>
      </c>
      <c r="AG86" s="30" t="n">
        <f aca="false">G86/AA86</f>
        <v>9.06383846418681E-011</v>
      </c>
      <c r="AH86" s="30" t="n">
        <f aca="false">H86/AA86</f>
        <v>6.23969628211154E-011</v>
      </c>
      <c r="AI86" s="3" t="n">
        <v>0.19</v>
      </c>
      <c r="AJ86" s="2" t="n">
        <f aca="false">0.000000000001*88.6*(AI86)^0.59*AA86</f>
        <v>88.5498771274821</v>
      </c>
      <c r="AK86" s="29" t="n">
        <f aca="false">AJ86/J86</f>
        <v>0.374803869482049</v>
      </c>
    </row>
    <row r="87" customFormat="false" ht="13" hidden="false" customHeight="false" outlineLevel="0" collapsed="false">
      <c r="A87" s="3" t="n">
        <v>9</v>
      </c>
      <c r="B87" s="1" t="n">
        <v>249.6</v>
      </c>
      <c r="C87" s="2" t="n">
        <v>50.62</v>
      </c>
      <c r="D87" s="2" t="n">
        <v>4.930857368629</v>
      </c>
      <c r="E87" s="2" t="n">
        <f aca="false">D87*14/12</f>
        <v>5.75266693006717</v>
      </c>
      <c r="F87" s="2" t="n">
        <f aca="false">(C86-C87)/(A87-A86)</f>
        <v>0.866666666666667</v>
      </c>
      <c r="G87" s="2" t="n">
        <v>162.000238313173</v>
      </c>
      <c r="H87" s="2" t="n">
        <v>71.8278555073966</v>
      </c>
      <c r="I87" s="4" t="n">
        <f aca="false">H87/G87</f>
        <v>0.443381171875449</v>
      </c>
      <c r="J87" s="1" t="n">
        <v>213.0085174833</v>
      </c>
      <c r="K87" s="2" t="n">
        <v>24.552</v>
      </c>
      <c r="L87" s="2" t="n">
        <f aca="false">SUM(J87:K87)</f>
        <v>237.5605174833</v>
      </c>
      <c r="M87" s="2" t="n">
        <f aca="false">(L87-L86)*0.16666/(A86-A87)</f>
        <v>1.0715156850581</v>
      </c>
      <c r="N87" s="2" t="n">
        <v>20.0376</v>
      </c>
      <c r="O87" s="2" t="n">
        <v>61.8552</v>
      </c>
      <c r="P87" s="2" t="n">
        <v>41.8176</v>
      </c>
      <c r="Q87" s="4" t="n">
        <f aca="false">P87/O87</f>
        <v>0.676056338028169</v>
      </c>
      <c r="R87" s="4" t="n">
        <f aca="false">O87/J87</f>
        <v>0.290388387895566</v>
      </c>
      <c r="S87" s="2" t="n">
        <v>67.8</v>
      </c>
      <c r="T87" s="2" t="n">
        <v>30.3973773</v>
      </c>
      <c r="U87" s="2" t="n">
        <f aca="false">T87/12</f>
        <v>2.533114775</v>
      </c>
      <c r="V87" s="2" t="n">
        <v>37.4026227</v>
      </c>
      <c r="W87" s="4" t="n">
        <f aca="false">0.5*K87/V87</f>
        <v>0.328212278012258</v>
      </c>
      <c r="X87" s="4" t="n">
        <f aca="false">O87/6/C87</f>
        <v>0.203658632951403</v>
      </c>
      <c r="Y87" s="4" t="n">
        <f aca="false">J87*0.5/B87</f>
        <v>0.426699754573918</v>
      </c>
      <c r="Z87" s="4" t="n">
        <f aca="false">J87/6/C87</f>
        <v>0.70133187634433</v>
      </c>
      <c r="AA87" s="17" t="n">
        <v>2505750000000</v>
      </c>
      <c r="AB87" s="2" t="n">
        <f aca="false">0.86*AJ87</f>
        <v>67.1173461209914</v>
      </c>
      <c r="AC87" s="4" t="n">
        <f aca="false">AB87/B87</f>
        <v>0.268899623882177</v>
      </c>
      <c r="AD87" s="17" t="n">
        <v>0</v>
      </c>
      <c r="AE87" s="2" t="n">
        <f aca="false">-((V87+B87)-($V$79+$B$79))</f>
        <v>235.979776556</v>
      </c>
      <c r="AF87" s="2" t="n">
        <f aca="false">100*AE87/($V$79+$B$79-20.3)</f>
        <v>46.9441096217541</v>
      </c>
      <c r="AG87" s="30" t="n">
        <f aca="false">G87/AA87</f>
        <v>6.46513971119117E-011</v>
      </c>
      <c r="AH87" s="30" t="n">
        <f aca="false">H87/AA87</f>
        <v>2.86652122148645E-011</v>
      </c>
      <c r="AI87" s="3" t="n">
        <v>0.17</v>
      </c>
      <c r="AJ87" s="2" t="n">
        <f aca="false">0.000000000001*88.6*(AI87)^0.59*AA87</f>
        <v>78.0434257220831</v>
      </c>
      <c r="AK87" s="29" t="n">
        <f aca="false">AJ87/J87</f>
        <v>0.366386408600781</v>
      </c>
    </row>
    <row r="88" customFormat="false" ht="13" hidden="false" customHeight="false" outlineLevel="0" collapsed="false">
      <c r="A88" s="3" t="n">
        <v>12</v>
      </c>
      <c r="B88" s="1" t="n">
        <v>214.2</v>
      </c>
      <c r="C88" s="2" t="n">
        <v>42.12</v>
      </c>
      <c r="D88" s="2" t="n">
        <v>5.08547008547009</v>
      </c>
      <c r="E88" s="2" t="n">
        <f aca="false">D88*14/12</f>
        <v>5.93304843304843</v>
      </c>
      <c r="F88" s="2" t="n">
        <f aca="false">(C87-C88)/(A88-A87)</f>
        <v>2.83333333333333</v>
      </c>
      <c r="G88" s="2" t="n">
        <v>190.695034164009</v>
      </c>
      <c r="H88" s="2" t="n">
        <v>73.1415394590347</v>
      </c>
      <c r="I88" s="4" t="n">
        <f aca="false">H88/G88</f>
        <v>0.383552407537411</v>
      </c>
      <c r="J88" s="1" t="n">
        <v>197.4869659917</v>
      </c>
      <c r="K88" s="2" t="n">
        <v>26.928</v>
      </c>
      <c r="L88" s="2" t="n">
        <f aca="false">SUM(J88:K88)</f>
        <v>224.4149659917</v>
      </c>
      <c r="M88" s="2" t="n">
        <f aca="false">(L88-L87)*0.16666/(A87-A88)</f>
        <v>0.730279203863354</v>
      </c>
      <c r="N88" s="2" t="n">
        <v>23.5224</v>
      </c>
      <c r="O88" s="2" t="n">
        <v>81.0216</v>
      </c>
      <c r="P88" s="2" t="n">
        <v>57.4992</v>
      </c>
      <c r="Q88" s="4" t="n">
        <f aca="false">P88/O88</f>
        <v>0.709677419354839</v>
      </c>
      <c r="R88" s="4" t="n">
        <f aca="false">O88/J88</f>
        <v>0.410263024666677</v>
      </c>
      <c r="S88" s="2" t="n">
        <v>68.28</v>
      </c>
      <c r="T88" s="2" t="n">
        <v>34.20645306</v>
      </c>
      <c r="U88" s="2" t="n">
        <f aca="false">T88/12</f>
        <v>2.850537755</v>
      </c>
      <c r="V88" s="2" t="n">
        <v>34.07354694</v>
      </c>
      <c r="W88" s="4" t="n">
        <f aca="false">0.5*K88/V88</f>
        <v>0.39514524342619</v>
      </c>
      <c r="X88" s="4" t="n">
        <f aca="false">O88/6/C88</f>
        <v>0.320598290598291</v>
      </c>
      <c r="Y88" s="4" t="n">
        <f aca="false">J88*0.5/B88</f>
        <v>0.460987315573529</v>
      </c>
      <c r="Z88" s="4" t="n">
        <f aca="false">J88/6/C88</f>
        <v>0.781445734376781</v>
      </c>
      <c r="AA88" s="17" t="n">
        <v>1809843750000</v>
      </c>
      <c r="AB88" s="2" t="n">
        <f aca="false">0.86*AJ88</f>
        <v>43.2303544667687</v>
      </c>
      <c r="AC88" s="4" t="n">
        <f aca="false">AB88/B88</f>
        <v>0.201822383131506</v>
      </c>
      <c r="AD88" s="17" t="n">
        <v>0</v>
      </c>
      <c r="AE88" s="2" t="n">
        <f aca="false">-((V88+B88)-($V$79+$B$79))</f>
        <v>274.708852316</v>
      </c>
      <c r="AF88" s="2" t="n">
        <f aca="false">100*AE88/($V$79+$B$79-20.3)</f>
        <v>54.6485917793393</v>
      </c>
      <c r="AG88" s="30" t="n">
        <f aca="false">G88/AA88</f>
        <v>1.05365468242222E-010</v>
      </c>
      <c r="AH88" s="30" t="n">
        <f aca="false">H88/AA88</f>
        <v>4.0413179015611E-011</v>
      </c>
      <c r="AI88" s="3" t="n">
        <v>0.14</v>
      </c>
      <c r="AJ88" s="2" t="n">
        <f aca="false">0.000000000001*88.6*(AI88)^0.59*AA88</f>
        <v>50.2678540311264</v>
      </c>
      <c r="AK88" s="29" t="n">
        <f aca="false">AJ88/J88</f>
        <v>0.254537578106491</v>
      </c>
    </row>
    <row r="89" customFormat="false" ht="13" hidden="false" customHeight="false" outlineLevel="0" collapsed="false">
      <c r="A89" s="3" t="n">
        <v>19</v>
      </c>
      <c r="B89" s="1" t="n">
        <v>166.3</v>
      </c>
      <c r="C89" s="2" t="n">
        <v>32.72</v>
      </c>
      <c r="D89" s="2" t="n">
        <v>5.08251833740831</v>
      </c>
      <c r="E89" s="2" t="n">
        <f aca="false">D89*14/12</f>
        <v>5.92960472697637</v>
      </c>
      <c r="F89" s="2" t="n">
        <f aca="false">(C88-C89)/(A89-A88)</f>
        <v>1.34285714285714</v>
      </c>
      <c r="G89" s="2" t="n">
        <v>117.096023922598</v>
      </c>
      <c r="H89" s="2" t="n">
        <v>24.3396688612582</v>
      </c>
      <c r="I89" s="4" t="n">
        <f aca="false">H89/G89</f>
        <v>0.207860762867123</v>
      </c>
      <c r="J89" s="1" t="n">
        <v>150.93180191925</v>
      </c>
      <c r="K89" s="2" t="n">
        <v>22.968</v>
      </c>
      <c r="L89" s="2" t="n">
        <f aca="false">SUM(J89:K89)</f>
        <v>173.89980191925</v>
      </c>
      <c r="M89" s="2" t="n">
        <f aca="false">(L89-L88)*0.16666/(A88-A89)</f>
        <v>1.20269389204493</v>
      </c>
      <c r="N89" s="2" t="n">
        <v>20.9088</v>
      </c>
      <c r="O89" s="2" t="n">
        <v>45.3024</v>
      </c>
      <c r="P89" s="2" t="n">
        <v>24.3936</v>
      </c>
      <c r="Q89" s="4" t="n">
        <f aca="false">P89/O89</f>
        <v>0.538461538461539</v>
      </c>
      <c r="R89" s="4" t="n">
        <f aca="false">O89/J89</f>
        <v>0.30015145531912</v>
      </c>
      <c r="S89" s="2" t="n">
        <v>74.04</v>
      </c>
      <c r="T89" s="2" t="n">
        <v>39.74650044</v>
      </c>
      <c r="U89" s="2" t="n">
        <f aca="false">T89/12</f>
        <v>3.31220837</v>
      </c>
      <c r="V89" s="2" t="n">
        <v>34.29349956</v>
      </c>
      <c r="W89" s="4" t="n">
        <f aca="false">0.5*K89/V89</f>
        <v>0.334873960002465</v>
      </c>
      <c r="X89" s="4" t="n">
        <f aca="false">O89/6/C89</f>
        <v>0.230757946210269</v>
      </c>
      <c r="Y89" s="4" t="n">
        <f aca="false">J89*0.5/B89</f>
        <v>0.453793752012177</v>
      </c>
      <c r="Z89" s="4" t="n">
        <f aca="false">J89/6/C89</f>
        <v>0.76880502200107</v>
      </c>
      <c r="AA89" s="17" t="n">
        <v>1380461538461.54</v>
      </c>
      <c r="AB89" s="2" t="n">
        <f aca="false">0.86*AJ89</f>
        <v>39.4839968693282</v>
      </c>
      <c r="AC89" s="4" t="n">
        <f aca="false">AB89/B89</f>
        <v>0.237426319118029</v>
      </c>
      <c r="AD89" s="17" t="n">
        <v>0</v>
      </c>
      <c r="AE89" s="2" t="n">
        <f aca="false">-((V89+B89)-($V$79+$B$79))</f>
        <v>322.388899696</v>
      </c>
      <c r="AF89" s="2" t="n">
        <f aca="false">100*AE89/($V$79+$B$79-20.3)</f>
        <v>64.1337154778355</v>
      </c>
      <c r="AG89" s="30" t="n">
        <f aca="false">G89/AA89</f>
        <v>8.48238220769965E-011</v>
      </c>
      <c r="AH89" s="30" t="n">
        <f aca="false">H89/AA89</f>
        <v>1.76315443662296E-011</v>
      </c>
      <c r="AI89" s="3" t="n">
        <v>0.19</v>
      </c>
      <c r="AJ89" s="2" t="n">
        <f aca="false">0.000000000001*88.6*(AI89)^0.59*AA89</f>
        <v>45.9116242666607</v>
      </c>
      <c r="AK89" s="29" t="n">
        <f aca="false">AJ89/J89</f>
        <v>0.304187876132453</v>
      </c>
    </row>
    <row r="90" customFormat="false" ht="13" hidden="false" customHeight="false" outlineLevel="0" collapsed="false">
      <c r="A90" s="3" t="n">
        <v>28</v>
      </c>
      <c r="B90" s="1" t="n">
        <v>211.3</v>
      </c>
      <c r="C90" s="2" t="n">
        <v>38.42</v>
      </c>
      <c r="D90" s="2" t="n">
        <v>5.49973971889641</v>
      </c>
      <c r="E90" s="2" t="n">
        <f aca="false">D90*14/12</f>
        <v>6.41636300537914</v>
      </c>
      <c r="F90" s="2" t="n">
        <f aca="false">(C89-C90)/(A90-A89)</f>
        <v>-0.633333333333334</v>
      </c>
      <c r="G90" s="32" t="n">
        <v>72.347371357241</v>
      </c>
      <c r="H90" s="32" t="n">
        <v>24.496037598224</v>
      </c>
      <c r="I90" s="4" t="n">
        <f aca="false">H90/G90</f>
        <v>0.338589186292148</v>
      </c>
      <c r="J90" s="1" t="n">
        <v>163.3104</v>
      </c>
      <c r="K90" s="2" t="n">
        <v>19.8</v>
      </c>
      <c r="L90" s="2" t="n">
        <f aca="false">SUM(J90:K90)</f>
        <v>183.1104</v>
      </c>
      <c r="M90" s="2" t="n">
        <f aca="false">(L90-L89)*0.16666/(A89-A90)</f>
        <v>-0.170559808459756</v>
      </c>
      <c r="N90" s="2" t="n">
        <v>5.2272</v>
      </c>
      <c r="O90" s="2" t="n">
        <v>32.2344</v>
      </c>
      <c r="P90" s="2" t="n">
        <v>27.0072</v>
      </c>
      <c r="Q90" s="4" t="n">
        <f aca="false">P90/O90</f>
        <v>0.837837837837838</v>
      </c>
      <c r="R90" s="4" t="n">
        <f aca="false">O90/J90</f>
        <v>0.197381183317168</v>
      </c>
      <c r="S90" s="2" t="n">
        <v>53.46</v>
      </c>
      <c r="T90" s="2" t="n">
        <v>27.18561966</v>
      </c>
      <c r="U90" s="2" t="n">
        <f aca="false">T90/12</f>
        <v>2.265468305</v>
      </c>
      <c r="V90" s="2" t="n">
        <v>26.27438034</v>
      </c>
      <c r="W90" s="4" t="n">
        <f aca="false">0.5*K90/V90</f>
        <v>0.376792901369715</v>
      </c>
      <c r="X90" s="4" t="n">
        <f aca="false">O90/6/C90</f>
        <v>0.139833420093701</v>
      </c>
      <c r="Y90" s="4" t="n">
        <f aca="false">J90*0.5/B90</f>
        <v>0.386442025556081</v>
      </c>
      <c r="Z90" s="4" t="n">
        <f aca="false">J90/6/C90</f>
        <v>0.708443519000521</v>
      </c>
      <c r="AA90" s="17" t="n">
        <v>317540322580.645</v>
      </c>
      <c r="AB90" s="2" t="n">
        <f aca="false">0.86*AJ90</f>
        <v>7.58484300241574</v>
      </c>
      <c r="AC90" s="4" t="n">
        <f aca="false">AB90/B90</f>
        <v>0.0358960861448923</v>
      </c>
      <c r="AD90" s="17" t="n">
        <v>0</v>
      </c>
      <c r="AE90" s="2" t="n">
        <f aca="false">-((V90+B90)-($V$79+$B$79))</f>
        <v>285.408018916</v>
      </c>
      <c r="AF90" s="2" t="n">
        <f aca="false">100*AE90/($V$79+$B$79-20.3)</f>
        <v>56.777006582769</v>
      </c>
      <c r="AG90" s="30" t="n">
        <f aca="false">G90/AA90</f>
        <v>2.27836801226613E-010</v>
      </c>
      <c r="AH90" s="30" t="n">
        <f aca="false">H90/AA90</f>
        <v>7.71430771347246E-011</v>
      </c>
      <c r="AI90" s="3" t="n">
        <v>0.14</v>
      </c>
      <c r="AJ90" s="2" t="n">
        <f aca="false">0.000000000001*88.6*(AI90)^0.59*AA90</f>
        <v>8.81958488652993</v>
      </c>
      <c r="AK90" s="29" t="n">
        <f aca="false">AJ90/J90</f>
        <v>0.054005041237606</v>
      </c>
    </row>
    <row r="91" customFormat="false" ht="13" hidden="false" customHeight="false" outlineLevel="0" collapsed="false">
      <c r="A91" s="3" t="s">
        <v>62</v>
      </c>
      <c r="G91" s="34" t="n">
        <v>68.2777385850946</v>
      </c>
      <c r="H91" s="34" t="n">
        <v>23.022771489009</v>
      </c>
      <c r="I91" s="4" t="n">
        <f aca="false">H91/G91</f>
        <v>0.3371929411563</v>
      </c>
      <c r="AE91" s="3" t="s">
        <v>1</v>
      </c>
      <c r="AK91" s="29"/>
    </row>
    <row r="92" customFormat="false" ht="13" hidden="false" customHeight="false" outlineLevel="0" collapsed="false">
      <c r="A92" s="3" t="s">
        <v>63</v>
      </c>
      <c r="G92" s="34" t="n">
        <v>76.7145506017083</v>
      </c>
      <c r="H92" s="34" t="n">
        <v>31.4377293215618</v>
      </c>
      <c r="I92" s="4" t="n">
        <f aca="false">H92/G92</f>
        <v>0.409801388067596</v>
      </c>
      <c r="AE92" s="3" t="s">
        <v>1</v>
      </c>
      <c r="AK92" s="29"/>
    </row>
    <row r="93" customFormat="false" ht="13" hidden="false" customHeight="false" outlineLevel="0" collapsed="false">
      <c r="AK93" s="29"/>
    </row>
    <row r="94" customFormat="false" ht="13" hidden="false" customHeight="false" outlineLevel="0" collapsed="false">
      <c r="AK94" s="29"/>
    </row>
    <row r="95" customFormat="false" ht="13" hidden="false" customHeight="false" outlineLevel="0" collapsed="false">
      <c r="AK95" s="29"/>
    </row>
    <row r="96" customFormat="false" ht="13" hidden="false" customHeight="false" outlineLevel="0" collapsed="false">
      <c r="AK96" s="29"/>
    </row>
    <row r="97" customFormat="false" ht="13" hidden="false" customHeight="false" outlineLevel="0" collapsed="false">
      <c r="AF97" s="3" t="s">
        <v>1</v>
      </c>
      <c r="AK97" s="29"/>
    </row>
    <row r="98" customFormat="false" ht="13" hidden="false" customHeight="false" outlineLevel="0" collapsed="false">
      <c r="AK98" s="29"/>
    </row>
    <row r="99" customFormat="false" ht="13" hidden="false" customHeight="false" outlineLevel="0" collapsed="false">
      <c r="AK99" s="29"/>
    </row>
    <row r="100" customFormat="false" ht="13" hidden="false" customHeight="false" outlineLevel="0" collapsed="false">
      <c r="AK100" s="29"/>
    </row>
    <row r="101" customFormat="false" ht="13" hidden="false" customHeight="false" outlineLevel="0" collapsed="false">
      <c r="AK101" s="29"/>
    </row>
    <row r="102" customFormat="false" ht="13" hidden="false" customHeight="false" outlineLevel="0" collapsed="false">
      <c r="AK102" s="29"/>
    </row>
    <row r="103" customFormat="false" ht="13" hidden="false" customHeight="false" outlineLevel="0" collapsed="false">
      <c r="AK103" s="29"/>
    </row>
    <row r="104" customFormat="false" ht="13" hidden="false" customHeight="false" outlineLevel="0" collapsed="false">
      <c r="AK104" s="29"/>
    </row>
    <row r="105" customFormat="false" ht="13" hidden="false" customHeight="false" outlineLevel="0" collapsed="false">
      <c r="AK105" s="29"/>
    </row>
    <row r="106" customFormat="false" ht="13" hidden="false" customHeight="false" outlineLevel="0" collapsed="false">
      <c r="AK106" s="29"/>
    </row>
    <row r="107" customFormat="false" ht="13" hidden="false" customHeight="false" outlineLevel="0" collapsed="false">
      <c r="AK107" s="29"/>
    </row>
    <row r="108" customFormat="false" ht="13" hidden="false" customHeight="false" outlineLevel="0" collapsed="false">
      <c r="AK108" s="29"/>
    </row>
    <row r="109" customFormat="false" ht="13" hidden="false" customHeight="false" outlineLevel="0" collapsed="false">
      <c r="AK109" s="29"/>
    </row>
    <row r="110" customFormat="false" ht="13" hidden="false" customHeight="false" outlineLevel="0" collapsed="false">
      <c r="AK110" s="29"/>
    </row>
    <row r="111" customFormat="false" ht="13" hidden="false" customHeight="false" outlineLevel="0" collapsed="false">
      <c r="AK111" s="29"/>
    </row>
    <row r="112" customFormat="false" ht="13" hidden="false" customHeight="false" outlineLevel="0" collapsed="false">
      <c r="AK112" s="29"/>
    </row>
    <row r="113" customFormat="false" ht="13" hidden="false" customHeight="false" outlineLevel="0" collapsed="false">
      <c r="AK113" s="29"/>
    </row>
    <row r="114" customFormat="false" ht="13" hidden="false" customHeight="false" outlineLevel="0" collapsed="false">
      <c r="AK114" s="29"/>
    </row>
    <row r="115" customFormat="false" ht="13" hidden="false" customHeight="false" outlineLevel="0" collapsed="false">
      <c r="AK115" s="29"/>
    </row>
    <row r="116" customFormat="false" ht="13" hidden="false" customHeight="false" outlineLevel="0" collapsed="false">
      <c r="AK116" s="29"/>
    </row>
    <row r="117" customFormat="false" ht="13" hidden="false" customHeight="false" outlineLevel="0" collapsed="false">
      <c r="AK117" s="29"/>
    </row>
    <row r="118" customFormat="false" ht="13" hidden="false" customHeight="false" outlineLevel="0" collapsed="false">
      <c r="AK118" s="29"/>
    </row>
    <row r="119" customFormat="false" ht="13" hidden="false" customHeight="false" outlineLevel="0" collapsed="false">
      <c r="AK119" s="29"/>
    </row>
    <row r="120" customFormat="false" ht="13" hidden="false" customHeight="false" outlineLevel="0" collapsed="false">
      <c r="AK120" s="29"/>
    </row>
    <row r="121" customFormat="false" ht="13" hidden="false" customHeight="false" outlineLevel="0" collapsed="false">
      <c r="AK121" s="29"/>
    </row>
    <row r="122" customFormat="false" ht="13" hidden="false" customHeight="false" outlineLevel="0" collapsed="false">
      <c r="AK122" s="29"/>
    </row>
    <row r="123" customFormat="false" ht="13" hidden="false" customHeight="false" outlineLevel="0" collapsed="false">
      <c r="AK123" s="29"/>
    </row>
    <row r="124" customFormat="false" ht="13" hidden="false" customHeight="false" outlineLevel="0" collapsed="false">
      <c r="AK124" s="29"/>
    </row>
    <row r="125" customFormat="false" ht="13" hidden="false" customHeight="false" outlineLevel="0" collapsed="false">
      <c r="AK125" s="29"/>
    </row>
    <row r="126" customFormat="false" ht="13" hidden="false" customHeight="false" outlineLevel="0" collapsed="false">
      <c r="AK126" s="29"/>
    </row>
    <row r="127" customFormat="false" ht="13" hidden="false" customHeight="false" outlineLevel="0" collapsed="false">
      <c r="AK127" s="29"/>
    </row>
    <row r="128" customFormat="false" ht="13" hidden="false" customHeight="false" outlineLevel="0" collapsed="false">
      <c r="AK128" s="29"/>
    </row>
    <row r="129" customFormat="false" ht="13" hidden="false" customHeight="false" outlineLevel="0" collapsed="false">
      <c r="AK129" s="29"/>
    </row>
    <row r="130" customFormat="false" ht="13" hidden="false" customHeight="false" outlineLevel="0" collapsed="false">
      <c r="AK130" s="29"/>
    </row>
    <row r="131" customFormat="false" ht="13" hidden="false" customHeight="false" outlineLevel="0" collapsed="false">
      <c r="AK131" s="29"/>
    </row>
    <row r="132" customFormat="false" ht="13" hidden="false" customHeight="false" outlineLevel="0" collapsed="false">
      <c r="AK132" s="29"/>
    </row>
    <row r="133" customFormat="false" ht="13" hidden="false" customHeight="false" outlineLevel="0" collapsed="false">
      <c r="AK133" s="29"/>
    </row>
    <row r="134" customFormat="false" ht="13" hidden="false" customHeight="false" outlineLevel="0" collapsed="false">
      <c r="AK134" s="29"/>
    </row>
    <row r="135" customFormat="false" ht="13" hidden="false" customHeight="false" outlineLevel="0" collapsed="false">
      <c r="AK135" s="29"/>
    </row>
    <row r="136" customFormat="false" ht="13" hidden="false" customHeight="false" outlineLevel="0" collapsed="false">
      <c r="AK136" s="29"/>
    </row>
    <row r="137" customFormat="false" ht="13" hidden="false" customHeight="false" outlineLevel="0" collapsed="false">
      <c r="AK137" s="29"/>
    </row>
    <row r="138" customFormat="false" ht="13" hidden="false" customHeight="false" outlineLevel="0" collapsed="false">
      <c r="AK138" s="29"/>
    </row>
    <row r="139" customFormat="false" ht="13" hidden="false" customHeight="false" outlineLevel="0" collapsed="false">
      <c r="AK139" s="29"/>
    </row>
    <row r="140" customFormat="false" ht="13" hidden="false" customHeight="false" outlineLevel="0" collapsed="false">
      <c r="AK140" s="29"/>
    </row>
    <row r="141" customFormat="false" ht="13" hidden="false" customHeight="false" outlineLevel="0" collapsed="false">
      <c r="AK141" s="29"/>
    </row>
    <row r="142" customFormat="false" ht="13" hidden="false" customHeight="false" outlineLevel="0" collapsed="false">
      <c r="AK142" s="29"/>
    </row>
    <row r="143" customFormat="false" ht="13" hidden="false" customHeight="false" outlineLevel="0" collapsed="false">
      <c r="AK143" s="29"/>
    </row>
    <row r="144" customFormat="false" ht="13" hidden="false" customHeight="false" outlineLevel="0" collapsed="false">
      <c r="AK144" s="29"/>
    </row>
    <row r="145" customFormat="false" ht="13" hidden="false" customHeight="false" outlineLevel="0" collapsed="false">
      <c r="AK145" s="29"/>
    </row>
    <row r="146" customFormat="false" ht="13" hidden="false" customHeight="false" outlineLevel="0" collapsed="false">
      <c r="AK146" s="29"/>
    </row>
    <row r="147" customFormat="false" ht="13" hidden="false" customHeight="false" outlineLevel="0" collapsed="false">
      <c r="AK147" s="29"/>
    </row>
    <row r="148" customFormat="false" ht="13" hidden="false" customHeight="false" outlineLevel="0" collapsed="false">
      <c r="AK148" s="29"/>
    </row>
    <row r="149" customFormat="false" ht="13" hidden="false" customHeight="false" outlineLevel="0" collapsed="false">
      <c r="AK149" s="29"/>
    </row>
    <row r="150" customFormat="false" ht="13" hidden="false" customHeight="false" outlineLevel="0" collapsed="false">
      <c r="AK150" s="29"/>
    </row>
    <row r="151" customFormat="false" ht="13" hidden="false" customHeight="false" outlineLevel="0" collapsed="false">
      <c r="AK151" s="29"/>
    </row>
    <row r="152" customFormat="false" ht="13" hidden="false" customHeight="false" outlineLevel="0" collapsed="false">
      <c r="AK152" s="29"/>
    </row>
    <row r="153" customFormat="false" ht="13" hidden="false" customHeight="false" outlineLevel="0" collapsed="false">
      <c r="AK153" s="29"/>
    </row>
    <row r="154" customFormat="false" ht="13" hidden="false" customHeight="false" outlineLevel="0" collapsed="false">
      <c r="AK154" s="29"/>
    </row>
    <row r="155" customFormat="false" ht="13" hidden="false" customHeight="false" outlineLevel="0" collapsed="false">
      <c r="AK155" s="29"/>
    </row>
    <row r="156" customFormat="false" ht="13" hidden="false" customHeight="false" outlineLevel="0" collapsed="false">
      <c r="AK156" s="29"/>
    </row>
    <row r="157" customFormat="false" ht="13" hidden="false" customHeight="false" outlineLevel="0" collapsed="false">
      <c r="AK157" s="29"/>
    </row>
    <row r="158" customFormat="false" ht="13" hidden="false" customHeight="false" outlineLevel="0" collapsed="false">
      <c r="AK158" s="29"/>
    </row>
    <row r="159" customFormat="false" ht="13" hidden="false" customHeight="false" outlineLevel="0" collapsed="false">
      <c r="AK159" s="29"/>
    </row>
    <row r="160" customFormat="false" ht="13" hidden="false" customHeight="false" outlineLevel="0" collapsed="false">
      <c r="AK160" s="29"/>
    </row>
    <row r="161" customFormat="false" ht="13" hidden="false" customHeight="false" outlineLevel="0" collapsed="false">
      <c r="AK161" s="29"/>
    </row>
    <row r="162" customFormat="false" ht="13" hidden="false" customHeight="false" outlineLevel="0" collapsed="false">
      <c r="AK162" s="29"/>
    </row>
    <row r="163" customFormat="false" ht="13" hidden="false" customHeight="false" outlineLevel="0" collapsed="false">
      <c r="AK163" s="29"/>
    </row>
    <row r="164" customFormat="false" ht="13" hidden="false" customHeight="false" outlineLevel="0" collapsed="false">
      <c r="AK164" s="29"/>
    </row>
    <row r="165" customFormat="false" ht="13" hidden="false" customHeight="false" outlineLevel="0" collapsed="false">
      <c r="AK165" s="29"/>
    </row>
    <row r="166" customFormat="false" ht="13" hidden="false" customHeight="false" outlineLevel="0" collapsed="false">
      <c r="AK166" s="29"/>
    </row>
    <row r="167" customFormat="false" ht="13" hidden="false" customHeight="false" outlineLevel="0" collapsed="false">
      <c r="AK167" s="29"/>
    </row>
    <row r="168" customFormat="false" ht="13" hidden="false" customHeight="false" outlineLevel="0" collapsed="false">
      <c r="AK168" s="29"/>
    </row>
    <row r="169" customFormat="false" ht="13" hidden="false" customHeight="false" outlineLevel="0" collapsed="false">
      <c r="AK169" s="29"/>
    </row>
    <row r="170" customFormat="false" ht="13" hidden="false" customHeight="false" outlineLevel="0" collapsed="false">
      <c r="AK170" s="29"/>
    </row>
    <row r="171" customFormat="false" ht="13" hidden="false" customHeight="false" outlineLevel="0" collapsed="false">
      <c r="AK171" s="29"/>
    </row>
    <row r="172" customFormat="false" ht="13" hidden="false" customHeight="false" outlineLevel="0" collapsed="false">
      <c r="AK172" s="29"/>
    </row>
    <row r="173" customFormat="false" ht="13" hidden="false" customHeight="false" outlineLevel="0" collapsed="false">
      <c r="AK173" s="29"/>
    </row>
    <row r="174" customFormat="false" ht="13" hidden="false" customHeight="false" outlineLevel="0" collapsed="false">
      <c r="AK174" s="29"/>
    </row>
    <row r="175" customFormat="false" ht="13" hidden="false" customHeight="false" outlineLevel="0" collapsed="false">
      <c r="AK175" s="29"/>
    </row>
    <row r="176" customFormat="false" ht="13" hidden="false" customHeight="false" outlineLevel="0" collapsed="false">
      <c r="AK176" s="29"/>
    </row>
    <row r="177" customFormat="false" ht="13" hidden="false" customHeight="false" outlineLevel="0" collapsed="false">
      <c r="AK177" s="29"/>
    </row>
    <row r="178" customFormat="false" ht="13" hidden="false" customHeight="false" outlineLevel="0" collapsed="false">
      <c r="AK178" s="29"/>
    </row>
    <row r="179" customFormat="false" ht="13" hidden="false" customHeight="false" outlineLevel="0" collapsed="false">
      <c r="AK179" s="29"/>
    </row>
    <row r="180" customFormat="false" ht="13" hidden="false" customHeight="false" outlineLevel="0" collapsed="false">
      <c r="AK180" s="29"/>
    </row>
    <row r="181" customFormat="false" ht="13" hidden="false" customHeight="false" outlineLevel="0" collapsed="false">
      <c r="AK181" s="29"/>
    </row>
    <row r="182" customFormat="false" ht="13" hidden="false" customHeight="false" outlineLevel="0" collapsed="false">
      <c r="AK182" s="29"/>
    </row>
    <row r="183" customFormat="false" ht="13" hidden="false" customHeight="false" outlineLevel="0" collapsed="false">
      <c r="AK183" s="29"/>
    </row>
    <row r="184" customFormat="false" ht="13" hidden="false" customHeight="false" outlineLevel="0" collapsed="false">
      <c r="AK184" s="29"/>
    </row>
    <row r="185" customFormat="false" ht="13" hidden="false" customHeight="false" outlineLevel="0" collapsed="false">
      <c r="AK185" s="29"/>
    </row>
    <row r="186" customFormat="false" ht="13" hidden="false" customHeight="false" outlineLevel="0" collapsed="false">
      <c r="AK186" s="29"/>
    </row>
    <row r="187" customFormat="false" ht="13" hidden="false" customHeight="false" outlineLevel="0" collapsed="false">
      <c r="AK187" s="29"/>
    </row>
    <row r="188" customFormat="false" ht="13" hidden="false" customHeight="false" outlineLevel="0" collapsed="false">
      <c r="AK188" s="29"/>
    </row>
    <row r="189" customFormat="false" ht="13" hidden="false" customHeight="false" outlineLevel="0" collapsed="false">
      <c r="AK189" s="29"/>
    </row>
    <row r="190" customFormat="false" ht="13" hidden="false" customHeight="false" outlineLevel="0" collapsed="false">
      <c r="AK190" s="29"/>
    </row>
    <row r="191" customFormat="false" ht="13" hidden="false" customHeight="false" outlineLevel="0" collapsed="false">
      <c r="AK191" s="29"/>
    </row>
    <row r="192" customFormat="false" ht="13" hidden="false" customHeight="false" outlineLevel="0" collapsed="false">
      <c r="AK192" s="29"/>
    </row>
    <row r="193" customFormat="false" ht="13" hidden="false" customHeight="false" outlineLevel="0" collapsed="false">
      <c r="AK193" s="29"/>
    </row>
    <row r="194" customFormat="false" ht="13" hidden="false" customHeight="false" outlineLevel="0" collapsed="false">
      <c r="AK194" s="29"/>
    </row>
    <row r="195" customFormat="false" ht="13" hidden="false" customHeight="false" outlineLevel="0" collapsed="false">
      <c r="AK195" s="29"/>
    </row>
    <row r="196" customFormat="false" ht="13" hidden="false" customHeight="false" outlineLevel="0" collapsed="false">
      <c r="AK196" s="29"/>
    </row>
    <row r="197" customFormat="false" ht="13" hidden="false" customHeight="false" outlineLevel="0" collapsed="false">
      <c r="AK197" s="29"/>
    </row>
    <row r="198" customFormat="false" ht="13" hidden="false" customHeight="false" outlineLevel="0" collapsed="false">
      <c r="AK198" s="29"/>
    </row>
    <row r="199" customFormat="false" ht="13" hidden="false" customHeight="false" outlineLevel="0" collapsed="false">
      <c r="AK199" s="29"/>
    </row>
    <row r="200" customFormat="false" ht="13" hidden="false" customHeight="false" outlineLevel="0" collapsed="false">
      <c r="AK200" s="29"/>
    </row>
    <row r="201" customFormat="false" ht="13" hidden="false" customHeight="false" outlineLevel="0" collapsed="false">
      <c r="AK201" s="29"/>
    </row>
    <row r="202" customFormat="false" ht="13" hidden="false" customHeight="false" outlineLevel="0" collapsed="false">
      <c r="AK202" s="29"/>
    </row>
    <row r="203" customFormat="false" ht="13" hidden="false" customHeight="false" outlineLevel="0" collapsed="false">
      <c r="AK203" s="29"/>
    </row>
    <row r="204" customFormat="false" ht="13" hidden="false" customHeight="false" outlineLevel="0" collapsed="false">
      <c r="AK204" s="29"/>
    </row>
    <row r="205" customFormat="false" ht="13" hidden="false" customHeight="false" outlineLevel="0" collapsed="false">
      <c r="AK205" s="29"/>
    </row>
    <row r="206" customFormat="false" ht="13" hidden="false" customHeight="false" outlineLevel="0" collapsed="false">
      <c r="AK206" s="29"/>
    </row>
    <row r="207" customFormat="false" ht="13" hidden="false" customHeight="false" outlineLevel="0" collapsed="false">
      <c r="AK207" s="29"/>
    </row>
    <row r="208" customFormat="false" ht="13" hidden="false" customHeight="false" outlineLevel="0" collapsed="false">
      <c r="AK208" s="29"/>
    </row>
    <row r="209" customFormat="false" ht="13" hidden="false" customHeight="false" outlineLevel="0" collapsed="false">
      <c r="AK209" s="29"/>
    </row>
    <row r="210" customFormat="false" ht="13" hidden="false" customHeight="false" outlineLevel="0" collapsed="false">
      <c r="AK210" s="29"/>
    </row>
    <row r="211" customFormat="false" ht="13" hidden="false" customHeight="false" outlineLevel="0" collapsed="false">
      <c r="AK211" s="29"/>
    </row>
    <row r="212" customFormat="false" ht="13" hidden="false" customHeight="false" outlineLevel="0" collapsed="false">
      <c r="AK212" s="29"/>
    </row>
    <row r="213" customFormat="false" ht="13" hidden="false" customHeight="false" outlineLevel="0" collapsed="false">
      <c r="AK213" s="29"/>
    </row>
    <row r="214" customFormat="false" ht="13" hidden="false" customHeight="false" outlineLevel="0" collapsed="false">
      <c r="AK214" s="29"/>
    </row>
    <row r="215" customFormat="false" ht="13" hidden="false" customHeight="false" outlineLevel="0" collapsed="false">
      <c r="AK215" s="29"/>
    </row>
    <row r="216" customFormat="false" ht="13" hidden="false" customHeight="false" outlineLevel="0" collapsed="false">
      <c r="AK216" s="29"/>
    </row>
    <row r="217" customFormat="false" ht="13" hidden="false" customHeight="false" outlineLevel="0" collapsed="false">
      <c r="AK217" s="29"/>
    </row>
    <row r="218" customFormat="false" ht="13" hidden="false" customHeight="false" outlineLevel="0" collapsed="false">
      <c r="AK218" s="29"/>
    </row>
    <row r="219" customFormat="false" ht="13" hidden="false" customHeight="false" outlineLevel="0" collapsed="false">
      <c r="AK219" s="29"/>
    </row>
    <row r="220" customFormat="false" ht="13" hidden="false" customHeight="false" outlineLevel="0" collapsed="false">
      <c r="AK220" s="29"/>
    </row>
    <row r="221" customFormat="false" ht="13" hidden="false" customHeight="false" outlineLevel="0" collapsed="false">
      <c r="AK221" s="29"/>
    </row>
    <row r="222" customFormat="false" ht="13" hidden="false" customHeight="false" outlineLevel="0" collapsed="false">
      <c r="AK222" s="29"/>
    </row>
    <row r="223" customFormat="false" ht="13" hidden="false" customHeight="false" outlineLevel="0" collapsed="false">
      <c r="AK223" s="29"/>
    </row>
    <row r="224" customFormat="false" ht="13" hidden="false" customHeight="false" outlineLevel="0" collapsed="false">
      <c r="AK224" s="29"/>
    </row>
    <row r="225" customFormat="false" ht="13" hidden="false" customHeight="false" outlineLevel="0" collapsed="false">
      <c r="AK225" s="29"/>
    </row>
    <row r="226" customFormat="false" ht="13" hidden="false" customHeight="false" outlineLevel="0" collapsed="false">
      <c r="AK226" s="29"/>
    </row>
    <row r="227" customFormat="false" ht="13" hidden="false" customHeight="false" outlineLevel="0" collapsed="false">
      <c r="AK227" s="29"/>
    </row>
    <row r="228" customFormat="false" ht="13" hidden="false" customHeight="false" outlineLevel="0" collapsed="false">
      <c r="AK228" s="29"/>
    </row>
    <row r="229" customFormat="false" ht="13" hidden="false" customHeight="false" outlineLevel="0" collapsed="false">
      <c r="AK229" s="29"/>
    </row>
    <row r="230" customFormat="false" ht="13" hidden="false" customHeight="false" outlineLevel="0" collapsed="false">
      <c r="AK230" s="29"/>
    </row>
    <row r="231" customFormat="false" ht="13" hidden="false" customHeight="false" outlineLevel="0" collapsed="false">
      <c r="AK231" s="29"/>
    </row>
    <row r="232" customFormat="false" ht="13" hidden="false" customHeight="false" outlineLevel="0" collapsed="false">
      <c r="AK232" s="29"/>
    </row>
    <row r="233" customFormat="false" ht="13" hidden="false" customHeight="false" outlineLevel="0" collapsed="false">
      <c r="AK233" s="29"/>
    </row>
    <row r="234" customFormat="false" ht="13" hidden="false" customHeight="false" outlineLevel="0" collapsed="false">
      <c r="AK234" s="29"/>
    </row>
    <row r="235" customFormat="false" ht="13" hidden="false" customHeight="false" outlineLevel="0" collapsed="false">
      <c r="AK235" s="29"/>
    </row>
    <row r="236" customFormat="false" ht="13" hidden="false" customHeight="false" outlineLevel="0" collapsed="false">
      <c r="AK236" s="29"/>
    </row>
    <row r="237" customFormat="false" ht="13" hidden="false" customHeight="false" outlineLevel="0" collapsed="false">
      <c r="AK237" s="29"/>
    </row>
    <row r="238" customFormat="false" ht="13" hidden="false" customHeight="false" outlineLevel="0" collapsed="false">
      <c r="AK238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" footer="0.511805555555555"/>
  <pageSetup paperSize="1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>&amp;CSummary Files-2nd Algal Exp.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3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3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2021-08-06T11:19:10Z</dcterms:created>
  <dc:creator/>
  <dc:description/>
  <dc:language>en-US</dc:language>
  <cp:lastModifiedBy>Larry Mayer</cp:lastModifiedBy>
  <cp:lastPrinted>2000-01-03T03:38:03Z</cp:lastPrinted>
  <cp:revision>0</cp:revision>
  <dc:subject/>
  <dc:title/>
</cp:coreProperties>
</file>