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sorenson/Documents/"/>
    </mc:Choice>
  </mc:AlternateContent>
  <xr:revisionPtr revIDLastSave="0" documentId="8_{146737D5-D07A-0241-A43F-1D676D495A05}" xr6:coauthVersionLast="47" xr6:coauthVersionMax="47" xr10:uidLastSave="{00000000-0000-0000-0000-000000000000}"/>
  <bookViews>
    <workbookView xWindow="0" yWindow="460" windowWidth="51200" windowHeight="27300" xr2:uid="{1F41BD8F-C743-4248-AE95-B9D4D5B8F1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2" i="1" l="1"/>
  <c r="D282" i="1" s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3" i="1"/>
  <c r="D263" i="1" s="1"/>
  <c r="C262" i="1"/>
  <c r="D262" i="1" s="1"/>
  <c r="D261" i="1"/>
  <c r="C260" i="1"/>
  <c r="D260" i="1" s="1"/>
  <c r="C259" i="1"/>
  <c r="D259" i="1" s="1"/>
  <c r="D258" i="1"/>
  <c r="D257" i="1"/>
  <c r="C256" i="1"/>
  <c r="D256" i="1" s="1"/>
  <c r="C255" i="1"/>
  <c r="D255" i="1" s="1"/>
  <c r="C254" i="1"/>
  <c r="D254" i="1" s="1"/>
  <c r="C253" i="1"/>
  <c r="D253" i="1" s="1"/>
  <c r="C252" i="1"/>
  <c r="D252" i="1" s="1"/>
  <c r="C251" i="1"/>
  <c r="D251" i="1" s="1"/>
  <c r="C250" i="1"/>
  <c r="D250" i="1" s="1"/>
  <c r="C249" i="1"/>
  <c r="D249" i="1" s="1"/>
  <c r="D248" i="1"/>
  <c r="D247" i="1"/>
  <c r="C247" i="1"/>
  <c r="D246" i="1"/>
  <c r="C246" i="1"/>
  <c r="D245" i="1"/>
  <c r="C244" i="1"/>
  <c r="D244" i="1" s="1"/>
  <c r="C243" i="1"/>
  <c r="D243" i="1" s="1"/>
  <c r="D242" i="1"/>
  <c r="D241" i="1"/>
  <c r="C241" i="1"/>
  <c r="D240" i="1"/>
  <c r="C239" i="1"/>
  <c r="D239" i="1" s="1"/>
  <c r="D238" i="1"/>
  <c r="D237" i="1"/>
  <c r="C237" i="1"/>
  <c r="D236" i="1"/>
  <c r="D235" i="1"/>
  <c r="D234" i="1"/>
  <c r="C234" i="1"/>
  <c r="D233" i="1"/>
  <c r="D232" i="1"/>
  <c r="D231" i="1"/>
  <c r="C231" i="1"/>
  <c r="D230" i="1"/>
  <c r="C230" i="1"/>
  <c r="D229" i="1"/>
  <c r="C229" i="1"/>
  <c r="D228" i="1"/>
  <c r="D227" i="1"/>
  <c r="D226" i="1"/>
  <c r="C226" i="1"/>
  <c r="D225" i="1"/>
  <c r="C225" i="1"/>
  <c r="D224" i="1"/>
  <c r="C224" i="1"/>
  <c r="D223" i="1"/>
  <c r="C223" i="1"/>
  <c r="D222" i="1"/>
  <c r="C222" i="1"/>
  <c r="D221" i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D215" i="1" s="1"/>
  <c r="C214" i="1"/>
  <c r="D214" i="1" s="1"/>
  <c r="C213" i="1"/>
  <c r="D213" i="1" s="1"/>
  <c r="D212" i="1"/>
  <c r="D211" i="1"/>
  <c r="D210" i="1"/>
  <c r="D209" i="1"/>
  <c r="D208" i="1"/>
  <c r="D207" i="1"/>
  <c r="C207" i="1"/>
  <c r="D206" i="1"/>
  <c r="C206" i="1"/>
  <c r="D205" i="1"/>
  <c r="D204" i="1"/>
  <c r="D203" i="1"/>
  <c r="C202" i="1"/>
  <c r="D202" i="1" s="1"/>
  <c r="C201" i="1"/>
  <c r="D201" i="1" s="1"/>
  <c r="C200" i="1"/>
  <c r="D200" i="1" s="1"/>
  <c r="D199" i="1"/>
  <c r="D198" i="1"/>
  <c r="C198" i="1"/>
  <c r="D197" i="1"/>
  <c r="C197" i="1"/>
  <c r="D196" i="1"/>
  <c r="D195" i="1"/>
  <c r="D194" i="1"/>
  <c r="C194" i="1"/>
  <c r="D193" i="1"/>
  <c r="D192" i="1"/>
  <c r="D191" i="1"/>
  <c r="C191" i="1"/>
  <c r="D190" i="1"/>
  <c r="C190" i="1"/>
  <c r="D189" i="1"/>
  <c r="C189" i="1"/>
  <c r="D188" i="1"/>
  <c r="D187" i="1"/>
  <c r="D186" i="1"/>
  <c r="C186" i="1"/>
  <c r="D185" i="1"/>
  <c r="C184" i="1"/>
  <c r="D184" i="1" s="1"/>
  <c r="D183" i="1"/>
  <c r="D182" i="1"/>
  <c r="C181" i="1"/>
  <c r="D181" i="1" s="1"/>
  <c r="C180" i="1"/>
  <c r="D180" i="1" s="1"/>
  <c r="D179" i="1"/>
  <c r="D178" i="1"/>
  <c r="C178" i="1"/>
  <c r="D177" i="1"/>
  <c r="D176" i="1"/>
  <c r="D175" i="1"/>
  <c r="C175" i="1"/>
  <c r="D174" i="1"/>
  <c r="C173" i="1"/>
  <c r="D173" i="1" s="1"/>
  <c r="D172" i="1"/>
  <c r="D171" i="1"/>
  <c r="C171" i="1"/>
  <c r="D170" i="1"/>
  <c r="C170" i="1"/>
  <c r="D169" i="1"/>
  <c r="C169" i="1"/>
  <c r="D168" i="1"/>
  <c r="C168" i="1"/>
  <c r="D167" i="1"/>
  <c r="C166" i="1"/>
  <c r="D166" i="1" s="1"/>
  <c r="D165" i="1"/>
  <c r="D164" i="1"/>
  <c r="D163" i="1"/>
  <c r="D162" i="1"/>
  <c r="C161" i="1"/>
  <c r="D161" i="1" s="1"/>
  <c r="C160" i="1"/>
  <c r="D160" i="1" s="1"/>
  <c r="D159" i="1"/>
  <c r="D158" i="1"/>
  <c r="C158" i="1"/>
  <c r="D157" i="1"/>
  <c r="C156" i="1"/>
  <c r="D156" i="1" s="1"/>
  <c r="D155" i="1"/>
  <c r="D154" i="1"/>
  <c r="D153" i="1"/>
  <c r="D152" i="1"/>
  <c r="C152" i="1"/>
  <c r="D151" i="1"/>
  <c r="C151" i="1"/>
  <c r="D150" i="1"/>
  <c r="C149" i="1"/>
  <c r="D149" i="1" s="1"/>
  <c r="D148" i="1"/>
  <c r="D147" i="1"/>
  <c r="D146" i="1"/>
  <c r="D145" i="1"/>
  <c r="C144" i="1"/>
  <c r="D144" i="1" s="1"/>
  <c r="D143" i="1"/>
  <c r="D142" i="1"/>
  <c r="D141" i="1"/>
  <c r="D140" i="1"/>
  <c r="C140" i="1"/>
  <c r="D139" i="1"/>
  <c r="C139" i="1"/>
  <c r="D138" i="1"/>
  <c r="C138" i="1"/>
  <c r="D137" i="1"/>
  <c r="D136" i="1"/>
  <c r="D135" i="1"/>
  <c r="C135" i="1"/>
  <c r="D134" i="1"/>
  <c r="D133" i="1"/>
  <c r="D132" i="1"/>
  <c r="C131" i="1"/>
  <c r="D131" i="1" s="1"/>
  <c r="D130" i="1"/>
  <c r="D129" i="1"/>
  <c r="C129" i="1"/>
  <c r="D128" i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D114" i="1"/>
  <c r="D113" i="1"/>
  <c r="C113" i="1"/>
  <c r="D112" i="1"/>
  <c r="C112" i="1"/>
  <c r="D111" i="1"/>
  <c r="C111" i="1"/>
  <c r="D110" i="1"/>
  <c r="D109" i="1"/>
  <c r="D108" i="1"/>
  <c r="D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D97" i="1"/>
  <c r="D96" i="1"/>
  <c r="C96" i="1"/>
  <c r="D95" i="1"/>
  <c r="C95" i="1"/>
  <c r="D94" i="1"/>
  <c r="C93" i="1"/>
  <c r="D93" i="1" s="1"/>
  <c r="C92" i="1"/>
  <c r="D92" i="1" s="1"/>
  <c r="C91" i="1"/>
  <c r="D91" i="1" s="1"/>
  <c r="D90" i="1"/>
  <c r="D89" i="1"/>
  <c r="C88" i="1"/>
  <c r="D88" i="1" s="1"/>
  <c r="D87" i="1"/>
  <c r="D86" i="1"/>
  <c r="C85" i="1"/>
  <c r="D85" i="1" s="1"/>
  <c r="D84" i="1"/>
  <c r="D83" i="1"/>
  <c r="C82" i="1"/>
  <c r="D82" i="1" s="1"/>
  <c r="D81" i="1"/>
  <c r="D80" i="1"/>
  <c r="C79" i="1"/>
  <c r="D79" i="1" s="1"/>
  <c r="D78" i="1"/>
  <c r="D77" i="1"/>
  <c r="C77" i="1"/>
  <c r="D76" i="1"/>
  <c r="C76" i="1"/>
  <c r="D75" i="1"/>
  <c r="C75" i="1"/>
  <c r="D74" i="1"/>
  <c r="C74" i="1"/>
  <c r="D73" i="1"/>
  <c r="C72" i="1"/>
  <c r="D72" i="1" s="1"/>
  <c r="D71" i="1"/>
  <c r="D70" i="1"/>
  <c r="D69" i="1"/>
  <c r="D68" i="1"/>
  <c r="D67" i="1"/>
  <c r="D66" i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D59" i="1"/>
  <c r="D58" i="1"/>
  <c r="C57" i="1"/>
  <c r="D57" i="1" s="1"/>
  <c r="D56" i="1"/>
  <c r="D55" i="1"/>
  <c r="D54" i="1"/>
  <c r="D53" i="1"/>
  <c r="C52" i="1"/>
  <c r="D52" i="1" s="1"/>
  <c r="D51" i="1"/>
  <c r="D50" i="1"/>
  <c r="D49" i="1"/>
  <c r="D48" i="1"/>
  <c r="D47" i="1"/>
  <c r="C47" i="1"/>
  <c r="D46" i="1"/>
  <c r="D45" i="1"/>
  <c r="D44" i="1"/>
  <c r="C44" i="1"/>
  <c r="C43" i="1"/>
  <c r="D43" i="1" s="1"/>
  <c r="D42" i="1"/>
  <c r="D41" i="1"/>
  <c r="D40" i="1"/>
  <c r="D39" i="1"/>
  <c r="D38" i="1"/>
  <c r="D37" i="1"/>
  <c r="D36" i="1"/>
  <c r="C35" i="1"/>
  <c r="D35" i="1" s="1"/>
  <c r="D34" i="1"/>
  <c r="C34" i="1"/>
  <c r="D33" i="1"/>
  <c r="D32" i="1"/>
  <c r="D31" i="1"/>
  <c r="C30" i="1"/>
  <c r="D30" i="1" s="1"/>
  <c r="D29" i="1"/>
  <c r="D28" i="1"/>
  <c r="C28" i="1"/>
  <c r="D27" i="1"/>
  <c r="D26" i="1"/>
  <c r="D25" i="1"/>
  <c r="C25" i="1"/>
  <c r="D24" i="1"/>
  <c r="D23" i="1"/>
  <c r="D22" i="1"/>
  <c r="D21" i="1"/>
  <c r="D20" i="1"/>
  <c r="D19" i="1"/>
  <c r="D18" i="1"/>
  <c r="D17" i="1"/>
  <c r="C16" i="1"/>
  <c r="D16" i="1" s="1"/>
  <c r="D15" i="1"/>
  <c r="D14" i="1"/>
  <c r="C13" i="1"/>
  <c r="D13" i="1" s="1"/>
  <c r="D12" i="1"/>
  <c r="D11" i="1"/>
  <c r="D10" i="1"/>
  <c r="D9" i="1"/>
  <c r="D8" i="1"/>
  <c r="C8" i="1"/>
  <c r="D7" i="1"/>
  <c r="D6" i="1"/>
  <c r="D5" i="1"/>
  <c r="C4" i="1"/>
  <c r="D4" i="1" s="1"/>
  <c r="D3" i="1"/>
  <c r="C3" i="1"/>
  <c r="C2" i="1"/>
  <c r="D2" i="1" s="1"/>
</calcChain>
</file>

<file path=xl/sharedStrings.xml><?xml version="1.0" encoding="utf-8"?>
<sst xmlns="http://schemas.openxmlformats.org/spreadsheetml/2006/main" count="848" uniqueCount="487">
  <si>
    <t>Breed</t>
  </si>
  <si>
    <t>Weight  (pounds)</t>
  </si>
  <si>
    <t>Avg Weight (pounds)</t>
  </si>
  <si>
    <t>Avg Weight (kg)</t>
  </si>
  <si>
    <t>Size Category</t>
  </si>
  <si>
    <t>Affenpinscher</t>
  </si>
  <si>
    <t>7-10</t>
  </si>
  <si>
    <t>X-Small</t>
  </si>
  <si>
    <t>Biewer Terrier</t>
  </si>
  <si>
    <t>4-8</t>
  </si>
  <si>
    <t>Bolognese</t>
  </si>
  <si>
    <t>5.5-9</t>
  </si>
  <si>
    <t>Brussels Griffon</t>
  </si>
  <si>
    <t>8-10</t>
  </si>
  <si>
    <t>Chihuahua</t>
  </si>
  <si>
    <t>&lt;6</t>
  </si>
  <si>
    <t>Chinese Crested</t>
  </si>
  <si>
    <t>8-12</t>
  </si>
  <si>
    <t>Japanese Chin</t>
  </si>
  <si>
    <t>7-11</t>
  </si>
  <si>
    <t>Maltese</t>
  </si>
  <si>
    <t>&lt;7</t>
  </si>
  <si>
    <t>Toy Manchester Terrier</t>
  </si>
  <si>
    <t>&lt;12</t>
  </si>
  <si>
    <t>Miniature Pinscher</t>
  </si>
  <si>
    <t>Papillon</t>
  </si>
  <si>
    <t>5-10</t>
  </si>
  <si>
    <t>Pomeranian</t>
  </si>
  <si>
    <t>3-7</t>
  </si>
  <si>
    <t>Toy Poodle</t>
  </si>
  <si>
    <t>4-6</t>
  </si>
  <si>
    <t>Russian Toy</t>
  </si>
  <si>
    <t>&lt;6.5</t>
  </si>
  <si>
    <t>Russian Tsvetnaya Bolonka</t>
  </si>
  <si>
    <t>4.5-11</t>
  </si>
  <si>
    <t>Silky Terrier</t>
  </si>
  <si>
    <t>10</t>
  </si>
  <si>
    <t>Toy Fox Terrier</t>
  </si>
  <si>
    <t>NA</t>
  </si>
  <si>
    <t>Yorkshire Terrier</t>
  </si>
  <si>
    <t>7</t>
  </si>
  <si>
    <t>American Eskimo Dog</t>
  </si>
  <si>
    <t>10-20</t>
  </si>
  <si>
    <t>Small</t>
  </si>
  <si>
    <t>American Hairless Terrier</t>
  </si>
  <si>
    <t>12-16</t>
  </si>
  <si>
    <t>Australian Terrier</t>
  </si>
  <si>
    <t>15-20</t>
  </si>
  <si>
    <t>Basenji</t>
  </si>
  <si>
    <t>22-24</t>
  </si>
  <si>
    <t>Beagle</t>
  </si>
  <si>
    <t>20-30</t>
  </si>
  <si>
    <t>Bedlington Terrier</t>
  </si>
  <si>
    <t>17-23</t>
  </si>
  <si>
    <t>Bichon Frise</t>
  </si>
  <si>
    <t>12-18</t>
  </si>
  <si>
    <t>Border Terrier</t>
  </si>
  <si>
    <t>11.5-15.5</t>
  </si>
  <si>
    <t>Boston Terrier</t>
  </si>
  <si>
    <t>12-25</t>
  </si>
  <si>
    <t>Cairn Terrier</t>
  </si>
  <si>
    <t>13-14</t>
  </si>
  <si>
    <t>Cardigan Welsh Corgi</t>
  </si>
  <si>
    <t>25-38</t>
  </si>
  <si>
    <t>Cavalier King Charles Spaniel</t>
  </si>
  <si>
    <t>13-18</t>
  </si>
  <si>
    <t>Cesky Terrier</t>
  </si>
  <si>
    <t>14-24</t>
  </si>
  <si>
    <t>Cocker Spaniel</t>
  </si>
  <si>
    <t>Coton de Tulear</t>
  </si>
  <si>
    <t>8-15</t>
  </si>
  <si>
    <t>Dachshund</t>
  </si>
  <si>
    <t>11-32</t>
  </si>
  <si>
    <t>Dandie Dinmont Terrier</t>
  </si>
  <si>
    <t>18-24</t>
  </si>
  <si>
    <t>Danish-Swedish Farmdog</t>
  </si>
  <si>
    <t>English Toy Spaniel</t>
  </si>
  <si>
    <t>8-14</t>
  </si>
  <si>
    <t>French Bulldog</t>
  </si>
  <si>
    <t>&lt;28</t>
  </si>
  <si>
    <t>German Spitz</t>
  </si>
  <si>
    <t>24-26</t>
  </si>
  <si>
    <t>Glen of Imaal Terrier</t>
  </si>
  <si>
    <t>32-40</t>
  </si>
  <si>
    <t>Havanese</t>
  </si>
  <si>
    <t>7-13</t>
  </si>
  <si>
    <t>Italian Greyhound</t>
  </si>
  <si>
    <t>7-14</t>
  </si>
  <si>
    <t>Jagdterrier</t>
  </si>
  <si>
    <t>17-22</t>
  </si>
  <si>
    <t>Japanese Terrier</t>
  </si>
  <si>
    <t>18-28</t>
  </si>
  <si>
    <t>Lakeland Terrier</t>
  </si>
  <si>
    <t>17</t>
  </si>
  <si>
    <t>Lancashire Heeler</t>
  </si>
  <si>
    <t>9-17</t>
  </si>
  <si>
    <t>Lhasa Apso</t>
  </si>
  <si>
    <t>Lowchen</t>
  </si>
  <si>
    <t>15</t>
  </si>
  <si>
    <t>Standard Manchester Terrier</t>
  </si>
  <si>
    <t>12-22</t>
  </si>
  <si>
    <t>Miniature Bull Terrier</t>
  </si>
  <si>
    <t>Miniature Schnauzer</t>
  </si>
  <si>
    <t>11-20</t>
  </si>
  <si>
    <t>Norfolk Terrier</t>
  </si>
  <si>
    <t>11-12</t>
  </si>
  <si>
    <t>Norrbottenspets</t>
  </si>
  <si>
    <t>Norwegian Lundehund</t>
  </si>
  <si>
    <t>Norwich Terrier</t>
  </si>
  <si>
    <t>12</t>
  </si>
  <si>
    <t>Parson Russell Terrier</t>
  </si>
  <si>
    <t>13-17</t>
  </si>
  <si>
    <t>Pekingese</t>
  </si>
  <si>
    <t>14</t>
  </si>
  <si>
    <t>Pembroke Welsh Corgi</t>
  </si>
  <si>
    <t>28-30</t>
  </si>
  <si>
    <t>Peruvian Inca Orchid</t>
  </si>
  <si>
    <t>8.5-17.5</t>
  </si>
  <si>
    <t>Miniature Poodle</t>
  </si>
  <si>
    <t>10-15</t>
  </si>
  <si>
    <t>Potuguese Podengo Pequeno</t>
  </si>
  <si>
    <t>9-13</t>
  </si>
  <si>
    <t>Pug</t>
  </si>
  <si>
    <t>14-18</t>
  </si>
  <si>
    <t>Pumi</t>
  </si>
  <si>
    <t>22-29</t>
  </si>
  <si>
    <t>Rat Terrier</t>
  </si>
  <si>
    <t>10-25</t>
  </si>
  <si>
    <t>Russell Terrier</t>
  </si>
  <si>
    <t>9-15</t>
  </si>
  <si>
    <t>Schipperke</t>
  </si>
  <si>
    <t>10-16</t>
  </si>
  <si>
    <t>Scottish terrier</t>
  </si>
  <si>
    <t>18-22</t>
  </si>
  <si>
    <t>Sealyham Terrier</t>
  </si>
  <si>
    <t>23-24</t>
  </si>
  <si>
    <t>Shetland Sheepdog</t>
  </si>
  <si>
    <t>15-25</t>
  </si>
  <si>
    <t>Shiba Inu</t>
  </si>
  <si>
    <t>Shih Tzu</t>
  </si>
  <si>
    <t>9-16</t>
  </si>
  <si>
    <t>Smooth Fox Terrier</t>
  </si>
  <si>
    <t>15-18</t>
  </si>
  <si>
    <t>Swedish Vallhund</t>
  </si>
  <si>
    <t>20-35</t>
  </si>
  <si>
    <t>Teddy Roosevelt Terrier</t>
  </si>
  <si>
    <t>8-25</t>
  </si>
  <si>
    <t>Tibetan Spaniel</t>
  </si>
  <si>
    <t>Tibetan Terrier</t>
  </si>
  <si>
    <t>18-30</t>
  </si>
  <si>
    <t>Welsh Terrier</t>
  </si>
  <si>
    <t>20</t>
  </si>
  <si>
    <t>West Highland White Terrier</t>
  </si>
  <si>
    <t>Wire Fox Terrier</t>
  </si>
  <si>
    <t>Airedale Terrier</t>
  </si>
  <si>
    <t>50-70</t>
  </si>
  <si>
    <t>Medium</t>
  </si>
  <si>
    <t>Alaska Klee Kai</t>
  </si>
  <si>
    <t>16-25</t>
  </si>
  <si>
    <t>American English Coonhound</t>
  </si>
  <si>
    <t>45-65</t>
  </si>
  <si>
    <t>American Foxhound</t>
  </si>
  <si>
    <t>60-70</t>
  </si>
  <si>
    <t>American Leopard Hound</t>
  </si>
  <si>
    <t>45-70</t>
  </si>
  <si>
    <t>American Staffordshire Terrier</t>
  </si>
  <si>
    <t>40-70</t>
  </si>
  <si>
    <t>American Water Spaniel</t>
  </si>
  <si>
    <t>25-45</t>
  </si>
  <si>
    <t>Appenzeller Sennenhund</t>
  </si>
  <si>
    <t>48-70</t>
  </si>
  <si>
    <t>Australian Cattle Dog</t>
  </si>
  <si>
    <t>Australian Kelpie</t>
  </si>
  <si>
    <t>Australian Shepherd</t>
  </si>
  <si>
    <t>40-65</t>
  </si>
  <si>
    <t>Australian Stumpy Tail Cattle Dog</t>
  </si>
  <si>
    <t>32-45</t>
  </si>
  <si>
    <t>Barbado da Terceira</t>
  </si>
  <si>
    <t>46-60</t>
  </si>
  <si>
    <t>Barbet</t>
  </si>
  <si>
    <t>35-65</t>
  </si>
  <si>
    <t>Basset Fauve de Bretagne</t>
  </si>
  <si>
    <t>27-35</t>
  </si>
  <si>
    <t>Basset Hound</t>
  </si>
  <si>
    <t>Bavarian Mountain Scent Hound</t>
  </si>
  <si>
    <t>Bearded Collie</t>
  </si>
  <si>
    <t>45-55</t>
  </si>
  <si>
    <t>Bergamasca Sheepdog</t>
  </si>
  <si>
    <t>57-84</t>
  </si>
  <si>
    <t>Bluetick Coonhound</t>
  </si>
  <si>
    <t>45-80</t>
  </si>
  <si>
    <t>Bohemian Shepherd</t>
  </si>
  <si>
    <t>37-60</t>
  </si>
  <si>
    <t>Border Collie</t>
  </si>
  <si>
    <t>30-55</t>
  </si>
  <si>
    <t>Boykin Spaniel</t>
  </si>
  <si>
    <t>25-40</t>
  </si>
  <si>
    <t>Braque du Bourbonnais</t>
  </si>
  <si>
    <t>35-53</t>
  </si>
  <si>
    <t>Braque Francais Pyrenean</t>
  </si>
  <si>
    <t>40-55</t>
  </si>
  <si>
    <t>Brittany</t>
  </si>
  <si>
    <t>30-40</t>
  </si>
  <si>
    <t>Bull Terrier</t>
  </si>
  <si>
    <t>Bulldog</t>
  </si>
  <si>
    <t>40-50</t>
  </si>
  <si>
    <t>Canaan Dog</t>
  </si>
  <si>
    <t>35-55</t>
  </si>
  <si>
    <t>Carolina Dog</t>
  </si>
  <si>
    <t>Chinese Shar-Pei</t>
  </si>
  <si>
    <t>45-60</t>
  </si>
  <si>
    <t>Chow Chow</t>
  </si>
  <si>
    <t>Cirneco dell'Etna</t>
  </si>
  <si>
    <t>17-26</t>
  </si>
  <si>
    <t>Clumber Spaniel</t>
  </si>
  <si>
    <t>Collie</t>
  </si>
  <si>
    <t>50-75</t>
  </si>
  <si>
    <t>Croatian Sheepdog</t>
  </si>
  <si>
    <t>29-44</t>
  </si>
  <si>
    <t>Czechoslovakian Vlcak</t>
  </si>
  <si>
    <t>44-57</t>
  </si>
  <si>
    <t>Dalmatian</t>
  </si>
  <si>
    <t>Deutscher Wachtelhund</t>
  </si>
  <si>
    <t>Drentsche Patrijshond</t>
  </si>
  <si>
    <t>48-73</t>
  </si>
  <si>
    <t>Drever</t>
  </si>
  <si>
    <t>35-40</t>
  </si>
  <si>
    <t>Dutch Shepherd</t>
  </si>
  <si>
    <t>42-75</t>
  </si>
  <si>
    <t>English Cocker Spaniel</t>
  </si>
  <si>
    <t>26-34</t>
  </si>
  <si>
    <t>English Foxhound</t>
  </si>
  <si>
    <t>60-75</t>
  </si>
  <si>
    <t>English Setter</t>
  </si>
  <si>
    <t>English Springer Spaniel</t>
  </si>
  <si>
    <t>Entlebucher Mountain Dog</t>
  </si>
  <si>
    <t>Eurasier</t>
  </si>
  <si>
    <t>Field Spaniel</t>
  </si>
  <si>
    <t>35-50</t>
  </si>
  <si>
    <t>Finnish Lapphund</t>
  </si>
  <si>
    <t>33-53</t>
  </si>
  <si>
    <t>Finnish Spitz</t>
  </si>
  <si>
    <t>20-33</t>
  </si>
  <si>
    <t>Flat-Coated Retriever</t>
  </si>
  <si>
    <t>French Spaniel</t>
  </si>
  <si>
    <t>50-60</t>
  </si>
  <si>
    <t>German Pinscher</t>
  </si>
  <si>
    <t>German Shorthaired Pointer</t>
  </si>
  <si>
    <t>German Wirehaired Pointer</t>
  </si>
  <si>
    <t>Grand Basset Griffon Vendeen</t>
  </si>
  <si>
    <t>40-45</t>
  </si>
  <si>
    <t>Hamiltonstovare</t>
  </si>
  <si>
    <t>40-75</t>
  </si>
  <si>
    <t>Harrier</t>
  </si>
  <si>
    <t>Hokkaido</t>
  </si>
  <si>
    <t>44-66</t>
  </si>
  <si>
    <t>Icelandic Sheepdog</t>
  </si>
  <si>
    <t>25-30</t>
  </si>
  <si>
    <t>Irish terrier</t>
  </si>
  <si>
    <t>25-27</t>
  </si>
  <si>
    <t>Japanese Akitainu</t>
  </si>
  <si>
    <t>55-75</t>
  </si>
  <si>
    <t>Japanese Spitz</t>
  </si>
  <si>
    <t>Jindo</t>
  </si>
  <si>
    <t>30-50</t>
  </si>
  <si>
    <t>Kai Ken</t>
  </si>
  <si>
    <t>20-40</t>
  </si>
  <si>
    <t>Karelian Bear Dog</t>
  </si>
  <si>
    <t>44-49</t>
  </si>
  <si>
    <t>Keeshond</t>
  </si>
  <si>
    <t>35-45</t>
  </si>
  <si>
    <t>Kerry Blue Terrier</t>
  </si>
  <si>
    <t>33-40</t>
  </si>
  <si>
    <t>Kishu Ken</t>
  </si>
  <si>
    <t>30-60</t>
  </si>
  <si>
    <t>Kromfohrlander</t>
  </si>
  <si>
    <t>Lagotto Romagnolo</t>
  </si>
  <si>
    <t>24-35</t>
  </si>
  <si>
    <t>Lapponian Herder</t>
  </si>
  <si>
    <t>70</t>
  </si>
  <si>
    <t>Miniature American Shepherd</t>
  </si>
  <si>
    <t>Mountain Cur</t>
  </si>
  <si>
    <t>Mudi</t>
  </si>
  <si>
    <t>18-29</t>
  </si>
  <si>
    <t>Nederlandse Kooikerhondje</t>
  </si>
  <si>
    <t>Norwegian Buhund</t>
  </si>
  <si>
    <t>26-40</t>
  </si>
  <si>
    <t>Norwegian Elkhound</t>
  </si>
  <si>
    <t>48-50</t>
  </si>
  <si>
    <t>Nova Scotia Duck Tolling Retriever</t>
  </si>
  <si>
    <t>Petit Basset Griffon Vendeen</t>
  </si>
  <si>
    <t>Pharaoh Hound</t>
  </si>
  <si>
    <t>Plott Hound</t>
  </si>
  <si>
    <t>Polish Lowland Sheepdog</t>
  </si>
  <si>
    <t>Standard Poodle</t>
  </si>
  <si>
    <t>Porcelaine</t>
  </si>
  <si>
    <t>55-62</t>
  </si>
  <si>
    <t>Portuguese Podengo</t>
  </si>
  <si>
    <t>Portuguese Pointer</t>
  </si>
  <si>
    <t>35-59</t>
  </si>
  <si>
    <t>Potuguese Sheepdog</t>
  </si>
  <si>
    <t>37.5-59</t>
  </si>
  <si>
    <t>Portuguese Water Dog</t>
  </si>
  <si>
    <t>35-60</t>
  </si>
  <si>
    <t>Pudelpointer</t>
  </si>
  <si>
    <t>Puli</t>
  </si>
  <si>
    <t>25-35</t>
  </si>
  <si>
    <t>Pyrenean Shepherd</t>
  </si>
  <si>
    <t>15-30</t>
  </si>
  <si>
    <t>Samoyed</t>
  </si>
  <si>
    <t>Schapendoes</t>
  </si>
  <si>
    <t>26-55</t>
  </si>
  <si>
    <t>Segugio Italiano</t>
  </si>
  <si>
    <t>40-60</t>
  </si>
  <si>
    <t>Shikoku</t>
  </si>
  <si>
    <t>Siberian Husky</t>
  </si>
  <si>
    <t>Skye Terrier</t>
  </si>
  <si>
    <t>Slovakian Wirehaired Pointer</t>
  </si>
  <si>
    <t>50-65</t>
  </si>
  <si>
    <t>Slovensky Kopov</t>
  </si>
  <si>
    <t>33-44</t>
  </si>
  <si>
    <t>Small Munsterlander</t>
  </si>
  <si>
    <t>Soft Coated Wheaten Terrier</t>
  </si>
  <si>
    <t>Spanish Water Dog</t>
  </si>
  <si>
    <t>31-49</t>
  </si>
  <si>
    <t>Stabyhoun</t>
  </si>
  <si>
    <t>Staffordshire Bull Terrier</t>
  </si>
  <si>
    <t>24-38</t>
  </si>
  <si>
    <t>Standard Schnauzer</t>
  </si>
  <si>
    <t>Sussex Spaniel</t>
  </si>
  <si>
    <t>Swedish Lapphund</t>
  </si>
  <si>
    <t>30-45</t>
  </si>
  <si>
    <t>Taiwan Dog</t>
  </si>
  <si>
    <t>Thai Ridgeback</t>
  </si>
  <si>
    <t>35-75</t>
  </si>
  <si>
    <t>Transylvanian Hound</t>
  </si>
  <si>
    <t>&gt;55</t>
  </si>
  <si>
    <t>Treeing Tennessee Brindle</t>
  </si>
  <si>
    <t>Vizsla</t>
  </si>
  <si>
    <t>44-60</t>
  </si>
  <si>
    <t>Volpino Italiano</t>
  </si>
  <si>
    <t>8-16</t>
  </si>
  <si>
    <t>Welsh Springer Spaniel</t>
  </si>
  <si>
    <t>Whippet</t>
  </si>
  <si>
    <t>Wirehaired Pointing Griffon</t>
  </si>
  <si>
    <t>35-70</t>
  </si>
  <si>
    <t>Wirehaired Vizsla</t>
  </si>
  <si>
    <t>Working Kelpie</t>
  </si>
  <si>
    <t>28-60</t>
  </si>
  <si>
    <t>Xoloitzcuintli</t>
  </si>
  <si>
    <t>Yakutian Laika</t>
  </si>
  <si>
    <t>Afghan hound</t>
  </si>
  <si>
    <t>Large</t>
  </si>
  <si>
    <t>Alaskan Malamute</t>
  </si>
  <si>
    <t>75-85</t>
  </si>
  <si>
    <t>American Bulldog</t>
  </si>
  <si>
    <t>60-100</t>
  </si>
  <si>
    <t>Azawakh</t>
  </si>
  <si>
    <t>33-55</t>
  </si>
  <si>
    <t>Beauceron</t>
  </si>
  <si>
    <t>70-110</t>
  </si>
  <si>
    <t>Belgian Laekenois</t>
  </si>
  <si>
    <t>55-65</t>
  </si>
  <si>
    <t>Belgian Malinois</t>
  </si>
  <si>
    <t>40-80</t>
  </si>
  <si>
    <t>Belgian Sheepdog</t>
  </si>
  <si>
    <t>45-75</t>
  </si>
  <si>
    <t>Belgian Tervuren</t>
  </si>
  <si>
    <t>Berger Picard</t>
  </si>
  <si>
    <t>Black and Tan Coonhound</t>
  </si>
  <si>
    <t>65-110</t>
  </si>
  <si>
    <t>Black Russian Terrier</t>
  </si>
  <si>
    <t>80-130</t>
  </si>
  <si>
    <t>Bloodhound</t>
  </si>
  <si>
    <t>80-110</t>
  </si>
  <si>
    <t>Borzoi</t>
  </si>
  <si>
    <t>60-105</t>
  </si>
  <si>
    <t>Bouvier des Flandres</t>
  </si>
  <si>
    <t>Boxer</t>
  </si>
  <si>
    <t>65-80</t>
  </si>
  <si>
    <t>Bracco Italiano</t>
  </si>
  <si>
    <t>55-90</t>
  </si>
  <si>
    <t>Briard</t>
  </si>
  <si>
    <t>55-100</t>
  </si>
  <si>
    <t>Cane Corso</t>
  </si>
  <si>
    <t>Catahoula Leopard Dog</t>
  </si>
  <si>
    <t>50-95</t>
  </si>
  <si>
    <t>Central Asian Shepherd Dog</t>
  </si>
  <si>
    <t>88-110</t>
  </si>
  <si>
    <t>Chesapeake Bay Retriever</t>
  </si>
  <si>
    <t>55-80</t>
  </si>
  <si>
    <t>Chinook</t>
  </si>
  <si>
    <t>50-90</t>
  </si>
  <si>
    <t>Curly-Coated Retriever</t>
  </si>
  <si>
    <t>60-95</t>
  </si>
  <si>
    <t>Doberman Pinscher</t>
  </si>
  <si>
    <t>Dogo Argentino</t>
  </si>
  <si>
    <t>80-100</t>
  </si>
  <si>
    <t>Estrela Mountain Dog</t>
  </si>
  <si>
    <t>77-132</t>
  </si>
  <si>
    <t>German Longhaired Pointer</t>
  </si>
  <si>
    <t>German Shepherd Dog</t>
  </si>
  <si>
    <t>Giant Schnauzer</t>
  </si>
  <si>
    <t>55-85</t>
  </si>
  <si>
    <t>Golden Retriever</t>
  </si>
  <si>
    <t>Gordon Setter</t>
  </si>
  <si>
    <t>Greyhound</t>
  </si>
  <si>
    <t>Hanoverian Scenthound</t>
  </si>
  <si>
    <t>79-99</t>
  </si>
  <si>
    <t>Hovawart</t>
  </si>
  <si>
    <t>65-90</t>
  </si>
  <si>
    <t>Ibizan Hound</t>
  </si>
  <si>
    <t>45-50</t>
  </si>
  <si>
    <t>Irish Red and White Setter</t>
  </si>
  <si>
    <t>Irish Setter</t>
  </si>
  <si>
    <t>Irish Water Spaniel</t>
  </si>
  <si>
    <t>45-68</t>
  </si>
  <si>
    <t>Komondor</t>
  </si>
  <si>
    <t>Kuvasz</t>
  </si>
  <si>
    <t>70-115</t>
  </si>
  <si>
    <t>Labrador Retriever</t>
  </si>
  <si>
    <t>Old English Sheepdog</t>
  </si>
  <si>
    <t>Otterhound</t>
  </si>
  <si>
    <t>80-115</t>
  </si>
  <si>
    <t>Perro de Presa Canario</t>
  </si>
  <si>
    <t>84-110</t>
  </si>
  <si>
    <t>Pointer</t>
  </si>
  <si>
    <t>Rafeiro do Alentejo</t>
  </si>
  <si>
    <t>Redbone Coonhound</t>
  </si>
  <si>
    <t>Rhodesian Ridgeback</t>
  </si>
  <si>
    <t>70-85</t>
  </si>
  <si>
    <t>Rottweiler</t>
  </si>
  <si>
    <t>80-135</t>
  </si>
  <si>
    <t>Saluki</t>
  </si>
  <si>
    <t>Sloughi</t>
  </si>
  <si>
    <t>Slovensky Cuvac</t>
  </si>
  <si>
    <t>68-97</t>
  </si>
  <si>
    <t>Tornjak</t>
  </si>
  <si>
    <t>62-110</t>
  </si>
  <si>
    <t>Tosa</t>
  </si>
  <si>
    <t>100-200</t>
  </si>
  <si>
    <t>Treeing Walker Coonhound</t>
  </si>
  <si>
    <t>Weimaraner</t>
  </si>
  <si>
    <t>Wetterhoun</t>
  </si>
  <si>
    <t>Akita</t>
  </si>
  <si>
    <t>70-130</t>
  </si>
  <si>
    <t>X-Large</t>
  </si>
  <si>
    <t>Anatolian Shepherd Dog</t>
  </si>
  <si>
    <t>80-150</t>
  </si>
  <si>
    <t>Bernese Mountain Dog</t>
  </si>
  <si>
    <t>Boerboel</t>
  </si>
  <si>
    <t>150-200</t>
  </si>
  <si>
    <t>Broholmer</t>
  </si>
  <si>
    <t>90-150</t>
  </si>
  <si>
    <t>Bullmastiff</t>
  </si>
  <si>
    <t>100-130</t>
  </si>
  <si>
    <t>Caucasian Shepherd Dog</t>
  </si>
  <si>
    <t>99-170</t>
  </si>
  <si>
    <t>Dogue de Bordeaux</t>
  </si>
  <si>
    <t>99-110</t>
  </si>
  <si>
    <t>Great Dane</t>
  </si>
  <si>
    <t>110-175</t>
  </si>
  <si>
    <t>Great Pyrenees</t>
  </si>
  <si>
    <t>85-100</t>
  </si>
  <si>
    <t>Greater Swiss Mountain Dog</t>
  </si>
  <si>
    <t>85-140</t>
  </si>
  <si>
    <t>Irish Wolfhound</t>
  </si>
  <si>
    <t>105-120</t>
  </si>
  <si>
    <t>Leonberger</t>
  </si>
  <si>
    <t>90-170</t>
  </si>
  <si>
    <t>Mastiff</t>
  </si>
  <si>
    <t>120-230</t>
  </si>
  <si>
    <t>Neapolitan Mastiff</t>
  </si>
  <si>
    <t>110-150</t>
  </si>
  <si>
    <t>Newfoundland</t>
  </si>
  <si>
    <t>100-150</t>
  </si>
  <si>
    <t>Pyrenean Mastiff</t>
  </si>
  <si>
    <t>120-240</t>
  </si>
  <si>
    <t>Romanian Mioritic shepherd Dog</t>
  </si>
  <si>
    <t>Saint Bernard</t>
  </si>
  <si>
    <t>120-180</t>
  </si>
  <si>
    <t>Scottish Deerhound</t>
  </si>
  <si>
    <t>75-110</t>
  </si>
  <si>
    <t>Spanish Mastiff</t>
  </si>
  <si>
    <t>140-200</t>
  </si>
  <si>
    <t>Tibetan Mastiff</t>
  </si>
  <si>
    <t>70-150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</si>
</sst>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897E-D2DD-DA46-8CDB-7260281A727B}">
  <dimension ref="A1:E282"/>
  <sheetViews>
    <sheetView tabSelected="1" workbookViewId="0">
      <selection activeCell="J11" sqref="J11"/>
    </sheetView>
  </sheetViews>
  <sheetFormatPr baseColWidth="10" defaultRowHeight="16" x14ac:dyDescent="0.2"/>
  <cols>
    <col min="1" max="1" width="29.6640625" bestFit="1" customWidth="1"/>
    <col min="2" max="2" width="15.33203125" style="1" bestFit="1" customWidth="1"/>
    <col min="3" max="3" width="18.5" style="2" bestFit="1" customWidth="1"/>
    <col min="4" max="4" width="18.5" style="2" customWidth="1"/>
    <col min="5" max="5" width="12.33203125" customWidth="1"/>
  </cols>
  <sheetData>
    <row r="1" spans="1:5" x14ac:dyDescent="0.2">
      <c r="A1" t="s">
        <v>0</v>
      </c>
      <c r="B1" s="1" t="s">
        <v>1</v>
      </c>
      <c r="C1" s="2" t="s">
        <v>2</v>
      </c>
      <c r="D1" s="2" t="s">
        <v>3</v>
      </c>
      <c r="E1" t="s">
        <v>4</v>
      </c>
    </row>
    <row r="2" spans="1:5" x14ac:dyDescent="0.2">
      <c r="A2" t="s">
        <v>5</v>
      </c>
      <c r="B2" s="1" t="s">
        <v>6</v>
      </c>
      <c r="C2" s="2">
        <f>17/2</f>
        <v>8.5</v>
      </c>
      <c r="D2" s="2">
        <f>C2*0.453592</f>
        <v>3.8555320000000002</v>
      </c>
      <c r="E2" t="s">
        <v>7</v>
      </c>
    </row>
    <row r="3" spans="1:5" x14ac:dyDescent="0.2">
      <c r="A3" t="s">
        <v>8</v>
      </c>
      <c r="B3" s="1" t="s">
        <v>9</v>
      </c>
      <c r="C3" s="2">
        <f>12/2</f>
        <v>6</v>
      </c>
      <c r="D3" s="2">
        <f t="shared" ref="D3:D66" si="0">C3*0.453592</f>
        <v>2.721552</v>
      </c>
      <c r="E3" t="s">
        <v>7</v>
      </c>
    </row>
    <row r="4" spans="1:5" x14ac:dyDescent="0.2">
      <c r="A4" t="s">
        <v>10</v>
      </c>
      <c r="B4" s="1" t="s">
        <v>11</v>
      </c>
      <c r="C4" s="2">
        <f>14.5/2</f>
        <v>7.25</v>
      </c>
      <c r="D4" s="2">
        <f t="shared" si="0"/>
        <v>3.2885420000000001</v>
      </c>
      <c r="E4" t="s">
        <v>7</v>
      </c>
    </row>
    <row r="5" spans="1:5" x14ac:dyDescent="0.2">
      <c r="A5" t="s">
        <v>12</v>
      </c>
      <c r="B5" s="1" t="s">
        <v>13</v>
      </c>
      <c r="C5" s="2">
        <v>9</v>
      </c>
      <c r="D5" s="2">
        <f t="shared" si="0"/>
        <v>4.0823280000000004</v>
      </c>
      <c r="E5" t="s">
        <v>7</v>
      </c>
    </row>
    <row r="6" spans="1:5" x14ac:dyDescent="0.2">
      <c r="A6" t="s">
        <v>14</v>
      </c>
      <c r="B6" s="1" t="s">
        <v>15</v>
      </c>
      <c r="C6" s="2">
        <v>6</v>
      </c>
      <c r="D6" s="2">
        <f t="shared" si="0"/>
        <v>2.721552</v>
      </c>
      <c r="E6" t="s">
        <v>7</v>
      </c>
    </row>
    <row r="7" spans="1:5" x14ac:dyDescent="0.2">
      <c r="A7" t="s">
        <v>16</v>
      </c>
      <c r="B7" s="1" t="s">
        <v>17</v>
      </c>
      <c r="C7" s="2">
        <v>10</v>
      </c>
      <c r="D7" s="2">
        <f t="shared" si="0"/>
        <v>4.53592</v>
      </c>
      <c r="E7" t="s">
        <v>7</v>
      </c>
    </row>
    <row r="8" spans="1:5" x14ac:dyDescent="0.2">
      <c r="A8" t="s">
        <v>18</v>
      </c>
      <c r="B8" s="1" t="s">
        <v>19</v>
      </c>
      <c r="C8" s="2">
        <f>18/2</f>
        <v>9</v>
      </c>
      <c r="D8" s="2">
        <f t="shared" si="0"/>
        <v>4.0823280000000004</v>
      </c>
      <c r="E8" t="s">
        <v>7</v>
      </c>
    </row>
    <row r="9" spans="1:5" x14ac:dyDescent="0.2">
      <c r="A9" t="s">
        <v>20</v>
      </c>
      <c r="B9" s="1" t="s">
        <v>21</v>
      </c>
      <c r="C9" s="2">
        <v>7</v>
      </c>
      <c r="D9" s="2">
        <f t="shared" si="0"/>
        <v>3.175144</v>
      </c>
      <c r="E9" t="s">
        <v>7</v>
      </c>
    </row>
    <row r="10" spans="1:5" x14ac:dyDescent="0.2">
      <c r="A10" t="s">
        <v>22</v>
      </c>
      <c r="B10" s="1" t="s">
        <v>23</v>
      </c>
      <c r="C10" s="2">
        <v>12</v>
      </c>
      <c r="D10" s="2">
        <f t="shared" si="0"/>
        <v>5.4431039999999999</v>
      </c>
      <c r="E10" t="s">
        <v>7</v>
      </c>
    </row>
    <row r="11" spans="1:5" x14ac:dyDescent="0.2">
      <c r="A11" t="s">
        <v>24</v>
      </c>
      <c r="B11" s="1" t="s">
        <v>13</v>
      </c>
      <c r="C11" s="2">
        <v>9</v>
      </c>
      <c r="D11" s="2">
        <f t="shared" si="0"/>
        <v>4.0823280000000004</v>
      </c>
      <c r="E11" t="s">
        <v>7</v>
      </c>
    </row>
    <row r="12" spans="1:5" x14ac:dyDescent="0.2">
      <c r="A12" t="s">
        <v>25</v>
      </c>
      <c r="B12" s="1" t="s">
        <v>26</v>
      </c>
      <c r="C12" s="2">
        <v>7.5</v>
      </c>
      <c r="D12" s="2">
        <f t="shared" si="0"/>
        <v>3.4019399999999997</v>
      </c>
      <c r="E12" t="s">
        <v>7</v>
      </c>
    </row>
    <row r="13" spans="1:5" x14ac:dyDescent="0.2">
      <c r="A13" t="s">
        <v>27</v>
      </c>
      <c r="B13" s="1" t="s">
        <v>28</v>
      </c>
      <c r="C13" s="2">
        <f>10/2</f>
        <v>5</v>
      </c>
      <c r="D13" s="2">
        <f t="shared" si="0"/>
        <v>2.26796</v>
      </c>
      <c r="E13" t="s">
        <v>7</v>
      </c>
    </row>
    <row r="14" spans="1:5" x14ac:dyDescent="0.2">
      <c r="A14" t="s">
        <v>29</v>
      </c>
      <c r="B14" s="1" t="s">
        <v>30</v>
      </c>
      <c r="C14" s="2">
        <v>5</v>
      </c>
      <c r="D14" s="2">
        <f t="shared" si="0"/>
        <v>2.26796</v>
      </c>
      <c r="E14" t="s">
        <v>7</v>
      </c>
    </row>
    <row r="15" spans="1:5" x14ac:dyDescent="0.2">
      <c r="A15" t="s">
        <v>31</v>
      </c>
      <c r="B15" s="1" t="s">
        <v>32</v>
      </c>
      <c r="C15" s="2">
        <v>6.5</v>
      </c>
      <c r="D15" s="2">
        <f t="shared" si="0"/>
        <v>2.9483480000000002</v>
      </c>
      <c r="E15" t="s">
        <v>7</v>
      </c>
    </row>
    <row r="16" spans="1:5" x14ac:dyDescent="0.2">
      <c r="A16" t="s">
        <v>33</v>
      </c>
      <c r="B16" s="1" t="s">
        <v>34</v>
      </c>
      <c r="C16" s="2">
        <f>15.5/2</f>
        <v>7.75</v>
      </c>
      <c r="D16" s="2">
        <f t="shared" si="0"/>
        <v>3.5153379999999999</v>
      </c>
      <c r="E16" t="s">
        <v>7</v>
      </c>
    </row>
    <row r="17" spans="1:5" x14ac:dyDescent="0.2">
      <c r="A17" t="s">
        <v>35</v>
      </c>
      <c r="B17" s="1" t="s">
        <v>36</v>
      </c>
      <c r="C17" s="2">
        <v>10</v>
      </c>
      <c r="D17" s="2">
        <f t="shared" si="0"/>
        <v>4.53592</v>
      </c>
      <c r="E17" t="s">
        <v>7</v>
      </c>
    </row>
    <row r="18" spans="1:5" x14ac:dyDescent="0.2">
      <c r="A18" t="s">
        <v>37</v>
      </c>
      <c r="B18" s="1" t="s">
        <v>38</v>
      </c>
      <c r="D18" s="2">
        <f t="shared" si="0"/>
        <v>0</v>
      </c>
      <c r="E18" t="s">
        <v>7</v>
      </c>
    </row>
    <row r="19" spans="1:5" x14ac:dyDescent="0.2">
      <c r="A19" t="s">
        <v>39</v>
      </c>
      <c r="B19" s="1" t="s">
        <v>40</v>
      </c>
      <c r="C19" s="2">
        <v>7</v>
      </c>
      <c r="D19" s="2">
        <f t="shared" si="0"/>
        <v>3.175144</v>
      </c>
      <c r="E19" t="s">
        <v>7</v>
      </c>
    </row>
    <row r="20" spans="1:5" x14ac:dyDescent="0.2">
      <c r="A20" t="s">
        <v>41</v>
      </c>
      <c r="B20" s="1" t="s">
        <v>42</v>
      </c>
      <c r="C20" s="2">
        <v>15</v>
      </c>
      <c r="D20" s="2">
        <f t="shared" si="0"/>
        <v>6.8038799999999995</v>
      </c>
      <c r="E20" t="s">
        <v>43</v>
      </c>
    </row>
    <row r="21" spans="1:5" x14ac:dyDescent="0.2">
      <c r="A21" t="s">
        <v>44</v>
      </c>
      <c r="B21" s="1" t="s">
        <v>45</v>
      </c>
      <c r="C21" s="2">
        <v>14</v>
      </c>
      <c r="D21" s="2">
        <f t="shared" si="0"/>
        <v>6.3502879999999999</v>
      </c>
      <c r="E21" t="s">
        <v>43</v>
      </c>
    </row>
    <row r="22" spans="1:5" x14ac:dyDescent="0.2">
      <c r="A22" t="s">
        <v>46</v>
      </c>
      <c r="B22" s="1" t="s">
        <v>47</v>
      </c>
      <c r="C22" s="2">
        <v>17.5</v>
      </c>
      <c r="D22" s="2">
        <f t="shared" si="0"/>
        <v>7.9378599999999997</v>
      </c>
      <c r="E22" t="s">
        <v>43</v>
      </c>
    </row>
    <row r="23" spans="1:5" x14ac:dyDescent="0.2">
      <c r="A23" t="s">
        <v>48</v>
      </c>
      <c r="B23" s="1" t="s">
        <v>49</v>
      </c>
      <c r="C23" s="2">
        <v>23</v>
      </c>
      <c r="D23" s="2">
        <f t="shared" si="0"/>
        <v>10.432615999999999</v>
      </c>
      <c r="E23" t="s">
        <v>43</v>
      </c>
    </row>
    <row r="24" spans="1:5" x14ac:dyDescent="0.2">
      <c r="A24" t="s">
        <v>50</v>
      </c>
      <c r="B24" s="1" t="s">
        <v>51</v>
      </c>
      <c r="C24" s="2">
        <v>25</v>
      </c>
      <c r="D24" s="2">
        <f t="shared" si="0"/>
        <v>11.3398</v>
      </c>
      <c r="E24" t="s">
        <v>43</v>
      </c>
    </row>
    <row r="25" spans="1:5" x14ac:dyDescent="0.2">
      <c r="A25" t="s">
        <v>52</v>
      </c>
      <c r="B25" s="1" t="s">
        <v>53</v>
      </c>
      <c r="C25" s="2">
        <f>40/2</f>
        <v>20</v>
      </c>
      <c r="D25" s="2">
        <f t="shared" si="0"/>
        <v>9.0718399999999999</v>
      </c>
      <c r="E25" t="s">
        <v>43</v>
      </c>
    </row>
    <row r="26" spans="1:5" x14ac:dyDescent="0.2">
      <c r="A26" t="s">
        <v>54</v>
      </c>
      <c r="B26" s="1" t="s">
        <v>55</v>
      </c>
      <c r="C26" s="2">
        <v>15</v>
      </c>
      <c r="D26" s="2">
        <f t="shared" si="0"/>
        <v>6.8038799999999995</v>
      </c>
      <c r="E26" t="s">
        <v>43</v>
      </c>
    </row>
    <row r="27" spans="1:5" x14ac:dyDescent="0.2">
      <c r="A27" t="s">
        <v>56</v>
      </c>
      <c r="B27" s="1" t="s">
        <v>57</v>
      </c>
      <c r="C27" s="2">
        <v>13.5</v>
      </c>
      <c r="D27" s="2">
        <f t="shared" si="0"/>
        <v>6.1234919999999997</v>
      </c>
      <c r="E27" t="s">
        <v>43</v>
      </c>
    </row>
    <row r="28" spans="1:5" x14ac:dyDescent="0.2">
      <c r="A28" t="s">
        <v>58</v>
      </c>
      <c r="B28" s="1" t="s">
        <v>59</v>
      </c>
      <c r="C28" s="2">
        <f>37/2</f>
        <v>18.5</v>
      </c>
      <c r="D28" s="2">
        <f t="shared" si="0"/>
        <v>8.3914519999999992</v>
      </c>
      <c r="E28" t="s">
        <v>43</v>
      </c>
    </row>
    <row r="29" spans="1:5" x14ac:dyDescent="0.2">
      <c r="A29" t="s">
        <v>60</v>
      </c>
      <c r="B29" s="1" t="s">
        <v>61</v>
      </c>
      <c r="C29" s="2">
        <v>13.5</v>
      </c>
      <c r="D29" s="2">
        <f t="shared" si="0"/>
        <v>6.1234919999999997</v>
      </c>
      <c r="E29" t="s">
        <v>43</v>
      </c>
    </row>
    <row r="30" spans="1:5" x14ac:dyDescent="0.2">
      <c r="A30" t="s">
        <v>62</v>
      </c>
      <c r="B30" s="1" t="s">
        <v>63</v>
      </c>
      <c r="C30" s="2">
        <f>(25+38)/2</f>
        <v>31.5</v>
      </c>
      <c r="D30" s="2">
        <f t="shared" si="0"/>
        <v>14.288148</v>
      </c>
      <c r="E30" t="s">
        <v>43</v>
      </c>
    </row>
    <row r="31" spans="1:5" x14ac:dyDescent="0.2">
      <c r="A31" t="s">
        <v>64</v>
      </c>
      <c r="B31" s="1" t="s">
        <v>65</v>
      </c>
      <c r="C31" s="2">
        <v>15.5</v>
      </c>
      <c r="D31" s="2">
        <f t="shared" si="0"/>
        <v>7.0306759999999997</v>
      </c>
      <c r="E31" t="s">
        <v>43</v>
      </c>
    </row>
    <row r="32" spans="1:5" x14ac:dyDescent="0.2">
      <c r="A32" t="s">
        <v>66</v>
      </c>
      <c r="B32" s="1" t="s">
        <v>67</v>
      </c>
      <c r="C32" s="2">
        <v>19</v>
      </c>
      <c r="D32" s="2">
        <f t="shared" si="0"/>
        <v>8.6182479999999995</v>
      </c>
      <c r="E32" t="s">
        <v>43</v>
      </c>
    </row>
    <row r="33" spans="1:5" x14ac:dyDescent="0.2">
      <c r="A33" t="s">
        <v>68</v>
      </c>
      <c r="B33" s="1" t="s">
        <v>51</v>
      </c>
      <c r="C33" s="2">
        <v>25</v>
      </c>
      <c r="D33" s="2">
        <f t="shared" si="0"/>
        <v>11.3398</v>
      </c>
      <c r="E33" t="s">
        <v>43</v>
      </c>
    </row>
    <row r="34" spans="1:5" x14ac:dyDescent="0.2">
      <c r="A34" t="s">
        <v>69</v>
      </c>
      <c r="B34" s="1" t="s">
        <v>70</v>
      </c>
      <c r="C34" s="2">
        <f>23/2</f>
        <v>11.5</v>
      </c>
      <c r="D34" s="2">
        <f t="shared" si="0"/>
        <v>5.2163079999999997</v>
      </c>
      <c r="E34" t="s">
        <v>43</v>
      </c>
    </row>
    <row r="35" spans="1:5" x14ac:dyDescent="0.2">
      <c r="A35" t="s">
        <v>71</v>
      </c>
      <c r="B35" s="1" t="s">
        <v>72</v>
      </c>
      <c r="C35" s="2">
        <f>43/2</f>
        <v>21.5</v>
      </c>
      <c r="D35" s="2">
        <f t="shared" si="0"/>
        <v>9.7522280000000006</v>
      </c>
      <c r="E35" t="s">
        <v>43</v>
      </c>
    </row>
    <row r="36" spans="1:5" x14ac:dyDescent="0.2">
      <c r="A36" t="s">
        <v>73</v>
      </c>
      <c r="B36" s="1" t="s">
        <v>74</v>
      </c>
      <c r="C36" s="2">
        <v>21</v>
      </c>
      <c r="D36" s="2">
        <f t="shared" si="0"/>
        <v>9.5254320000000003</v>
      </c>
      <c r="E36" t="s">
        <v>43</v>
      </c>
    </row>
    <row r="37" spans="1:5" x14ac:dyDescent="0.2">
      <c r="A37" t="s">
        <v>75</v>
      </c>
      <c r="B37" s="1" t="s">
        <v>47</v>
      </c>
      <c r="C37" s="2">
        <v>17.5</v>
      </c>
      <c r="D37" s="2">
        <f t="shared" si="0"/>
        <v>7.9378599999999997</v>
      </c>
      <c r="E37" t="s">
        <v>43</v>
      </c>
    </row>
    <row r="38" spans="1:5" x14ac:dyDescent="0.2">
      <c r="A38" t="s">
        <v>76</v>
      </c>
      <c r="B38" s="1" t="s">
        <v>77</v>
      </c>
      <c r="C38" s="2">
        <v>11</v>
      </c>
      <c r="D38" s="2">
        <f t="shared" si="0"/>
        <v>4.9895119999999995</v>
      </c>
      <c r="E38" t="s">
        <v>43</v>
      </c>
    </row>
    <row r="39" spans="1:5" x14ac:dyDescent="0.2">
      <c r="A39" t="s">
        <v>78</v>
      </c>
      <c r="B39" s="1" t="s">
        <v>79</v>
      </c>
      <c r="C39" s="2">
        <v>28</v>
      </c>
      <c r="D39" s="2">
        <f t="shared" si="0"/>
        <v>12.700576</v>
      </c>
      <c r="E39" t="s">
        <v>43</v>
      </c>
    </row>
    <row r="40" spans="1:5" x14ac:dyDescent="0.2">
      <c r="A40" t="s">
        <v>80</v>
      </c>
      <c r="B40" s="1" t="s">
        <v>81</v>
      </c>
      <c r="C40" s="2">
        <v>25</v>
      </c>
      <c r="D40" s="2">
        <f t="shared" si="0"/>
        <v>11.3398</v>
      </c>
      <c r="E40" t="s">
        <v>43</v>
      </c>
    </row>
    <row r="41" spans="1:5" x14ac:dyDescent="0.2">
      <c r="A41" t="s">
        <v>82</v>
      </c>
      <c r="B41" s="1" t="s">
        <v>83</v>
      </c>
      <c r="C41" s="2">
        <v>36</v>
      </c>
      <c r="D41" s="2">
        <f t="shared" si="0"/>
        <v>16.329312000000002</v>
      </c>
      <c r="E41" t="s">
        <v>43</v>
      </c>
    </row>
    <row r="42" spans="1:5" x14ac:dyDescent="0.2">
      <c r="A42" t="s">
        <v>84</v>
      </c>
      <c r="B42" s="1" t="s">
        <v>85</v>
      </c>
      <c r="C42" s="2">
        <v>10</v>
      </c>
      <c r="D42" s="2">
        <f t="shared" si="0"/>
        <v>4.53592</v>
      </c>
      <c r="E42" t="s">
        <v>43</v>
      </c>
    </row>
    <row r="43" spans="1:5" x14ac:dyDescent="0.2">
      <c r="A43" t="s">
        <v>86</v>
      </c>
      <c r="B43" s="1" t="s">
        <v>87</v>
      </c>
      <c r="C43" s="2">
        <f>21/2</f>
        <v>10.5</v>
      </c>
      <c r="D43" s="2">
        <f t="shared" si="0"/>
        <v>4.7627160000000002</v>
      </c>
      <c r="E43" t="s">
        <v>43</v>
      </c>
    </row>
    <row r="44" spans="1:5" x14ac:dyDescent="0.2">
      <c r="A44" t="s">
        <v>88</v>
      </c>
      <c r="B44" s="1" t="s">
        <v>89</v>
      </c>
      <c r="C44" s="2">
        <f>39/2</f>
        <v>19.5</v>
      </c>
      <c r="D44" s="2">
        <f t="shared" si="0"/>
        <v>8.8450439999999997</v>
      </c>
      <c r="E44" t="s">
        <v>43</v>
      </c>
    </row>
    <row r="45" spans="1:5" x14ac:dyDescent="0.2">
      <c r="A45" t="s">
        <v>90</v>
      </c>
      <c r="B45" s="1" t="s">
        <v>91</v>
      </c>
      <c r="C45" s="2">
        <v>23</v>
      </c>
      <c r="D45" s="2">
        <f t="shared" si="0"/>
        <v>10.432615999999999</v>
      </c>
      <c r="E45" t="s">
        <v>43</v>
      </c>
    </row>
    <row r="46" spans="1:5" x14ac:dyDescent="0.2">
      <c r="A46" t="s">
        <v>92</v>
      </c>
      <c r="B46" s="1" t="s">
        <v>93</v>
      </c>
      <c r="C46" s="2">
        <v>17</v>
      </c>
      <c r="D46" s="2">
        <f t="shared" si="0"/>
        <v>7.7110640000000004</v>
      </c>
      <c r="E46" t="s">
        <v>43</v>
      </c>
    </row>
    <row r="47" spans="1:5" x14ac:dyDescent="0.2">
      <c r="A47" t="s">
        <v>94</v>
      </c>
      <c r="B47" s="1" t="s">
        <v>95</v>
      </c>
      <c r="C47" s="2">
        <f>26/2</f>
        <v>13</v>
      </c>
      <c r="D47" s="2">
        <f t="shared" si="0"/>
        <v>5.8966960000000004</v>
      </c>
      <c r="E47" t="s">
        <v>43</v>
      </c>
    </row>
    <row r="48" spans="1:5" x14ac:dyDescent="0.2">
      <c r="A48" t="s">
        <v>96</v>
      </c>
      <c r="B48" s="1" t="s">
        <v>55</v>
      </c>
      <c r="C48" s="2">
        <v>15</v>
      </c>
      <c r="D48" s="2">
        <f t="shared" si="0"/>
        <v>6.8038799999999995</v>
      </c>
      <c r="E48" t="s">
        <v>43</v>
      </c>
    </row>
    <row r="49" spans="1:5" x14ac:dyDescent="0.2">
      <c r="A49" t="s">
        <v>97</v>
      </c>
      <c r="B49" s="1" t="s">
        <v>98</v>
      </c>
      <c r="C49" s="2">
        <v>15</v>
      </c>
      <c r="D49" s="2">
        <f t="shared" si="0"/>
        <v>6.8038799999999995</v>
      </c>
      <c r="E49" t="s">
        <v>43</v>
      </c>
    </row>
    <row r="50" spans="1:5" x14ac:dyDescent="0.2">
      <c r="A50" t="s">
        <v>99</v>
      </c>
      <c r="B50" s="1" t="s">
        <v>100</v>
      </c>
      <c r="C50" s="2">
        <v>17</v>
      </c>
      <c r="D50" s="2">
        <f t="shared" si="0"/>
        <v>7.7110640000000004</v>
      </c>
      <c r="E50" t="s">
        <v>43</v>
      </c>
    </row>
    <row r="51" spans="1:5" x14ac:dyDescent="0.2">
      <c r="A51" t="s">
        <v>101</v>
      </c>
      <c r="B51" s="1" t="s">
        <v>91</v>
      </c>
      <c r="C51" s="2">
        <v>23</v>
      </c>
      <c r="D51" s="2">
        <f t="shared" si="0"/>
        <v>10.432615999999999</v>
      </c>
      <c r="E51" t="s">
        <v>43</v>
      </c>
    </row>
    <row r="52" spans="1:5" x14ac:dyDescent="0.2">
      <c r="A52" t="s">
        <v>102</v>
      </c>
      <c r="B52" s="1" t="s">
        <v>103</v>
      </c>
      <c r="C52" s="2">
        <f>31/2</f>
        <v>15.5</v>
      </c>
      <c r="D52" s="2">
        <f t="shared" si="0"/>
        <v>7.0306759999999997</v>
      </c>
      <c r="E52" t="s">
        <v>43</v>
      </c>
    </row>
    <row r="53" spans="1:5" x14ac:dyDescent="0.2">
      <c r="A53" t="s">
        <v>104</v>
      </c>
      <c r="B53" s="1" t="s">
        <v>105</v>
      </c>
      <c r="C53" s="2">
        <v>11.5</v>
      </c>
      <c r="D53" s="2">
        <f t="shared" si="0"/>
        <v>5.2163079999999997</v>
      </c>
      <c r="E53" t="s">
        <v>43</v>
      </c>
    </row>
    <row r="54" spans="1:5" x14ac:dyDescent="0.2">
      <c r="A54" t="s">
        <v>106</v>
      </c>
      <c r="B54" s="1" t="s">
        <v>51</v>
      </c>
      <c r="C54" s="2">
        <v>25</v>
      </c>
      <c r="D54" s="2">
        <f t="shared" si="0"/>
        <v>11.3398</v>
      </c>
      <c r="E54" t="s">
        <v>43</v>
      </c>
    </row>
    <row r="55" spans="1:5" x14ac:dyDescent="0.2">
      <c r="A55" t="s">
        <v>107</v>
      </c>
      <c r="B55" s="1" t="s">
        <v>51</v>
      </c>
      <c r="C55" s="2">
        <v>25</v>
      </c>
      <c r="D55" s="2">
        <f t="shared" si="0"/>
        <v>11.3398</v>
      </c>
      <c r="E55" t="s">
        <v>43</v>
      </c>
    </row>
    <row r="56" spans="1:5" x14ac:dyDescent="0.2">
      <c r="A56" t="s">
        <v>108</v>
      </c>
      <c r="B56" s="1" t="s">
        <v>109</v>
      </c>
      <c r="C56" s="2">
        <v>12</v>
      </c>
      <c r="D56" s="2">
        <f t="shared" si="0"/>
        <v>5.4431039999999999</v>
      </c>
      <c r="E56" t="s">
        <v>43</v>
      </c>
    </row>
    <row r="57" spans="1:5" x14ac:dyDescent="0.2">
      <c r="A57" t="s">
        <v>110</v>
      </c>
      <c r="B57" s="1" t="s">
        <v>111</v>
      </c>
      <c r="C57" s="2">
        <f>15</f>
        <v>15</v>
      </c>
      <c r="D57" s="2">
        <f t="shared" si="0"/>
        <v>6.8038799999999995</v>
      </c>
      <c r="E57" t="s">
        <v>43</v>
      </c>
    </row>
    <row r="58" spans="1:5" x14ac:dyDescent="0.2">
      <c r="A58" t="s">
        <v>112</v>
      </c>
      <c r="B58" s="1" t="s">
        <v>113</v>
      </c>
      <c r="C58" s="2">
        <v>14</v>
      </c>
      <c r="D58" s="2">
        <f t="shared" si="0"/>
        <v>6.3502879999999999</v>
      </c>
      <c r="E58" t="s">
        <v>43</v>
      </c>
    </row>
    <row r="59" spans="1:5" x14ac:dyDescent="0.2">
      <c r="A59" t="s">
        <v>114</v>
      </c>
      <c r="B59" s="1" t="s">
        <v>115</v>
      </c>
      <c r="C59" s="2">
        <v>29</v>
      </c>
      <c r="D59" s="2">
        <f t="shared" si="0"/>
        <v>13.154168</v>
      </c>
      <c r="E59" t="s">
        <v>43</v>
      </c>
    </row>
    <row r="60" spans="1:5" x14ac:dyDescent="0.2">
      <c r="A60" t="s">
        <v>116</v>
      </c>
      <c r="B60" s="1" t="s">
        <v>117</v>
      </c>
      <c r="C60" s="2">
        <f>26/2</f>
        <v>13</v>
      </c>
      <c r="D60" s="2">
        <f t="shared" si="0"/>
        <v>5.8966960000000004</v>
      </c>
      <c r="E60" t="s">
        <v>43</v>
      </c>
    </row>
    <row r="61" spans="1:5" x14ac:dyDescent="0.2">
      <c r="A61" t="s">
        <v>118</v>
      </c>
      <c r="B61" s="1" t="s">
        <v>119</v>
      </c>
      <c r="C61" s="2">
        <f>12.5</f>
        <v>12.5</v>
      </c>
      <c r="D61" s="2">
        <f t="shared" si="0"/>
        <v>5.6699000000000002</v>
      </c>
      <c r="E61" t="s">
        <v>43</v>
      </c>
    </row>
    <row r="62" spans="1:5" x14ac:dyDescent="0.2">
      <c r="A62" t="s">
        <v>120</v>
      </c>
      <c r="B62" s="1" t="s">
        <v>121</v>
      </c>
      <c r="C62" s="2">
        <f>11</f>
        <v>11</v>
      </c>
      <c r="D62" s="2">
        <f t="shared" si="0"/>
        <v>4.9895119999999995</v>
      </c>
      <c r="E62" t="s">
        <v>43</v>
      </c>
    </row>
    <row r="63" spans="1:5" x14ac:dyDescent="0.2">
      <c r="A63" t="s">
        <v>122</v>
      </c>
      <c r="B63" s="1" t="s">
        <v>123</v>
      </c>
      <c r="C63" s="2">
        <f>16</f>
        <v>16</v>
      </c>
      <c r="D63" s="2">
        <f t="shared" si="0"/>
        <v>7.2574719999999999</v>
      </c>
      <c r="E63" t="s">
        <v>43</v>
      </c>
    </row>
    <row r="64" spans="1:5" x14ac:dyDescent="0.2">
      <c r="A64" t="s">
        <v>124</v>
      </c>
      <c r="B64" s="1" t="s">
        <v>125</v>
      </c>
      <c r="C64" s="2">
        <f>51/2</f>
        <v>25.5</v>
      </c>
      <c r="D64" s="2">
        <f t="shared" si="0"/>
        <v>11.566596000000001</v>
      </c>
      <c r="E64" t="s">
        <v>43</v>
      </c>
    </row>
    <row r="65" spans="1:5" x14ac:dyDescent="0.2">
      <c r="A65" t="s">
        <v>126</v>
      </c>
      <c r="B65" s="1" t="s">
        <v>127</v>
      </c>
      <c r="C65" s="2">
        <f>35/2</f>
        <v>17.5</v>
      </c>
      <c r="D65" s="2">
        <f t="shared" si="0"/>
        <v>7.9378599999999997</v>
      </c>
      <c r="E65" t="s">
        <v>43</v>
      </c>
    </row>
    <row r="66" spans="1:5" x14ac:dyDescent="0.2">
      <c r="A66" t="s">
        <v>128</v>
      </c>
      <c r="B66" s="1" t="s">
        <v>129</v>
      </c>
      <c r="C66" s="2">
        <v>12</v>
      </c>
      <c r="D66" s="2">
        <f t="shared" si="0"/>
        <v>5.4431039999999999</v>
      </c>
      <c r="E66" t="s">
        <v>43</v>
      </c>
    </row>
    <row r="67" spans="1:5" x14ac:dyDescent="0.2">
      <c r="A67" t="s">
        <v>130</v>
      </c>
      <c r="B67" s="1" t="s">
        <v>131</v>
      </c>
      <c r="C67" s="2">
        <v>13</v>
      </c>
      <c r="D67" s="2">
        <f t="shared" ref="D67:D130" si="1">C67*0.453592</f>
        <v>5.8966960000000004</v>
      </c>
      <c r="E67" t="s">
        <v>43</v>
      </c>
    </row>
    <row r="68" spans="1:5" x14ac:dyDescent="0.2">
      <c r="A68" t="s">
        <v>132</v>
      </c>
      <c r="B68" s="1" t="s">
        <v>133</v>
      </c>
      <c r="C68" s="2">
        <v>20</v>
      </c>
      <c r="D68" s="2">
        <f t="shared" si="1"/>
        <v>9.0718399999999999</v>
      </c>
      <c r="E68" t="s">
        <v>43</v>
      </c>
    </row>
    <row r="69" spans="1:5" x14ac:dyDescent="0.2">
      <c r="A69" t="s">
        <v>134</v>
      </c>
      <c r="B69" s="1" t="s">
        <v>135</v>
      </c>
      <c r="C69" s="2">
        <v>23.5</v>
      </c>
      <c r="D69" s="2">
        <f t="shared" si="1"/>
        <v>10.659412</v>
      </c>
      <c r="E69" t="s">
        <v>43</v>
      </c>
    </row>
    <row r="70" spans="1:5" x14ac:dyDescent="0.2">
      <c r="A70" t="s">
        <v>136</v>
      </c>
      <c r="B70" s="1" t="s">
        <v>137</v>
      </c>
      <c r="C70" s="2">
        <v>20</v>
      </c>
      <c r="D70" s="2">
        <f t="shared" si="1"/>
        <v>9.0718399999999999</v>
      </c>
      <c r="E70" t="s">
        <v>43</v>
      </c>
    </row>
    <row r="71" spans="1:5" x14ac:dyDescent="0.2">
      <c r="A71" t="s">
        <v>138</v>
      </c>
      <c r="B71" s="1" t="s">
        <v>53</v>
      </c>
      <c r="C71" s="2">
        <v>20</v>
      </c>
      <c r="D71" s="2">
        <f t="shared" si="1"/>
        <v>9.0718399999999999</v>
      </c>
      <c r="E71" t="s">
        <v>43</v>
      </c>
    </row>
    <row r="72" spans="1:5" x14ac:dyDescent="0.2">
      <c r="A72" t="s">
        <v>139</v>
      </c>
      <c r="B72" s="1" t="s">
        <v>140</v>
      </c>
      <c r="C72" s="2">
        <f>25/2</f>
        <v>12.5</v>
      </c>
      <c r="D72" s="2">
        <f t="shared" si="1"/>
        <v>5.6699000000000002</v>
      </c>
      <c r="E72" t="s">
        <v>43</v>
      </c>
    </row>
    <row r="73" spans="1:5" x14ac:dyDescent="0.2">
      <c r="A73" t="s">
        <v>141</v>
      </c>
      <c r="B73" s="1" t="s">
        <v>142</v>
      </c>
      <c r="C73" s="2">
        <v>16.5</v>
      </c>
      <c r="D73" s="2">
        <f t="shared" si="1"/>
        <v>7.4842680000000001</v>
      </c>
      <c r="E73" t="s">
        <v>43</v>
      </c>
    </row>
    <row r="74" spans="1:5" x14ac:dyDescent="0.2">
      <c r="A74" t="s">
        <v>143</v>
      </c>
      <c r="B74" s="1" t="s">
        <v>144</v>
      </c>
      <c r="C74" s="2">
        <f>55/2</f>
        <v>27.5</v>
      </c>
      <c r="D74" s="2">
        <f t="shared" si="1"/>
        <v>12.47378</v>
      </c>
      <c r="E74" t="s">
        <v>43</v>
      </c>
    </row>
    <row r="75" spans="1:5" x14ac:dyDescent="0.2">
      <c r="A75" t="s">
        <v>145</v>
      </c>
      <c r="B75" s="1" t="s">
        <v>146</v>
      </c>
      <c r="C75" s="2">
        <f>32/2</f>
        <v>16</v>
      </c>
      <c r="D75" s="2">
        <f t="shared" si="1"/>
        <v>7.2574719999999999</v>
      </c>
      <c r="E75" t="s">
        <v>43</v>
      </c>
    </row>
    <row r="76" spans="1:5" x14ac:dyDescent="0.2">
      <c r="A76" t="s">
        <v>147</v>
      </c>
      <c r="B76" s="1" t="s">
        <v>129</v>
      </c>
      <c r="C76" s="2">
        <f>24/2</f>
        <v>12</v>
      </c>
      <c r="D76" s="2">
        <f t="shared" si="1"/>
        <v>5.4431039999999999</v>
      </c>
      <c r="E76" t="s">
        <v>43</v>
      </c>
    </row>
    <row r="77" spans="1:5" x14ac:dyDescent="0.2">
      <c r="A77" t="s">
        <v>148</v>
      </c>
      <c r="B77" s="1" t="s">
        <v>149</v>
      </c>
      <c r="C77" s="2">
        <f>48/2</f>
        <v>24</v>
      </c>
      <c r="D77" s="2">
        <f t="shared" si="1"/>
        <v>10.886208</v>
      </c>
      <c r="E77" t="s">
        <v>43</v>
      </c>
    </row>
    <row r="78" spans="1:5" x14ac:dyDescent="0.2">
      <c r="A78" t="s">
        <v>150</v>
      </c>
      <c r="B78" s="1" t="s">
        <v>151</v>
      </c>
      <c r="C78" s="2">
        <v>20</v>
      </c>
      <c r="D78" s="2">
        <f t="shared" si="1"/>
        <v>9.0718399999999999</v>
      </c>
      <c r="E78" t="s">
        <v>43</v>
      </c>
    </row>
    <row r="79" spans="1:5" x14ac:dyDescent="0.2">
      <c r="A79" t="s">
        <v>152</v>
      </c>
      <c r="B79" s="1" t="s">
        <v>47</v>
      </c>
      <c r="C79" s="2">
        <f>17.5</f>
        <v>17.5</v>
      </c>
      <c r="D79" s="2">
        <f t="shared" si="1"/>
        <v>7.9378599999999997</v>
      </c>
      <c r="E79" t="s">
        <v>43</v>
      </c>
    </row>
    <row r="80" spans="1:5" x14ac:dyDescent="0.2">
      <c r="A80" t="s">
        <v>153</v>
      </c>
      <c r="B80" s="1" t="s">
        <v>142</v>
      </c>
      <c r="C80" s="2">
        <v>16.5</v>
      </c>
      <c r="D80" s="2">
        <f t="shared" si="1"/>
        <v>7.4842680000000001</v>
      </c>
      <c r="E80" t="s">
        <v>43</v>
      </c>
    </row>
    <row r="81" spans="1:5" x14ac:dyDescent="0.2">
      <c r="A81" t="s">
        <v>154</v>
      </c>
      <c r="B81" s="1" t="s">
        <v>155</v>
      </c>
      <c r="C81" s="2">
        <v>60</v>
      </c>
      <c r="D81" s="2">
        <f t="shared" si="1"/>
        <v>27.215519999999998</v>
      </c>
      <c r="E81" t="s">
        <v>156</v>
      </c>
    </row>
    <row r="82" spans="1:5" x14ac:dyDescent="0.2">
      <c r="A82" t="s">
        <v>157</v>
      </c>
      <c r="B82" s="1" t="s">
        <v>158</v>
      </c>
      <c r="C82" s="2">
        <f>41/2</f>
        <v>20.5</v>
      </c>
      <c r="D82" s="2">
        <f t="shared" si="1"/>
        <v>9.2986360000000001</v>
      </c>
      <c r="E82" t="s">
        <v>156</v>
      </c>
    </row>
    <row r="83" spans="1:5" x14ac:dyDescent="0.2">
      <c r="A83" t="s">
        <v>159</v>
      </c>
      <c r="B83" s="1" t="s">
        <v>160</v>
      </c>
      <c r="C83" s="2">
        <v>55</v>
      </c>
      <c r="D83" s="2">
        <f t="shared" si="1"/>
        <v>24.947559999999999</v>
      </c>
      <c r="E83" t="s">
        <v>156</v>
      </c>
    </row>
    <row r="84" spans="1:5" x14ac:dyDescent="0.2">
      <c r="A84" t="s">
        <v>161</v>
      </c>
      <c r="B84" s="1" t="s">
        <v>162</v>
      </c>
      <c r="C84" s="2">
        <v>65</v>
      </c>
      <c r="D84" s="2">
        <f t="shared" si="1"/>
        <v>29.48348</v>
      </c>
      <c r="E84" t="s">
        <v>156</v>
      </c>
    </row>
    <row r="85" spans="1:5" x14ac:dyDescent="0.2">
      <c r="A85" t="s">
        <v>163</v>
      </c>
      <c r="B85" s="1" t="s">
        <v>164</v>
      </c>
      <c r="C85" s="2">
        <f>115/2</f>
        <v>57.5</v>
      </c>
      <c r="D85" s="2">
        <f t="shared" si="1"/>
        <v>26.08154</v>
      </c>
      <c r="E85" t="s">
        <v>156</v>
      </c>
    </row>
    <row r="86" spans="1:5" x14ac:dyDescent="0.2">
      <c r="A86" t="s">
        <v>165</v>
      </c>
      <c r="B86" s="1" t="s">
        <v>166</v>
      </c>
      <c r="C86" s="2">
        <v>55</v>
      </c>
      <c r="D86" s="2">
        <f t="shared" si="1"/>
        <v>24.947559999999999</v>
      </c>
      <c r="E86" t="s">
        <v>156</v>
      </c>
    </row>
    <row r="87" spans="1:5" x14ac:dyDescent="0.2">
      <c r="A87" t="s">
        <v>167</v>
      </c>
      <c r="B87" s="1" t="s">
        <v>168</v>
      </c>
      <c r="C87" s="2">
        <v>35</v>
      </c>
      <c r="D87" s="2">
        <f t="shared" si="1"/>
        <v>15.875719999999999</v>
      </c>
      <c r="E87" t="s">
        <v>156</v>
      </c>
    </row>
    <row r="88" spans="1:5" x14ac:dyDescent="0.2">
      <c r="A88" t="s">
        <v>169</v>
      </c>
      <c r="B88" s="1" t="s">
        <v>170</v>
      </c>
      <c r="C88" s="2">
        <f>118/2</f>
        <v>59</v>
      </c>
      <c r="D88" s="2">
        <f t="shared" si="1"/>
        <v>26.761928000000001</v>
      </c>
      <c r="E88" t="s">
        <v>156</v>
      </c>
    </row>
    <row r="89" spans="1:5" x14ac:dyDescent="0.2">
      <c r="A89" t="s">
        <v>171</v>
      </c>
      <c r="B89" s="1" t="s">
        <v>38</v>
      </c>
      <c r="D89" s="2">
        <f t="shared" si="1"/>
        <v>0</v>
      </c>
      <c r="E89" t="s">
        <v>156</v>
      </c>
    </row>
    <row r="90" spans="1:5" x14ac:dyDescent="0.2">
      <c r="A90" t="s">
        <v>172</v>
      </c>
      <c r="B90" s="1" t="s">
        <v>38</v>
      </c>
      <c r="D90" s="2">
        <f t="shared" si="1"/>
        <v>0</v>
      </c>
      <c r="E90" t="s">
        <v>156</v>
      </c>
    </row>
    <row r="91" spans="1:5" x14ac:dyDescent="0.2">
      <c r="A91" t="s">
        <v>173</v>
      </c>
      <c r="B91" s="1" t="s">
        <v>174</v>
      </c>
      <c r="C91" s="2">
        <f>105/2</f>
        <v>52.5</v>
      </c>
      <c r="D91" s="2">
        <f t="shared" si="1"/>
        <v>23.813579999999998</v>
      </c>
      <c r="E91" t="s">
        <v>156</v>
      </c>
    </row>
    <row r="92" spans="1:5" x14ac:dyDescent="0.2">
      <c r="A92" t="s">
        <v>175</v>
      </c>
      <c r="B92" s="1" t="s">
        <v>176</v>
      </c>
      <c r="C92" s="2">
        <f>77/2</f>
        <v>38.5</v>
      </c>
      <c r="D92" s="2">
        <f t="shared" si="1"/>
        <v>17.463291999999999</v>
      </c>
      <c r="E92" t="s">
        <v>156</v>
      </c>
    </row>
    <row r="93" spans="1:5" x14ac:dyDescent="0.2">
      <c r="A93" t="s">
        <v>177</v>
      </c>
      <c r="B93" s="1" t="s">
        <v>178</v>
      </c>
      <c r="C93" s="2">
        <f>106/2</f>
        <v>53</v>
      </c>
      <c r="D93" s="2">
        <f t="shared" si="1"/>
        <v>24.040375999999998</v>
      </c>
      <c r="E93" t="s">
        <v>156</v>
      </c>
    </row>
    <row r="94" spans="1:5" x14ac:dyDescent="0.2">
      <c r="A94" t="s">
        <v>179</v>
      </c>
      <c r="B94" s="1" t="s">
        <v>180</v>
      </c>
      <c r="C94" s="2">
        <v>50</v>
      </c>
      <c r="D94" s="2">
        <f t="shared" si="1"/>
        <v>22.679600000000001</v>
      </c>
      <c r="E94" t="s">
        <v>156</v>
      </c>
    </row>
    <row r="95" spans="1:5" x14ac:dyDescent="0.2">
      <c r="A95" t="s">
        <v>181</v>
      </c>
      <c r="B95" s="1" t="s">
        <v>182</v>
      </c>
      <c r="C95" s="2">
        <f>62/2</f>
        <v>31</v>
      </c>
      <c r="D95" s="2">
        <f t="shared" si="1"/>
        <v>14.061351999999999</v>
      </c>
      <c r="E95" t="s">
        <v>156</v>
      </c>
    </row>
    <row r="96" spans="1:5" x14ac:dyDescent="0.2">
      <c r="A96" t="s">
        <v>183</v>
      </c>
      <c r="B96" s="1" t="s">
        <v>174</v>
      </c>
      <c r="C96" s="2">
        <f>105/2</f>
        <v>52.5</v>
      </c>
      <c r="D96" s="2">
        <f t="shared" si="1"/>
        <v>23.813579999999998</v>
      </c>
      <c r="E96" t="s">
        <v>156</v>
      </c>
    </row>
    <row r="97" spans="1:5" x14ac:dyDescent="0.2">
      <c r="A97" t="s">
        <v>184</v>
      </c>
      <c r="B97" s="1" t="s">
        <v>38</v>
      </c>
      <c r="D97" s="2">
        <f t="shared" si="1"/>
        <v>0</v>
      </c>
      <c r="E97" t="s">
        <v>156</v>
      </c>
    </row>
    <row r="98" spans="1:5" x14ac:dyDescent="0.2">
      <c r="A98" t="s">
        <v>185</v>
      </c>
      <c r="B98" s="1" t="s">
        <v>186</v>
      </c>
      <c r="C98" s="2">
        <v>50</v>
      </c>
      <c r="D98" s="2">
        <f t="shared" si="1"/>
        <v>22.679600000000001</v>
      </c>
      <c r="E98" t="s">
        <v>156</v>
      </c>
    </row>
    <row r="99" spans="1:5" x14ac:dyDescent="0.2">
      <c r="A99" t="s">
        <v>187</v>
      </c>
      <c r="B99" s="1" t="s">
        <v>188</v>
      </c>
      <c r="C99" s="2">
        <f>(57+84)/2</f>
        <v>70.5</v>
      </c>
      <c r="D99" s="2">
        <f t="shared" si="1"/>
        <v>31.978235999999999</v>
      </c>
      <c r="E99" t="s">
        <v>156</v>
      </c>
    </row>
    <row r="100" spans="1:5" x14ac:dyDescent="0.2">
      <c r="A100" t="s">
        <v>189</v>
      </c>
      <c r="B100" s="1" t="s">
        <v>190</v>
      </c>
      <c r="C100" s="2">
        <f>125/2</f>
        <v>62.5</v>
      </c>
      <c r="D100" s="2">
        <f t="shared" si="1"/>
        <v>28.349499999999999</v>
      </c>
      <c r="E100" t="s">
        <v>156</v>
      </c>
    </row>
    <row r="101" spans="1:5" x14ac:dyDescent="0.2">
      <c r="A101" t="s">
        <v>191</v>
      </c>
      <c r="B101" s="1" t="s">
        <v>192</v>
      </c>
      <c r="C101" s="2">
        <f>97/2</f>
        <v>48.5</v>
      </c>
      <c r="D101" s="2">
        <f t="shared" si="1"/>
        <v>21.999212</v>
      </c>
      <c r="E101" t="s">
        <v>156</v>
      </c>
    </row>
    <row r="102" spans="1:5" x14ac:dyDescent="0.2">
      <c r="A102" t="s">
        <v>193</v>
      </c>
      <c r="B102" s="1" t="s">
        <v>194</v>
      </c>
      <c r="C102" s="2">
        <f>85/2</f>
        <v>42.5</v>
      </c>
      <c r="D102" s="2">
        <f t="shared" si="1"/>
        <v>19.277660000000001</v>
      </c>
      <c r="E102" t="s">
        <v>156</v>
      </c>
    </row>
    <row r="103" spans="1:5" x14ac:dyDescent="0.2">
      <c r="A103" t="s">
        <v>195</v>
      </c>
      <c r="B103" s="1" t="s">
        <v>196</v>
      </c>
      <c r="C103" s="2">
        <f>65/2</f>
        <v>32.5</v>
      </c>
      <c r="D103" s="2">
        <f t="shared" si="1"/>
        <v>14.74174</v>
      </c>
      <c r="E103" t="s">
        <v>156</v>
      </c>
    </row>
    <row r="104" spans="1:5" x14ac:dyDescent="0.2">
      <c r="A104" t="s">
        <v>197</v>
      </c>
      <c r="B104" s="1" t="s">
        <v>198</v>
      </c>
      <c r="C104" s="2">
        <f>88/2</f>
        <v>44</v>
      </c>
      <c r="D104" s="2">
        <f t="shared" si="1"/>
        <v>19.958047999999998</v>
      </c>
      <c r="E104" t="s">
        <v>156</v>
      </c>
    </row>
    <row r="105" spans="1:5" x14ac:dyDescent="0.2">
      <c r="A105" t="s">
        <v>199</v>
      </c>
      <c r="B105" s="1" t="s">
        <v>200</v>
      </c>
      <c r="C105" s="2">
        <f>95/2</f>
        <v>47.5</v>
      </c>
      <c r="D105" s="2">
        <f t="shared" si="1"/>
        <v>21.54562</v>
      </c>
      <c r="E105" t="s">
        <v>156</v>
      </c>
    </row>
    <row r="106" spans="1:5" x14ac:dyDescent="0.2">
      <c r="A106" t="s">
        <v>201</v>
      </c>
      <c r="B106" s="1" t="s">
        <v>202</v>
      </c>
      <c r="C106" s="2">
        <f>70/2</f>
        <v>35</v>
      </c>
      <c r="D106" s="2">
        <f t="shared" si="1"/>
        <v>15.875719999999999</v>
      </c>
      <c r="E106" t="s">
        <v>156</v>
      </c>
    </row>
    <row r="107" spans="1:5" x14ac:dyDescent="0.2">
      <c r="A107" t="s">
        <v>203</v>
      </c>
      <c r="B107" s="1" t="s">
        <v>155</v>
      </c>
      <c r="C107" s="2">
        <v>60</v>
      </c>
      <c r="D107" s="2">
        <f t="shared" si="1"/>
        <v>27.215519999999998</v>
      </c>
      <c r="E107" t="s">
        <v>156</v>
      </c>
    </row>
    <row r="108" spans="1:5" x14ac:dyDescent="0.2">
      <c r="A108" t="s">
        <v>204</v>
      </c>
      <c r="B108" s="1" t="s">
        <v>205</v>
      </c>
      <c r="C108" s="2">
        <v>45</v>
      </c>
      <c r="D108" s="2">
        <f t="shared" si="1"/>
        <v>20.411639999999998</v>
      </c>
      <c r="E108" t="s">
        <v>156</v>
      </c>
    </row>
    <row r="109" spans="1:5" x14ac:dyDescent="0.2">
      <c r="A109" t="s">
        <v>206</v>
      </c>
      <c r="B109" s="1" t="s">
        <v>207</v>
      </c>
      <c r="C109" s="2">
        <v>45</v>
      </c>
      <c r="D109" s="2">
        <f t="shared" si="1"/>
        <v>20.411639999999998</v>
      </c>
      <c r="E109" t="s">
        <v>156</v>
      </c>
    </row>
    <row r="110" spans="1:5" x14ac:dyDescent="0.2">
      <c r="A110" t="s">
        <v>208</v>
      </c>
      <c r="B110" s="1" t="s">
        <v>194</v>
      </c>
      <c r="C110" s="2">
        <v>45</v>
      </c>
      <c r="D110" s="2">
        <f t="shared" si="1"/>
        <v>20.411639999999998</v>
      </c>
      <c r="E110" t="s">
        <v>156</v>
      </c>
    </row>
    <row r="111" spans="1:5" x14ac:dyDescent="0.2">
      <c r="A111" t="s">
        <v>209</v>
      </c>
      <c r="B111" s="1" t="s">
        <v>210</v>
      </c>
      <c r="C111" s="2">
        <f>105/2</f>
        <v>52.5</v>
      </c>
      <c r="D111" s="2">
        <f t="shared" si="1"/>
        <v>23.813579999999998</v>
      </c>
      <c r="E111" t="s">
        <v>156</v>
      </c>
    </row>
    <row r="112" spans="1:5" x14ac:dyDescent="0.2">
      <c r="A112" t="s">
        <v>211</v>
      </c>
      <c r="B112" s="1" t="s">
        <v>164</v>
      </c>
      <c r="C112" s="2">
        <f>115/2</f>
        <v>57.5</v>
      </c>
      <c r="D112" s="2">
        <f t="shared" si="1"/>
        <v>26.08154</v>
      </c>
      <c r="E112" t="s">
        <v>156</v>
      </c>
    </row>
    <row r="113" spans="1:5" x14ac:dyDescent="0.2">
      <c r="A113" t="s">
        <v>212</v>
      </c>
      <c r="B113" s="1" t="s">
        <v>213</v>
      </c>
      <c r="C113" s="2">
        <f>(17+26)/2</f>
        <v>21.5</v>
      </c>
      <c r="D113" s="2">
        <f t="shared" si="1"/>
        <v>9.7522280000000006</v>
      </c>
      <c r="E113" t="s">
        <v>156</v>
      </c>
    </row>
    <row r="114" spans="1:5" x14ac:dyDescent="0.2">
      <c r="A114" t="s">
        <v>214</v>
      </c>
      <c r="B114" s="1" t="s">
        <v>38</v>
      </c>
      <c r="D114" s="2">
        <f t="shared" si="1"/>
        <v>0</v>
      </c>
      <c r="E114" t="s">
        <v>156</v>
      </c>
    </row>
    <row r="115" spans="1:5" x14ac:dyDescent="0.2">
      <c r="A115" t="s">
        <v>215</v>
      </c>
      <c r="B115" s="1" t="s">
        <v>216</v>
      </c>
      <c r="C115" s="2">
        <f>125/2</f>
        <v>62.5</v>
      </c>
      <c r="D115" s="2">
        <f t="shared" si="1"/>
        <v>28.349499999999999</v>
      </c>
      <c r="E115" t="s">
        <v>156</v>
      </c>
    </row>
    <row r="116" spans="1:5" x14ac:dyDescent="0.2">
      <c r="A116" t="s">
        <v>217</v>
      </c>
      <c r="B116" s="1" t="s">
        <v>218</v>
      </c>
      <c r="C116" s="2">
        <f>(29+44)/2</f>
        <v>36.5</v>
      </c>
      <c r="D116" s="2">
        <f t="shared" si="1"/>
        <v>16.556107999999998</v>
      </c>
      <c r="E116" t="s">
        <v>156</v>
      </c>
    </row>
    <row r="117" spans="1:5" x14ac:dyDescent="0.2">
      <c r="A117" t="s">
        <v>219</v>
      </c>
      <c r="B117" s="1" t="s">
        <v>220</v>
      </c>
      <c r="C117" s="2">
        <f>(44+57)/2</f>
        <v>50.5</v>
      </c>
      <c r="D117" s="2">
        <f t="shared" si="1"/>
        <v>22.906396000000001</v>
      </c>
      <c r="E117" t="s">
        <v>156</v>
      </c>
    </row>
    <row r="118" spans="1:5" x14ac:dyDescent="0.2">
      <c r="A118" t="s">
        <v>221</v>
      </c>
      <c r="B118" s="1" t="s">
        <v>164</v>
      </c>
      <c r="C118" s="2">
        <f>(45+60)/2</f>
        <v>52.5</v>
      </c>
      <c r="D118" s="2">
        <f t="shared" si="1"/>
        <v>23.813579999999998</v>
      </c>
      <c r="E118" t="s">
        <v>156</v>
      </c>
    </row>
    <row r="119" spans="1:5" x14ac:dyDescent="0.2">
      <c r="A119" t="s">
        <v>222</v>
      </c>
      <c r="B119" s="1" t="s">
        <v>200</v>
      </c>
      <c r="C119" s="2">
        <f>95/2</f>
        <v>47.5</v>
      </c>
      <c r="D119" s="2">
        <f t="shared" si="1"/>
        <v>21.54562</v>
      </c>
      <c r="E119" t="s">
        <v>156</v>
      </c>
    </row>
    <row r="120" spans="1:5" x14ac:dyDescent="0.2">
      <c r="A120" t="s">
        <v>223</v>
      </c>
      <c r="B120" s="1" t="s">
        <v>224</v>
      </c>
      <c r="C120" s="2">
        <f>(48+73)/2</f>
        <v>60.5</v>
      </c>
      <c r="D120" s="2">
        <f t="shared" si="1"/>
        <v>27.442315999999998</v>
      </c>
      <c r="E120" t="s">
        <v>156</v>
      </c>
    </row>
    <row r="121" spans="1:5" x14ac:dyDescent="0.2">
      <c r="A121" t="s">
        <v>225</v>
      </c>
      <c r="B121" s="1" t="s">
        <v>226</v>
      </c>
      <c r="C121" s="2">
        <f>75/2</f>
        <v>37.5</v>
      </c>
      <c r="D121" s="2">
        <f t="shared" si="1"/>
        <v>17.009699999999999</v>
      </c>
      <c r="E121" t="s">
        <v>156</v>
      </c>
    </row>
    <row r="122" spans="1:5" x14ac:dyDescent="0.2">
      <c r="A122" t="s">
        <v>227</v>
      </c>
      <c r="B122" s="1" t="s">
        <v>228</v>
      </c>
      <c r="C122" s="2">
        <f>(42+75)/2</f>
        <v>58.5</v>
      </c>
      <c r="D122" s="2">
        <f t="shared" si="1"/>
        <v>26.535132000000001</v>
      </c>
      <c r="E122" t="s">
        <v>156</v>
      </c>
    </row>
    <row r="123" spans="1:5" x14ac:dyDescent="0.2">
      <c r="A123" t="s">
        <v>229</v>
      </c>
      <c r="B123" s="1" t="s">
        <v>230</v>
      </c>
      <c r="C123" s="2">
        <f>(26+34)/2</f>
        <v>30</v>
      </c>
      <c r="D123" s="2">
        <f t="shared" si="1"/>
        <v>13.607759999999999</v>
      </c>
      <c r="E123" t="s">
        <v>156</v>
      </c>
    </row>
    <row r="124" spans="1:5" x14ac:dyDescent="0.2">
      <c r="A124" t="s">
        <v>231</v>
      </c>
      <c r="B124" s="1" t="s">
        <v>232</v>
      </c>
      <c r="C124" s="2">
        <f>135/2</f>
        <v>67.5</v>
      </c>
      <c r="D124" s="2">
        <f t="shared" si="1"/>
        <v>30.617460000000001</v>
      </c>
      <c r="E124" t="s">
        <v>156</v>
      </c>
    </row>
    <row r="125" spans="1:5" x14ac:dyDescent="0.2">
      <c r="A125" t="s">
        <v>233</v>
      </c>
      <c r="B125" s="1" t="s">
        <v>190</v>
      </c>
      <c r="C125" s="2">
        <f>125/2</f>
        <v>62.5</v>
      </c>
      <c r="D125" s="2">
        <f t="shared" si="1"/>
        <v>28.349499999999999</v>
      </c>
      <c r="E125" t="s">
        <v>156</v>
      </c>
    </row>
    <row r="126" spans="1:5" x14ac:dyDescent="0.2">
      <c r="A126" t="s">
        <v>234</v>
      </c>
      <c r="B126" s="1" t="s">
        <v>205</v>
      </c>
      <c r="C126" s="2">
        <f>90/2</f>
        <v>45</v>
      </c>
      <c r="D126" s="2">
        <f t="shared" si="1"/>
        <v>20.411639999999998</v>
      </c>
      <c r="E126" t="s">
        <v>156</v>
      </c>
    </row>
    <row r="127" spans="1:5" x14ac:dyDescent="0.2">
      <c r="A127" t="s">
        <v>235</v>
      </c>
      <c r="B127" s="1" t="s">
        <v>174</v>
      </c>
      <c r="C127" s="2">
        <f>105/2</f>
        <v>52.5</v>
      </c>
      <c r="D127" s="2">
        <f t="shared" si="1"/>
        <v>23.813579999999998</v>
      </c>
      <c r="E127" t="s">
        <v>156</v>
      </c>
    </row>
    <row r="128" spans="1:5" x14ac:dyDescent="0.2">
      <c r="A128" t="s">
        <v>236</v>
      </c>
      <c r="B128" s="1" t="s">
        <v>38</v>
      </c>
      <c r="D128" s="2">
        <f t="shared" si="1"/>
        <v>0</v>
      </c>
      <c r="E128" t="s">
        <v>156</v>
      </c>
    </row>
    <row r="129" spans="1:5" x14ac:dyDescent="0.2">
      <c r="A129" t="s">
        <v>237</v>
      </c>
      <c r="B129" s="1" t="s">
        <v>238</v>
      </c>
      <c r="C129" s="2">
        <f>85/2</f>
        <v>42.5</v>
      </c>
      <c r="D129" s="2">
        <f t="shared" si="1"/>
        <v>19.277660000000001</v>
      </c>
      <c r="E129" t="s">
        <v>156</v>
      </c>
    </row>
    <row r="130" spans="1:5" x14ac:dyDescent="0.2">
      <c r="A130" t="s">
        <v>239</v>
      </c>
      <c r="B130" s="1" t="s">
        <v>240</v>
      </c>
      <c r="C130" s="2">
        <v>43</v>
      </c>
      <c r="D130" s="2">
        <f t="shared" si="1"/>
        <v>19.504456000000001</v>
      </c>
      <c r="E130" t="s">
        <v>156</v>
      </c>
    </row>
    <row r="131" spans="1:5" x14ac:dyDescent="0.2">
      <c r="A131" t="s">
        <v>241</v>
      </c>
      <c r="B131" s="1" t="s">
        <v>242</v>
      </c>
      <c r="C131" s="2">
        <f>53/2</f>
        <v>26.5</v>
      </c>
      <c r="D131" s="2">
        <f t="shared" ref="D131:D194" si="2">C131*0.453592</f>
        <v>12.020187999999999</v>
      </c>
      <c r="E131" t="s">
        <v>156</v>
      </c>
    </row>
    <row r="132" spans="1:5" x14ac:dyDescent="0.2">
      <c r="A132" t="s">
        <v>243</v>
      </c>
      <c r="B132" s="1" t="s">
        <v>162</v>
      </c>
      <c r="C132" s="2">
        <v>65</v>
      </c>
      <c r="D132" s="2">
        <f t="shared" si="2"/>
        <v>29.48348</v>
      </c>
      <c r="E132" t="s">
        <v>156</v>
      </c>
    </row>
    <row r="133" spans="1:5" x14ac:dyDescent="0.2">
      <c r="A133" t="s">
        <v>244</v>
      </c>
      <c r="B133" s="1" t="s">
        <v>245</v>
      </c>
      <c r="C133" s="2">
        <v>55</v>
      </c>
      <c r="D133" s="2">
        <f t="shared" si="2"/>
        <v>24.947559999999999</v>
      </c>
      <c r="E133" t="s">
        <v>156</v>
      </c>
    </row>
    <row r="134" spans="1:5" x14ac:dyDescent="0.2">
      <c r="A134" t="s">
        <v>246</v>
      </c>
      <c r="B134" s="1" t="s">
        <v>168</v>
      </c>
      <c r="C134" s="2">
        <v>35</v>
      </c>
      <c r="D134" s="2">
        <f t="shared" si="2"/>
        <v>15.875719999999999</v>
      </c>
      <c r="E134" t="s">
        <v>156</v>
      </c>
    </row>
    <row r="135" spans="1:5" x14ac:dyDescent="0.2">
      <c r="A135" t="s">
        <v>247</v>
      </c>
      <c r="B135" s="1" t="s">
        <v>164</v>
      </c>
      <c r="C135" s="2">
        <f>115/2</f>
        <v>57.5</v>
      </c>
      <c r="D135" s="2">
        <f t="shared" si="2"/>
        <v>26.08154</v>
      </c>
      <c r="E135" t="s">
        <v>156</v>
      </c>
    </row>
    <row r="136" spans="1:5" x14ac:dyDescent="0.2">
      <c r="A136" t="s">
        <v>248</v>
      </c>
      <c r="B136" s="1" t="s">
        <v>155</v>
      </c>
      <c r="C136" s="2">
        <v>60</v>
      </c>
      <c r="D136" s="2">
        <f t="shared" si="2"/>
        <v>27.215519999999998</v>
      </c>
      <c r="E136" t="s">
        <v>156</v>
      </c>
    </row>
    <row r="137" spans="1:5" x14ac:dyDescent="0.2">
      <c r="A137" t="s">
        <v>249</v>
      </c>
      <c r="B137" s="1" t="s">
        <v>250</v>
      </c>
      <c r="C137" s="2">
        <v>42.5</v>
      </c>
      <c r="D137" s="2">
        <f t="shared" si="2"/>
        <v>19.277660000000001</v>
      </c>
      <c r="E137" t="s">
        <v>156</v>
      </c>
    </row>
    <row r="138" spans="1:5" x14ac:dyDescent="0.2">
      <c r="A138" t="s">
        <v>251</v>
      </c>
      <c r="B138" s="1" t="s">
        <v>252</v>
      </c>
      <c r="C138" s="2">
        <f>115/2</f>
        <v>57.5</v>
      </c>
      <c r="D138" s="2">
        <f t="shared" si="2"/>
        <v>26.08154</v>
      </c>
      <c r="E138" t="s">
        <v>156</v>
      </c>
    </row>
    <row r="139" spans="1:5" x14ac:dyDescent="0.2">
      <c r="A139" t="s">
        <v>253</v>
      </c>
      <c r="B139" s="1" t="s">
        <v>210</v>
      </c>
      <c r="C139" s="2">
        <f>105/2</f>
        <v>52.5</v>
      </c>
      <c r="D139" s="2">
        <f t="shared" si="2"/>
        <v>23.813579999999998</v>
      </c>
      <c r="E139" t="s">
        <v>156</v>
      </c>
    </row>
    <row r="140" spans="1:5" x14ac:dyDescent="0.2">
      <c r="A140" t="s">
        <v>254</v>
      </c>
      <c r="B140" s="1" t="s">
        <v>255</v>
      </c>
      <c r="C140" s="2">
        <f>110/2</f>
        <v>55</v>
      </c>
      <c r="D140" s="2">
        <f t="shared" si="2"/>
        <v>24.947559999999999</v>
      </c>
      <c r="E140" t="s">
        <v>156</v>
      </c>
    </row>
    <row r="141" spans="1:5" x14ac:dyDescent="0.2">
      <c r="A141" t="s">
        <v>256</v>
      </c>
      <c r="B141" s="1" t="s">
        <v>257</v>
      </c>
      <c r="C141" s="2">
        <v>27.5</v>
      </c>
      <c r="D141" s="2">
        <f t="shared" si="2"/>
        <v>12.47378</v>
      </c>
      <c r="E141" t="s">
        <v>156</v>
      </c>
    </row>
    <row r="142" spans="1:5" x14ac:dyDescent="0.2">
      <c r="A142" t="s">
        <v>258</v>
      </c>
      <c r="B142" s="1" t="s">
        <v>259</v>
      </c>
      <c r="C142" s="2">
        <v>26</v>
      </c>
      <c r="D142" s="2">
        <f t="shared" si="2"/>
        <v>11.793392000000001</v>
      </c>
      <c r="E142" t="s">
        <v>156</v>
      </c>
    </row>
    <row r="143" spans="1:5" x14ac:dyDescent="0.2">
      <c r="A143" t="s">
        <v>260</v>
      </c>
      <c r="B143" s="1" t="s">
        <v>261</v>
      </c>
      <c r="C143" s="2">
        <v>65</v>
      </c>
      <c r="D143" s="2">
        <f t="shared" si="2"/>
        <v>29.48348</v>
      </c>
      <c r="E143" t="s">
        <v>156</v>
      </c>
    </row>
    <row r="144" spans="1:5" x14ac:dyDescent="0.2">
      <c r="A144" t="s">
        <v>262</v>
      </c>
      <c r="B144" s="1" t="s">
        <v>127</v>
      </c>
      <c r="C144" s="2">
        <f>35/2</f>
        <v>17.5</v>
      </c>
      <c r="D144" s="2">
        <f t="shared" si="2"/>
        <v>7.9378599999999997</v>
      </c>
      <c r="E144" t="s">
        <v>156</v>
      </c>
    </row>
    <row r="145" spans="1:5" x14ac:dyDescent="0.2">
      <c r="A145" t="s">
        <v>263</v>
      </c>
      <c r="B145" s="1" t="s">
        <v>264</v>
      </c>
      <c r="C145" s="2">
        <v>40</v>
      </c>
      <c r="D145" s="2">
        <f t="shared" si="2"/>
        <v>18.14368</v>
      </c>
      <c r="E145" t="s">
        <v>156</v>
      </c>
    </row>
    <row r="146" spans="1:5" x14ac:dyDescent="0.2">
      <c r="A146" t="s">
        <v>265</v>
      </c>
      <c r="B146" s="1" t="s">
        <v>266</v>
      </c>
      <c r="C146" s="2">
        <v>30</v>
      </c>
      <c r="D146" s="2">
        <f t="shared" si="2"/>
        <v>13.607759999999999</v>
      </c>
      <c r="E146" t="s">
        <v>156</v>
      </c>
    </row>
    <row r="147" spans="1:5" x14ac:dyDescent="0.2">
      <c r="A147" t="s">
        <v>267</v>
      </c>
      <c r="B147" s="1" t="s">
        <v>268</v>
      </c>
      <c r="C147" s="2">
        <v>46.5</v>
      </c>
      <c r="D147" s="2">
        <f t="shared" si="2"/>
        <v>21.092027999999999</v>
      </c>
      <c r="E147" t="s">
        <v>156</v>
      </c>
    </row>
    <row r="148" spans="1:5" x14ac:dyDescent="0.2">
      <c r="A148" t="s">
        <v>269</v>
      </c>
      <c r="B148" s="1" t="s">
        <v>270</v>
      </c>
      <c r="C148" s="2">
        <v>40</v>
      </c>
      <c r="D148" s="2">
        <f t="shared" si="2"/>
        <v>18.14368</v>
      </c>
      <c r="E148" t="s">
        <v>156</v>
      </c>
    </row>
    <row r="149" spans="1:5" x14ac:dyDescent="0.2">
      <c r="A149" t="s">
        <v>271</v>
      </c>
      <c r="B149" s="1" t="s">
        <v>272</v>
      </c>
      <c r="C149" s="2">
        <f>73/2</f>
        <v>36.5</v>
      </c>
      <c r="D149" s="2">
        <f t="shared" si="2"/>
        <v>16.556107999999998</v>
      </c>
      <c r="E149" t="s">
        <v>156</v>
      </c>
    </row>
    <row r="150" spans="1:5" x14ac:dyDescent="0.2">
      <c r="A150" t="s">
        <v>273</v>
      </c>
      <c r="B150" s="1" t="s">
        <v>274</v>
      </c>
      <c r="C150" s="2">
        <v>45</v>
      </c>
      <c r="D150" s="2">
        <f t="shared" si="2"/>
        <v>20.411639999999998</v>
      </c>
      <c r="E150" t="s">
        <v>156</v>
      </c>
    </row>
    <row r="151" spans="1:5" x14ac:dyDescent="0.2">
      <c r="A151" t="s">
        <v>275</v>
      </c>
      <c r="B151" s="1" t="s">
        <v>144</v>
      </c>
      <c r="C151" s="2">
        <f>55/2</f>
        <v>27.5</v>
      </c>
      <c r="D151" s="2">
        <f t="shared" si="2"/>
        <v>12.47378</v>
      </c>
      <c r="E151" t="s">
        <v>156</v>
      </c>
    </row>
    <row r="152" spans="1:5" x14ac:dyDescent="0.2">
      <c r="A152" t="s">
        <v>276</v>
      </c>
      <c r="B152" s="1" t="s">
        <v>277</v>
      </c>
      <c r="C152" s="2">
        <f>59/2</f>
        <v>29.5</v>
      </c>
      <c r="D152" s="2">
        <f t="shared" si="2"/>
        <v>13.380964000000001</v>
      </c>
      <c r="E152" t="s">
        <v>156</v>
      </c>
    </row>
    <row r="153" spans="1:5" x14ac:dyDescent="0.2">
      <c r="A153" t="s">
        <v>278</v>
      </c>
      <c r="B153" s="1" t="s">
        <v>279</v>
      </c>
      <c r="C153" s="2">
        <v>70</v>
      </c>
      <c r="D153" s="2">
        <f t="shared" si="2"/>
        <v>31.751439999999999</v>
      </c>
      <c r="E153" t="s">
        <v>156</v>
      </c>
    </row>
    <row r="154" spans="1:5" x14ac:dyDescent="0.2">
      <c r="A154" t="s">
        <v>280</v>
      </c>
      <c r="B154" s="1" t="s">
        <v>266</v>
      </c>
      <c r="C154" s="2">
        <v>30</v>
      </c>
      <c r="D154" s="2">
        <f t="shared" si="2"/>
        <v>13.607759999999999</v>
      </c>
      <c r="E154" t="s">
        <v>156</v>
      </c>
    </row>
    <row r="155" spans="1:5" x14ac:dyDescent="0.2">
      <c r="A155" t="s">
        <v>281</v>
      </c>
      <c r="B155" s="1" t="s">
        <v>274</v>
      </c>
      <c r="C155" s="2">
        <v>45</v>
      </c>
      <c r="D155" s="2">
        <f t="shared" si="2"/>
        <v>20.411639999999998</v>
      </c>
      <c r="E155" t="s">
        <v>156</v>
      </c>
    </row>
    <row r="156" spans="1:5" x14ac:dyDescent="0.2">
      <c r="A156" t="s">
        <v>282</v>
      </c>
      <c r="B156" s="1" t="s">
        <v>283</v>
      </c>
      <c r="C156" s="2">
        <f>(18+29)/2</f>
        <v>23.5</v>
      </c>
      <c r="D156" s="2">
        <f t="shared" si="2"/>
        <v>10.659412</v>
      </c>
      <c r="E156" t="s">
        <v>156</v>
      </c>
    </row>
    <row r="157" spans="1:5" x14ac:dyDescent="0.2">
      <c r="A157" t="s">
        <v>284</v>
      </c>
      <c r="B157" s="1" t="s">
        <v>51</v>
      </c>
      <c r="C157" s="2">
        <v>25</v>
      </c>
      <c r="D157" s="2">
        <f t="shared" si="2"/>
        <v>11.3398</v>
      </c>
      <c r="E157" t="s">
        <v>156</v>
      </c>
    </row>
    <row r="158" spans="1:5" x14ac:dyDescent="0.2">
      <c r="A158" t="s">
        <v>285</v>
      </c>
      <c r="B158" s="1" t="s">
        <v>286</v>
      </c>
      <c r="C158" s="2">
        <f>66/2</f>
        <v>33</v>
      </c>
      <c r="D158" s="2">
        <f t="shared" si="2"/>
        <v>14.968536</v>
      </c>
      <c r="E158" t="s">
        <v>156</v>
      </c>
    </row>
    <row r="159" spans="1:5" x14ac:dyDescent="0.2">
      <c r="A159" t="s">
        <v>287</v>
      </c>
      <c r="B159" s="1" t="s">
        <v>288</v>
      </c>
      <c r="C159" s="2">
        <v>49</v>
      </c>
      <c r="D159" s="2">
        <f t="shared" si="2"/>
        <v>22.226008</v>
      </c>
      <c r="E159" t="s">
        <v>156</v>
      </c>
    </row>
    <row r="160" spans="1:5" x14ac:dyDescent="0.2">
      <c r="A160" t="s">
        <v>289</v>
      </c>
      <c r="B160" s="1" t="s">
        <v>238</v>
      </c>
      <c r="C160" s="2">
        <f>85/2</f>
        <v>42.5</v>
      </c>
      <c r="D160" s="2">
        <f t="shared" si="2"/>
        <v>19.277660000000001</v>
      </c>
      <c r="E160" t="s">
        <v>156</v>
      </c>
    </row>
    <row r="161" spans="1:5" x14ac:dyDescent="0.2">
      <c r="A161" t="s">
        <v>290</v>
      </c>
      <c r="B161" s="1" t="s">
        <v>196</v>
      </c>
      <c r="C161" s="2">
        <f>65/2</f>
        <v>32.5</v>
      </c>
      <c r="D161" s="2">
        <f t="shared" si="2"/>
        <v>14.74174</v>
      </c>
      <c r="E161" t="s">
        <v>156</v>
      </c>
    </row>
    <row r="162" spans="1:5" x14ac:dyDescent="0.2">
      <c r="A162" t="s">
        <v>291</v>
      </c>
      <c r="B162" s="1" t="s">
        <v>186</v>
      </c>
      <c r="C162" s="2">
        <v>50</v>
      </c>
      <c r="D162" s="2">
        <f t="shared" si="2"/>
        <v>22.679600000000001</v>
      </c>
      <c r="E162" t="s">
        <v>156</v>
      </c>
    </row>
    <row r="163" spans="1:5" x14ac:dyDescent="0.2">
      <c r="A163" t="s">
        <v>292</v>
      </c>
      <c r="B163" s="1" t="s">
        <v>38</v>
      </c>
      <c r="D163" s="2">
        <f t="shared" si="2"/>
        <v>0</v>
      </c>
      <c r="E163" t="s">
        <v>156</v>
      </c>
    </row>
    <row r="164" spans="1:5" x14ac:dyDescent="0.2">
      <c r="A164" t="s">
        <v>293</v>
      </c>
      <c r="B164" s="1" t="s">
        <v>264</v>
      </c>
      <c r="C164" s="2">
        <v>40</v>
      </c>
      <c r="D164" s="2">
        <f t="shared" si="2"/>
        <v>18.14368</v>
      </c>
      <c r="E164" t="s">
        <v>156</v>
      </c>
    </row>
    <row r="165" spans="1:5" x14ac:dyDescent="0.2">
      <c r="A165" t="s">
        <v>294</v>
      </c>
      <c r="B165" s="1" t="s">
        <v>166</v>
      </c>
      <c r="C165" s="2">
        <v>55</v>
      </c>
      <c r="D165" s="2">
        <f t="shared" si="2"/>
        <v>24.947559999999999</v>
      </c>
      <c r="E165" t="s">
        <v>156</v>
      </c>
    </row>
    <row r="166" spans="1:5" x14ac:dyDescent="0.2">
      <c r="A166" t="s">
        <v>295</v>
      </c>
      <c r="B166" s="1" t="s">
        <v>296</v>
      </c>
      <c r="C166" s="2">
        <f>117/2</f>
        <v>58.5</v>
      </c>
      <c r="D166" s="2">
        <f t="shared" si="2"/>
        <v>26.535132000000001</v>
      </c>
      <c r="E166" t="s">
        <v>156</v>
      </c>
    </row>
    <row r="167" spans="1:5" x14ac:dyDescent="0.2">
      <c r="A167" t="s">
        <v>297</v>
      </c>
      <c r="B167" s="1" t="s">
        <v>255</v>
      </c>
      <c r="C167" s="2">
        <v>55</v>
      </c>
      <c r="D167" s="2">
        <f t="shared" si="2"/>
        <v>24.947559999999999</v>
      </c>
      <c r="E167" t="s">
        <v>156</v>
      </c>
    </row>
    <row r="168" spans="1:5" x14ac:dyDescent="0.2">
      <c r="A168" t="s">
        <v>298</v>
      </c>
      <c r="B168" s="1" t="s">
        <v>299</v>
      </c>
      <c r="C168" s="2">
        <f>94/2</f>
        <v>47</v>
      </c>
      <c r="D168" s="2">
        <f t="shared" si="2"/>
        <v>21.318823999999999</v>
      </c>
      <c r="E168" t="s">
        <v>156</v>
      </c>
    </row>
    <row r="169" spans="1:5" x14ac:dyDescent="0.2">
      <c r="A169" t="s">
        <v>300</v>
      </c>
      <c r="B169" s="1" t="s">
        <v>301</v>
      </c>
      <c r="C169" s="2">
        <f>(37.5+59)/2</f>
        <v>48.25</v>
      </c>
      <c r="D169" s="2">
        <f t="shared" si="2"/>
        <v>21.885814</v>
      </c>
      <c r="E169" t="s">
        <v>156</v>
      </c>
    </row>
    <row r="170" spans="1:5" x14ac:dyDescent="0.2">
      <c r="A170" t="s">
        <v>302</v>
      </c>
      <c r="B170" s="1" t="s">
        <v>303</v>
      </c>
      <c r="C170" s="2">
        <f>95/2</f>
        <v>47.5</v>
      </c>
      <c r="D170" s="2">
        <f t="shared" si="2"/>
        <v>21.54562</v>
      </c>
      <c r="E170" t="s">
        <v>156</v>
      </c>
    </row>
    <row r="171" spans="1:5" x14ac:dyDescent="0.2">
      <c r="A171" t="s">
        <v>304</v>
      </c>
      <c r="B171" s="1" t="s">
        <v>164</v>
      </c>
      <c r="C171" s="2">
        <f>115/2</f>
        <v>57.5</v>
      </c>
      <c r="D171" s="2">
        <f t="shared" si="2"/>
        <v>26.08154</v>
      </c>
      <c r="E171" t="s">
        <v>156</v>
      </c>
    </row>
    <row r="172" spans="1:5" x14ac:dyDescent="0.2">
      <c r="A172" t="s">
        <v>305</v>
      </c>
      <c r="B172" s="1" t="s">
        <v>306</v>
      </c>
      <c r="C172" s="2">
        <v>30</v>
      </c>
      <c r="D172" s="2">
        <f t="shared" si="2"/>
        <v>13.607759999999999</v>
      </c>
      <c r="E172" t="s">
        <v>156</v>
      </c>
    </row>
    <row r="173" spans="1:5" x14ac:dyDescent="0.2">
      <c r="A173" t="s">
        <v>307</v>
      </c>
      <c r="B173" s="1" t="s">
        <v>308</v>
      </c>
      <c r="C173" s="2">
        <f>45/2</f>
        <v>22.5</v>
      </c>
      <c r="D173" s="2">
        <f t="shared" si="2"/>
        <v>10.205819999999999</v>
      </c>
      <c r="E173" t="s">
        <v>156</v>
      </c>
    </row>
    <row r="174" spans="1:5" x14ac:dyDescent="0.2">
      <c r="A174" t="s">
        <v>309</v>
      </c>
      <c r="B174" s="1" t="s">
        <v>180</v>
      </c>
      <c r="C174" s="2">
        <v>50</v>
      </c>
      <c r="D174" s="2">
        <f t="shared" si="2"/>
        <v>22.679600000000001</v>
      </c>
      <c r="E174" t="s">
        <v>156</v>
      </c>
    </row>
    <row r="175" spans="1:5" x14ac:dyDescent="0.2">
      <c r="A175" t="s">
        <v>310</v>
      </c>
      <c r="B175" s="1" t="s">
        <v>311</v>
      </c>
      <c r="C175" s="2">
        <f>81/2</f>
        <v>40.5</v>
      </c>
      <c r="D175" s="2">
        <f t="shared" si="2"/>
        <v>18.370476</v>
      </c>
      <c r="E175" t="s">
        <v>156</v>
      </c>
    </row>
    <row r="176" spans="1:5" x14ac:dyDescent="0.2">
      <c r="A176" t="s">
        <v>312</v>
      </c>
      <c r="B176" s="1" t="s">
        <v>313</v>
      </c>
      <c r="C176" s="2">
        <v>50</v>
      </c>
      <c r="D176" s="2">
        <f t="shared" si="2"/>
        <v>22.679600000000001</v>
      </c>
      <c r="E176" t="s">
        <v>156</v>
      </c>
    </row>
    <row r="177" spans="1:5" x14ac:dyDescent="0.2">
      <c r="A177" t="s">
        <v>314</v>
      </c>
      <c r="B177" s="1" t="s">
        <v>207</v>
      </c>
      <c r="C177" s="2">
        <v>45</v>
      </c>
      <c r="D177" s="2">
        <f t="shared" si="2"/>
        <v>20.411639999999998</v>
      </c>
      <c r="E177" t="s">
        <v>156</v>
      </c>
    </row>
    <row r="178" spans="1:5" x14ac:dyDescent="0.2">
      <c r="A178" t="s">
        <v>315</v>
      </c>
      <c r="B178" s="1" t="s">
        <v>303</v>
      </c>
      <c r="C178" s="2">
        <f>95/2</f>
        <v>47.5</v>
      </c>
      <c r="D178" s="2">
        <f t="shared" si="2"/>
        <v>21.54562</v>
      </c>
      <c r="E178" t="s">
        <v>156</v>
      </c>
    </row>
    <row r="179" spans="1:5" x14ac:dyDescent="0.2">
      <c r="A179" t="s">
        <v>316</v>
      </c>
      <c r="B179" s="1" t="s">
        <v>270</v>
      </c>
      <c r="C179" s="2">
        <v>40</v>
      </c>
      <c r="D179" s="2">
        <f t="shared" si="2"/>
        <v>18.14368</v>
      </c>
      <c r="E179" t="s">
        <v>156</v>
      </c>
    </row>
    <row r="180" spans="1:5" x14ac:dyDescent="0.2">
      <c r="A180" t="s">
        <v>317</v>
      </c>
      <c r="B180" s="1" t="s">
        <v>318</v>
      </c>
      <c r="C180" s="2">
        <f>115/2</f>
        <v>57.5</v>
      </c>
      <c r="D180" s="2">
        <f t="shared" si="2"/>
        <v>26.08154</v>
      </c>
      <c r="E180" t="s">
        <v>156</v>
      </c>
    </row>
    <row r="181" spans="1:5" x14ac:dyDescent="0.2">
      <c r="A181" t="s">
        <v>319</v>
      </c>
      <c r="B181" s="1" t="s">
        <v>320</v>
      </c>
      <c r="C181" s="2">
        <f>77/2</f>
        <v>38.5</v>
      </c>
      <c r="D181" s="2">
        <f t="shared" si="2"/>
        <v>17.463291999999999</v>
      </c>
      <c r="E181" t="s">
        <v>156</v>
      </c>
    </row>
    <row r="182" spans="1:5" x14ac:dyDescent="0.2">
      <c r="A182" t="s">
        <v>321</v>
      </c>
      <c r="B182" s="1" t="s">
        <v>313</v>
      </c>
      <c r="C182" s="2">
        <v>50</v>
      </c>
      <c r="D182" s="2">
        <f t="shared" si="2"/>
        <v>22.679600000000001</v>
      </c>
      <c r="E182" t="s">
        <v>156</v>
      </c>
    </row>
    <row r="183" spans="1:5" x14ac:dyDescent="0.2">
      <c r="A183" t="s">
        <v>322</v>
      </c>
      <c r="B183" s="1" t="s">
        <v>202</v>
      </c>
      <c r="C183" s="2">
        <v>35</v>
      </c>
      <c r="D183" s="2">
        <f t="shared" si="2"/>
        <v>15.875719999999999</v>
      </c>
      <c r="E183" t="s">
        <v>156</v>
      </c>
    </row>
    <row r="184" spans="1:5" x14ac:dyDescent="0.2">
      <c r="A184" t="s">
        <v>323</v>
      </c>
      <c r="B184" s="1" t="s">
        <v>324</v>
      </c>
      <c r="C184" s="2">
        <f>80/2</f>
        <v>40</v>
      </c>
      <c r="D184" s="2">
        <f t="shared" si="2"/>
        <v>18.14368</v>
      </c>
      <c r="E184" t="s">
        <v>156</v>
      </c>
    </row>
    <row r="185" spans="1:5" x14ac:dyDescent="0.2">
      <c r="A185" t="s">
        <v>325</v>
      </c>
      <c r="B185" s="1" t="s">
        <v>313</v>
      </c>
      <c r="C185" s="2">
        <v>50</v>
      </c>
      <c r="D185" s="2">
        <f t="shared" si="2"/>
        <v>22.679600000000001</v>
      </c>
      <c r="E185" t="s">
        <v>156</v>
      </c>
    </row>
    <row r="186" spans="1:5" x14ac:dyDescent="0.2">
      <c r="A186" t="s">
        <v>326</v>
      </c>
      <c r="B186" s="1" t="s">
        <v>327</v>
      </c>
      <c r="C186" s="2">
        <f>62/2</f>
        <v>31</v>
      </c>
      <c r="D186" s="2">
        <f t="shared" si="2"/>
        <v>14.061351999999999</v>
      </c>
      <c r="E186" t="s">
        <v>156</v>
      </c>
    </row>
    <row r="187" spans="1:5" x14ac:dyDescent="0.2">
      <c r="A187" t="s">
        <v>328</v>
      </c>
      <c r="B187" s="1" t="s">
        <v>264</v>
      </c>
      <c r="C187" s="2">
        <v>40</v>
      </c>
      <c r="D187" s="2">
        <f t="shared" si="2"/>
        <v>18.14368</v>
      </c>
      <c r="E187" t="s">
        <v>156</v>
      </c>
    </row>
    <row r="188" spans="1:5" x14ac:dyDescent="0.2">
      <c r="A188" t="s">
        <v>329</v>
      </c>
      <c r="B188" s="1" t="s">
        <v>270</v>
      </c>
      <c r="C188" s="2">
        <v>40</v>
      </c>
      <c r="D188" s="2">
        <f t="shared" si="2"/>
        <v>18.14368</v>
      </c>
      <c r="E188" t="s">
        <v>156</v>
      </c>
    </row>
    <row r="189" spans="1:5" x14ac:dyDescent="0.2">
      <c r="A189" t="s">
        <v>330</v>
      </c>
      <c r="B189" s="1" t="s">
        <v>331</v>
      </c>
      <c r="C189" s="2">
        <f>7/2</f>
        <v>3.5</v>
      </c>
      <c r="D189" s="2">
        <f t="shared" si="2"/>
        <v>1.587572</v>
      </c>
      <c r="E189" t="s">
        <v>156</v>
      </c>
    </row>
    <row r="190" spans="1:5" x14ac:dyDescent="0.2">
      <c r="A190" t="s">
        <v>332</v>
      </c>
      <c r="B190" s="1" t="s">
        <v>286</v>
      </c>
      <c r="C190" s="2">
        <f>66/12</f>
        <v>5.5</v>
      </c>
      <c r="D190" s="2">
        <f t="shared" si="2"/>
        <v>2.4947559999999998</v>
      </c>
      <c r="E190" t="s">
        <v>156</v>
      </c>
    </row>
    <row r="191" spans="1:5" x14ac:dyDescent="0.2">
      <c r="A191" t="s">
        <v>333</v>
      </c>
      <c r="B191" s="1" t="s">
        <v>334</v>
      </c>
      <c r="C191" s="2">
        <f>110/2</f>
        <v>55</v>
      </c>
      <c r="D191" s="2">
        <f t="shared" si="2"/>
        <v>24.947559999999999</v>
      </c>
      <c r="E191" t="s">
        <v>156</v>
      </c>
    </row>
    <row r="192" spans="1:5" x14ac:dyDescent="0.2">
      <c r="A192" t="s">
        <v>335</v>
      </c>
      <c r="B192" s="1" t="s">
        <v>336</v>
      </c>
      <c r="C192" s="2">
        <v>55</v>
      </c>
      <c r="D192" s="2">
        <f t="shared" si="2"/>
        <v>24.947559999999999</v>
      </c>
      <c r="E192" t="s">
        <v>156</v>
      </c>
    </row>
    <row r="193" spans="1:5" x14ac:dyDescent="0.2">
      <c r="A193" t="s">
        <v>337</v>
      </c>
      <c r="B193" s="1" t="s">
        <v>264</v>
      </c>
      <c r="C193" s="2">
        <v>40</v>
      </c>
      <c r="D193" s="2">
        <f t="shared" si="2"/>
        <v>18.14368</v>
      </c>
      <c r="E193" t="s">
        <v>156</v>
      </c>
    </row>
    <row r="194" spans="1:5" x14ac:dyDescent="0.2">
      <c r="A194" t="s">
        <v>338</v>
      </c>
      <c r="B194" s="1" t="s">
        <v>339</v>
      </c>
      <c r="C194" s="2">
        <f>104/2</f>
        <v>52</v>
      </c>
      <c r="D194" s="2">
        <f t="shared" si="2"/>
        <v>23.586784000000002</v>
      </c>
      <c r="E194" t="s">
        <v>156</v>
      </c>
    </row>
    <row r="195" spans="1:5" x14ac:dyDescent="0.2">
      <c r="A195" t="s">
        <v>340</v>
      </c>
      <c r="B195" s="1" t="s">
        <v>341</v>
      </c>
      <c r="C195" s="2">
        <v>12</v>
      </c>
      <c r="D195" s="2">
        <f t="shared" ref="D195:D258" si="3">C195*0.453592</f>
        <v>5.4431039999999999</v>
      </c>
      <c r="E195" t="s">
        <v>156</v>
      </c>
    </row>
    <row r="196" spans="1:5" x14ac:dyDescent="0.2">
      <c r="A196" t="s">
        <v>342</v>
      </c>
      <c r="B196" s="1" t="s">
        <v>207</v>
      </c>
      <c r="C196" s="2">
        <v>45</v>
      </c>
      <c r="D196" s="2">
        <f t="shared" si="3"/>
        <v>20.411639999999998</v>
      </c>
      <c r="E196" t="s">
        <v>156</v>
      </c>
    </row>
    <row r="197" spans="1:5" x14ac:dyDescent="0.2">
      <c r="A197" t="s">
        <v>343</v>
      </c>
      <c r="B197" s="1" t="s">
        <v>196</v>
      </c>
      <c r="C197" s="2">
        <f>65/2</f>
        <v>32.5</v>
      </c>
      <c r="D197" s="2">
        <f t="shared" si="3"/>
        <v>14.74174</v>
      </c>
      <c r="E197" t="s">
        <v>156</v>
      </c>
    </row>
    <row r="198" spans="1:5" x14ac:dyDescent="0.2">
      <c r="A198" t="s">
        <v>344</v>
      </c>
      <c r="B198" s="1" t="s">
        <v>345</v>
      </c>
      <c r="C198" s="2">
        <f>105/2</f>
        <v>52.5</v>
      </c>
      <c r="D198" s="2">
        <f t="shared" si="3"/>
        <v>23.813579999999998</v>
      </c>
      <c r="E198" t="s">
        <v>156</v>
      </c>
    </row>
    <row r="199" spans="1:5" x14ac:dyDescent="0.2">
      <c r="A199" t="s">
        <v>346</v>
      </c>
      <c r="B199" s="1" t="s">
        <v>160</v>
      </c>
      <c r="C199" s="2">
        <v>55</v>
      </c>
      <c r="D199" s="2">
        <f t="shared" si="3"/>
        <v>24.947559999999999</v>
      </c>
      <c r="E199" t="s">
        <v>156</v>
      </c>
    </row>
    <row r="200" spans="1:5" x14ac:dyDescent="0.2">
      <c r="A200" t="s">
        <v>347</v>
      </c>
      <c r="B200" s="1" t="s">
        <v>348</v>
      </c>
      <c r="C200" s="2">
        <f>88/2</f>
        <v>44</v>
      </c>
      <c r="D200" s="2">
        <f t="shared" si="3"/>
        <v>19.958047999999998</v>
      </c>
      <c r="E200" t="s">
        <v>156</v>
      </c>
    </row>
    <row r="201" spans="1:5" x14ac:dyDescent="0.2">
      <c r="A201" t="s">
        <v>349</v>
      </c>
      <c r="B201" s="1" t="s">
        <v>194</v>
      </c>
      <c r="C201" s="2">
        <f>85/2</f>
        <v>42.5</v>
      </c>
      <c r="D201" s="2">
        <f t="shared" si="3"/>
        <v>19.277660000000001</v>
      </c>
      <c r="E201" t="s">
        <v>156</v>
      </c>
    </row>
    <row r="202" spans="1:5" x14ac:dyDescent="0.2">
      <c r="A202" t="s">
        <v>350</v>
      </c>
      <c r="B202" s="1" t="s">
        <v>200</v>
      </c>
      <c r="C202" s="2">
        <f>95/2</f>
        <v>47.5</v>
      </c>
      <c r="D202" s="2">
        <f t="shared" si="3"/>
        <v>21.54562</v>
      </c>
      <c r="E202" t="s">
        <v>156</v>
      </c>
    </row>
    <row r="203" spans="1:5" x14ac:dyDescent="0.2">
      <c r="A203" t="s">
        <v>351</v>
      </c>
      <c r="B203" s="1" t="s">
        <v>245</v>
      </c>
      <c r="C203" s="2">
        <v>55</v>
      </c>
      <c r="D203" s="2">
        <f t="shared" si="3"/>
        <v>24.947559999999999</v>
      </c>
      <c r="E203" t="s">
        <v>352</v>
      </c>
    </row>
    <row r="204" spans="1:5" x14ac:dyDescent="0.2">
      <c r="A204" t="s">
        <v>353</v>
      </c>
      <c r="B204" s="1" t="s">
        <v>354</v>
      </c>
      <c r="C204" s="2">
        <v>80</v>
      </c>
      <c r="D204" s="2">
        <f t="shared" si="3"/>
        <v>36.28736</v>
      </c>
      <c r="E204" t="s">
        <v>352</v>
      </c>
    </row>
    <row r="205" spans="1:5" x14ac:dyDescent="0.2">
      <c r="A205" t="s">
        <v>355</v>
      </c>
      <c r="B205" s="1" t="s">
        <v>356</v>
      </c>
      <c r="C205" s="2">
        <v>80</v>
      </c>
      <c r="D205" s="2">
        <f t="shared" si="3"/>
        <v>36.28736</v>
      </c>
      <c r="E205" t="s">
        <v>352</v>
      </c>
    </row>
    <row r="206" spans="1:5" x14ac:dyDescent="0.2">
      <c r="A206" t="s">
        <v>357</v>
      </c>
      <c r="B206" s="1" t="s">
        <v>358</v>
      </c>
      <c r="C206" s="2">
        <f>88/2</f>
        <v>44</v>
      </c>
      <c r="D206" s="2">
        <f t="shared" si="3"/>
        <v>19.958047999999998</v>
      </c>
      <c r="E206" t="s">
        <v>352</v>
      </c>
    </row>
    <row r="207" spans="1:5" x14ac:dyDescent="0.2">
      <c r="A207" t="s">
        <v>359</v>
      </c>
      <c r="B207" s="1" t="s">
        <v>360</v>
      </c>
      <c r="C207" s="2">
        <f>180/2</f>
        <v>90</v>
      </c>
      <c r="D207" s="2">
        <f t="shared" si="3"/>
        <v>40.823279999999997</v>
      </c>
      <c r="E207" t="s">
        <v>352</v>
      </c>
    </row>
    <row r="208" spans="1:5" x14ac:dyDescent="0.2">
      <c r="A208" t="s">
        <v>361</v>
      </c>
      <c r="B208" s="1" t="s">
        <v>362</v>
      </c>
      <c r="C208" s="2">
        <v>60</v>
      </c>
      <c r="D208" s="2">
        <f t="shared" si="3"/>
        <v>27.215519999999998</v>
      </c>
      <c r="E208" t="s">
        <v>352</v>
      </c>
    </row>
    <row r="209" spans="1:5" x14ac:dyDescent="0.2">
      <c r="A209" t="s">
        <v>363</v>
      </c>
      <c r="B209" s="1" t="s">
        <v>364</v>
      </c>
      <c r="C209" s="2">
        <v>60</v>
      </c>
      <c r="D209" s="2">
        <f t="shared" si="3"/>
        <v>27.215519999999998</v>
      </c>
      <c r="E209" t="s">
        <v>352</v>
      </c>
    </row>
    <row r="210" spans="1:5" x14ac:dyDescent="0.2">
      <c r="A210" t="s">
        <v>365</v>
      </c>
      <c r="B210" s="1" t="s">
        <v>366</v>
      </c>
      <c r="C210" s="2">
        <v>60</v>
      </c>
      <c r="D210" s="2">
        <f t="shared" si="3"/>
        <v>27.215519999999998</v>
      </c>
      <c r="E210" t="s">
        <v>352</v>
      </c>
    </row>
    <row r="211" spans="1:5" x14ac:dyDescent="0.2">
      <c r="A211" t="s">
        <v>367</v>
      </c>
      <c r="B211" s="1" t="s">
        <v>366</v>
      </c>
      <c r="C211" s="2">
        <v>60</v>
      </c>
      <c r="D211" s="2">
        <f t="shared" si="3"/>
        <v>27.215519999999998</v>
      </c>
      <c r="E211" t="s">
        <v>352</v>
      </c>
    </row>
    <row r="212" spans="1:5" x14ac:dyDescent="0.2">
      <c r="A212" t="s">
        <v>368</v>
      </c>
      <c r="B212" s="1" t="s">
        <v>155</v>
      </c>
      <c r="C212" s="2">
        <v>60</v>
      </c>
      <c r="D212" s="2">
        <f t="shared" si="3"/>
        <v>27.215519999999998</v>
      </c>
      <c r="E212" t="s">
        <v>352</v>
      </c>
    </row>
    <row r="213" spans="1:5" x14ac:dyDescent="0.2">
      <c r="A213" t="s">
        <v>369</v>
      </c>
      <c r="B213" s="1" t="s">
        <v>370</v>
      </c>
      <c r="C213" s="2">
        <f>175/2</f>
        <v>87.5</v>
      </c>
      <c r="D213" s="2">
        <f t="shared" si="3"/>
        <v>39.689300000000003</v>
      </c>
      <c r="E213" t="s">
        <v>352</v>
      </c>
    </row>
    <row r="214" spans="1:5" x14ac:dyDescent="0.2">
      <c r="A214" t="s">
        <v>371</v>
      </c>
      <c r="B214" s="1" t="s">
        <v>372</v>
      </c>
      <c r="C214" s="2">
        <f>210/2</f>
        <v>105</v>
      </c>
      <c r="D214" s="2">
        <f t="shared" si="3"/>
        <v>47.627159999999996</v>
      </c>
      <c r="E214" t="s">
        <v>352</v>
      </c>
    </row>
    <row r="215" spans="1:5" x14ac:dyDescent="0.2">
      <c r="A215" t="s">
        <v>373</v>
      </c>
      <c r="B215" s="1" t="s">
        <v>374</v>
      </c>
      <c r="C215" s="2">
        <f>190/2</f>
        <v>95</v>
      </c>
      <c r="D215" s="2">
        <f t="shared" si="3"/>
        <v>43.091239999999999</v>
      </c>
      <c r="E215" t="s">
        <v>352</v>
      </c>
    </row>
    <row r="216" spans="1:5" x14ac:dyDescent="0.2">
      <c r="A216" t="s">
        <v>375</v>
      </c>
      <c r="B216" s="1" t="s">
        <v>376</v>
      </c>
      <c r="C216" s="2">
        <f>165/2</f>
        <v>82.5</v>
      </c>
      <c r="D216" s="2">
        <f t="shared" si="3"/>
        <v>37.421340000000001</v>
      </c>
      <c r="E216" t="s">
        <v>352</v>
      </c>
    </row>
    <row r="217" spans="1:5" x14ac:dyDescent="0.2">
      <c r="A217" t="s">
        <v>377</v>
      </c>
      <c r="B217" s="1" t="s">
        <v>360</v>
      </c>
      <c r="C217" s="2">
        <f>180/2</f>
        <v>90</v>
      </c>
      <c r="D217" s="2">
        <f t="shared" si="3"/>
        <v>40.823279999999997</v>
      </c>
      <c r="E217" t="s">
        <v>352</v>
      </c>
    </row>
    <row r="218" spans="1:5" x14ac:dyDescent="0.2">
      <c r="A218" t="s">
        <v>378</v>
      </c>
      <c r="B218" s="1" t="s">
        <v>379</v>
      </c>
      <c r="C218" s="2">
        <f>145/2</f>
        <v>72.5</v>
      </c>
      <c r="D218" s="2">
        <f t="shared" si="3"/>
        <v>32.885419999999996</v>
      </c>
      <c r="E218" t="s">
        <v>352</v>
      </c>
    </row>
    <row r="219" spans="1:5" x14ac:dyDescent="0.2">
      <c r="A219" t="s">
        <v>380</v>
      </c>
      <c r="B219" s="1" t="s">
        <v>381</v>
      </c>
      <c r="C219" s="2">
        <f>145/2</f>
        <v>72.5</v>
      </c>
      <c r="D219" s="2">
        <f t="shared" si="3"/>
        <v>32.885419999999996</v>
      </c>
      <c r="E219" t="s">
        <v>352</v>
      </c>
    </row>
    <row r="220" spans="1:5" x14ac:dyDescent="0.2">
      <c r="A220" t="s">
        <v>382</v>
      </c>
      <c r="B220" s="1" t="s">
        <v>383</v>
      </c>
      <c r="C220" s="2">
        <f>155/2</f>
        <v>77.5</v>
      </c>
      <c r="D220" s="2">
        <f t="shared" si="3"/>
        <v>35.153379999999999</v>
      </c>
      <c r="E220" t="s">
        <v>352</v>
      </c>
    </row>
    <row r="221" spans="1:5" x14ac:dyDescent="0.2">
      <c r="A221" t="s">
        <v>384</v>
      </c>
      <c r="B221" s="1" t="s">
        <v>38</v>
      </c>
      <c r="D221" s="2">
        <f t="shared" si="3"/>
        <v>0</v>
      </c>
      <c r="E221" t="s">
        <v>352</v>
      </c>
    </row>
    <row r="222" spans="1:5" x14ac:dyDescent="0.2">
      <c r="A222" t="s">
        <v>385</v>
      </c>
      <c r="B222" s="1" t="s">
        <v>386</v>
      </c>
      <c r="C222" s="2">
        <f>145/2</f>
        <v>72.5</v>
      </c>
      <c r="D222" s="2">
        <f t="shared" si="3"/>
        <v>32.885419999999996</v>
      </c>
      <c r="E222" t="s">
        <v>352</v>
      </c>
    </row>
    <row r="223" spans="1:5" x14ac:dyDescent="0.2">
      <c r="A223" t="s">
        <v>387</v>
      </c>
      <c r="B223" s="1" t="s">
        <v>388</v>
      </c>
      <c r="C223" s="2">
        <f>198/2</f>
        <v>99</v>
      </c>
      <c r="D223" s="2">
        <f t="shared" si="3"/>
        <v>44.905608000000001</v>
      </c>
      <c r="E223" t="s">
        <v>352</v>
      </c>
    </row>
    <row r="224" spans="1:5" x14ac:dyDescent="0.2">
      <c r="A224" t="s">
        <v>389</v>
      </c>
      <c r="B224" s="1" t="s">
        <v>390</v>
      </c>
      <c r="C224" s="2">
        <f>135/2</f>
        <v>67.5</v>
      </c>
      <c r="D224" s="2">
        <f t="shared" si="3"/>
        <v>30.617460000000001</v>
      </c>
      <c r="E224" t="s">
        <v>352</v>
      </c>
    </row>
    <row r="225" spans="1:5" x14ac:dyDescent="0.2">
      <c r="A225" t="s">
        <v>391</v>
      </c>
      <c r="B225" s="1" t="s">
        <v>392</v>
      </c>
      <c r="C225" s="2">
        <f>140/2</f>
        <v>70</v>
      </c>
      <c r="D225" s="2">
        <f t="shared" si="3"/>
        <v>31.751439999999999</v>
      </c>
      <c r="E225" t="s">
        <v>352</v>
      </c>
    </row>
    <row r="226" spans="1:5" x14ac:dyDescent="0.2">
      <c r="A226" t="s">
        <v>393</v>
      </c>
      <c r="B226" s="1" t="s">
        <v>394</v>
      </c>
      <c r="C226" s="2">
        <f>155/2</f>
        <v>77.5</v>
      </c>
      <c r="D226" s="2">
        <f t="shared" si="3"/>
        <v>35.153379999999999</v>
      </c>
      <c r="E226" t="s">
        <v>352</v>
      </c>
    </row>
    <row r="227" spans="1:5" x14ac:dyDescent="0.2">
      <c r="A227" t="s">
        <v>395</v>
      </c>
      <c r="B227" s="1" t="s">
        <v>356</v>
      </c>
      <c r="C227" s="2">
        <v>80</v>
      </c>
      <c r="D227" s="2">
        <f t="shared" si="3"/>
        <v>36.28736</v>
      </c>
      <c r="E227" t="s">
        <v>352</v>
      </c>
    </row>
    <row r="228" spans="1:5" x14ac:dyDescent="0.2">
      <c r="A228" t="s">
        <v>396</v>
      </c>
      <c r="B228" s="1" t="s">
        <v>397</v>
      </c>
      <c r="C228" s="2">
        <v>90</v>
      </c>
      <c r="D228" s="2">
        <f t="shared" si="3"/>
        <v>40.823279999999997</v>
      </c>
      <c r="E228" t="s">
        <v>352</v>
      </c>
    </row>
    <row r="229" spans="1:5" x14ac:dyDescent="0.2">
      <c r="A229" t="s">
        <v>398</v>
      </c>
      <c r="B229" s="1" t="s">
        <v>399</v>
      </c>
      <c r="C229" s="2">
        <f>209/2</f>
        <v>104.5</v>
      </c>
      <c r="D229" s="2">
        <f t="shared" si="3"/>
        <v>47.400363999999996</v>
      </c>
      <c r="E229" t="s">
        <v>352</v>
      </c>
    </row>
    <row r="230" spans="1:5" x14ac:dyDescent="0.2">
      <c r="A230" t="s">
        <v>400</v>
      </c>
      <c r="B230" s="1" t="s">
        <v>390</v>
      </c>
      <c r="C230" s="2">
        <f>135/2</f>
        <v>67.5</v>
      </c>
      <c r="D230" s="2">
        <f t="shared" si="3"/>
        <v>30.617460000000001</v>
      </c>
      <c r="E230" t="s">
        <v>352</v>
      </c>
    </row>
    <row r="231" spans="1:5" x14ac:dyDescent="0.2">
      <c r="A231" t="s">
        <v>401</v>
      </c>
      <c r="B231" s="1" t="s">
        <v>392</v>
      </c>
      <c r="C231" s="2">
        <f>140/2</f>
        <v>70</v>
      </c>
      <c r="D231" s="2">
        <f t="shared" si="3"/>
        <v>31.751439999999999</v>
      </c>
      <c r="E231" t="s">
        <v>352</v>
      </c>
    </row>
    <row r="232" spans="1:5" x14ac:dyDescent="0.2">
      <c r="A232" t="s">
        <v>402</v>
      </c>
      <c r="B232" s="1" t="s">
        <v>403</v>
      </c>
      <c r="C232" s="2">
        <v>70</v>
      </c>
      <c r="D232" s="2">
        <f t="shared" si="3"/>
        <v>31.751439999999999</v>
      </c>
      <c r="E232" t="s">
        <v>352</v>
      </c>
    </row>
    <row r="233" spans="1:5" x14ac:dyDescent="0.2">
      <c r="A233" t="s">
        <v>404</v>
      </c>
      <c r="B233" s="1" t="s">
        <v>261</v>
      </c>
      <c r="C233" s="2">
        <v>65</v>
      </c>
      <c r="D233" s="2">
        <f t="shared" si="3"/>
        <v>29.48348</v>
      </c>
      <c r="E233" t="s">
        <v>352</v>
      </c>
    </row>
    <row r="234" spans="1:5" x14ac:dyDescent="0.2">
      <c r="A234" t="s">
        <v>405</v>
      </c>
      <c r="B234" s="1" t="s">
        <v>190</v>
      </c>
      <c r="C234" s="2">
        <f>125/2</f>
        <v>62.5</v>
      </c>
      <c r="D234" s="2">
        <f t="shared" si="3"/>
        <v>28.349499999999999</v>
      </c>
      <c r="E234" t="s">
        <v>352</v>
      </c>
    </row>
    <row r="235" spans="1:5" x14ac:dyDescent="0.2">
      <c r="A235" t="s">
        <v>406</v>
      </c>
      <c r="B235" s="1" t="s">
        <v>162</v>
      </c>
      <c r="C235" s="2">
        <v>65</v>
      </c>
      <c r="D235" s="2">
        <f t="shared" si="3"/>
        <v>29.48348</v>
      </c>
      <c r="E235" t="s">
        <v>352</v>
      </c>
    </row>
    <row r="236" spans="1:5" x14ac:dyDescent="0.2">
      <c r="A236" t="s">
        <v>407</v>
      </c>
      <c r="B236" s="1" t="s">
        <v>408</v>
      </c>
      <c r="C236" s="2">
        <v>89</v>
      </c>
      <c r="D236" s="2">
        <f t="shared" si="3"/>
        <v>40.369687999999996</v>
      </c>
      <c r="E236" t="s">
        <v>352</v>
      </c>
    </row>
    <row r="237" spans="1:5" x14ac:dyDescent="0.2">
      <c r="A237" t="s">
        <v>409</v>
      </c>
      <c r="B237" s="1" t="s">
        <v>410</v>
      </c>
      <c r="C237" s="2">
        <f>155/2</f>
        <v>77.5</v>
      </c>
      <c r="D237" s="2">
        <f t="shared" si="3"/>
        <v>35.153379999999999</v>
      </c>
      <c r="E237" t="s">
        <v>352</v>
      </c>
    </row>
    <row r="238" spans="1:5" x14ac:dyDescent="0.2">
      <c r="A238" t="s">
        <v>411</v>
      </c>
      <c r="B238" s="1" t="s">
        <v>412</v>
      </c>
      <c r="C238" s="2">
        <v>47.5</v>
      </c>
      <c r="D238" s="2">
        <f t="shared" si="3"/>
        <v>21.54562</v>
      </c>
      <c r="E238" t="s">
        <v>352</v>
      </c>
    </row>
    <row r="239" spans="1:5" x14ac:dyDescent="0.2">
      <c r="A239" t="s">
        <v>413</v>
      </c>
      <c r="B239" s="1" t="s">
        <v>303</v>
      </c>
      <c r="C239" s="2">
        <f>95/2</f>
        <v>47.5</v>
      </c>
      <c r="D239" s="2">
        <f t="shared" si="3"/>
        <v>21.54562</v>
      </c>
      <c r="E239" t="s">
        <v>352</v>
      </c>
    </row>
    <row r="240" spans="1:5" x14ac:dyDescent="0.2">
      <c r="A240" t="s">
        <v>414</v>
      </c>
      <c r="B240" s="1" t="s">
        <v>162</v>
      </c>
      <c r="C240" s="2">
        <v>65</v>
      </c>
      <c r="D240" s="2">
        <f t="shared" si="3"/>
        <v>29.48348</v>
      </c>
      <c r="E240" t="s">
        <v>352</v>
      </c>
    </row>
    <row r="241" spans="1:5" x14ac:dyDescent="0.2">
      <c r="A241" t="s">
        <v>415</v>
      </c>
      <c r="B241" s="1" t="s">
        <v>416</v>
      </c>
      <c r="C241" s="2">
        <f>113/2</f>
        <v>56.5</v>
      </c>
      <c r="D241" s="2">
        <f t="shared" si="3"/>
        <v>25.627948</v>
      </c>
      <c r="E241" t="s">
        <v>352</v>
      </c>
    </row>
    <row r="242" spans="1:5" x14ac:dyDescent="0.2">
      <c r="A242" t="s">
        <v>417</v>
      </c>
      <c r="B242" s="1" t="s">
        <v>397</v>
      </c>
      <c r="C242" s="2">
        <v>90</v>
      </c>
      <c r="D242" s="2">
        <f t="shared" si="3"/>
        <v>40.823279999999997</v>
      </c>
      <c r="E242" t="s">
        <v>352</v>
      </c>
    </row>
    <row r="243" spans="1:5" x14ac:dyDescent="0.2">
      <c r="A243" t="s">
        <v>418</v>
      </c>
      <c r="B243" s="1" t="s">
        <v>419</v>
      </c>
      <c r="C243" s="2">
        <f>185/2</f>
        <v>92.5</v>
      </c>
      <c r="D243" s="2">
        <f t="shared" si="3"/>
        <v>41.957259999999998</v>
      </c>
      <c r="E243" t="s">
        <v>352</v>
      </c>
    </row>
    <row r="244" spans="1:5" x14ac:dyDescent="0.2">
      <c r="A244" t="s">
        <v>420</v>
      </c>
      <c r="B244" s="1" t="s">
        <v>390</v>
      </c>
      <c r="C244" s="2">
        <f>135/2</f>
        <v>67.5</v>
      </c>
      <c r="D244" s="2">
        <f t="shared" si="3"/>
        <v>30.617460000000001</v>
      </c>
      <c r="E244" t="s">
        <v>352</v>
      </c>
    </row>
    <row r="245" spans="1:5" x14ac:dyDescent="0.2">
      <c r="A245" t="s">
        <v>421</v>
      </c>
      <c r="B245" s="1" t="s">
        <v>356</v>
      </c>
      <c r="C245" s="2">
        <v>80</v>
      </c>
      <c r="D245" s="2">
        <f t="shared" si="3"/>
        <v>36.28736</v>
      </c>
      <c r="E245" t="s">
        <v>352</v>
      </c>
    </row>
    <row r="246" spans="1:5" x14ac:dyDescent="0.2">
      <c r="A246" t="s">
        <v>422</v>
      </c>
      <c r="B246" s="1" t="s">
        <v>423</v>
      </c>
      <c r="C246" s="2">
        <f>195/2</f>
        <v>97.5</v>
      </c>
      <c r="D246" s="2">
        <f t="shared" si="3"/>
        <v>44.22522</v>
      </c>
      <c r="E246" t="s">
        <v>352</v>
      </c>
    </row>
    <row r="247" spans="1:5" x14ac:dyDescent="0.2">
      <c r="A247" t="s">
        <v>424</v>
      </c>
      <c r="B247" s="1" t="s">
        <v>425</v>
      </c>
      <c r="C247" s="2">
        <f>194/2</f>
        <v>97</v>
      </c>
      <c r="D247" s="2">
        <f t="shared" si="3"/>
        <v>43.998424</v>
      </c>
      <c r="E247" t="s">
        <v>352</v>
      </c>
    </row>
    <row r="248" spans="1:5" x14ac:dyDescent="0.2">
      <c r="A248" t="s">
        <v>426</v>
      </c>
      <c r="B248" s="1" t="s">
        <v>366</v>
      </c>
      <c r="C248" s="2">
        <v>60</v>
      </c>
      <c r="D248" s="2">
        <f t="shared" si="3"/>
        <v>27.215519999999998</v>
      </c>
      <c r="E248" t="s">
        <v>352</v>
      </c>
    </row>
    <row r="249" spans="1:5" x14ac:dyDescent="0.2">
      <c r="A249" t="s">
        <v>427</v>
      </c>
      <c r="B249" s="1" t="s">
        <v>399</v>
      </c>
      <c r="C249" s="2">
        <f>209/2</f>
        <v>104.5</v>
      </c>
      <c r="D249" s="2">
        <f t="shared" si="3"/>
        <v>47.400363999999996</v>
      </c>
      <c r="E249" t="s">
        <v>352</v>
      </c>
    </row>
    <row r="250" spans="1:5" x14ac:dyDescent="0.2">
      <c r="A250" t="s">
        <v>428</v>
      </c>
      <c r="B250" s="1" t="s">
        <v>164</v>
      </c>
      <c r="C250" s="2">
        <f>115/2</f>
        <v>57.5</v>
      </c>
      <c r="D250" s="2">
        <f t="shared" si="3"/>
        <v>26.08154</v>
      </c>
      <c r="E250" t="s">
        <v>352</v>
      </c>
    </row>
    <row r="251" spans="1:5" x14ac:dyDescent="0.2">
      <c r="A251" t="s">
        <v>429</v>
      </c>
      <c r="B251" s="1" t="s">
        <v>430</v>
      </c>
      <c r="C251" s="2">
        <f>155/2</f>
        <v>77.5</v>
      </c>
      <c r="D251" s="2">
        <f t="shared" si="3"/>
        <v>35.153379999999999</v>
      </c>
      <c r="E251" t="s">
        <v>352</v>
      </c>
    </row>
    <row r="252" spans="1:5" x14ac:dyDescent="0.2">
      <c r="A252" t="s">
        <v>431</v>
      </c>
      <c r="B252" s="1" t="s">
        <v>432</v>
      </c>
      <c r="C252" s="2">
        <f>215/2</f>
        <v>107.5</v>
      </c>
      <c r="D252" s="2">
        <f t="shared" si="3"/>
        <v>48.761139999999997</v>
      </c>
      <c r="E252" t="s">
        <v>352</v>
      </c>
    </row>
    <row r="253" spans="1:5" x14ac:dyDescent="0.2">
      <c r="A253" t="s">
        <v>433</v>
      </c>
      <c r="B253" s="1" t="s">
        <v>174</v>
      </c>
      <c r="C253" s="2">
        <f>105/2</f>
        <v>52.5</v>
      </c>
      <c r="D253" s="2">
        <f t="shared" si="3"/>
        <v>23.813579999999998</v>
      </c>
      <c r="E253" t="s">
        <v>352</v>
      </c>
    </row>
    <row r="254" spans="1:5" x14ac:dyDescent="0.2">
      <c r="A254" t="s">
        <v>434</v>
      </c>
      <c r="B254" s="1" t="s">
        <v>238</v>
      </c>
      <c r="C254" s="2">
        <f>85/2</f>
        <v>42.5</v>
      </c>
      <c r="D254" s="2">
        <f t="shared" si="3"/>
        <v>19.277660000000001</v>
      </c>
      <c r="E254" t="s">
        <v>352</v>
      </c>
    </row>
    <row r="255" spans="1:5" x14ac:dyDescent="0.2">
      <c r="A255" t="s">
        <v>435</v>
      </c>
      <c r="B255" s="1" t="s">
        <v>436</v>
      </c>
      <c r="C255" s="2">
        <f>165/2</f>
        <v>82.5</v>
      </c>
      <c r="D255" s="2">
        <f t="shared" si="3"/>
        <v>37.421340000000001</v>
      </c>
      <c r="E255" t="s">
        <v>352</v>
      </c>
    </row>
    <row r="256" spans="1:5" x14ac:dyDescent="0.2">
      <c r="A256" t="s">
        <v>437</v>
      </c>
      <c r="B256" s="1" t="s">
        <v>438</v>
      </c>
      <c r="C256" s="2">
        <f>172/2</f>
        <v>86</v>
      </c>
      <c r="D256" s="2">
        <f t="shared" si="3"/>
        <v>39.008912000000002</v>
      </c>
      <c r="E256" t="s">
        <v>352</v>
      </c>
    </row>
    <row r="257" spans="1:5" x14ac:dyDescent="0.2">
      <c r="A257" t="s">
        <v>439</v>
      </c>
      <c r="B257" s="1" t="s">
        <v>440</v>
      </c>
      <c r="C257" s="2">
        <v>150</v>
      </c>
      <c r="D257" s="2">
        <f t="shared" si="3"/>
        <v>68.038799999999995</v>
      </c>
      <c r="E257" t="s">
        <v>352</v>
      </c>
    </row>
    <row r="258" spans="1:5" x14ac:dyDescent="0.2">
      <c r="A258" t="s">
        <v>441</v>
      </c>
      <c r="B258" s="1" t="s">
        <v>155</v>
      </c>
      <c r="C258" s="2">
        <v>60</v>
      </c>
      <c r="D258" s="2">
        <f t="shared" si="3"/>
        <v>27.215519999999998</v>
      </c>
      <c r="E258" t="s">
        <v>352</v>
      </c>
    </row>
    <row r="259" spans="1:5" x14ac:dyDescent="0.2">
      <c r="A259" t="s">
        <v>442</v>
      </c>
      <c r="B259" s="1" t="s">
        <v>381</v>
      </c>
      <c r="C259" s="2">
        <f>145/2</f>
        <v>72.5</v>
      </c>
      <c r="D259" s="2">
        <f t="shared" ref="D259:D282" si="4">C259*0.453592</f>
        <v>32.885419999999996</v>
      </c>
      <c r="E259" t="s">
        <v>352</v>
      </c>
    </row>
    <row r="260" spans="1:5" x14ac:dyDescent="0.2">
      <c r="A260" t="s">
        <v>443</v>
      </c>
      <c r="B260" s="1" t="s">
        <v>216</v>
      </c>
      <c r="C260" s="2">
        <f>125/2</f>
        <v>62.5</v>
      </c>
      <c r="D260" s="2">
        <f t="shared" si="4"/>
        <v>28.349499999999999</v>
      </c>
      <c r="E260" t="s">
        <v>352</v>
      </c>
    </row>
    <row r="261" spans="1:5" x14ac:dyDescent="0.2">
      <c r="A261" t="s">
        <v>444</v>
      </c>
      <c r="B261" s="1" t="s">
        <v>445</v>
      </c>
      <c r="C261" s="2">
        <v>100</v>
      </c>
      <c r="D261" s="2">
        <f t="shared" si="4"/>
        <v>45.359200000000001</v>
      </c>
      <c r="E261" t="s">
        <v>446</v>
      </c>
    </row>
    <row r="262" spans="1:5" x14ac:dyDescent="0.2">
      <c r="A262" t="s">
        <v>447</v>
      </c>
      <c r="B262" s="1" t="s">
        <v>448</v>
      </c>
      <c r="C262" s="2">
        <f>230/2</f>
        <v>115</v>
      </c>
      <c r="D262" s="2">
        <f t="shared" si="4"/>
        <v>52.163080000000001</v>
      </c>
      <c r="E262" t="s">
        <v>446</v>
      </c>
    </row>
    <row r="263" spans="1:5" x14ac:dyDescent="0.2">
      <c r="A263" t="s">
        <v>449</v>
      </c>
      <c r="B263" s="1" t="s">
        <v>419</v>
      </c>
      <c r="C263" s="2">
        <f>185/2</f>
        <v>92.5</v>
      </c>
      <c r="D263" s="2">
        <f t="shared" si="4"/>
        <v>41.957259999999998</v>
      </c>
      <c r="E263" t="s">
        <v>446</v>
      </c>
    </row>
    <row r="264" spans="1:5" x14ac:dyDescent="0.2">
      <c r="A264" t="s">
        <v>450</v>
      </c>
      <c r="B264" s="1" t="s">
        <v>451</v>
      </c>
      <c r="C264" s="2">
        <v>175</v>
      </c>
      <c r="D264" s="2">
        <f t="shared" si="4"/>
        <v>79.378600000000006</v>
      </c>
      <c r="E264" t="s">
        <v>446</v>
      </c>
    </row>
    <row r="265" spans="1:5" x14ac:dyDescent="0.2">
      <c r="A265" t="s">
        <v>452</v>
      </c>
      <c r="B265" s="1" t="s">
        <v>453</v>
      </c>
      <c r="C265" s="2">
        <f>240/2</f>
        <v>120</v>
      </c>
      <c r="D265" s="2">
        <f t="shared" si="4"/>
        <v>54.431039999999996</v>
      </c>
      <c r="E265" t="s">
        <v>446</v>
      </c>
    </row>
    <row r="266" spans="1:5" x14ac:dyDescent="0.2">
      <c r="A266" t="s">
        <v>454</v>
      </c>
      <c r="B266" s="1" t="s">
        <v>455</v>
      </c>
      <c r="C266" s="2">
        <f>230/2</f>
        <v>115</v>
      </c>
      <c r="D266" s="2">
        <f t="shared" si="4"/>
        <v>52.163080000000001</v>
      </c>
      <c r="E266" t="s">
        <v>446</v>
      </c>
    </row>
    <row r="267" spans="1:5" x14ac:dyDescent="0.2">
      <c r="A267" t="s">
        <v>456</v>
      </c>
      <c r="B267" s="1" t="s">
        <v>457</v>
      </c>
      <c r="C267" s="2">
        <f>169/2</f>
        <v>84.5</v>
      </c>
      <c r="D267" s="2">
        <f t="shared" si="4"/>
        <v>38.328524000000002</v>
      </c>
      <c r="E267" t="s">
        <v>446</v>
      </c>
    </row>
    <row r="268" spans="1:5" x14ac:dyDescent="0.2">
      <c r="A268" t="s">
        <v>458</v>
      </c>
      <c r="B268" s="1" t="s">
        <v>459</v>
      </c>
      <c r="C268" s="2">
        <f>209/2</f>
        <v>104.5</v>
      </c>
      <c r="D268" s="2">
        <f t="shared" si="4"/>
        <v>47.400363999999996</v>
      </c>
      <c r="E268" t="s">
        <v>446</v>
      </c>
    </row>
    <row r="269" spans="1:5" x14ac:dyDescent="0.2">
      <c r="A269" t="s">
        <v>460</v>
      </c>
      <c r="B269" s="1" t="s">
        <v>461</v>
      </c>
      <c r="C269" s="2">
        <f>285/2</f>
        <v>142.5</v>
      </c>
      <c r="D269" s="2">
        <f t="shared" si="4"/>
        <v>64.636859999999999</v>
      </c>
      <c r="E269" t="s">
        <v>446</v>
      </c>
    </row>
    <row r="270" spans="1:5" x14ac:dyDescent="0.2">
      <c r="A270" t="s">
        <v>462</v>
      </c>
      <c r="B270" s="1" t="s">
        <v>463</v>
      </c>
      <c r="C270" s="2">
        <f>185/2</f>
        <v>92.5</v>
      </c>
      <c r="D270" s="2">
        <f t="shared" si="4"/>
        <v>41.957259999999998</v>
      </c>
      <c r="E270" t="s">
        <v>446</v>
      </c>
    </row>
    <row r="271" spans="1:5" x14ac:dyDescent="0.2">
      <c r="A271" t="s">
        <v>464</v>
      </c>
      <c r="B271" s="1" t="s">
        <v>465</v>
      </c>
      <c r="C271" s="2">
        <f>225/2</f>
        <v>112.5</v>
      </c>
      <c r="D271" s="2">
        <f t="shared" si="4"/>
        <v>51.0291</v>
      </c>
      <c r="E271" t="s">
        <v>446</v>
      </c>
    </row>
    <row r="272" spans="1:5" x14ac:dyDescent="0.2">
      <c r="A272" t="s">
        <v>466</v>
      </c>
      <c r="B272" s="1" t="s">
        <v>467</v>
      </c>
      <c r="C272" s="2">
        <f>225/2</f>
        <v>112.5</v>
      </c>
      <c r="D272" s="2">
        <f t="shared" si="4"/>
        <v>51.0291</v>
      </c>
      <c r="E272" t="s">
        <v>446</v>
      </c>
    </row>
    <row r="273" spans="1:5" x14ac:dyDescent="0.2">
      <c r="A273" t="s">
        <v>468</v>
      </c>
      <c r="B273" s="1" t="s">
        <v>469</v>
      </c>
      <c r="C273" s="2">
        <f>260/2</f>
        <v>130</v>
      </c>
      <c r="D273" s="2">
        <f t="shared" si="4"/>
        <v>58.96696</v>
      </c>
      <c r="E273" t="s">
        <v>446</v>
      </c>
    </row>
    <row r="274" spans="1:5" x14ac:dyDescent="0.2">
      <c r="A274" t="s">
        <v>470</v>
      </c>
      <c r="B274" s="1" t="s">
        <v>471</v>
      </c>
      <c r="C274" s="2">
        <f>350/2</f>
        <v>175</v>
      </c>
      <c r="D274" s="2">
        <f t="shared" si="4"/>
        <v>79.378600000000006</v>
      </c>
      <c r="E274" t="s">
        <v>446</v>
      </c>
    </row>
    <row r="275" spans="1:5" x14ac:dyDescent="0.2">
      <c r="A275" t="s">
        <v>472</v>
      </c>
      <c r="B275" s="1" t="s">
        <v>473</v>
      </c>
      <c r="C275" s="2">
        <f>260/2</f>
        <v>130</v>
      </c>
      <c r="D275" s="2">
        <f t="shared" si="4"/>
        <v>58.96696</v>
      </c>
      <c r="E275" t="s">
        <v>446</v>
      </c>
    </row>
    <row r="276" spans="1:5" x14ac:dyDescent="0.2">
      <c r="A276" t="s">
        <v>474</v>
      </c>
      <c r="B276" s="1" t="s">
        <v>475</v>
      </c>
      <c r="C276" s="2">
        <f>250/2</f>
        <v>125</v>
      </c>
      <c r="D276" s="2">
        <f t="shared" si="4"/>
        <v>56.698999999999998</v>
      </c>
      <c r="E276" t="s">
        <v>446</v>
      </c>
    </row>
    <row r="277" spans="1:5" x14ac:dyDescent="0.2">
      <c r="A277" t="s">
        <v>476</v>
      </c>
      <c r="B277" s="1" t="s">
        <v>477</v>
      </c>
      <c r="C277" s="2">
        <f>360/2</f>
        <v>180</v>
      </c>
      <c r="D277" s="2">
        <f t="shared" si="4"/>
        <v>81.646559999999994</v>
      </c>
      <c r="E277" t="s">
        <v>446</v>
      </c>
    </row>
    <row r="278" spans="1:5" x14ac:dyDescent="0.2">
      <c r="A278" t="s">
        <v>478</v>
      </c>
      <c r="B278" s="1" t="s">
        <v>455</v>
      </c>
      <c r="C278" s="2">
        <f>230/2</f>
        <v>115</v>
      </c>
      <c r="D278" s="2">
        <f t="shared" si="4"/>
        <v>52.163080000000001</v>
      </c>
      <c r="E278" t="s">
        <v>446</v>
      </c>
    </row>
    <row r="279" spans="1:5" x14ac:dyDescent="0.2">
      <c r="A279" t="s">
        <v>479</v>
      </c>
      <c r="B279" s="1" t="s">
        <v>480</v>
      </c>
      <c r="C279" s="2">
        <f>300/2</f>
        <v>150</v>
      </c>
      <c r="D279" s="2">
        <f t="shared" si="4"/>
        <v>68.038799999999995</v>
      </c>
      <c r="E279" t="s">
        <v>446</v>
      </c>
    </row>
    <row r="280" spans="1:5" x14ac:dyDescent="0.2">
      <c r="A280" t="s">
        <v>481</v>
      </c>
      <c r="B280" s="1" t="s">
        <v>482</v>
      </c>
      <c r="C280" s="2">
        <f>185/2</f>
        <v>92.5</v>
      </c>
      <c r="D280" s="2">
        <f t="shared" si="4"/>
        <v>41.957259999999998</v>
      </c>
      <c r="E280" t="s">
        <v>446</v>
      </c>
    </row>
    <row r="281" spans="1:5" x14ac:dyDescent="0.2">
      <c r="A281" t="s">
        <v>483</v>
      </c>
      <c r="B281" s="1" t="s">
        <v>484</v>
      </c>
      <c r="C281" s="2">
        <f>340/2</f>
        <v>170</v>
      </c>
      <c r="D281" s="2">
        <f t="shared" si="4"/>
        <v>77.110640000000004</v>
      </c>
      <c r="E281" t="s">
        <v>446</v>
      </c>
    </row>
    <row r="282" spans="1:5" x14ac:dyDescent="0.2">
      <c r="A282" t="s">
        <v>485</v>
      </c>
      <c r="B282" s="1" t="s">
        <v>486</v>
      </c>
      <c r="C282" s="2">
        <f>220/2</f>
        <v>110</v>
      </c>
      <c r="D282" s="2">
        <f t="shared" si="4"/>
        <v>49.895119999999999</v>
      </c>
      <c r="E282" t="s">
        <v>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2021-08-23T21:30:34Z</dcterms:created>
  <dcterms:modified xsi:type="dcterms:W3CDTF">2021-08-23T21:31:35Z</dcterms:modified>
</cp:coreProperties>
</file>