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75" tabRatio="852"/>
  </bookViews>
  <sheets>
    <sheet name="(1) Data sheet" sheetId="1" r:id="rId1"/>
    <sheet name="Sheet1" sheetId="35" state="hidden" r:id="rId2"/>
  </sheets>
  <definedNames>
    <definedName name="_xlnm.Print_Area" localSheetId="0">'(1) Data sheet'!$A$3:$IS$1048538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22522</author>
    <author>29541</author>
  </authors>
  <commentList>
    <comment ref="AX15" authorId="0">
      <text>
        <r>
          <rPr>
            <b/>
            <sz val="9"/>
            <rFont val="Times New Roman"/>
            <charset val="134"/>
          </rPr>
          <t>22522:</t>
        </r>
        <r>
          <rPr>
            <sz val="9"/>
            <rFont val="Times New Roman"/>
            <charset val="134"/>
          </rPr>
          <t xml:space="preserve">
mmeter reset &amp; new installed</t>
        </r>
      </text>
    </comment>
    <comment ref="AN21" authorId="0">
      <text>
        <r>
          <rPr>
            <b/>
            <sz val="9"/>
            <rFont val="Times New Roman"/>
            <charset val="134"/>
          </rPr>
          <t>22522:</t>
        </r>
        <r>
          <rPr>
            <sz val="9"/>
            <rFont val="Times New Roman"/>
            <charset val="134"/>
          </rPr>
          <t xml:space="preserve">
Reading changed mwh into kwh
</t>
        </r>
      </text>
    </comment>
    <comment ref="AB28" authorId="1">
      <text>
        <r>
          <rPr>
            <b/>
            <sz val="9"/>
            <rFont val="Times New Roman"/>
            <charset val="134"/>
          </rPr>
          <t>29541:</t>
        </r>
        <r>
          <rPr>
            <sz val="9"/>
            <rFont val="Times New Roman"/>
            <charset val="134"/>
          </rPr>
          <t xml:space="preserve">
</t>
        </r>
        <r>
          <rPr>
            <sz val="12"/>
            <rFont val="Times New Roman"/>
            <charset val="134"/>
          </rPr>
          <t>299.02250</t>
        </r>
      </text>
    </comment>
  </commentList>
</comments>
</file>

<file path=xl/sharedStrings.xml><?xml version="1.0" encoding="utf-8"?>
<sst xmlns="http://schemas.openxmlformats.org/spreadsheetml/2006/main" count="185" uniqueCount="112">
  <si>
    <t xml:space="preserve">                               </t>
  </si>
  <si>
    <t>DAILY_ENERGY_METER_READING_ FOR_THE_MONTH_OF FEB 2020</t>
  </si>
  <si>
    <t>SEP</t>
  </si>
  <si>
    <t>DATE</t>
  </si>
  <si>
    <t>NEW ETP1</t>
  </si>
  <si>
    <t>TOTAL KWH</t>
  </si>
  <si>
    <t>ETP2</t>
  </si>
  <si>
    <t>NBF-II</t>
  </si>
  <si>
    <t>7F-630A</t>
  </si>
  <si>
    <t>200V BUSBAR</t>
  </si>
  <si>
    <t>EVP BUS BAR</t>
  </si>
  <si>
    <t>RS UPS BUSBAR</t>
  </si>
  <si>
    <t>HEATER READIATOR</t>
  </si>
  <si>
    <t>AIR COMP. 1000 CFM</t>
  </si>
  <si>
    <t>MLTP DG ROOM</t>
  </si>
  <si>
    <t>ELECT PANEL-1</t>
  </si>
  <si>
    <t>MAIN UPS ROOM</t>
  </si>
  <si>
    <t>BUS BAR-1</t>
  </si>
  <si>
    <t>BUSBAR-2</t>
  </si>
  <si>
    <t>BUSBAR-4</t>
  </si>
  <si>
    <t>BUSBAR-5</t>
  </si>
  <si>
    <t>BUSBAR-6</t>
  </si>
  <si>
    <t>BUSBAR-7</t>
  </si>
  <si>
    <t>BUSBAR-8</t>
  </si>
  <si>
    <t>ATLAS-1</t>
  </si>
  <si>
    <t>ATLAS-2</t>
  </si>
  <si>
    <t>ATLAS-3</t>
  </si>
  <si>
    <t>ATLAS-4</t>
  </si>
  <si>
    <t>DM PLANT</t>
  </si>
  <si>
    <t>RO PLANT</t>
  </si>
  <si>
    <t>COMP UPS BUS BAR</t>
  </si>
  <si>
    <t>SURFACE TREATMENT-1</t>
  </si>
  <si>
    <t>VBF</t>
  </si>
  <si>
    <t>NBF-1</t>
  </si>
  <si>
    <t>NBF-3</t>
  </si>
  <si>
    <t>NBF-4</t>
  </si>
  <si>
    <t xml:space="preserve">COMP.PLANT 1600 AMP ACB NEW LT PANEL(11F) </t>
  </si>
  <si>
    <t>WTP-1</t>
  </si>
  <si>
    <t>AHU</t>
  </si>
  <si>
    <t>AIR WASHER-1</t>
  </si>
  <si>
    <t>A/W-2/3</t>
  </si>
  <si>
    <t>MFC AIR WAHER-1</t>
  </si>
  <si>
    <t>MFC AIR WASHER-2</t>
  </si>
  <si>
    <t>MFC AIR WASHER-3</t>
  </si>
  <si>
    <t>MFC AIR WASHER-4</t>
  </si>
  <si>
    <t>STP 40kld</t>
  </si>
  <si>
    <t>STP 100kld</t>
  </si>
  <si>
    <t>S/T-2 PANEL-1</t>
  </si>
  <si>
    <t>S/T-2 PANEL-2</t>
  </si>
  <si>
    <t>S/T-2 PANEL-3</t>
  </si>
  <si>
    <t>ENDURENCE M/C</t>
  </si>
  <si>
    <t xml:space="preserve">QA TEST LB </t>
  </si>
  <si>
    <t>B-196</t>
  </si>
  <si>
    <t>Molding Machine</t>
  </si>
  <si>
    <t>DG AUX</t>
  </si>
  <si>
    <t>VBF CT FAN</t>
  </si>
  <si>
    <t>CONDENSOR LINE</t>
  </si>
  <si>
    <t>TOTAL AIR COMP. UNIT</t>
  </si>
  <si>
    <t>ATLAS -5</t>
  </si>
  <si>
    <t>KAESER COMPRESSOR</t>
  </si>
  <si>
    <t>ADMIN-1                       (AC PANEL)</t>
  </si>
  <si>
    <t>ADMIN-1                       (basement panel)</t>
  </si>
  <si>
    <t>PNG METER READING</t>
  </si>
  <si>
    <t>TOTAL</t>
  </si>
  <si>
    <t>TUC SHOP</t>
  </si>
  <si>
    <t>NEW CANTEEN</t>
  </si>
  <si>
    <t>UPPCL (UNIT )</t>
  </si>
  <si>
    <t>DG UNIT</t>
  </si>
  <si>
    <t>total unit  (UPPCL+DG)</t>
  </si>
  <si>
    <t>Diesel consumption Ltr,</t>
  </si>
  <si>
    <t>DIESEL STOCK</t>
  </si>
  <si>
    <t>SPARE COST</t>
  </si>
  <si>
    <t>used According store (diesel)</t>
  </si>
  <si>
    <t>PNG (SCM) consumption</t>
  </si>
  <si>
    <t>sfc</t>
  </si>
  <si>
    <t>pf</t>
  </si>
  <si>
    <t>Total</t>
  </si>
  <si>
    <t>AIR WASHER</t>
  </si>
  <si>
    <t>AIR COMP.</t>
  </si>
  <si>
    <t>air comp 1</t>
  </si>
  <si>
    <t>air comp 2</t>
  </si>
  <si>
    <t>air comp 3</t>
  </si>
  <si>
    <t>air comp 4</t>
  </si>
  <si>
    <t>air comp 5</t>
  </si>
  <si>
    <t>air comp 6        (1000 cfm)</t>
  </si>
  <si>
    <t>air comp 7</t>
  </si>
  <si>
    <t>total</t>
  </si>
  <si>
    <t>person</t>
  </si>
  <si>
    <t>number</t>
  </si>
  <si>
    <t>forklift</t>
  </si>
  <si>
    <t>rakesh</t>
  </si>
  <si>
    <t>bendy</t>
  </si>
  <si>
    <t>ravindra</t>
  </si>
  <si>
    <t>vikas</t>
  </si>
  <si>
    <t>akash</t>
  </si>
  <si>
    <t>haransh</t>
  </si>
  <si>
    <t>Name</t>
  </si>
  <si>
    <t>contact no</t>
  </si>
  <si>
    <t>work</t>
  </si>
  <si>
    <t>Jivan chandel</t>
  </si>
  <si>
    <t>diesel dip check</t>
  </si>
  <si>
    <t>umesh</t>
  </si>
  <si>
    <t>krishna store</t>
  </si>
  <si>
    <t>34 battery 200AH(513400)</t>
  </si>
  <si>
    <t>tana</t>
  </si>
  <si>
    <t>bvg head</t>
  </si>
  <si>
    <t xml:space="preserve"> </t>
  </si>
  <si>
    <t>v</t>
  </si>
  <si>
    <t>UPPCL POWER</t>
  </si>
  <si>
    <t>%</t>
  </si>
  <si>
    <t>SOLAR POWER</t>
  </si>
  <si>
    <t>DG POWER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</si>
</sst>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  <numFmt numFmtId="182" formatCode="0.0_ "/>
    <numFmt numFmtId="183" formatCode="d\ mmm\ yy"/>
    <numFmt numFmtId="184" formatCode="mmm/yy"/>
    <numFmt numFmtId="185" formatCode="0.0000"/>
    <numFmt numFmtId="186" formatCode="0.000_ "/>
    <numFmt numFmtId="187" formatCode="0.00_ "/>
    <numFmt numFmtId="188" formatCode="0.00000"/>
  </numFmts>
  <fonts count="43">
    <font>
      <sz val="11"/>
      <color theme="1"/>
      <name val="Calibri"/>
      <charset val="134"/>
      <scheme val="minor"/>
    </font>
    <font>
      <b/>
      <sz val="14"/>
      <name val="Arial"/>
      <charset val="134"/>
    </font>
    <font>
      <sz val="10"/>
      <name val="Arial"/>
      <charset val="134"/>
    </font>
    <font>
      <sz val="12"/>
      <name val="Arial"/>
      <charset val="134"/>
    </font>
    <font>
      <sz val="14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b/>
      <sz val="12"/>
      <name val="바탕"/>
      <charset val="134"/>
    </font>
    <font>
      <b/>
      <sz val="13"/>
      <name val="바탕"/>
      <charset val="134"/>
    </font>
    <font>
      <b/>
      <sz val="12"/>
      <color theme="1"/>
      <name val="Arial"/>
      <charset val="134"/>
    </font>
    <font>
      <b/>
      <sz val="12"/>
      <color indexed="10"/>
      <name val="Arial"/>
      <charset val="134"/>
    </font>
    <font>
      <b/>
      <sz val="12"/>
      <color rgb="FFFF0000"/>
      <name val="Arial"/>
      <charset val="134"/>
    </font>
    <font>
      <b/>
      <sz val="14"/>
      <color rgb="FFFF0000"/>
      <name val="Arial"/>
      <charset val="134"/>
    </font>
    <font>
      <b/>
      <sz val="14"/>
      <color indexed="10"/>
      <name val="Arial"/>
      <charset val="134"/>
    </font>
    <font>
      <b/>
      <sz val="14"/>
      <color theme="1"/>
      <name val="Arial"/>
      <charset val="134"/>
    </font>
    <font>
      <b/>
      <sz val="10"/>
      <color theme="1"/>
      <name val="Arial"/>
      <charset val="134"/>
    </font>
    <font>
      <b/>
      <sz val="9"/>
      <name val="Arial"/>
      <charset val="134"/>
    </font>
    <font>
      <sz val="10"/>
      <color theme="1"/>
      <name val="Arial"/>
      <charset val="134"/>
    </font>
    <font>
      <sz val="14"/>
      <color theme="1"/>
      <name val="Arial"/>
      <charset val="134"/>
    </font>
    <font>
      <b/>
      <sz val="11"/>
      <name val="Arial"/>
      <charset val="134"/>
    </font>
    <font>
      <sz val="12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sz val="12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9" borderId="11" applyNumberFormat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1" fillId="10" borderId="11" applyNumberFormat="0" applyAlignment="0" applyProtection="0">
      <alignment vertical="center"/>
    </xf>
    <xf numFmtId="0" fontId="32" fillId="11" borderId="13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2" fillId="0" borderId="0" applyProtection="0"/>
    <xf numFmtId="0" fontId="2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80" fontId="0" fillId="0" borderId="1" xfId="0" applyNumberFormat="1" applyBorder="1"/>
    <xf numFmtId="18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82" fontId="0" fillId="0" borderId="1" xfId="0" applyNumberFormat="1" applyBorder="1" applyAlignment="1">
      <alignment horizontal="center"/>
    </xf>
    <xf numFmtId="181" fontId="0" fillId="4" borderId="1" xfId="0" applyNumberFormat="1" applyFill="1" applyBorder="1" applyAlignment="1">
      <alignment horizontal="center"/>
    </xf>
    <xf numFmtId="181" fontId="0" fillId="0" borderId="2" xfId="0" applyNumberForma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 wrapText="1"/>
    </xf>
    <xf numFmtId="183" fontId="9" fillId="4" borderId="4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81" fontId="5" fillId="3" borderId="1" xfId="0" applyNumberFormat="1" applyFont="1" applyFill="1" applyBorder="1" applyAlignment="1">
      <alignment horizontal="center" vertical="center" wrapText="1"/>
    </xf>
    <xf numFmtId="1" fontId="11" fillId="4" borderId="1" xfId="0" applyNumberFormat="1" applyFont="1" applyFill="1" applyBorder="1" applyAlignment="1">
      <alignment horizontal="center" vertical="center"/>
    </xf>
    <xf numFmtId="181" fontId="9" fillId="3" borderId="1" xfId="0" applyNumberFormat="1" applyFont="1" applyFill="1" applyBorder="1" applyAlignment="1">
      <alignment horizontal="center" vertical="center" wrapText="1"/>
    </xf>
    <xf numFmtId="2" fontId="9" fillId="3" borderId="1" xfId="0" applyNumberFormat="1" applyFont="1" applyFill="1" applyBorder="1" applyAlignment="1">
      <alignment horizontal="center" vertical="center"/>
    </xf>
    <xf numFmtId="183" fontId="9" fillId="0" borderId="4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84" fontId="8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185" fontId="5" fillId="3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186" fontId="5" fillId="3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 vertical="center"/>
    </xf>
    <xf numFmtId="20" fontId="2" fillId="3" borderId="0" xfId="0" applyNumberFormat="1" applyFont="1" applyFill="1" applyAlignment="1">
      <alignment horizontal="center" vertical="center"/>
    </xf>
    <xf numFmtId="187" fontId="5" fillId="3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187" fontId="9" fillId="3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188" fontId="5" fillId="3" borderId="1" xfId="0" applyNumberFormat="1" applyFont="1" applyFill="1" applyBorder="1" applyAlignment="1">
      <alignment horizontal="center" vertical="center"/>
    </xf>
    <xf numFmtId="188" fontId="9" fillId="3" borderId="1" xfId="0" applyNumberFormat="1" applyFont="1" applyFill="1" applyBorder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horizontal="center" vertical="center" wrapText="1"/>
    </xf>
    <xf numFmtId="0" fontId="15" fillId="4" borderId="1" xfId="0" applyNumberFormat="1" applyFont="1" applyFill="1" applyBorder="1" applyAlignment="1">
      <alignment horizontal="center" vertical="center" wrapText="1"/>
    </xf>
    <xf numFmtId="1" fontId="1" fillId="0" borderId="5" xfId="49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" fontId="14" fillId="4" borderId="5" xfId="49" applyNumberFormat="1" applyFont="1" applyFill="1" applyBorder="1" applyAlignment="1" applyProtection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horizontal="center" vertical="center"/>
    </xf>
    <xf numFmtId="2" fontId="5" fillId="0" borderId="6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2" fontId="17" fillId="4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4" fillId="4" borderId="0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2" fontId="20" fillId="4" borderId="1" xfId="0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" fontId="17" fillId="4" borderId="1" xfId="0" applyNumberFormat="1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AUG 15" xfId="49"/>
    <cellStyle name="Normal_Power Cost" xfId="50"/>
  </cellStyles>
  <tableStyles count="0" defaultTableStyle="TableStyleMedium2" defaultPivotStyle="PivotStyleLight16"/>
  <colors>
    <mruColors>
      <color rgb="00FFFF00"/>
      <color rgb="00F622AF"/>
      <color rgb="00BBFFFF"/>
      <color rgb="0099CC00"/>
      <color rgb="00A8E5E3"/>
      <color rgb="00619D13"/>
      <color rgb="00000000"/>
      <color rgb="007DD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  <a:r>
              <a:rPr u="none" strike="noStrike" cap="none" normalizeH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</a:rPr>
              <a:t>Air compressor unit Oct 24</a:t>
            </a:r>
            <a:endParaRPr u="none" strike="noStrike" cap="none" normalizeH="0">
              <a:solidFill>
                <a:schemeClr val="tx1"/>
              </a:solidFill>
              <a:uFill>
                <a:solidFill>
                  <a:schemeClr val="tx1"/>
                </a:solidFill>
              </a:u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'(1) Data sheet'!$FI$3:$FI$22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84734848"/>
        <c:axId val="184736384"/>
      </c:barChart>
      <c:catAx>
        <c:axId val="18473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84736384"/>
        <c:crosses val="autoZero"/>
        <c:auto val="1"/>
        <c:lblAlgn val="ctr"/>
        <c:lblOffset val="100"/>
        <c:noMultiLvlLbl val="0"/>
      </c:catAx>
      <c:valAx>
        <c:axId val="1847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847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21afdca-f67c-4c36-987c-ef8dd8801517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'(1) Data sheet'!$EH$3:$EH$31</c:f>
              <c:numCache>
                <c:formatCode>0.00</c:formatCode>
                <c:ptCount val="29"/>
                <c:pt idx="0">
                  <c:v>3023.953</c:v>
                </c:pt>
                <c:pt idx="1">
                  <c:v>2393.624</c:v>
                </c:pt>
                <c:pt idx="2">
                  <c:v>2938.83799999995</c:v>
                </c:pt>
                <c:pt idx="3">
                  <c:v>2705.8500000001</c:v>
                </c:pt>
                <c:pt idx="4">
                  <c:v>2795.39599999997</c:v>
                </c:pt>
                <c:pt idx="5">
                  <c:v>2868.29799999996</c:v>
                </c:pt>
                <c:pt idx="6">
                  <c:v>3025.37200000001</c:v>
                </c:pt>
                <c:pt idx="7">
                  <c:v>3053.51800000002</c:v>
                </c:pt>
                <c:pt idx="8">
                  <c:v>3127.55399999999</c:v>
                </c:pt>
                <c:pt idx="9">
                  <c:v>3253.79799999996</c:v>
                </c:pt>
                <c:pt idx="10">
                  <c:v>3409.60599999999</c:v>
                </c:pt>
                <c:pt idx="11">
                  <c:v>3364.62000000005</c:v>
                </c:pt>
                <c:pt idx="12">
                  <c:v>2451.73399999989</c:v>
                </c:pt>
                <c:pt idx="13">
                  <c:v>2457.13200000014</c:v>
                </c:pt>
                <c:pt idx="14">
                  <c:v>2973.33819999991</c:v>
                </c:pt>
                <c:pt idx="15">
                  <c:v>2673.75800000006</c:v>
                </c:pt>
                <c:pt idx="16">
                  <c:v>2995.19699999995</c:v>
                </c:pt>
                <c:pt idx="17">
                  <c:v>3223.44599999997</c:v>
                </c:pt>
                <c:pt idx="18">
                  <c:v>3310.20299999999</c:v>
                </c:pt>
                <c:pt idx="19">
                  <c:v>3330.24800000009</c:v>
                </c:pt>
                <c:pt idx="20">
                  <c:v>3138.272</c:v>
                </c:pt>
                <c:pt idx="21">
                  <c:v>3208.52399999996</c:v>
                </c:pt>
                <c:pt idx="22">
                  <c:v>3360.65000000001</c:v>
                </c:pt>
                <c:pt idx="23">
                  <c:v>3060.796</c:v>
                </c:pt>
                <c:pt idx="24">
                  <c:v>3300.91399999996</c:v>
                </c:pt>
                <c:pt idx="25">
                  <c:v>3366.97200000004</c:v>
                </c:pt>
                <c:pt idx="26">
                  <c:v>3340.958</c:v>
                </c:pt>
                <c:pt idx="27">
                  <c:v>3356.15200000002</c:v>
                </c:pt>
                <c:pt idx="28">
                  <c:v>3157.28999999999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4109312"/>
        <c:axId val="184119296"/>
      </c:lineChart>
      <c:catAx>
        <c:axId val="18410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119296"/>
        <c:crosses val="autoZero"/>
        <c:auto val="1"/>
        <c:lblAlgn val="ctr"/>
        <c:lblOffset val="100"/>
        <c:noMultiLvlLbl val="0"/>
      </c:catAx>
      <c:valAx>
        <c:axId val="1841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1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b662d4c-67fa-42bf-b571-5e13748d043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165</xdr:col>
      <xdr:colOff>314325</xdr:colOff>
      <xdr:row>9</xdr:row>
      <xdr:rowOff>267970</xdr:rowOff>
    </xdr:from>
    <xdr:to>
      <xdr:col>181</xdr:col>
      <xdr:colOff>588010</xdr:colOff>
      <xdr:row>23</xdr:row>
      <xdr:rowOff>49530</xdr:rowOff>
    </xdr:to>
    <xdr:graphicFrame>
      <xdr:nvGraphicFramePr>
        <xdr:cNvPr id="2" name="Chart 1"/>
        <xdr:cNvGraphicFramePr/>
      </xdr:nvGraphicFramePr>
      <xdr:xfrm>
        <a:off x="175233330" y="2931795"/>
        <a:ext cx="10301605" cy="4217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139</xdr:col>
      <xdr:colOff>419735</xdr:colOff>
      <xdr:row>26</xdr:row>
      <xdr:rowOff>244475</xdr:rowOff>
    </xdr:from>
    <xdr:to>
      <xdr:col>149</xdr:col>
      <xdr:colOff>201930</xdr:colOff>
      <xdr:row>35</xdr:row>
      <xdr:rowOff>212090</xdr:rowOff>
    </xdr:to>
    <xdr:graphicFrame>
      <xdr:nvGraphicFramePr>
        <xdr:cNvPr id="3" name="Chart 2"/>
        <xdr:cNvGraphicFramePr/>
      </xdr:nvGraphicFramePr>
      <xdr:xfrm>
        <a:off x="153341070" y="8295005"/>
        <a:ext cx="801941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T1048538"/>
  <sheetViews>
    <sheetView tabSelected="1" view="pageBreakPreview" zoomScale="55" zoomScaleNormal="87" workbookViewId="0">
      <pane xSplit="1" ySplit="2" topLeftCell="B3" activePane="bottomRight" state="frozen"/>
      <selection/>
      <selection pane="topRight"/>
      <selection pane="bottomLeft"/>
      <selection pane="bottomRight" activeCell="F17" sqref="F17"/>
    </sheetView>
  </sheetViews>
  <sheetFormatPr defaultColWidth="9.13888888888889" defaultRowHeight="15" customHeight="1"/>
  <cols>
    <col min="1" max="1" width="16.712962962963" style="20" customWidth="1"/>
    <col min="2" max="2" width="15" style="21" customWidth="1"/>
    <col min="3" max="5" width="14.712962962963" style="20" customWidth="1"/>
    <col min="6" max="6" width="14.4259259259259" style="21" customWidth="1"/>
    <col min="7" max="7" width="16.4259259259259" style="20" customWidth="1"/>
    <col min="8" max="8" width="17.5740740740741" style="21" customWidth="1"/>
    <col min="9" max="9" width="18.5740740740741" style="20" customWidth="1"/>
    <col min="10" max="10" width="12.712962962963" style="21" customWidth="1"/>
    <col min="11" max="11" width="15.287037037037" style="20" customWidth="1"/>
    <col min="12" max="12" width="14.712962962963" style="21" customWidth="1"/>
    <col min="13" max="13" width="14.5740740740741" style="20" customWidth="1"/>
    <col min="14" max="14" width="15.1388888888889" style="21" customWidth="1"/>
    <col min="15" max="15" width="15.287037037037" style="20" customWidth="1"/>
    <col min="16" max="16" width="15.1388888888889" style="21" customWidth="1"/>
    <col min="17" max="17" width="15.287037037037" style="20" customWidth="1"/>
    <col min="18" max="18" width="17" style="21" customWidth="1"/>
    <col min="19" max="19" width="23.712962962963" style="20" customWidth="1"/>
    <col min="20" max="20" width="15.287037037037" style="21" customWidth="1"/>
    <col min="21" max="21" width="16.4259259259259" style="20" customWidth="1"/>
    <col min="22" max="22" width="14.287037037037" style="21" customWidth="1"/>
    <col min="23" max="23" width="15.712962962963" style="20" customWidth="1"/>
    <col min="24" max="24" width="17.287037037037" style="21" customWidth="1"/>
    <col min="25" max="25" width="17.8518518518519" style="20" customWidth="1"/>
    <col min="26" max="26" width="17" style="21" customWidth="1"/>
    <col min="27" max="27" width="14.712962962963" style="20" customWidth="1"/>
    <col min="28" max="28" width="12.712962962963" style="21" customWidth="1"/>
    <col min="29" max="29" width="15.712962962963" style="20" customWidth="1"/>
    <col min="30" max="30" width="14.8518518518519" style="21" customWidth="1"/>
    <col min="31" max="31" width="16.1388888888889" style="20" customWidth="1"/>
    <col min="32" max="32" width="18.5740740740741" style="21" customWidth="1"/>
    <col min="33" max="33" width="14.712962962963" style="20" customWidth="1"/>
    <col min="34" max="34" width="15.1388888888889" style="21" customWidth="1"/>
    <col min="35" max="35" width="15" style="20" customWidth="1"/>
    <col min="36" max="36" width="15.1388888888889" style="21" customWidth="1"/>
    <col min="37" max="37" width="17.287037037037" style="20" customWidth="1"/>
    <col min="38" max="38" width="14.4259259259259" style="21" customWidth="1"/>
    <col min="39" max="39" width="15.5740740740741" style="20" customWidth="1"/>
    <col min="40" max="40" width="12.712962962963" style="21" customWidth="1"/>
    <col min="41" max="41" width="15.712962962963" style="20" customWidth="1"/>
    <col min="42" max="42" width="14.287037037037" style="21" customWidth="1"/>
    <col min="43" max="43" width="16.1388888888889" style="20" customWidth="1"/>
    <col min="44" max="44" width="15.1388888888889" style="21" customWidth="1"/>
    <col min="45" max="45" width="20.8518518518519" style="20" customWidth="1"/>
    <col min="46" max="46" width="12.712962962963" style="21" customWidth="1"/>
    <col min="47" max="47" width="12.712962962963" style="20" customWidth="1"/>
    <col min="48" max="48" width="15.5740740740741" style="21" customWidth="1"/>
    <col min="49" max="50" width="16.8518518518519" style="20" customWidth="1"/>
    <col min="51" max="51" width="18.4259259259259" style="20" customWidth="1"/>
    <col min="52" max="52" width="19" style="21" customWidth="1"/>
    <col min="53" max="53" width="14.712962962963" style="20" customWidth="1"/>
    <col min="54" max="54" width="23" style="21" customWidth="1"/>
    <col min="55" max="55" width="20.287037037037" style="20" customWidth="1"/>
    <col min="56" max="56" width="16.287037037037" style="21" customWidth="1"/>
    <col min="57" max="57" width="20.8518518518519" style="20" customWidth="1"/>
    <col min="58" max="58" width="12.712962962963" style="21" customWidth="1"/>
    <col min="59" max="59" width="18.1388888888889" style="20" customWidth="1"/>
    <col min="60" max="60" width="13.1388888888889" style="21" customWidth="1"/>
    <col min="61" max="61" width="16.8518518518519" style="20" customWidth="1"/>
    <col min="62" max="62" width="17.1388888888889" style="21" customWidth="1"/>
    <col min="63" max="63" width="15.4259259259259" style="20" customWidth="1"/>
    <col min="64" max="64" width="16.5740740740741" style="21" customWidth="1"/>
    <col min="65" max="65" width="22.287037037037" style="20" customWidth="1"/>
    <col min="66" max="66" width="12.712962962963" style="21" customWidth="1"/>
    <col min="67" max="67" width="13.4259259259259" style="20" customWidth="1"/>
    <col min="68" max="68" width="15.8518518518519" style="21" customWidth="1"/>
    <col min="69" max="69" width="14.712962962963" style="20" customWidth="1"/>
    <col min="70" max="70" width="17.287037037037" style="21" customWidth="1"/>
    <col min="71" max="71" width="14.1388888888889" style="20" customWidth="1"/>
    <col min="72" max="72" width="19.4259259259259" style="21" customWidth="1"/>
    <col min="73" max="73" width="15.287037037037" style="20" customWidth="1"/>
    <col min="74" max="74" width="15.1388888888889" style="21" customWidth="1"/>
    <col min="75" max="75" width="16.4259259259259" style="20" customWidth="1"/>
    <col min="76" max="76" width="16.287037037037" style="21" customWidth="1"/>
    <col min="77" max="77" width="16" style="20" customWidth="1"/>
    <col min="78" max="78" width="16.1388888888889" style="21" customWidth="1"/>
    <col min="79" max="79" width="16" style="20" customWidth="1"/>
    <col min="80" max="80" width="15.5740740740741" style="21" customWidth="1"/>
    <col min="81" max="81" width="16.8518518518519" style="20" customWidth="1"/>
    <col min="82" max="82" width="12.712962962963" style="21" customWidth="1"/>
    <col min="83" max="83" width="12.712962962963" style="20" customWidth="1"/>
    <col min="84" max="84" width="15.4259259259259" style="21" customWidth="1"/>
    <col min="85" max="85" width="12.712962962963" style="20" customWidth="1"/>
    <col min="86" max="86" width="21.4259259259259" style="21" customWidth="1"/>
    <col min="87" max="87" width="17" style="20" customWidth="1"/>
    <col min="88" max="88" width="12.712962962963" style="21" customWidth="1"/>
    <col min="89" max="89" width="15.8518518518519" style="20" customWidth="1"/>
    <col min="90" max="90" width="12.712962962963" style="21" customWidth="1"/>
    <col min="91" max="91" width="12.712962962963" style="20" customWidth="1"/>
    <col min="92" max="92" width="19.5740740740741" style="21" customWidth="1"/>
    <col min="93" max="93" width="12.712962962963" style="20" hidden="1" customWidth="1"/>
    <col min="94" max="94" width="13.4259259259259" style="20" hidden="1" customWidth="1"/>
    <col min="95" max="95" width="12.8518518518519" style="20" customWidth="1"/>
    <col min="96" max="96" width="16.5740740740741" style="21" customWidth="1"/>
    <col min="97" max="97" width="18.1388888888889" style="20" customWidth="1"/>
    <col min="98" max="98" width="12.712962962963" style="21" customWidth="1"/>
    <col min="99" max="99" width="14.712962962963" style="20" customWidth="1"/>
    <col min="100" max="100" width="15" style="21" customWidth="1"/>
    <col min="101" max="101" width="15.712962962963" style="20" customWidth="1"/>
    <col min="102" max="102" width="17.1388888888889" style="21" customWidth="1"/>
    <col min="103" max="103" width="12.712962962963" style="20" customWidth="1"/>
    <col min="104" max="104" width="9.13888888888889" style="20" hidden="1" customWidth="1"/>
    <col min="105" max="105" width="16.4259259259259" style="21" customWidth="1"/>
    <col min="106" max="106" width="20.712962962963" style="20" customWidth="1"/>
    <col min="107" max="107" width="19.4259259259259" style="22" customWidth="1"/>
    <col min="108" max="108" width="18.5740740740741" style="21" customWidth="1"/>
    <col min="109" max="109" width="16" style="20" customWidth="1"/>
    <col min="110" max="110" width="18.5740740740741" style="21" customWidth="1"/>
    <col min="111" max="112" width="21.5740740740741" style="21" customWidth="1"/>
    <col min="113" max="113" width="17.8518518518519" style="20" customWidth="1"/>
    <col min="114" max="114" width="17.712962962963" style="21" customWidth="1"/>
    <col min="115" max="115" width="17.8518518518519" style="20" customWidth="1"/>
    <col min="116" max="116" width="23" style="23" customWidth="1"/>
    <col min="117" max="117" width="21" style="20" customWidth="1"/>
    <col min="118" max="118" width="23" style="23" customWidth="1"/>
    <col min="119" max="121" width="21" style="20" customWidth="1"/>
    <col min="122" max="122" width="21.8518518518519" style="24" customWidth="1"/>
    <col min="123" max="123" width="13.4259259259259" style="20" customWidth="1"/>
    <col min="124" max="124" width="16" style="20" customWidth="1"/>
    <col min="125" max="125" width="17.287037037037" style="20" customWidth="1"/>
    <col min="126" max="126" width="19.5740740740741" style="25" customWidth="1"/>
    <col min="127" max="127" width="20.8518518518519" style="20" customWidth="1"/>
    <col min="128" max="128" width="29.712962962963" style="26" customWidth="1"/>
    <col min="129" max="129" width="15.8518518518519" style="26" customWidth="1"/>
    <col min="130" max="130" width="9.13888888888889" style="27"/>
    <col min="131" max="131" width="9.13888888888889" style="20"/>
    <col min="132" max="132" width="15.5740740740741" style="20" customWidth="1"/>
    <col min="133" max="133" width="15" style="20" customWidth="1"/>
    <col min="134" max="135" width="16.712962962963" style="20" customWidth="1"/>
    <col min="136" max="136" width="15" style="20" customWidth="1"/>
    <col min="137" max="137" width="16.712962962963" style="20" customWidth="1"/>
    <col min="138" max="138" width="13.5740740740741" style="20" customWidth="1"/>
    <col min="139" max="140" width="9.13888888888889" style="20"/>
    <col min="141" max="141" width="17.5740740740741" style="20" customWidth="1"/>
    <col min="142" max="142" width="14.8518518518519" style="20" customWidth="1"/>
    <col min="143" max="143" width="17" style="20" customWidth="1"/>
    <col min="144" max="146" width="9.13888888888889" style="20"/>
    <col min="147" max="147" width="15.8518518518519" style="20" customWidth="1"/>
    <col min="148" max="154" width="9.13888888888889" style="20"/>
    <col min="155" max="155" width="14" style="20" customWidth="1"/>
    <col min="156" max="156" width="22.712962962963" style="20" customWidth="1"/>
    <col min="157" max="157" width="25.8518518518519" style="20" customWidth="1"/>
    <col min="158" max="158" width="10.8518518518519" style="20"/>
    <col min="159" max="159" width="11.8518518518519" style="20"/>
    <col min="160" max="161" width="10.8518518518519" style="20"/>
    <col min="162" max="162" width="11.8518518518519" style="20"/>
    <col min="163" max="163" width="12.4259259259259" style="20" customWidth="1"/>
    <col min="164" max="164" width="10.8518518518519" style="20"/>
    <col min="165" max="165" width="12.8518518518519" style="20" customWidth="1"/>
    <col min="166" max="16383" width="9.13888888888889" style="20"/>
  </cols>
  <sheetData>
    <row r="1" ht="24.75" hidden="1" customHeight="1" spans="1:115">
      <c r="A1" s="28" t="s">
        <v>0</v>
      </c>
      <c r="B1" s="29" t="s">
        <v>1</v>
      </c>
      <c r="C1" s="30"/>
      <c r="D1" s="30"/>
      <c r="E1" s="30"/>
      <c r="F1" s="29"/>
      <c r="G1" s="30"/>
      <c r="H1" s="29" t="s">
        <v>2</v>
      </c>
      <c r="I1" s="45">
        <v>44105</v>
      </c>
      <c r="J1" s="29"/>
      <c r="K1" s="30"/>
      <c r="L1" s="29"/>
      <c r="M1" s="30"/>
      <c r="N1" s="29"/>
      <c r="O1" s="30"/>
      <c r="P1" s="29"/>
      <c r="Q1" s="30"/>
      <c r="R1" s="29"/>
      <c r="S1" s="30"/>
      <c r="T1" s="29"/>
      <c r="U1" s="30"/>
      <c r="V1" s="29"/>
      <c r="W1" s="30"/>
      <c r="X1" s="29"/>
      <c r="Y1" s="30"/>
      <c r="Z1" s="29"/>
      <c r="AA1" s="30"/>
      <c r="AB1" s="29"/>
      <c r="AC1" s="30"/>
      <c r="AD1" s="29"/>
      <c r="AE1" s="30"/>
      <c r="AF1" s="29"/>
      <c r="AG1" s="30"/>
      <c r="AH1" s="29"/>
      <c r="AI1" s="30"/>
      <c r="AJ1" s="29"/>
      <c r="AK1" s="30"/>
      <c r="AL1" s="29"/>
      <c r="AM1" s="30"/>
      <c r="AN1" s="29"/>
      <c r="AO1" s="30"/>
      <c r="AP1" s="29"/>
      <c r="AQ1" s="30"/>
      <c r="AR1" s="29"/>
      <c r="AS1" s="30"/>
      <c r="AT1" s="29"/>
      <c r="AU1" s="30"/>
      <c r="AV1" s="29"/>
      <c r="AW1" s="30"/>
      <c r="AX1" s="30"/>
      <c r="AY1" s="30"/>
      <c r="AZ1" s="29"/>
      <c r="BA1" s="30"/>
      <c r="BB1" s="29"/>
      <c r="BC1" s="30"/>
      <c r="BD1" s="29"/>
      <c r="BE1" s="30"/>
      <c r="BF1" s="29"/>
      <c r="BG1" s="30"/>
      <c r="BH1" s="29"/>
      <c r="BI1" s="30"/>
      <c r="BJ1" s="29"/>
      <c r="BK1" s="30"/>
      <c r="BL1" s="29"/>
      <c r="BM1" s="30"/>
      <c r="BN1" s="29"/>
      <c r="BO1" s="30"/>
      <c r="BP1" s="29"/>
      <c r="BQ1" s="30"/>
      <c r="BR1" s="29"/>
      <c r="BS1" s="30"/>
      <c r="BT1" s="55">
        <f>BR4-BR3</f>
        <v>0.362690000000001</v>
      </c>
      <c r="BU1" s="30"/>
      <c r="BV1" s="29"/>
      <c r="BW1" s="30"/>
      <c r="BX1" s="29"/>
      <c r="BY1" s="30"/>
      <c r="BZ1" s="29"/>
      <c r="CA1" s="30"/>
      <c r="CB1" s="29"/>
      <c r="CC1" s="30"/>
      <c r="CD1" s="29"/>
      <c r="CE1" s="30"/>
      <c r="CF1" s="29"/>
      <c r="CG1" s="30"/>
      <c r="CH1" s="29"/>
      <c r="CI1" s="30"/>
      <c r="CJ1" s="29"/>
      <c r="CK1" s="30"/>
      <c r="CL1" s="29"/>
      <c r="CM1" s="30"/>
      <c r="CN1" s="29"/>
      <c r="CO1" s="30"/>
      <c r="CP1" s="30"/>
      <c r="CQ1" s="30"/>
      <c r="CR1" s="29"/>
      <c r="CS1" s="30"/>
      <c r="CT1" s="29"/>
      <c r="CU1" s="30"/>
      <c r="CV1" s="29"/>
      <c r="CW1" s="30"/>
      <c r="CX1" s="29"/>
      <c r="CY1" s="30"/>
      <c r="CZ1" s="30"/>
      <c r="DA1" s="29"/>
      <c r="DB1" s="30"/>
      <c r="DC1" s="30"/>
      <c r="DD1" s="29"/>
      <c r="DE1" s="30"/>
      <c r="DF1" s="29"/>
      <c r="DG1" s="29"/>
      <c r="DH1" s="29"/>
      <c r="DI1" s="30"/>
      <c r="DJ1" s="29"/>
      <c r="DK1" s="30"/>
    </row>
    <row r="2" s="17" customFormat="1" ht="35.1" customHeight="1" spans="1:306">
      <c r="A2" s="31" t="s">
        <v>3</v>
      </c>
      <c r="B2" s="32" t="s">
        <v>4</v>
      </c>
      <c r="C2" s="32" t="s">
        <v>5</v>
      </c>
      <c r="D2" s="32" t="s">
        <v>6</v>
      </c>
      <c r="E2" s="32" t="s">
        <v>5</v>
      </c>
      <c r="F2" s="32" t="s">
        <v>7</v>
      </c>
      <c r="G2" s="32" t="s">
        <v>5</v>
      </c>
      <c r="H2" s="32" t="s">
        <v>8</v>
      </c>
      <c r="I2" s="32" t="s">
        <v>5</v>
      </c>
      <c r="J2" s="32" t="s">
        <v>9</v>
      </c>
      <c r="K2" s="32" t="s">
        <v>5</v>
      </c>
      <c r="L2" s="32" t="s">
        <v>10</v>
      </c>
      <c r="M2" s="32" t="s">
        <v>5</v>
      </c>
      <c r="N2" s="32" t="s">
        <v>11</v>
      </c>
      <c r="O2" s="32" t="s">
        <v>5</v>
      </c>
      <c r="P2" s="32" t="s">
        <v>12</v>
      </c>
      <c r="Q2" s="32" t="s">
        <v>5</v>
      </c>
      <c r="R2" s="32" t="s">
        <v>13</v>
      </c>
      <c r="S2" s="32" t="s">
        <v>5</v>
      </c>
      <c r="T2" s="32" t="s">
        <v>14</v>
      </c>
      <c r="U2" s="32" t="s">
        <v>5</v>
      </c>
      <c r="V2" s="32" t="s">
        <v>15</v>
      </c>
      <c r="W2" s="32" t="s">
        <v>5</v>
      </c>
      <c r="X2" s="32" t="s">
        <v>16</v>
      </c>
      <c r="Y2" s="32" t="s">
        <v>5</v>
      </c>
      <c r="Z2" s="32" t="s">
        <v>17</v>
      </c>
      <c r="AA2" s="32" t="s">
        <v>5</v>
      </c>
      <c r="AB2" s="32" t="s">
        <v>18</v>
      </c>
      <c r="AC2" s="32" t="s">
        <v>5</v>
      </c>
      <c r="AD2" s="32" t="s">
        <v>19</v>
      </c>
      <c r="AE2" s="32" t="s">
        <v>5</v>
      </c>
      <c r="AF2" s="32" t="s">
        <v>20</v>
      </c>
      <c r="AG2" s="32" t="s">
        <v>5</v>
      </c>
      <c r="AH2" s="32" t="s">
        <v>21</v>
      </c>
      <c r="AI2" s="32" t="s">
        <v>5</v>
      </c>
      <c r="AJ2" s="32" t="s">
        <v>22</v>
      </c>
      <c r="AK2" s="32" t="s">
        <v>5</v>
      </c>
      <c r="AL2" s="32" t="s">
        <v>23</v>
      </c>
      <c r="AM2" s="32" t="s">
        <v>5</v>
      </c>
      <c r="AN2" s="32" t="s">
        <v>24</v>
      </c>
      <c r="AO2" s="32" t="s">
        <v>5</v>
      </c>
      <c r="AP2" s="32" t="s">
        <v>25</v>
      </c>
      <c r="AQ2" s="32" t="s">
        <v>5</v>
      </c>
      <c r="AR2" s="32" t="s">
        <v>26</v>
      </c>
      <c r="AS2" s="32" t="s">
        <v>5</v>
      </c>
      <c r="AT2" s="31" t="s">
        <v>27</v>
      </c>
      <c r="AU2" s="32" t="s">
        <v>5</v>
      </c>
      <c r="AV2" s="31" t="s">
        <v>28</v>
      </c>
      <c r="AW2" s="32" t="s">
        <v>5</v>
      </c>
      <c r="AX2" s="31" t="s">
        <v>29</v>
      </c>
      <c r="AY2" s="32" t="s">
        <v>5</v>
      </c>
      <c r="AZ2" s="32" t="s">
        <v>30</v>
      </c>
      <c r="BA2" s="32" t="s">
        <v>5</v>
      </c>
      <c r="BB2" s="32" t="s">
        <v>31</v>
      </c>
      <c r="BC2" s="32" t="s">
        <v>5</v>
      </c>
      <c r="BD2" s="32" t="s">
        <v>32</v>
      </c>
      <c r="BE2" s="32" t="s">
        <v>5</v>
      </c>
      <c r="BF2" s="32" t="s">
        <v>33</v>
      </c>
      <c r="BG2" s="32" t="s">
        <v>5</v>
      </c>
      <c r="BH2" s="32" t="s">
        <v>34</v>
      </c>
      <c r="BI2" s="32" t="s">
        <v>5</v>
      </c>
      <c r="BJ2" s="32" t="s">
        <v>35</v>
      </c>
      <c r="BK2" s="32" t="s">
        <v>5</v>
      </c>
      <c r="BL2" s="32" t="s">
        <v>36</v>
      </c>
      <c r="BM2" s="32" t="s">
        <v>5</v>
      </c>
      <c r="BN2" s="32" t="s">
        <v>37</v>
      </c>
      <c r="BO2" s="32" t="s">
        <v>5</v>
      </c>
      <c r="BP2" s="32" t="s">
        <v>38</v>
      </c>
      <c r="BQ2" s="32" t="s">
        <v>5</v>
      </c>
      <c r="BR2" s="32" t="s">
        <v>39</v>
      </c>
      <c r="BS2" s="32" t="s">
        <v>5</v>
      </c>
      <c r="BT2" s="32" t="s">
        <v>40</v>
      </c>
      <c r="BU2" s="32" t="s">
        <v>5</v>
      </c>
      <c r="BV2" s="32" t="s">
        <v>41</v>
      </c>
      <c r="BW2" s="32" t="s">
        <v>5</v>
      </c>
      <c r="BX2" s="32" t="s">
        <v>42</v>
      </c>
      <c r="BY2" s="32" t="s">
        <v>5</v>
      </c>
      <c r="BZ2" s="32" t="s">
        <v>43</v>
      </c>
      <c r="CA2" s="32" t="s">
        <v>5</v>
      </c>
      <c r="CB2" s="32" t="s">
        <v>44</v>
      </c>
      <c r="CC2" s="32" t="s">
        <v>5</v>
      </c>
      <c r="CD2" s="32" t="s">
        <v>45</v>
      </c>
      <c r="CE2" s="32" t="s">
        <v>5</v>
      </c>
      <c r="CF2" s="32" t="s">
        <v>46</v>
      </c>
      <c r="CG2" s="32" t="s">
        <v>5</v>
      </c>
      <c r="CH2" s="32" t="s">
        <v>47</v>
      </c>
      <c r="CI2" s="32" t="s">
        <v>5</v>
      </c>
      <c r="CJ2" s="32" t="s">
        <v>48</v>
      </c>
      <c r="CK2" s="32" t="s">
        <v>5</v>
      </c>
      <c r="CL2" s="32" t="s">
        <v>49</v>
      </c>
      <c r="CM2" s="32" t="s">
        <v>5</v>
      </c>
      <c r="CN2" s="32" t="s">
        <v>50</v>
      </c>
      <c r="CO2" s="32" t="s">
        <v>5</v>
      </c>
      <c r="CP2" s="32" t="s">
        <v>51</v>
      </c>
      <c r="CQ2" s="32" t="s">
        <v>5</v>
      </c>
      <c r="CR2" s="32" t="s">
        <v>52</v>
      </c>
      <c r="CS2" s="32" t="s">
        <v>5</v>
      </c>
      <c r="CT2" s="32" t="s">
        <v>53</v>
      </c>
      <c r="CU2" s="32" t="s">
        <v>5</v>
      </c>
      <c r="CV2" s="32" t="s">
        <v>54</v>
      </c>
      <c r="CW2" s="32" t="s">
        <v>5</v>
      </c>
      <c r="CX2" s="32" t="s">
        <v>55</v>
      </c>
      <c r="CY2" s="32" t="s">
        <v>5</v>
      </c>
      <c r="CZ2" s="31"/>
      <c r="DA2" s="32" t="s">
        <v>56</v>
      </c>
      <c r="DB2" s="32" t="s">
        <v>5</v>
      </c>
      <c r="DC2" s="32" t="s">
        <v>57</v>
      </c>
      <c r="DD2" s="32" t="s">
        <v>58</v>
      </c>
      <c r="DE2" s="32" t="s">
        <v>5</v>
      </c>
      <c r="DF2" s="32" t="s">
        <v>59</v>
      </c>
      <c r="DG2" s="32" t="s">
        <v>5</v>
      </c>
      <c r="DH2" s="32" t="s">
        <v>60</v>
      </c>
      <c r="DI2" s="32" t="s">
        <v>5</v>
      </c>
      <c r="DJ2" s="32" t="s">
        <v>61</v>
      </c>
      <c r="DK2" s="32" t="s">
        <v>5</v>
      </c>
      <c r="DL2" s="32" t="s">
        <v>62</v>
      </c>
      <c r="DM2" s="31" t="s">
        <v>63</v>
      </c>
      <c r="DN2" s="32" t="s">
        <v>64</v>
      </c>
      <c r="DO2" s="31" t="s">
        <v>63</v>
      </c>
      <c r="DP2" s="32" t="s">
        <v>65</v>
      </c>
      <c r="DQ2" s="31" t="s">
        <v>63</v>
      </c>
      <c r="DR2" s="31" t="s">
        <v>66</v>
      </c>
      <c r="DS2" s="31" t="s">
        <v>67</v>
      </c>
      <c r="DT2" s="32" t="s">
        <v>68</v>
      </c>
      <c r="DU2" s="32" t="s">
        <v>69</v>
      </c>
      <c r="DV2" s="79" t="s">
        <v>70</v>
      </c>
      <c r="DW2" s="31" t="s">
        <v>71</v>
      </c>
      <c r="DX2" s="80" t="s">
        <v>72</v>
      </c>
      <c r="DY2" s="32" t="s">
        <v>73</v>
      </c>
      <c r="DZ2" s="98" t="s">
        <v>74</v>
      </c>
      <c r="EA2" s="99" t="s">
        <v>75</v>
      </c>
      <c r="EB2" s="32" t="s">
        <v>39</v>
      </c>
      <c r="EC2" s="32" t="s">
        <v>40</v>
      </c>
      <c r="ED2" s="32" t="s">
        <v>41</v>
      </c>
      <c r="EE2" s="32" t="s">
        <v>42</v>
      </c>
      <c r="EF2" s="32" t="s">
        <v>43</v>
      </c>
      <c r="EG2" s="32" t="s">
        <v>44</v>
      </c>
      <c r="EH2" s="111" t="s">
        <v>76</v>
      </c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99" t="s">
        <v>38</v>
      </c>
      <c r="EZ2" s="99" t="s">
        <v>77</v>
      </c>
      <c r="FA2" s="99" t="s">
        <v>78</v>
      </c>
      <c r="FB2" s="32" t="s">
        <v>79</v>
      </c>
      <c r="FC2" s="32" t="s">
        <v>80</v>
      </c>
      <c r="FD2" s="32" t="s">
        <v>81</v>
      </c>
      <c r="FE2" s="32" t="s">
        <v>82</v>
      </c>
      <c r="FF2" s="32" t="s">
        <v>83</v>
      </c>
      <c r="FG2" s="32" t="s">
        <v>84</v>
      </c>
      <c r="FH2" s="32" t="s">
        <v>85</v>
      </c>
      <c r="FI2" s="99" t="s">
        <v>86</v>
      </c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1"/>
      <c r="HH2" s="111"/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Y2" s="111"/>
      <c r="HZ2" s="111"/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1"/>
      <c r="IN2" s="111"/>
      <c r="IO2" s="111"/>
      <c r="IP2" s="111"/>
      <c r="IQ2" s="111"/>
      <c r="IR2" s="111"/>
      <c r="IS2" s="111"/>
      <c r="IT2" s="111"/>
      <c r="IU2" s="111"/>
      <c r="IV2" s="111"/>
      <c r="IW2" s="111"/>
      <c r="IX2" s="111"/>
      <c r="IY2" s="111"/>
      <c r="IZ2" s="111"/>
      <c r="JA2" s="111"/>
      <c r="JB2" s="111"/>
      <c r="JC2" s="111"/>
      <c r="JD2" s="111"/>
      <c r="JE2" s="111"/>
      <c r="JF2" s="111"/>
      <c r="JG2" s="111"/>
      <c r="JH2" s="111"/>
      <c r="JI2" s="111"/>
      <c r="JJ2" s="111"/>
      <c r="JK2" s="111"/>
      <c r="JL2" s="111"/>
      <c r="JM2" s="111"/>
      <c r="JN2" s="111"/>
      <c r="JO2" s="111"/>
      <c r="JP2" s="111"/>
      <c r="JQ2" s="111"/>
      <c r="JR2" s="111"/>
      <c r="JS2" s="111"/>
      <c r="JT2" s="111"/>
      <c r="JU2" s="111"/>
      <c r="JV2" s="111"/>
      <c r="JW2" s="111"/>
      <c r="JX2" s="111"/>
      <c r="JY2" s="111"/>
      <c r="JZ2" s="111"/>
      <c r="KA2" s="111"/>
      <c r="KB2" s="111"/>
      <c r="KC2" s="111"/>
      <c r="KD2" s="111"/>
      <c r="KE2" s="111"/>
      <c r="KF2" s="111"/>
      <c r="KG2" s="111"/>
      <c r="KH2" s="111"/>
      <c r="KI2" s="111"/>
      <c r="KJ2" s="111"/>
      <c r="KK2" s="111"/>
      <c r="KL2" s="111"/>
      <c r="KM2" s="111"/>
      <c r="KN2" s="111"/>
      <c r="KO2" s="111"/>
      <c r="KP2" s="111"/>
      <c r="KQ2" s="111"/>
      <c r="KR2" s="111"/>
      <c r="KS2" s="111"/>
      <c r="KT2" s="111"/>
    </row>
    <row r="3" ht="24.95" customHeight="1" outlineLevel="1" spans="1:306">
      <c r="A3" s="33">
        <v>45778</v>
      </c>
      <c r="B3" s="34">
        <v>36.09252</v>
      </c>
      <c r="C3" s="35">
        <f t="shared" ref="C3" si="0">(B4-B3)*1000</f>
        <v>187.927999999999</v>
      </c>
      <c r="D3" s="36">
        <v>13108.999</v>
      </c>
      <c r="E3" s="35">
        <f t="shared" ref="E3" si="1">D4-D3</f>
        <v>39.4089999999997</v>
      </c>
      <c r="F3" s="34">
        <v>0</v>
      </c>
      <c r="G3" s="35">
        <f t="shared" ref="G3" si="2">(F4-F3)*1000</f>
        <v>0</v>
      </c>
      <c r="H3" s="34">
        <v>200.69638</v>
      </c>
      <c r="I3" s="35">
        <f t="shared" ref="I3" si="3">(H4-H3)*1000</f>
        <v>1291.64</v>
      </c>
      <c r="J3" s="34">
        <v>6448.8068</v>
      </c>
      <c r="K3" s="37">
        <f t="shared" ref="K3" si="4">(J4-J3)</f>
        <v>37.9427999999998</v>
      </c>
      <c r="L3" s="34">
        <v>31398.673</v>
      </c>
      <c r="M3" s="43">
        <f t="shared" ref="M3" si="5">(L4-L3)</f>
        <v>292.977000000003</v>
      </c>
      <c r="N3" s="34">
        <v>3606.72</v>
      </c>
      <c r="O3" s="35">
        <f t="shared" ref="O3" si="6">(N4-N3)*1000</f>
        <v>4263.00000000037</v>
      </c>
      <c r="P3" s="34">
        <v>82.501552</v>
      </c>
      <c r="Q3" s="48">
        <f t="shared" ref="Q3" si="7">(P4-P3)*1000</f>
        <v>389.471999999998</v>
      </c>
      <c r="R3" s="34">
        <v>2321967.763</v>
      </c>
      <c r="S3" s="49">
        <f t="shared" ref="S3" si="8">(R4-R3)</f>
        <v>3840.2790000001</v>
      </c>
      <c r="T3" s="34">
        <v>2627.9184</v>
      </c>
      <c r="U3" s="48">
        <f t="shared" ref="U3:U5" si="9">(T4-T3)*1000</f>
        <v>7659.7999999999</v>
      </c>
      <c r="V3" s="34">
        <v>701.61496</v>
      </c>
      <c r="W3" s="35">
        <f t="shared" ref="W3" si="10">(V4-V3)*1000</f>
        <v>2489.28000000001</v>
      </c>
      <c r="X3" s="34">
        <v>50.877964</v>
      </c>
      <c r="Y3" s="35">
        <f t="shared" ref="Y3" si="11">(X4-X3)*1000000</f>
        <v>17040.0000000015</v>
      </c>
      <c r="Z3" s="34">
        <v>15.391609</v>
      </c>
      <c r="AA3" s="37">
        <f t="shared" ref="AA3:AA34" si="12">(Z4-Z3)*1000</f>
        <v>331.964999999998</v>
      </c>
      <c r="AB3" s="34">
        <v>134.97728</v>
      </c>
      <c r="AC3" s="35">
        <f t="shared" ref="AC3" si="13">(AB4-AB3)*1000</f>
        <v>486.48</v>
      </c>
      <c r="AD3" s="34">
        <v>769424.108</v>
      </c>
      <c r="AE3" s="43">
        <f t="shared" ref="AE3" si="14">(AD4-AD3)</f>
        <v>422.123999999953</v>
      </c>
      <c r="AF3" s="34">
        <v>3326058.346</v>
      </c>
      <c r="AG3" s="43">
        <f t="shared" ref="AG3" si="15">(AF4-AF3)</f>
        <v>974.760000000242</v>
      </c>
      <c r="AH3" s="39">
        <v>145.84619</v>
      </c>
      <c r="AI3" s="35">
        <f t="shared" ref="AI3" si="16">(AH4-AH3)*1000</f>
        <v>6040.58000000001</v>
      </c>
      <c r="AJ3" s="34">
        <v>289.8497</v>
      </c>
      <c r="AK3" s="35">
        <f t="shared" ref="AK3" si="17">(AJ4-AJ3)*1000</f>
        <v>869.30000000001</v>
      </c>
      <c r="AL3" s="34">
        <v>41.114356</v>
      </c>
      <c r="AM3" s="35">
        <f t="shared" ref="AM3" si="18">(AL4-AL3)*1000</f>
        <v>2030.652</v>
      </c>
      <c r="AN3" s="34">
        <v>392.44408</v>
      </c>
      <c r="AO3" s="51">
        <f t="shared" ref="AO3" si="19">(AN4-AN3)*1000</f>
        <v>0.0400000000126965</v>
      </c>
      <c r="AP3" s="54">
        <v>3973.2136</v>
      </c>
      <c r="AQ3" s="51">
        <f t="shared" ref="AQ3" si="20">(AP4-AP3)*1000</f>
        <v>9.19999999996435</v>
      </c>
      <c r="AR3" s="34">
        <v>326.13576</v>
      </c>
      <c r="AS3" s="35">
        <f t="shared" ref="AS3" si="21">(AR4-AR3)*1000</f>
        <v>1490.65999999999</v>
      </c>
      <c r="AT3" s="34">
        <v>389.96844</v>
      </c>
      <c r="AU3" s="35">
        <f t="shared" ref="AU3" si="22">(AT4-AT3)*1000</f>
        <v>1280.59999999999</v>
      </c>
      <c r="AV3" s="34">
        <v>210254.364</v>
      </c>
      <c r="AW3" s="35">
        <f t="shared" ref="AW3" si="23">(AV4-AV3)</f>
        <v>180.904999999999</v>
      </c>
      <c r="AX3" s="56">
        <v>55297.34</v>
      </c>
      <c r="AY3" s="35">
        <f t="shared" ref="AY3" si="24">AX4-AX3</f>
        <v>116.852000000006</v>
      </c>
      <c r="AZ3" s="34">
        <v>1832.993</v>
      </c>
      <c r="BA3" s="51">
        <f t="shared" ref="BA3" si="25">(AZ4-AZ3)*1000</f>
        <v>2325.00000000005</v>
      </c>
      <c r="BB3" s="34">
        <v>648.3662</v>
      </c>
      <c r="BC3" s="49">
        <f t="shared" ref="BC3" si="26">(BB4-BB3)*1000</f>
        <v>360.639999999989</v>
      </c>
      <c r="BD3" s="34">
        <v>941.77384</v>
      </c>
      <c r="BE3" s="59">
        <f t="shared" ref="BE3:BE5" si="27">(BD4-BD3)*1000</f>
        <v>0</v>
      </c>
      <c r="BF3" s="34">
        <v>23638</v>
      </c>
      <c r="BG3" s="51">
        <f t="shared" ref="BG3:BG6" si="28">(BF4-BF3)*10</f>
        <v>4160</v>
      </c>
      <c r="BH3" s="34">
        <v>42771</v>
      </c>
      <c r="BI3" s="51">
        <f t="shared" ref="BI3:BI4" si="29">(BH4-BH3)*10</f>
        <v>4330</v>
      </c>
      <c r="BJ3" s="34">
        <v>49732</v>
      </c>
      <c r="BK3" s="43">
        <f t="shared" ref="BK3" si="30">(BJ4-BJ3)*10</f>
        <v>3570</v>
      </c>
      <c r="BL3" s="34">
        <v>349.3162</v>
      </c>
      <c r="BM3" s="51">
        <f t="shared" ref="BM3" si="31">(BL4-BL3)*1000</f>
        <v>12412.64</v>
      </c>
      <c r="BN3" s="52">
        <v>0</v>
      </c>
      <c r="BO3" s="63">
        <v>0</v>
      </c>
      <c r="BP3" s="34">
        <v>130.45551</v>
      </c>
      <c r="BQ3" s="51">
        <f t="shared" ref="BQ3" si="32">(BP4-BP3)*1000</f>
        <v>2258.48999999999</v>
      </c>
      <c r="BR3" s="34">
        <v>121.5415</v>
      </c>
      <c r="BS3" s="55">
        <f t="shared" ref="BS3" si="33">(BR4-BR3)*1000</f>
        <v>362.690000000001</v>
      </c>
      <c r="BT3" s="34">
        <v>44.970999</v>
      </c>
      <c r="BU3" s="51">
        <f t="shared" ref="BU3:BU4" si="34">(BT4-BT3)*1000</f>
        <v>367.100999999998</v>
      </c>
      <c r="BV3" s="34">
        <v>121.51205</v>
      </c>
      <c r="BW3" s="55">
        <f t="shared" ref="BW3:BW5" si="35">(BV4-BV3)*1000</f>
        <v>1078.65</v>
      </c>
      <c r="BX3" s="34">
        <v>526.2508</v>
      </c>
      <c r="BY3" s="55">
        <f t="shared" ref="BY3:BY5" si="36">(BX4-BX3)*1000</f>
        <v>419.359999999983</v>
      </c>
      <c r="BZ3" s="34">
        <v>36.678848</v>
      </c>
      <c r="CA3" s="55">
        <f t="shared" ref="CA3" si="37">(BZ4-BZ3)*1000</f>
        <v>326.712000000001</v>
      </c>
      <c r="CB3" s="52">
        <v>346.58828</v>
      </c>
      <c r="CC3" s="55">
        <f t="shared" ref="CC3:CC5" si="38">(CB4-CB3)*1000</f>
        <v>469.44000000002</v>
      </c>
      <c r="CD3" s="34">
        <v>1854.98</v>
      </c>
      <c r="CE3" s="35">
        <f t="shared" ref="CE3" si="39">(CD4-CD3)</f>
        <v>7.56700000000001</v>
      </c>
      <c r="CF3" s="66">
        <v>222745.52</v>
      </c>
      <c r="CG3" s="35">
        <f t="shared" ref="CG3" si="40">CF4-CF3</f>
        <v>198.703999999998</v>
      </c>
      <c r="CH3" s="34">
        <v>3123.6</v>
      </c>
      <c r="CI3" s="35">
        <f t="shared" ref="CI3" si="41">(CH4-CH3)*1000</f>
        <v>700.000000000273</v>
      </c>
      <c r="CJ3" s="34">
        <v>3247.7</v>
      </c>
      <c r="CK3" s="55">
        <f t="shared" ref="CK3:CK5" si="42">(CJ4-CJ3)*1000</f>
        <v>700.000000000273</v>
      </c>
      <c r="CL3" s="70">
        <v>15.84</v>
      </c>
      <c r="CM3" s="55">
        <f t="shared" ref="CM3" si="43">(CL4-CL3)*1000</f>
        <v>1173</v>
      </c>
      <c r="CN3" s="34">
        <v>0</v>
      </c>
      <c r="CO3" s="71"/>
      <c r="CP3" s="71"/>
      <c r="CQ3" s="43">
        <v>0</v>
      </c>
      <c r="CR3" s="34">
        <v>6603803.777</v>
      </c>
      <c r="CS3" s="43">
        <f t="shared" ref="CS3" si="44">CR4-CR3</f>
        <v>4332.11799999978</v>
      </c>
      <c r="CT3" s="34">
        <v>3887.1136</v>
      </c>
      <c r="CU3" s="55">
        <f t="shared" ref="CU3" si="45">(CT4-CT3)*1000</f>
        <v>1728.39999999997</v>
      </c>
      <c r="CV3" s="34">
        <v>237.49184</v>
      </c>
      <c r="CW3" s="35">
        <f t="shared" ref="CW3:CW6" si="46">(CV4-CV3)*1000</f>
        <v>108.400000000017</v>
      </c>
      <c r="CX3" s="76">
        <v>638.496</v>
      </c>
      <c r="CY3" s="55">
        <f t="shared" ref="CY3" si="47">(CX4-CX3)*1000</f>
        <v>0</v>
      </c>
      <c r="CZ3" s="71"/>
      <c r="DA3" s="34">
        <v>21.932412</v>
      </c>
      <c r="DB3" s="51">
        <f t="shared" ref="DB3" si="48">(DA4-DA3)*1000</f>
        <v>335.250000000002</v>
      </c>
      <c r="DC3" s="37">
        <f t="shared" ref="DC3" si="49">AO3+AQ3+AS3+AU3+DE3+S3</f>
        <v>8568.37899999957</v>
      </c>
      <c r="DD3" s="34">
        <v>4128.8608</v>
      </c>
      <c r="DE3" s="51">
        <f t="shared" ref="DE3" si="50">(DD4-DD3)*1000</f>
        <v>1947.59999999951</v>
      </c>
      <c r="DF3" s="34">
        <v>0</v>
      </c>
      <c r="DG3" s="55">
        <f t="shared" ref="DG3" si="51">(DF4-DF3)*1000</f>
        <v>0</v>
      </c>
      <c r="DH3" s="34">
        <v>3870.2612</v>
      </c>
      <c r="DI3" s="55">
        <f t="shared" ref="DI3" si="52">(DH4-DH3)*1000</f>
        <v>855.599999999868</v>
      </c>
      <c r="DJ3" s="34">
        <v>307.69314</v>
      </c>
      <c r="DK3" s="51">
        <f t="shared" ref="DK3" si="53">(DJ4-DJ3)*1000</f>
        <v>173.019999999951</v>
      </c>
      <c r="DL3" s="34">
        <v>16893.34</v>
      </c>
      <c r="DM3" s="60">
        <f t="shared" ref="DM3" si="54">(DL4-DL3)*2.936</f>
        <v>73.6642400000004</v>
      </c>
      <c r="DN3" s="34">
        <v>19796.384</v>
      </c>
      <c r="DO3" s="55">
        <f t="shared" ref="DO3" si="55">DN4-DN3</f>
        <v>42.3660000000018</v>
      </c>
      <c r="DP3" s="34">
        <v>186.266</v>
      </c>
      <c r="DQ3" s="55">
        <f>(DP4-DP3)*1000</f>
        <v>503.000000000014</v>
      </c>
      <c r="DR3" s="81">
        <v>66587</v>
      </c>
      <c r="DS3" s="81">
        <v>1355</v>
      </c>
      <c r="DT3" s="81">
        <f t="shared" ref="DT3" si="56">DR3+DS3</f>
        <v>67942</v>
      </c>
      <c r="DU3" s="82">
        <v>450</v>
      </c>
      <c r="DV3" s="83">
        <v>18496</v>
      </c>
      <c r="DW3" s="82">
        <v>4204</v>
      </c>
      <c r="DX3" s="84"/>
      <c r="DY3" s="100">
        <f t="shared" ref="DY3:DY5" si="57">DM3</f>
        <v>73.6642400000004</v>
      </c>
      <c r="DZ3" s="101">
        <f t="shared" ref="DZ3:DZ6" si="58">DS3/DU3</f>
        <v>3.01111111111111</v>
      </c>
      <c r="EA3" s="102"/>
      <c r="EB3" s="103">
        <f t="shared" ref="EB3" si="59">BS3</f>
        <v>362.690000000001</v>
      </c>
      <c r="EC3" s="103">
        <f t="shared" ref="EC3" si="60">BU3</f>
        <v>367.100999999998</v>
      </c>
      <c r="ED3" s="103">
        <f t="shared" ref="ED3" si="61">BW3</f>
        <v>1078.65</v>
      </c>
      <c r="EE3" s="103">
        <f t="shared" ref="EE3" si="62">BY3</f>
        <v>419.359999999983</v>
      </c>
      <c r="EF3" s="103">
        <f t="shared" ref="EF3" si="63">CA3</f>
        <v>326.712000000001</v>
      </c>
      <c r="EG3" s="103">
        <f t="shared" ref="EG3" si="64">CC3</f>
        <v>469.44000000002</v>
      </c>
      <c r="EH3" s="112">
        <f t="shared" ref="EH3" si="65">SUM(EB3:EG3)</f>
        <v>3023.953</v>
      </c>
      <c r="EI3" s="19"/>
      <c r="EJ3" s="19"/>
      <c r="EK3" s="93"/>
      <c r="EL3" s="113"/>
      <c r="EM3" s="114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08">
        <f t="shared" ref="EY3:EY4" si="66">BQ3</f>
        <v>2258.48999999999</v>
      </c>
      <c r="EZ3" s="108">
        <f t="shared" ref="EZ3:EZ4" si="67">BS3+BU3+BW3+BY3+CA3+CC3</f>
        <v>3023.953</v>
      </c>
      <c r="FA3" s="118">
        <f t="shared" ref="FA3" si="68">DC3</f>
        <v>8568.37899999957</v>
      </c>
      <c r="FB3" s="108">
        <f t="shared" ref="FB3" si="69">AO3</f>
        <v>0.0400000000126965</v>
      </c>
      <c r="FC3" s="108">
        <f t="shared" ref="FC3" si="70">AQ3</f>
        <v>9.19999999996435</v>
      </c>
      <c r="FD3" s="108">
        <f t="shared" ref="FD3" si="71">AS3</f>
        <v>1490.65999999999</v>
      </c>
      <c r="FE3" s="108">
        <f t="shared" ref="FE3" si="72">AU3</f>
        <v>1280.59999999999</v>
      </c>
      <c r="FF3" s="108">
        <f t="shared" ref="FF3" si="73">DE3</f>
        <v>1947.59999999951</v>
      </c>
      <c r="FG3" s="108">
        <f t="shared" ref="FG3" si="74">S3</f>
        <v>3840.2790000001</v>
      </c>
      <c r="FH3" s="108" t="e">
        <f>#REF!</f>
        <v>#REF!</v>
      </c>
      <c r="FI3" s="118" t="e">
        <f t="shared" ref="FI3:FI4" si="75">SUM(FB3:FH3)</f>
        <v>#REF!</v>
      </c>
      <c r="FJ3" s="116"/>
      <c r="FK3" s="116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  <c r="IW3" s="119"/>
      <c r="IX3" s="119"/>
      <c r="IY3" s="119"/>
      <c r="IZ3" s="119"/>
      <c r="JA3" s="119"/>
      <c r="JB3" s="119"/>
      <c r="JC3" s="119"/>
      <c r="JD3" s="119"/>
      <c r="JE3" s="119"/>
      <c r="JF3" s="119"/>
      <c r="JG3" s="119"/>
      <c r="JH3" s="119"/>
      <c r="JI3" s="119"/>
      <c r="JJ3" s="119"/>
      <c r="JK3" s="119"/>
      <c r="JL3" s="119"/>
      <c r="JM3" s="119"/>
      <c r="JN3" s="119"/>
      <c r="JO3" s="119"/>
      <c r="JP3" s="119"/>
      <c r="JQ3" s="119"/>
      <c r="JR3" s="119"/>
      <c r="JS3" s="119"/>
      <c r="JT3" s="119"/>
      <c r="JU3" s="119"/>
      <c r="JV3" s="119"/>
      <c r="JW3" s="119"/>
      <c r="JX3" s="119"/>
      <c r="JY3" s="119"/>
      <c r="JZ3" s="119"/>
      <c r="KA3" s="119"/>
      <c r="KB3" s="119"/>
      <c r="KC3" s="119"/>
      <c r="KD3" s="119"/>
      <c r="KE3" s="119"/>
      <c r="KF3" s="119"/>
      <c r="KG3" s="119"/>
      <c r="KH3" s="119"/>
      <c r="KI3" s="119"/>
      <c r="KJ3" s="119"/>
      <c r="KK3" s="119"/>
      <c r="KL3" s="119"/>
      <c r="KM3" s="119"/>
      <c r="KN3" s="119"/>
      <c r="KO3" s="119"/>
      <c r="KP3" s="119"/>
      <c r="KQ3" s="119"/>
      <c r="KR3" s="119"/>
      <c r="KS3" s="119"/>
      <c r="KT3" s="119"/>
    </row>
    <row r="4" s="18" customFormat="1" ht="24.95" customHeight="1" spans="1:306">
      <c r="A4" s="33">
        <v>45779</v>
      </c>
      <c r="B4" s="34">
        <v>36.280448</v>
      </c>
      <c r="C4" s="37">
        <f t="shared" ref="C4:C10" si="76">(B5-B4)*1000</f>
        <v>216.948000000002</v>
      </c>
      <c r="D4" s="38">
        <v>13148.408</v>
      </c>
      <c r="E4" s="37">
        <f t="shared" ref="E4:E12" si="77">D5-D4</f>
        <v>60.0810000000001</v>
      </c>
      <c r="F4" s="34">
        <v>0</v>
      </c>
      <c r="G4" s="37">
        <f t="shared" ref="G4:G26" si="78">(F5-F4)*1000</f>
        <v>0</v>
      </c>
      <c r="H4" s="39">
        <v>201.98802</v>
      </c>
      <c r="I4" s="37">
        <f t="shared" ref="I4:I27" si="79">(H5-H4)*1000</f>
        <v>1448.24</v>
      </c>
      <c r="J4" s="39">
        <v>6486.7496</v>
      </c>
      <c r="K4" s="37">
        <f t="shared" ref="K4:K11" si="80">(J5-J4)</f>
        <v>39.2128000000002</v>
      </c>
      <c r="L4" s="39">
        <v>31691.65</v>
      </c>
      <c r="M4" s="37">
        <f t="shared" ref="M4:M15" si="81">(L5-L4)</f>
        <v>262.170999999998</v>
      </c>
      <c r="N4" s="39">
        <v>3610.983</v>
      </c>
      <c r="O4" s="37">
        <f t="shared" ref="O4:O19" si="82">(N5-N4)*1000</f>
        <v>4244.99999999989</v>
      </c>
      <c r="P4" s="39">
        <v>82.891024</v>
      </c>
      <c r="Q4" s="37">
        <f t="shared" ref="Q4:Q27" si="83">(P5-P4)*1000</f>
        <v>306.287999999995</v>
      </c>
      <c r="R4" s="50">
        <v>2325808.042</v>
      </c>
      <c r="S4" s="51">
        <f t="shared" ref="S4:S12" si="84">(R5-R4)</f>
        <v>3476.16100000031</v>
      </c>
      <c r="T4" s="39">
        <v>2635.5782</v>
      </c>
      <c r="U4" s="37">
        <f t="shared" si="9"/>
        <v>6641.20000000003</v>
      </c>
      <c r="V4" s="39">
        <v>704.10424</v>
      </c>
      <c r="W4" s="37">
        <f t="shared" ref="W4:W10" si="85">(V5-V4)*1000</f>
        <v>2282.32000000003</v>
      </c>
      <c r="X4" s="39">
        <v>50.895004</v>
      </c>
      <c r="Y4" s="37">
        <f t="shared" ref="Y4:Y27" si="86">(X5-X4)*1000000</f>
        <v>15743.999999998</v>
      </c>
      <c r="Z4" s="39">
        <v>15.723574</v>
      </c>
      <c r="AA4" s="37">
        <f t="shared" si="12"/>
        <v>327.363999999999</v>
      </c>
      <c r="AB4" s="39">
        <v>135.46376</v>
      </c>
      <c r="AC4" s="37">
        <f t="shared" ref="AC4:AC27" si="87">(AB5-AB4)*1000</f>
        <v>450.23999999998</v>
      </c>
      <c r="AD4" s="39">
        <v>769846.232</v>
      </c>
      <c r="AE4" s="37">
        <f t="shared" ref="AE4:AE15" si="88">(AD5-AD4)</f>
        <v>404.521000000066</v>
      </c>
      <c r="AF4" s="39">
        <v>3327033.106</v>
      </c>
      <c r="AG4" s="37">
        <f t="shared" ref="AG4:AG15" si="89">(AF5-AF4)</f>
        <v>870.56399999978</v>
      </c>
      <c r="AH4" s="39">
        <v>151.88677</v>
      </c>
      <c r="AI4" s="37">
        <f t="shared" ref="AI4:AI12" si="90">(AH5-AH4)*1000</f>
        <v>4885.3</v>
      </c>
      <c r="AJ4" s="39">
        <v>290.719</v>
      </c>
      <c r="AK4" s="37">
        <f t="shared" ref="AK4:AK27" si="91">(AJ5-AJ4)*1000</f>
        <v>867.860000000007</v>
      </c>
      <c r="AL4" s="39">
        <v>43.145008</v>
      </c>
      <c r="AM4" s="37">
        <f t="shared" ref="AM4:AM34" si="92">(AL5-AL4)*1000</f>
        <v>1824.724</v>
      </c>
      <c r="AN4" s="39">
        <v>392.44412</v>
      </c>
      <c r="AO4" s="51">
        <f t="shared" ref="AO4:AO13" si="93">(AN5-AN4)*1000</f>
        <v>0</v>
      </c>
      <c r="AP4" s="34">
        <v>3973.2228</v>
      </c>
      <c r="AQ4" s="51">
        <f t="shared" ref="AQ4:AQ27" si="94">(AP5-AP4)*1000</f>
        <v>26.4000000001943</v>
      </c>
      <c r="AR4" s="39">
        <v>327.62642</v>
      </c>
      <c r="AS4" s="37">
        <f t="shared" ref="AS4:AS8" si="95">(AR5-AR4)*1000</f>
        <v>1200.85999999998</v>
      </c>
      <c r="AT4" s="39">
        <v>391.24904</v>
      </c>
      <c r="AU4" s="55">
        <f t="shared" ref="AU4:AU27" si="96">(AT5-AT4)*1000</f>
        <v>1288.76000000002</v>
      </c>
      <c r="AV4" s="39">
        <v>210435.269</v>
      </c>
      <c r="AW4" s="37">
        <f t="shared" ref="AW4:AW8" si="97">(AV5-AV4)</f>
        <v>313.614999999991</v>
      </c>
      <c r="AX4" s="57">
        <v>55414.192</v>
      </c>
      <c r="AY4" s="37">
        <f t="shared" ref="AY4:AY8" si="98">AX5-AX4</f>
        <v>84.3299999999945</v>
      </c>
      <c r="AZ4" s="39">
        <v>1835.318</v>
      </c>
      <c r="BA4" s="51">
        <f t="shared" ref="BA4:BA14" si="99">(AZ5-AZ4)*1000</f>
        <v>2326.00000000002</v>
      </c>
      <c r="BB4" s="34">
        <v>648.72684</v>
      </c>
      <c r="BC4" s="51">
        <f t="shared" ref="BC4:BC14" si="100">(BB5-BB4)*1000</f>
        <v>170.239999999922</v>
      </c>
      <c r="BD4" s="39">
        <v>941.77384</v>
      </c>
      <c r="BE4" s="51">
        <f t="shared" si="27"/>
        <v>147.040000000061</v>
      </c>
      <c r="BF4" s="34">
        <v>24054</v>
      </c>
      <c r="BG4" s="51">
        <f t="shared" si="28"/>
        <v>4010</v>
      </c>
      <c r="BH4" s="39">
        <v>43204</v>
      </c>
      <c r="BI4" s="51">
        <f t="shared" si="29"/>
        <v>4360</v>
      </c>
      <c r="BJ4" s="39">
        <v>50089</v>
      </c>
      <c r="BK4" s="37">
        <f t="shared" ref="BK4:BK27" si="101">(BJ5-BJ4)*10</f>
        <v>3510</v>
      </c>
      <c r="BL4" s="39">
        <v>361.72884</v>
      </c>
      <c r="BM4" s="51">
        <f t="shared" ref="BM4:BM8" si="102">(BL5-BL4)*1000</f>
        <v>11808.72</v>
      </c>
      <c r="BN4" s="50">
        <v>0</v>
      </c>
      <c r="BO4" s="63">
        <v>0</v>
      </c>
      <c r="BP4" s="39">
        <v>132.714</v>
      </c>
      <c r="BQ4" s="51">
        <f t="shared" ref="BQ4:BQ27" si="103">(BP5-BP4)*1000</f>
        <v>1710.37000000001</v>
      </c>
      <c r="BR4" s="39">
        <v>121.90419</v>
      </c>
      <c r="BS4" s="51">
        <f t="shared" ref="BS4:BS27" si="104">(BR5-BR4)*1000</f>
        <v>333.81</v>
      </c>
      <c r="BT4" s="34">
        <v>45.3381</v>
      </c>
      <c r="BU4" s="51">
        <f t="shared" si="34"/>
        <v>326.884</v>
      </c>
      <c r="BV4" s="39">
        <v>122.5907</v>
      </c>
      <c r="BW4" s="51">
        <f t="shared" si="35"/>
        <v>1011.48999999999</v>
      </c>
      <c r="BX4" s="34">
        <v>526.67016</v>
      </c>
      <c r="BY4" s="51">
        <f t="shared" si="36"/>
        <v>372.920000000022</v>
      </c>
      <c r="BZ4" s="34">
        <v>37.00556</v>
      </c>
      <c r="CA4" s="51">
        <f t="shared" ref="CA4:CA13" si="105">(BZ5-BZ4)*1000</f>
        <v>298.8</v>
      </c>
      <c r="CB4" s="34">
        <v>347.05772</v>
      </c>
      <c r="CC4" s="51">
        <f t="shared" si="38"/>
        <v>49.7199999999793</v>
      </c>
      <c r="CD4" s="39">
        <v>1862.547</v>
      </c>
      <c r="CE4" s="35">
        <f t="shared" ref="CE4:CE27" si="106">(CD5-CD4)</f>
        <v>12.385</v>
      </c>
      <c r="CF4" s="67">
        <v>222944.224</v>
      </c>
      <c r="CG4" s="37">
        <f t="shared" ref="CG4:CG20" si="107">CF5-CF4</f>
        <v>206.416000000027</v>
      </c>
      <c r="CH4" s="39">
        <v>3124.3</v>
      </c>
      <c r="CI4" s="37">
        <f t="shared" ref="CI4:CI10" si="108">(CH5-CH4)*1000</f>
        <v>699.999999999818</v>
      </c>
      <c r="CJ4" s="34">
        <v>3248.4</v>
      </c>
      <c r="CK4" s="51">
        <f t="shared" si="42"/>
        <v>900.000000000091</v>
      </c>
      <c r="CL4" s="72">
        <v>17.013</v>
      </c>
      <c r="CM4" s="55">
        <f t="shared" ref="CM4:CM25" si="109">(CL5-CL4)*1000</f>
        <v>1079</v>
      </c>
      <c r="CN4" s="39">
        <v>0</v>
      </c>
      <c r="CO4" s="73"/>
      <c r="CP4" s="73"/>
      <c r="CQ4" s="37">
        <v>0</v>
      </c>
      <c r="CR4" s="39">
        <v>6608135.895</v>
      </c>
      <c r="CS4" s="37">
        <f t="shared" ref="CS4:CS9" si="110">CR5-CR4</f>
        <v>4129.13900000043</v>
      </c>
      <c r="CT4" s="34">
        <v>3888.842</v>
      </c>
      <c r="CU4" s="51">
        <f t="shared" ref="CU4:CU8" si="111">(CT5-CT4)*1000</f>
        <v>1584.80000000009</v>
      </c>
      <c r="CV4" s="39">
        <v>237.60024</v>
      </c>
      <c r="CW4" s="37">
        <f t="shared" si="46"/>
        <v>545.319999999975</v>
      </c>
      <c r="CX4" s="77">
        <v>638.496</v>
      </c>
      <c r="CY4" s="51">
        <f t="shared" ref="CY4:CY11" si="112">(CX5-CX4)*1000</f>
        <v>0</v>
      </c>
      <c r="CZ4" s="73"/>
      <c r="DA4" s="39">
        <v>22.267662</v>
      </c>
      <c r="DB4" s="51">
        <f t="shared" ref="DB4:DB32" si="113">(DA5-DA4)*1000</f>
        <v>406.229999999997</v>
      </c>
      <c r="DC4" s="37">
        <f t="shared" ref="DC4:DC27" si="114">AO4+AQ4+AS4+AU4+DE4+S4</f>
        <v>8033.38100000017</v>
      </c>
      <c r="DD4" s="39">
        <v>4130.8084</v>
      </c>
      <c r="DE4" s="51">
        <f t="shared" ref="DE4:DE17" si="115">(DD5-DD4)*1000</f>
        <v>2041.19999999966</v>
      </c>
      <c r="DF4" s="34">
        <v>0</v>
      </c>
      <c r="DG4" s="55">
        <f>DF5-DF4</f>
        <v>0</v>
      </c>
      <c r="DH4" s="39">
        <v>3871.1168</v>
      </c>
      <c r="DI4" s="51">
        <f t="shared" ref="DI4:DI15" si="116">(DH5-DH4)*1000</f>
        <v>436.400000000049</v>
      </c>
      <c r="DJ4" s="39">
        <v>307.86616</v>
      </c>
      <c r="DK4" s="51">
        <f t="shared" ref="DK4:DK12" si="117">(DJ5-DJ4)*1000</f>
        <v>158.740000000023</v>
      </c>
      <c r="DL4" s="34">
        <v>16918.43</v>
      </c>
      <c r="DM4" s="78">
        <f t="shared" ref="DM4:DM16" si="118">(DL5-DL4)*2.936</f>
        <v>798.034160000004</v>
      </c>
      <c r="DN4" s="39">
        <v>19838.75</v>
      </c>
      <c r="DO4" s="51">
        <f t="shared" ref="DO4:DO11" si="119">DN5-DN4</f>
        <v>43.9619999999995</v>
      </c>
      <c r="DP4" s="34">
        <v>186.769</v>
      </c>
      <c r="DQ4" s="51">
        <f t="shared" ref="DQ4:DQ13" si="120">(DP5-DP4)*1000</f>
        <v>546.999999999997</v>
      </c>
      <c r="DR4" s="85">
        <v>38089</v>
      </c>
      <c r="DS4" s="85">
        <v>25897</v>
      </c>
      <c r="DT4" s="86">
        <f t="shared" ref="DT4:DT27" si="121">DR4+DS4</f>
        <v>63986</v>
      </c>
      <c r="DU4" s="85">
        <v>6857</v>
      </c>
      <c r="DV4" s="85">
        <v>11639</v>
      </c>
      <c r="DW4" s="87">
        <v>10415</v>
      </c>
      <c r="DX4" s="88"/>
      <c r="DY4" s="104">
        <f t="shared" si="57"/>
        <v>798.034160000004</v>
      </c>
      <c r="DZ4" s="105">
        <f t="shared" si="58"/>
        <v>3.77672451509406</v>
      </c>
      <c r="EA4" s="106"/>
      <c r="EB4" s="107">
        <f>(BS4)</f>
        <v>333.81</v>
      </c>
      <c r="EC4" s="107">
        <f>(BU4)</f>
        <v>326.884</v>
      </c>
      <c r="ED4" s="107">
        <f>(BW4)</f>
        <v>1011.48999999999</v>
      </c>
      <c r="EE4" s="107">
        <f>(BY4)</f>
        <v>372.920000000022</v>
      </c>
      <c r="EF4" s="107">
        <f>(CA4)</f>
        <v>298.8</v>
      </c>
      <c r="EG4" s="107">
        <f>(CC4)</f>
        <v>49.7199999999793</v>
      </c>
      <c r="EH4" s="115">
        <f>(EB4+EC4+ED4+EE4+EF4+EG4)</f>
        <v>2393.624</v>
      </c>
      <c r="EI4" s="116"/>
      <c r="EJ4" s="116"/>
      <c r="EK4" s="116"/>
      <c r="EL4" s="116"/>
      <c r="EM4" s="116"/>
      <c r="EN4" s="116"/>
      <c r="EO4" s="116"/>
      <c r="EP4" s="116"/>
      <c r="EQ4" s="116"/>
      <c r="ER4" s="116"/>
      <c r="ES4" s="116"/>
      <c r="ET4" s="116"/>
      <c r="EU4" s="116"/>
      <c r="EV4" s="116"/>
      <c r="EW4" s="116"/>
      <c r="EX4" s="116"/>
      <c r="EY4" s="105">
        <f t="shared" si="66"/>
        <v>1710.37000000001</v>
      </c>
      <c r="EZ4" s="105">
        <f t="shared" si="67"/>
        <v>2393.624</v>
      </c>
      <c r="FA4" s="118">
        <f t="shared" ref="FA4:FA27" si="122">DC4</f>
        <v>8033.38100000017</v>
      </c>
      <c r="FB4" s="105">
        <f t="shared" ref="FB4:FB27" si="123">AO4</f>
        <v>0</v>
      </c>
      <c r="FC4" s="105">
        <f t="shared" ref="FC4:FC27" si="124">AQ4</f>
        <v>26.4000000001943</v>
      </c>
      <c r="FD4" s="105">
        <f>AS3</f>
        <v>1490.65999999999</v>
      </c>
      <c r="FE4" s="105">
        <f t="shared" ref="FE4:FE27" si="125">AU4</f>
        <v>1288.76000000002</v>
      </c>
      <c r="FF4" s="105">
        <f t="shared" ref="FF4:FF27" si="126">DE4</f>
        <v>2041.19999999966</v>
      </c>
      <c r="FG4" s="105">
        <f t="shared" ref="FG4:FG27" si="127">S4</f>
        <v>3476.16100000031</v>
      </c>
      <c r="FH4" s="105" t="e">
        <f>#REF!</f>
        <v>#REF!</v>
      </c>
      <c r="FI4" s="120" t="e">
        <f t="shared" si="75"/>
        <v>#REF!</v>
      </c>
      <c r="FJ4" s="116"/>
      <c r="FK4" s="116"/>
      <c r="FL4" s="116"/>
      <c r="FM4" s="116"/>
      <c r="FN4" s="116"/>
      <c r="FO4" s="116"/>
      <c r="FP4" s="116"/>
      <c r="FQ4" s="116"/>
      <c r="FR4" s="116"/>
      <c r="FS4" s="116"/>
      <c r="FT4" s="116"/>
      <c r="FU4" s="116"/>
      <c r="FV4" s="116"/>
      <c r="FW4" s="116"/>
      <c r="FX4" s="116"/>
      <c r="FY4" s="116"/>
      <c r="FZ4" s="116"/>
      <c r="GA4" s="116"/>
      <c r="GB4" s="116"/>
      <c r="GC4" s="116"/>
      <c r="GD4" s="116"/>
      <c r="GE4" s="116"/>
      <c r="GF4" s="116"/>
      <c r="GG4" s="116"/>
      <c r="GH4" s="116"/>
      <c r="GI4" s="116"/>
      <c r="GJ4" s="116"/>
      <c r="GK4" s="116"/>
      <c r="GL4" s="116"/>
      <c r="GM4" s="116"/>
      <c r="GN4" s="116"/>
      <c r="GO4" s="116"/>
      <c r="GP4" s="116"/>
      <c r="GQ4" s="116"/>
      <c r="GR4" s="116"/>
      <c r="GS4" s="116"/>
      <c r="GT4" s="116"/>
      <c r="GU4" s="116"/>
      <c r="GV4" s="116"/>
      <c r="GW4" s="116"/>
      <c r="GX4" s="116"/>
      <c r="GY4" s="116"/>
      <c r="GZ4" s="116"/>
      <c r="HA4" s="116"/>
      <c r="HB4" s="116"/>
      <c r="HC4" s="116"/>
      <c r="HD4" s="116"/>
      <c r="HE4" s="116"/>
      <c r="HF4" s="116"/>
      <c r="HG4" s="116"/>
      <c r="HH4" s="116"/>
      <c r="HI4" s="116"/>
      <c r="HJ4" s="116"/>
      <c r="HK4" s="116"/>
      <c r="HL4" s="116"/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  <c r="IO4" s="116"/>
      <c r="IP4" s="116"/>
      <c r="IQ4" s="116"/>
      <c r="IR4" s="116"/>
      <c r="IS4" s="116"/>
      <c r="IT4" s="116"/>
      <c r="IU4" s="116"/>
      <c r="IV4" s="116"/>
      <c r="IW4" s="116"/>
      <c r="IX4" s="116"/>
      <c r="IY4" s="116"/>
      <c r="IZ4" s="116"/>
      <c r="JA4" s="116"/>
      <c r="JB4" s="116"/>
      <c r="JC4" s="116"/>
      <c r="JD4" s="116"/>
      <c r="JE4" s="116"/>
      <c r="JF4" s="116"/>
      <c r="JG4" s="116"/>
      <c r="JH4" s="116"/>
      <c r="JI4" s="116"/>
      <c r="JJ4" s="116"/>
      <c r="JK4" s="116"/>
      <c r="JL4" s="116"/>
      <c r="JM4" s="116"/>
      <c r="JN4" s="116"/>
      <c r="JO4" s="116"/>
      <c r="JP4" s="116"/>
      <c r="JQ4" s="116"/>
      <c r="JR4" s="116"/>
      <c r="JS4" s="116"/>
      <c r="JT4" s="116"/>
      <c r="JU4" s="116"/>
      <c r="JV4" s="116"/>
      <c r="JW4" s="116"/>
      <c r="JX4" s="116"/>
      <c r="JY4" s="116"/>
      <c r="JZ4" s="116"/>
      <c r="KA4" s="116"/>
      <c r="KB4" s="116"/>
      <c r="KC4" s="116"/>
      <c r="KD4" s="116"/>
      <c r="KE4" s="116"/>
      <c r="KF4" s="116"/>
      <c r="KG4" s="116"/>
      <c r="KH4" s="116"/>
      <c r="KI4" s="116"/>
      <c r="KJ4" s="116"/>
      <c r="KK4" s="116"/>
      <c r="KL4" s="116"/>
      <c r="KM4" s="116"/>
      <c r="KN4" s="116"/>
      <c r="KO4" s="116"/>
      <c r="KP4" s="116"/>
      <c r="KQ4" s="116"/>
      <c r="KR4" s="116"/>
      <c r="KS4" s="116"/>
      <c r="KT4" s="116"/>
    </row>
    <row r="5" s="19" customFormat="1" ht="24.95" customHeight="1" spans="1:165">
      <c r="A5" s="33">
        <v>45780</v>
      </c>
      <c r="B5" s="34">
        <v>36.497396</v>
      </c>
      <c r="C5" s="37">
        <f t="shared" si="76"/>
        <v>186.231999999997</v>
      </c>
      <c r="D5" s="36">
        <v>13208.489</v>
      </c>
      <c r="E5" s="35">
        <f t="shared" si="77"/>
        <v>52.0120000000006</v>
      </c>
      <c r="F5" s="34">
        <v>0</v>
      </c>
      <c r="G5" s="35">
        <f t="shared" si="78"/>
        <v>0</v>
      </c>
      <c r="H5" s="34">
        <v>203.43626</v>
      </c>
      <c r="I5" s="35">
        <f t="shared" si="79"/>
        <v>1313.19999999999</v>
      </c>
      <c r="J5" s="34">
        <v>6525.9624</v>
      </c>
      <c r="K5" s="37">
        <f t="shared" si="80"/>
        <v>40.6399999999994</v>
      </c>
      <c r="L5" s="34">
        <v>31953.821</v>
      </c>
      <c r="M5" s="43">
        <f t="shared" si="81"/>
        <v>269.567999999999</v>
      </c>
      <c r="N5" s="34">
        <v>3615.228</v>
      </c>
      <c r="O5" s="35">
        <f t="shared" si="82"/>
        <v>4139.00000000012</v>
      </c>
      <c r="P5" s="34">
        <v>83.197312</v>
      </c>
      <c r="Q5" s="48">
        <f t="shared" si="83"/>
        <v>322.189000000009</v>
      </c>
      <c r="R5" s="52">
        <v>2329284.203</v>
      </c>
      <c r="S5" s="49">
        <f t="shared" si="84"/>
        <v>3671.84399999958</v>
      </c>
      <c r="T5" s="34">
        <v>2642.2194</v>
      </c>
      <c r="U5" s="48">
        <f t="shared" si="9"/>
        <v>7822.99999999987</v>
      </c>
      <c r="V5" s="34">
        <v>706.38656</v>
      </c>
      <c r="W5" s="35">
        <f t="shared" si="85"/>
        <v>2340.71999999992</v>
      </c>
      <c r="X5" s="34">
        <v>50.910748</v>
      </c>
      <c r="Y5" s="35">
        <f t="shared" si="86"/>
        <v>16524.000000004</v>
      </c>
      <c r="Z5" s="34">
        <v>16.050938</v>
      </c>
      <c r="AA5" s="37">
        <f t="shared" si="12"/>
        <v>327.941000000003</v>
      </c>
      <c r="AB5" s="34">
        <v>135.914</v>
      </c>
      <c r="AC5" s="35">
        <f t="shared" si="87"/>
        <v>472.100000000012</v>
      </c>
      <c r="AD5" s="34">
        <v>770250.753</v>
      </c>
      <c r="AE5" s="43">
        <f t="shared" si="88"/>
        <v>619.512999999919</v>
      </c>
      <c r="AF5" s="34">
        <v>3327903.67</v>
      </c>
      <c r="AG5" s="43">
        <f t="shared" si="89"/>
        <v>932.643999999855</v>
      </c>
      <c r="AH5" s="39">
        <v>156.77207</v>
      </c>
      <c r="AI5" s="37">
        <f t="shared" si="90"/>
        <v>5384.3</v>
      </c>
      <c r="AJ5" s="34">
        <v>291.58686</v>
      </c>
      <c r="AK5" s="35">
        <f t="shared" si="91"/>
        <v>884.340000000009</v>
      </c>
      <c r="AL5" s="34">
        <v>44.969732</v>
      </c>
      <c r="AM5" s="37">
        <f t="shared" si="92"/>
        <v>1911.176</v>
      </c>
      <c r="AN5" s="34">
        <v>392.44412</v>
      </c>
      <c r="AO5" s="51">
        <f t="shared" si="93"/>
        <v>180.679999999995</v>
      </c>
      <c r="AP5" s="34">
        <v>3973.2492</v>
      </c>
      <c r="AQ5" s="51">
        <f t="shared" si="94"/>
        <v>14.7999999999229</v>
      </c>
      <c r="AR5" s="34">
        <v>328.82728</v>
      </c>
      <c r="AS5" s="37">
        <f t="shared" si="95"/>
        <v>1359.98000000001</v>
      </c>
      <c r="AT5" s="34">
        <v>392.5378</v>
      </c>
      <c r="AU5" s="55">
        <f t="shared" si="96"/>
        <v>1300.83999999999</v>
      </c>
      <c r="AV5" s="34">
        <v>210748.884</v>
      </c>
      <c r="AW5" s="35">
        <f t="shared" si="97"/>
        <v>221.622000000003</v>
      </c>
      <c r="AX5" s="56">
        <v>55498.522</v>
      </c>
      <c r="AY5" s="35">
        <f t="shared" si="98"/>
        <v>118.256000000001</v>
      </c>
      <c r="AZ5" s="34">
        <v>1837.644</v>
      </c>
      <c r="BA5" s="51">
        <f t="shared" si="99"/>
        <v>2365.99999999999</v>
      </c>
      <c r="BB5" s="34">
        <v>648.89708</v>
      </c>
      <c r="BC5" s="51">
        <f t="shared" si="100"/>
        <v>416.200000000003</v>
      </c>
      <c r="BD5" s="34">
        <v>941.92088</v>
      </c>
      <c r="BE5" s="59">
        <f t="shared" si="27"/>
        <v>149.84000000004</v>
      </c>
      <c r="BF5" s="34">
        <v>24455</v>
      </c>
      <c r="BG5" s="51">
        <f t="shared" si="28"/>
        <v>4220</v>
      </c>
      <c r="BH5" s="34">
        <v>43640</v>
      </c>
      <c r="BI5" s="51">
        <f t="shared" ref="BI5:BI27" si="128">(BH6-BH5)*10</f>
        <v>4360</v>
      </c>
      <c r="BJ5" s="34">
        <v>50440</v>
      </c>
      <c r="BK5" s="43">
        <f t="shared" si="101"/>
        <v>3560</v>
      </c>
      <c r="BL5" s="34">
        <v>373.53756</v>
      </c>
      <c r="BM5" s="51">
        <f t="shared" si="102"/>
        <v>12368.84</v>
      </c>
      <c r="BN5" s="52">
        <v>0</v>
      </c>
      <c r="BO5" s="64">
        <v>0</v>
      </c>
      <c r="BP5" s="34">
        <v>134.42437</v>
      </c>
      <c r="BQ5" s="51">
        <f t="shared" si="103"/>
        <v>1907.43999999998</v>
      </c>
      <c r="BR5" s="34">
        <v>122.238</v>
      </c>
      <c r="BS5" s="55">
        <f t="shared" si="104"/>
        <v>339.619999999996</v>
      </c>
      <c r="BT5" s="34">
        <v>45.664984</v>
      </c>
      <c r="BU5" s="51">
        <f t="shared" ref="BU5:BU15" si="129">(BT6-BT5)*1000</f>
        <v>357.280000000003</v>
      </c>
      <c r="BV5" s="34">
        <v>123.60219</v>
      </c>
      <c r="BW5" s="55">
        <f t="shared" si="35"/>
        <v>1035.09000000001</v>
      </c>
      <c r="BX5" s="34">
        <v>527.04308</v>
      </c>
      <c r="BY5" s="55">
        <f t="shared" si="36"/>
        <v>422.159999999963</v>
      </c>
      <c r="BZ5" s="34">
        <v>37.30436</v>
      </c>
      <c r="CA5" s="55">
        <f t="shared" si="105"/>
        <v>328.787999999996</v>
      </c>
      <c r="CB5" s="34">
        <v>347.10744</v>
      </c>
      <c r="CC5" s="55">
        <f t="shared" si="38"/>
        <v>455.899999999986</v>
      </c>
      <c r="CD5" s="34">
        <v>1874.932</v>
      </c>
      <c r="CE5" s="35">
        <f t="shared" ref="CE5:CE12" si="130">(CD6-CD5)</f>
        <v>8.2940000000001</v>
      </c>
      <c r="CF5" s="67">
        <v>223150.64</v>
      </c>
      <c r="CG5" s="48">
        <f t="shared" si="107"/>
        <v>209.263999999996</v>
      </c>
      <c r="CH5" s="34">
        <v>3125</v>
      </c>
      <c r="CI5" s="35">
        <f t="shared" si="108"/>
        <v>599.999999999909</v>
      </c>
      <c r="CJ5" s="34">
        <v>3249.3</v>
      </c>
      <c r="CK5" s="55">
        <f t="shared" si="42"/>
        <v>799.999999999727</v>
      </c>
      <c r="CL5" s="70">
        <v>18.092</v>
      </c>
      <c r="CM5" s="55">
        <f t="shared" si="109"/>
        <v>1028</v>
      </c>
      <c r="CN5" s="34">
        <v>0</v>
      </c>
      <c r="CO5" s="71"/>
      <c r="CP5" s="71"/>
      <c r="CQ5" s="35">
        <v>0</v>
      </c>
      <c r="CR5" s="34">
        <v>6612265.034</v>
      </c>
      <c r="CS5" s="37">
        <f t="shared" si="110"/>
        <v>4356.30800000019</v>
      </c>
      <c r="CT5" s="34">
        <v>3890.4268</v>
      </c>
      <c r="CU5" s="51">
        <f t="shared" si="111"/>
        <v>1765.59999999972</v>
      </c>
      <c r="CV5" s="34">
        <v>238.14556</v>
      </c>
      <c r="CW5" s="35">
        <f t="shared" si="46"/>
        <v>173.320000000018</v>
      </c>
      <c r="CX5" s="77">
        <v>638.496</v>
      </c>
      <c r="CY5" s="51">
        <f t="shared" si="112"/>
        <v>0</v>
      </c>
      <c r="CZ5" s="71"/>
      <c r="DA5" s="34">
        <v>22.673892</v>
      </c>
      <c r="DB5" s="51">
        <f t="shared" si="113"/>
        <v>419.710000000002</v>
      </c>
      <c r="DC5" s="37">
        <f t="shared" si="114"/>
        <v>8476.54399999971</v>
      </c>
      <c r="DD5" s="34">
        <v>4132.8496</v>
      </c>
      <c r="DE5" s="51">
        <f t="shared" si="115"/>
        <v>1948.40000000022</v>
      </c>
      <c r="DF5" s="34">
        <v>0</v>
      </c>
      <c r="DG5" s="55">
        <f>DF6-DF5</f>
        <v>0</v>
      </c>
      <c r="DH5" s="34">
        <v>3871.5532</v>
      </c>
      <c r="DI5" s="55">
        <f t="shared" si="116"/>
        <v>585.199999999986</v>
      </c>
      <c r="DJ5" s="34">
        <v>308.0249</v>
      </c>
      <c r="DK5" s="51">
        <f t="shared" si="117"/>
        <v>155.880000000025</v>
      </c>
      <c r="DL5" s="34">
        <v>17190.24</v>
      </c>
      <c r="DM5" s="60">
        <f t="shared" si="118"/>
        <v>58.2502400000004</v>
      </c>
      <c r="DN5" s="34">
        <v>19882.712</v>
      </c>
      <c r="DO5" s="51">
        <f t="shared" si="119"/>
        <v>35.1059999999998</v>
      </c>
      <c r="DP5" s="34">
        <v>187.316</v>
      </c>
      <c r="DQ5" s="55">
        <f t="shared" si="120"/>
        <v>561.999999999983</v>
      </c>
      <c r="DR5" s="81">
        <v>59370</v>
      </c>
      <c r="DS5" s="81">
        <v>7386</v>
      </c>
      <c r="DT5" s="89">
        <f t="shared" si="121"/>
        <v>66756</v>
      </c>
      <c r="DU5" s="81">
        <v>2209</v>
      </c>
      <c r="DV5" s="85">
        <v>9508</v>
      </c>
      <c r="DW5" s="83">
        <v>2969</v>
      </c>
      <c r="DX5" s="90"/>
      <c r="DY5" s="100">
        <f t="shared" si="57"/>
        <v>58.2502400000004</v>
      </c>
      <c r="DZ5" s="101">
        <f t="shared" si="58"/>
        <v>3.34359438660027</v>
      </c>
      <c r="EA5" s="102"/>
      <c r="EB5" s="103">
        <f>(BS5)</f>
        <v>339.619999999996</v>
      </c>
      <c r="EC5" s="103">
        <f>(BU5)</f>
        <v>357.280000000003</v>
      </c>
      <c r="ED5" s="103">
        <f>(BW5)</f>
        <v>1035.09000000001</v>
      </c>
      <c r="EE5" s="103">
        <f>(BY5)</f>
        <v>422.159999999963</v>
      </c>
      <c r="EF5" s="103">
        <f>(CA5)</f>
        <v>328.787999999996</v>
      </c>
      <c r="EG5" s="103">
        <f>(CC5)</f>
        <v>455.899999999986</v>
      </c>
      <c r="EH5" s="112">
        <f t="shared" ref="EH5:EH27" si="131">SUM(EB5:EG5)</f>
        <v>2938.83799999995</v>
      </c>
      <c r="EY5" s="108">
        <f t="shared" ref="EY5:EY27" si="132">BQ5</f>
        <v>1907.43999999998</v>
      </c>
      <c r="EZ5" s="108">
        <f t="shared" ref="EZ5:EZ27" si="133">BS5+BU5+BW5+BY5+CA5+CC5</f>
        <v>2938.83799999995</v>
      </c>
      <c r="FA5" s="118">
        <f t="shared" si="122"/>
        <v>8476.54399999971</v>
      </c>
      <c r="FB5" s="108">
        <f t="shared" si="123"/>
        <v>180.679999999995</v>
      </c>
      <c r="FC5" s="108">
        <f t="shared" si="124"/>
        <v>14.7999999999229</v>
      </c>
      <c r="FD5" s="108">
        <f t="shared" ref="FD5:FD10" si="134">AS5</f>
        <v>1359.98000000001</v>
      </c>
      <c r="FE5" s="108">
        <f t="shared" si="125"/>
        <v>1300.83999999999</v>
      </c>
      <c r="FF5" s="108">
        <f t="shared" si="126"/>
        <v>1948.40000000022</v>
      </c>
      <c r="FG5" s="108">
        <f t="shared" si="127"/>
        <v>3671.84399999958</v>
      </c>
      <c r="FH5" s="108" t="e">
        <f>#REF!</f>
        <v>#REF!</v>
      </c>
      <c r="FI5" s="118" t="e">
        <f t="shared" ref="FI5:FI27" si="135">SUM(FB5:FH5)</f>
        <v>#REF!</v>
      </c>
    </row>
    <row r="6" s="19" customFormat="1" ht="24.95" customHeight="1" spans="1:186">
      <c r="A6" s="33">
        <v>45781</v>
      </c>
      <c r="B6" s="34">
        <v>36.683628</v>
      </c>
      <c r="C6" s="37">
        <f t="shared" si="76"/>
        <v>199.804</v>
      </c>
      <c r="D6" s="36">
        <v>13260.501</v>
      </c>
      <c r="E6" s="35">
        <f t="shared" si="77"/>
        <v>40.8819999999996</v>
      </c>
      <c r="F6" s="34">
        <v>0</v>
      </c>
      <c r="G6" s="35">
        <f t="shared" si="78"/>
        <v>0</v>
      </c>
      <c r="H6" s="34">
        <v>204.74946</v>
      </c>
      <c r="I6" s="35">
        <f t="shared" si="79"/>
        <v>1328.03999999999</v>
      </c>
      <c r="J6" s="34">
        <v>6566.6024</v>
      </c>
      <c r="K6" s="37">
        <f t="shared" si="80"/>
        <v>38.9104000000007</v>
      </c>
      <c r="L6" s="34">
        <v>32223.389</v>
      </c>
      <c r="M6" s="43">
        <f t="shared" si="81"/>
        <v>202.659</v>
      </c>
      <c r="N6" s="34">
        <v>3619.367</v>
      </c>
      <c r="O6" s="35">
        <f t="shared" si="82"/>
        <v>4089.99999999969</v>
      </c>
      <c r="P6" s="34">
        <v>83.519501</v>
      </c>
      <c r="Q6" s="48">
        <f t="shared" si="83"/>
        <v>287.227000000001</v>
      </c>
      <c r="R6" s="52">
        <v>2332956.047</v>
      </c>
      <c r="S6" s="49">
        <f t="shared" si="84"/>
        <v>3592.63500000024</v>
      </c>
      <c r="T6" s="34">
        <v>2650.0424</v>
      </c>
      <c r="U6" s="48">
        <f t="shared" ref="U6:U32" si="136">(T7-T6)*1000</f>
        <v>6903.40000000015</v>
      </c>
      <c r="V6" s="34">
        <v>708.72728</v>
      </c>
      <c r="W6" s="35">
        <f t="shared" si="85"/>
        <v>2106.96000000007</v>
      </c>
      <c r="X6" s="34">
        <v>50.927272</v>
      </c>
      <c r="Y6" s="35">
        <f t="shared" si="86"/>
        <v>14744.0000000003</v>
      </c>
      <c r="Z6" s="34">
        <v>16.378879</v>
      </c>
      <c r="AA6" s="37">
        <f t="shared" si="12"/>
        <v>320.943</v>
      </c>
      <c r="AB6" s="34">
        <v>136.3861</v>
      </c>
      <c r="AC6" s="35">
        <f t="shared" si="87"/>
        <v>475.130000000007</v>
      </c>
      <c r="AD6" s="34">
        <v>770870.266</v>
      </c>
      <c r="AE6" s="43">
        <f t="shared" si="88"/>
        <v>335.157000000007</v>
      </c>
      <c r="AF6" s="34">
        <v>3328836.314</v>
      </c>
      <c r="AG6" s="43">
        <f t="shared" si="89"/>
        <v>650.729000000283</v>
      </c>
      <c r="AH6" s="39">
        <v>162.15637</v>
      </c>
      <c r="AI6" s="37">
        <f t="shared" si="90"/>
        <v>4391.52999999999</v>
      </c>
      <c r="AJ6" s="34">
        <v>292.4712</v>
      </c>
      <c r="AK6" s="35">
        <f t="shared" si="91"/>
        <v>774.279999999976</v>
      </c>
      <c r="AL6" s="34">
        <v>46.880908</v>
      </c>
      <c r="AM6" s="37">
        <f t="shared" si="92"/>
        <v>1553.044</v>
      </c>
      <c r="AN6" s="34">
        <v>392.6248</v>
      </c>
      <c r="AO6" s="51">
        <f t="shared" si="93"/>
        <v>0</v>
      </c>
      <c r="AP6" s="52">
        <v>3973.264</v>
      </c>
      <c r="AQ6" s="51">
        <f t="shared" si="94"/>
        <v>239.000000000033</v>
      </c>
      <c r="AR6" s="34">
        <v>330.18726</v>
      </c>
      <c r="AS6" s="37">
        <f t="shared" si="95"/>
        <v>781.220000000019</v>
      </c>
      <c r="AT6" s="34">
        <v>393.83864</v>
      </c>
      <c r="AU6" s="55">
        <f t="shared" si="96"/>
        <v>1229.91999999999</v>
      </c>
      <c r="AV6" s="34">
        <v>210970.506</v>
      </c>
      <c r="AW6" s="35">
        <f t="shared" si="97"/>
        <v>228.679999999993</v>
      </c>
      <c r="AX6" s="56">
        <v>55616.778</v>
      </c>
      <c r="AY6" s="35">
        <f t="shared" si="98"/>
        <v>61.775999999998</v>
      </c>
      <c r="AZ6" s="56">
        <v>1840.01</v>
      </c>
      <c r="BA6" s="51">
        <f t="shared" si="99"/>
        <v>2098.99999999993</v>
      </c>
      <c r="BB6" s="34">
        <v>649.31328</v>
      </c>
      <c r="BC6" s="51">
        <f t="shared" si="100"/>
        <v>220.480000000066</v>
      </c>
      <c r="BD6" s="34">
        <v>942.07072</v>
      </c>
      <c r="BE6" s="59">
        <f t="shared" ref="BE6:BE15" si="137">(BD7-BD6)*1000</f>
        <v>43.5999999999694</v>
      </c>
      <c r="BF6" s="34">
        <v>24877</v>
      </c>
      <c r="BG6" s="51">
        <f t="shared" si="28"/>
        <v>4120</v>
      </c>
      <c r="BH6" s="34">
        <v>44076</v>
      </c>
      <c r="BI6" s="51">
        <f t="shared" si="128"/>
        <v>4290</v>
      </c>
      <c r="BJ6" s="34">
        <v>50796</v>
      </c>
      <c r="BK6" s="43">
        <f t="shared" si="101"/>
        <v>3840</v>
      </c>
      <c r="BL6" s="34">
        <v>385.9064</v>
      </c>
      <c r="BM6" s="51">
        <f t="shared" si="102"/>
        <v>10951.28</v>
      </c>
      <c r="BN6" s="52">
        <v>0</v>
      </c>
      <c r="BO6" s="64">
        <v>0</v>
      </c>
      <c r="BP6" s="34">
        <v>136.33181</v>
      </c>
      <c r="BQ6" s="51">
        <f t="shared" si="103"/>
        <v>1835.37000000001</v>
      </c>
      <c r="BR6" s="34">
        <v>122.57762</v>
      </c>
      <c r="BS6" s="55">
        <f t="shared" si="104"/>
        <v>311.370000000011</v>
      </c>
      <c r="BT6" s="34">
        <v>46.022264</v>
      </c>
      <c r="BU6" s="51">
        <f t="shared" si="129"/>
        <v>342.959999999998</v>
      </c>
      <c r="BV6" s="34">
        <v>124.63728</v>
      </c>
      <c r="BW6" s="55">
        <f t="shared" ref="BW6:BW21" si="138">(BV7-BV6)*1000</f>
        <v>1009.59999999999</v>
      </c>
      <c r="BX6" s="34">
        <v>527.46524</v>
      </c>
      <c r="BY6" s="55">
        <f t="shared" ref="BY6:BY14" si="139">(BX7-BX6)*1000</f>
        <v>387.720000000058</v>
      </c>
      <c r="BZ6" s="34">
        <v>37.633148</v>
      </c>
      <c r="CA6" s="55">
        <f t="shared" si="105"/>
        <v>214.620000000004</v>
      </c>
      <c r="CB6" s="34">
        <v>347.56334</v>
      </c>
      <c r="CC6" s="55">
        <f t="shared" ref="CC6:CC22" si="140">(CB7-CB6)*1000</f>
        <v>439.580000000035</v>
      </c>
      <c r="CD6" s="34">
        <v>1883.226</v>
      </c>
      <c r="CE6" s="35">
        <f t="shared" si="130"/>
        <v>9.59399999999982</v>
      </c>
      <c r="CF6" s="67">
        <v>223359.904</v>
      </c>
      <c r="CG6" s="35">
        <f t="shared" si="107"/>
        <v>184.815999999992</v>
      </c>
      <c r="CH6" s="34">
        <v>3125.6</v>
      </c>
      <c r="CI6" s="35">
        <f t="shared" si="108"/>
        <v>700.000000000273</v>
      </c>
      <c r="CJ6" s="34">
        <v>3250.1</v>
      </c>
      <c r="CK6" s="55">
        <f t="shared" ref="CK6:CK30" si="141">(CJ7-CJ6)*1000</f>
        <v>800.000000000182</v>
      </c>
      <c r="CL6" s="70">
        <v>19.12</v>
      </c>
      <c r="CM6" s="55">
        <f t="shared" si="109"/>
        <v>1050</v>
      </c>
      <c r="CN6" s="34">
        <v>0</v>
      </c>
      <c r="CO6" s="71"/>
      <c r="CP6" s="71"/>
      <c r="CQ6" s="35">
        <v>0</v>
      </c>
      <c r="CR6" s="34">
        <v>6616621.342</v>
      </c>
      <c r="CS6" s="37">
        <f t="shared" si="110"/>
        <v>3050.07799999975</v>
      </c>
      <c r="CT6" s="34">
        <v>3892.1924</v>
      </c>
      <c r="CU6" s="51">
        <f t="shared" si="111"/>
        <v>1541.20000000012</v>
      </c>
      <c r="CV6" s="34">
        <v>238.31888</v>
      </c>
      <c r="CW6" s="35">
        <f t="shared" si="46"/>
        <v>229.780000000005</v>
      </c>
      <c r="CX6" s="77">
        <v>638.496</v>
      </c>
      <c r="CY6" s="55">
        <f t="shared" si="112"/>
        <v>0</v>
      </c>
      <c r="CZ6" s="71"/>
      <c r="DA6" s="34">
        <v>23.093602</v>
      </c>
      <c r="DB6" s="51">
        <f t="shared" si="113"/>
        <v>326.01</v>
      </c>
      <c r="DC6" s="37">
        <f t="shared" si="114"/>
        <v>7819.97500000055</v>
      </c>
      <c r="DD6" s="34">
        <v>4134.798</v>
      </c>
      <c r="DE6" s="51">
        <f t="shared" si="115"/>
        <v>1977.20000000027</v>
      </c>
      <c r="DF6" s="34">
        <v>0</v>
      </c>
      <c r="DG6" s="55">
        <f>DF7-DF6</f>
        <v>0</v>
      </c>
      <c r="DH6" s="34">
        <v>3872.1384</v>
      </c>
      <c r="DI6" s="55">
        <f t="shared" si="116"/>
        <v>232.400000000325</v>
      </c>
      <c r="DJ6" s="34">
        <v>308.18078</v>
      </c>
      <c r="DK6" s="51">
        <f t="shared" si="117"/>
        <v>82.9399999999509</v>
      </c>
      <c r="DL6" s="52">
        <v>17210.08</v>
      </c>
      <c r="DM6" s="60">
        <f t="shared" si="118"/>
        <v>279.683359999995</v>
      </c>
      <c r="DN6" s="34">
        <v>19917.818</v>
      </c>
      <c r="DO6" s="51">
        <f t="shared" si="119"/>
        <v>34.1190000000024</v>
      </c>
      <c r="DP6" s="34">
        <v>187.878</v>
      </c>
      <c r="DQ6" s="55">
        <f t="shared" si="120"/>
        <v>495.000000000005</v>
      </c>
      <c r="DR6" s="81">
        <v>52226.0000000006</v>
      </c>
      <c r="DS6" s="81">
        <v>9074</v>
      </c>
      <c r="DT6" s="89">
        <f t="shared" si="121"/>
        <v>61300.0000000006</v>
      </c>
      <c r="DU6" s="91">
        <v>2122</v>
      </c>
      <c r="DV6" s="85">
        <v>7386</v>
      </c>
      <c r="DW6" s="82">
        <v>990</v>
      </c>
      <c r="DX6" s="90"/>
      <c r="DY6" s="100">
        <f t="shared" ref="DY6:DY27" si="142">DM6</f>
        <v>279.683359999995</v>
      </c>
      <c r="DZ6" s="101">
        <f t="shared" si="58"/>
        <v>4.27615457115928</v>
      </c>
      <c r="EA6" s="102"/>
      <c r="EB6" s="103">
        <f t="shared" ref="EB6:EB27" si="143">BS6</f>
        <v>311.370000000011</v>
      </c>
      <c r="EC6" s="103">
        <f t="shared" ref="EC6:EC27" si="144">BU6</f>
        <v>342.959999999998</v>
      </c>
      <c r="ED6" s="103">
        <f t="shared" ref="ED6:ED27" si="145">BW6</f>
        <v>1009.59999999999</v>
      </c>
      <c r="EE6" s="103">
        <f t="shared" ref="EE6:EE27" si="146">BY6</f>
        <v>387.720000000058</v>
      </c>
      <c r="EF6" s="103">
        <f t="shared" ref="EF6:EF27" si="147">CA6</f>
        <v>214.620000000004</v>
      </c>
      <c r="EG6" s="103">
        <f t="shared" ref="EG6:EG27" si="148">CC6</f>
        <v>439.580000000035</v>
      </c>
      <c r="EH6" s="112">
        <f t="shared" si="131"/>
        <v>2705.8500000001</v>
      </c>
      <c r="EK6" s="102" t="s">
        <v>87</v>
      </c>
      <c r="EL6" s="102" t="s">
        <v>88</v>
      </c>
      <c r="EM6" s="102" t="s">
        <v>89</v>
      </c>
      <c r="EY6" s="108">
        <f t="shared" si="132"/>
        <v>1835.37000000001</v>
      </c>
      <c r="EZ6" s="108">
        <f t="shared" si="133"/>
        <v>2705.8500000001</v>
      </c>
      <c r="FA6" s="118">
        <f t="shared" si="122"/>
        <v>7819.97500000055</v>
      </c>
      <c r="FB6" s="108">
        <f t="shared" si="123"/>
        <v>0</v>
      </c>
      <c r="FC6" s="108">
        <f t="shared" si="124"/>
        <v>239.000000000033</v>
      </c>
      <c r="FD6" s="108">
        <f t="shared" si="134"/>
        <v>781.220000000019</v>
      </c>
      <c r="FE6" s="108">
        <f t="shared" si="125"/>
        <v>1229.91999999999</v>
      </c>
      <c r="FF6" s="108">
        <f t="shared" si="126"/>
        <v>1977.20000000027</v>
      </c>
      <c r="FG6" s="108">
        <f t="shared" si="127"/>
        <v>3592.63500000024</v>
      </c>
      <c r="FH6" s="108" t="e">
        <f>#REF!</f>
        <v>#REF!</v>
      </c>
      <c r="FI6" s="118" t="e">
        <f t="shared" si="135"/>
        <v>#REF!</v>
      </c>
      <c r="GD6" s="18"/>
    </row>
    <row r="7" s="18" customFormat="1" ht="24.95" customHeight="1" spans="1:165">
      <c r="A7" s="33">
        <v>45782</v>
      </c>
      <c r="B7" s="34">
        <v>36.883432</v>
      </c>
      <c r="C7" s="37">
        <f t="shared" si="76"/>
        <v>213.267999999999</v>
      </c>
      <c r="D7" s="36">
        <v>13301.383</v>
      </c>
      <c r="E7" s="35">
        <f t="shared" si="77"/>
        <v>44.7739999999994</v>
      </c>
      <c r="F7" s="34">
        <v>0</v>
      </c>
      <c r="G7" s="35">
        <f t="shared" si="78"/>
        <v>0</v>
      </c>
      <c r="H7" s="34">
        <v>206.0775</v>
      </c>
      <c r="I7" s="35">
        <f t="shared" si="79"/>
        <v>1385.86000000001</v>
      </c>
      <c r="J7" s="34">
        <v>6605.5128</v>
      </c>
      <c r="K7" s="37">
        <f t="shared" si="80"/>
        <v>38.2255999999998</v>
      </c>
      <c r="L7" s="34">
        <v>32426.048</v>
      </c>
      <c r="M7" s="43">
        <f t="shared" si="81"/>
        <v>229.543000000001</v>
      </c>
      <c r="N7" s="34">
        <v>3623.457</v>
      </c>
      <c r="O7" s="35">
        <f t="shared" si="82"/>
        <v>4157.9999999999</v>
      </c>
      <c r="P7" s="34">
        <v>83.806728</v>
      </c>
      <c r="Q7" s="48">
        <f t="shared" si="83"/>
        <v>327.463999999992</v>
      </c>
      <c r="R7" s="34">
        <v>2336548.682</v>
      </c>
      <c r="S7" s="49">
        <f t="shared" si="84"/>
        <v>3672.75600000005</v>
      </c>
      <c r="T7" s="34">
        <v>2656.9458</v>
      </c>
      <c r="U7" s="48">
        <f t="shared" si="136"/>
        <v>7007.79999999986</v>
      </c>
      <c r="V7" s="34">
        <v>710.83424</v>
      </c>
      <c r="W7" s="35">
        <f t="shared" si="85"/>
        <v>2214.15999999999</v>
      </c>
      <c r="X7" s="34">
        <v>50.942016</v>
      </c>
      <c r="Y7" s="35">
        <f t="shared" si="86"/>
        <v>16075.9999999982</v>
      </c>
      <c r="Z7" s="34">
        <v>16.699822</v>
      </c>
      <c r="AA7" s="37">
        <f t="shared" si="12"/>
        <v>265.542</v>
      </c>
      <c r="AB7" s="34">
        <v>136.86123</v>
      </c>
      <c r="AC7" s="35">
        <f t="shared" si="87"/>
        <v>402.940000000001</v>
      </c>
      <c r="AD7" s="34">
        <v>771205.423</v>
      </c>
      <c r="AE7" s="43">
        <f t="shared" si="88"/>
        <v>462.027000000002</v>
      </c>
      <c r="AF7" s="34">
        <v>3329487.043</v>
      </c>
      <c r="AG7" s="43">
        <f t="shared" si="89"/>
        <v>892.188000000082</v>
      </c>
      <c r="AH7" s="39">
        <v>166.5479</v>
      </c>
      <c r="AI7" s="37">
        <f t="shared" si="90"/>
        <v>5357.438</v>
      </c>
      <c r="AJ7" s="34">
        <v>293.24548</v>
      </c>
      <c r="AK7" s="35">
        <f t="shared" si="91"/>
        <v>900.399999999991</v>
      </c>
      <c r="AL7" s="34">
        <v>48.433952</v>
      </c>
      <c r="AM7" s="37">
        <f t="shared" si="92"/>
        <v>1944.808</v>
      </c>
      <c r="AN7" s="34">
        <v>392.6248</v>
      </c>
      <c r="AO7" s="51">
        <f t="shared" si="93"/>
        <v>0</v>
      </c>
      <c r="AP7" s="54">
        <v>3973.503</v>
      </c>
      <c r="AQ7" s="51">
        <f t="shared" si="94"/>
        <v>0.599999999849388</v>
      </c>
      <c r="AR7" s="34">
        <v>330.96848</v>
      </c>
      <c r="AS7" s="37">
        <f t="shared" si="95"/>
        <v>1371.33999999998</v>
      </c>
      <c r="AT7" s="34">
        <v>395.06856</v>
      </c>
      <c r="AU7" s="55">
        <f t="shared" si="96"/>
        <v>1291.84000000004</v>
      </c>
      <c r="AV7" s="34">
        <v>211199.186</v>
      </c>
      <c r="AW7" s="35">
        <f t="shared" si="97"/>
        <v>270.436000000016</v>
      </c>
      <c r="AX7" s="58">
        <v>55678.554</v>
      </c>
      <c r="AY7" s="35">
        <f t="shared" si="98"/>
        <v>87.1810000000041</v>
      </c>
      <c r="AZ7" s="34">
        <v>1842.109</v>
      </c>
      <c r="BA7" s="51">
        <f t="shared" si="99"/>
        <v>2267.00000000005</v>
      </c>
      <c r="BB7" s="34">
        <v>649.53376</v>
      </c>
      <c r="BC7" s="51">
        <f t="shared" si="100"/>
        <v>257.200000000012</v>
      </c>
      <c r="BD7" s="34">
        <v>942.11432</v>
      </c>
      <c r="BE7" s="59">
        <f t="shared" si="137"/>
        <v>94.2400000000134</v>
      </c>
      <c r="BF7" s="34">
        <v>25289</v>
      </c>
      <c r="BG7" s="51">
        <f t="shared" ref="BG7:BG27" si="149">(BF8-BF7)*10</f>
        <v>4190</v>
      </c>
      <c r="BH7" s="34">
        <v>44505</v>
      </c>
      <c r="BI7" s="51">
        <f t="shared" si="128"/>
        <v>4290</v>
      </c>
      <c r="BJ7" s="34">
        <v>51180</v>
      </c>
      <c r="BK7" s="43">
        <f t="shared" si="101"/>
        <v>4200</v>
      </c>
      <c r="BL7" s="34">
        <v>396.85768</v>
      </c>
      <c r="BM7" s="51">
        <f t="shared" si="102"/>
        <v>11973.6</v>
      </c>
      <c r="BN7" s="52">
        <v>0</v>
      </c>
      <c r="BO7" s="64">
        <v>0</v>
      </c>
      <c r="BP7" s="34">
        <v>138.16718</v>
      </c>
      <c r="BQ7" s="51">
        <f t="shared" si="103"/>
        <v>1741.61000000001</v>
      </c>
      <c r="BR7" s="34">
        <v>122.88899</v>
      </c>
      <c r="BS7" s="55">
        <f t="shared" si="104"/>
        <v>321.559999999991</v>
      </c>
      <c r="BT7" s="34">
        <v>46.365224</v>
      </c>
      <c r="BU7" s="51">
        <f t="shared" si="129"/>
        <v>362.712000000002</v>
      </c>
      <c r="BV7" s="34">
        <v>125.64688</v>
      </c>
      <c r="BW7" s="55">
        <f t="shared" si="138"/>
        <v>944.280000000006</v>
      </c>
      <c r="BX7" s="34">
        <v>527.85296</v>
      </c>
      <c r="BY7" s="55">
        <f t="shared" si="139"/>
        <v>423.000000000002</v>
      </c>
      <c r="BZ7" s="34">
        <v>37.847768</v>
      </c>
      <c r="CA7" s="55">
        <f t="shared" si="105"/>
        <v>294.803999999999</v>
      </c>
      <c r="CB7" s="34">
        <v>348.00292</v>
      </c>
      <c r="CC7" s="55">
        <f t="shared" si="140"/>
        <v>449.039999999968</v>
      </c>
      <c r="CD7" s="34">
        <v>1892.82</v>
      </c>
      <c r="CE7" s="35">
        <f t="shared" si="130"/>
        <v>7.85900000000015</v>
      </c>
      <c r="CF7" s="67">
        <v>223544.72</v>
      </c>
      <c r="CG7" s="35">
        <f t="shared" si="107"/>
        <v>209.791999999987</v>
      </c>
      <c r="CH7" s="34">
        <v>3126.3</v>
      </c>
      <c r="CI7" s="35">
        <f t="shared" si="108"/>
        <v>699.999999999818</v>
      </c>
      <c r="CJ7" s="34">
        <v>3250.9</v>
      </c>
      <c r="CK7" s="55">
        <f t="shared" si="141"/>
        <v>900.000000000091</v>
      </c>
      <c r="CL7" s="70">
        <v>20.17</v>
      </c>
      <c r="CM7" s="55">
        <f t="shared" si="109"/>
        <v>1060</v>
      </c>
      <c r="CN7" s="34">
        <v>0</v>
      </c>
      <c r="CO7" s="74"/>
      <c r="CP7" s="74"/>
      <c r="CQ7" s="35">
        <v>0</v>
      </c>
      <c r="CR7" s="34">
        <v>6619671.42</v>
      </c>
      <c r="CS7" s="37">
        <f t="shared" si="110"/>
        <v>4253.47300000023</v>
      </c>
      <c r="CT7" s="34">
        <v>3893.7336</v>
      </c>
      <c r="CU7" s="51">
        <f t="shared" si="111"/>
        <v>1637.99999999992</v>
      </c>
      <c r="CV7" s="34">
        <v>238.54866</v>
      </c>
      <c r="CW7" s="35">
        <f t="shared" ref="CW7:CW27" si="150">(CV8-CV7)*1000</f>
        <v>9.05999999997675</v>
      </c>
      <c r="CX7" s="77">
        <v>638.496</v>
      </c>
      <c r="CY7" s="55">
        <f t="shared" si="112"/>
        <v>0</v>
      </c>
      <c r="CZ7" s="74"/>
      <c r="DA7" s="34">
        <v>23.419612</v>
      </c>
      <c r="DB7" s="51">
        <f t="shared" si="113"/>
        <v>370.462</v>
      </c>
      <c r="DC7" s="37">
        <f t="shared" si="114"/>
        <v>8451.3360000002</v>
      </c>
      <c r="DD7" s="34">
        <v>4136.7752</v>
      </c>
      <c r="DE7" s="51">
        <f t="shared" si="115"/>
        <v>2114.80000000029</v>
      </c>
      <c r="DF7" s="34">
        <v>0</v>
      </c>
      <c r="DG7" s="55">
        <f t="shared" ref="DG7:DG16" si="151">DF8-DF7</f>
        <v>0</v>
      </c>
      <c r="DH7" s="34">
        <v>3872.3708</v>
      </c>
      <c r="DI7" s="55">
        <f t="shared" si="116"/>
        <v>725.999999999658</v>
      </c>
      <c r="DJ7" s="34">
        <v>308.26372</v>
      </c>
      <c r="DK7" s="51">
        <f t="shared" si="117"/>
        <v>162.120000000016</v>
      </c>
      <c r="DL7" s="52">
        <v>17305.34</v>
      </c>
      <c r="DM7" s="60">
        <f t="shared" si="118"/>
        <v>0</v>
      </c>
      <c r="DN7" s="34">
        <v>19951.937</v>
      </c>
      <c r="DO7" s="51">
        <f t="shared" si="119"/>
        <v>47.4029999999984</v>
      </c>
      <c r="DP7" s="34">
        <v>188.373</v>
      </c>
      <c r="DQ7" s="55">
        <f t="shared" si="120"/>
        <v>626.000000000005</v>
      </c>
      <c r="DR7" s="81">
        <v>66235</v>
      </c>
      <c r="DS7" s="81">
        <v>0</v>
      </c>
      <c r="DT7" s="89">
        <f t="shared" si="121"/>
        <v>66235</v>
      </c>
      <c r="DU7" s="92">
        <v>0</v>
      </c>
      <c r="DV7" s="82">
        <v>19370</v>
      </c>
      <c r="DW7" s="82">
        <v>7594</v>
      </c>
      <c r="DX7" s="93"/>
      <c r="DY7" s="100">
        <f t="shared" si="142"/>
        <v>0</v>
      </c>
      <c r="DZ7" s="101" t="e">
        <f t="shared" ref="DZ7:DZ20" si="152">DS7/DU7</f>
        <v>#DIV/0!</v>
      </c>
      <c r="EA7" s="46"/>
      <c r="EB7" s="103">
        <f t="shared" si="143"/>
        <v>321.559999999991</v>
      </c>
      <c r="EC7" s="103">
        <f t="shared" si="144"/>
        <v>362.712000000002</v>
      </c>
      <c r="ED7" s="103">
        <f t="shared" si="145"/>
        <v>944.280000000006</v>
      </c>
      <c r="EE7" s="103">
        <f t="shared" si="146"/>
        <v>423.000000000002</v>
      </c>
      <c r="EF7" s="103">
        <f t="shared" si="147"/>
        <v>294.803999999999</v>
      </c>
      <c r="EG7" s="103">
        <f t="shared" si="148"/>
        <v>449.039999999968</v>
      </c>
      <c r="EH7" s="112">
        <f t="shared" si="131"/>
        <v>2795.39599999997</v>
      </c>
      <c r="EK7" s="117" t="s">
        <v>90</v>
      </c>
      <c r="EL7" s="117">
        <v>9717941162</v>
      </c>
      <c r="EM7" s="117" t="s">
        <v>91</v>
      </c>
      <c r="EY7" s="108">
        <f t="shared" si="132"/>
        <v>1741.61000000001</v>
      </c>
      <c r="EZ7" s="108">
        <f t="shared" si="133"/>
        <v>2795.39599999997</v>
      </c>
      <c r="FA7" s="118">
        <f t="shared" si="122"/>
        <v>8451.3360000002</v>
      </c>
      <c r="FB7" s="108">
        <f t="shared" si="123"/>
        <v>0</v>
      </c>
      <c r="FC7" s="108">
        <f t="shared" si="124"/>
        <v>0.599999999849388</v>
      </c>
      <c r="FD7" s="108">
        <f t="shared" si="134"/>
        <v>1371.33999999998</v>
      </c>
      <c r="FE7" s="108">
        <f t="shared" si="125"/>
        <v>1291.84000000004</v>
      </c>
      <c r="FF7" s="108">
        <f t="shared" si="126"/>
        <v>2114.80000000029</v>
      </c>
      <c r="FG7" s="108">
        <f t="shared" si="127"/>
        <v>3672.75600000005</v>
      </c>
      <c r="FH7" s="108" t="e">
        <f>#REF!</f>
        <v>#REF!</v>
      </c>
      <c r="FI7" s="118" t="e">
        <f t="shared" si="135"/>
        <v>#REF!</v>
      </c>
    </row>
    <row r="8" s="18" customFormat="1" ht="24.95" customHeight="1" spans="1:165">
      <c r="A8" s="33">
        <v>45783</v>
      </c>
      <c r="B8" s="34">
        <v>37.0967</v>
      </c>
      <c r="C8" s="37">
        <f t="shared" si="76"/>
        <v>168.496000000005</v>
      </c>
      <c r="D8" s="36">
        <v>13346.157</v>
      </c>
      <c r="E8" s="35">
        <f t="shared" si="77"/>
        <v>31.8226000000013</v>
      </c>
      <c r="F8" s="34">
        <v>0</v>
      </c>
      <c r="G8" s="35">
        <f t="shared" si="78"/>
        <v>0</v>
      </c>
      <c r="H8" s="34">
        <v>207.46336</v>
      </c>
      <c r="I8" s="35">
        <f t="shared" si="79"/>
        <v>1307.44000000001</v>
      </c>
      <c r="J8" s="34">
        <v>6643.7384</v>
      </c>
      <c r="K8" s="37">
        <f t="shared" si="80"/>
        <v>37.5511999999999</v>
      </c>
      <c r="L8" s="34">
        <v>32655.591</v>
      </c>
      <c r="M8" s="43">
        <f t="shared" si="81"/>
        <v>262.705999999998</v>
      </c>
      <c r="N8" s="34">
        <v>3627.615</v>
      </c>
      <c r="O8" s="35">
        <f t="shared" si="82"/>
        <v>4101.00000000011</v>
      </c>
      <c r="P8" s="34">
        <v>84.134192</v>
      </c>
      <c r="Q8" s="48">
        <f t="shared" si="83"/>
        <v>304.975999999996</v>
      </c>
      <c r="R8" s="34">
        <v>2340221.438</v>
      </c>
      <c r="S8" s="49">
        <f t="shared" si="84"/>
        <v>3708.57199999969</v>
      </c>
      <c r="T8" s="34">
        <v>2663.9536</v>
      </c>
      <c r="U8" s="48">
        <f t="shared" si="136"/>
        <v>7612.39999999998</v>
      </c>
      <c r="V8" s="34">
        <v>713.0484</v>
      </c>
      <c r="W8" s="35">
        <f t="shared" si="85"/>
        <v>2107.52000000002</v>
      </c>
      <c r="X8" s="34">
        <v>50.958092</v>
      </c>
      <c r="Y8" s="35">
        <f t="shared" si="86"/>
        <v>15005.9999999996</v>
      </c>
      <c r="Z8" s="34">
        <v>16.965364</v>
      </c>
      <c r="AA8" s="37">
        <f t="shared" si="12"/>
        <v>343.342</v>
      </c>
      <c r="AB8" s="34">
        <v>137.26417</v>
      </c>
      <c r="AC8" s="35">
        <f t="shared" si="87"/>
        <v>505.73</v>
      </c>
      <c r="AD8" s="34">
        <v>771667.45</v>
      </c>
      <c r="AE8" s="43">
        <f t="shared" si="88"/>
        <v>553.41100000008</v>
      </c>
      <c r="AF8" s="34">
        <v>3330379.231</v>
      </c>
      <c r="AG8" s="43">
        <f t="shared" si="89"/>
        <v>926.469999999739</v>
      </c>
      <c r="AH8" s="39">
        <v>171.905338</v>
      </c>
      <c r="AI8" s="37">
        <f t="shared" si="90"/>
        <v>5586.242</v>
      </c>
      <c r="AJ8" s="34">
        <v>294.14588</v>
      </c>
      <c r="AK8" s="35">
        <f t="shared" si="91"/>
        <v>918.820000000039</v>
      </c>
      <c r="AL8" s="34">
        <v>50.37876</v>
      </c>
      <c r="AM8" s="37">
        <f t="shared" si="92"/>
        <v>1924.824</v>
      </c>
      <c r="AN8" s="34">
        <v>392.6248</v>
      </c>
      <c r="AO8" s="51">
        <f t="shared" si="93"/>
        <v>5.51999999998998</v>
      </c>
      <c r="AP8" s="54">
        <v>3973.5036</v>
      </c>
      <c r="AQ8" s="51">
        <f t="shared" si="94"/>
        <v>20.3999999998814</v>
      </c>
      <c r="AR8" s="34">
        <v>332.33982</v>
      </c>
      <c r="AS8" s="37">
        <f t="shared" si="95"/>
        <v>1753.98000000001</v>
      </c>
      <c r="AT8" s="34">
        <v>396.3604</v>
      </c>
      <c r="AU8" s="55">
        <f t="shared" si="96"/>
        <v>1309.8</v>
      </c>
      <c r="AV8" s="34">
        <v>211469.622</v>
      </c>
      <c r="AW8" s="35">
        <f t="shared" si="97"/>
        <v>63.8869999999879</v>
      </c>
      <c r="AX8" s="56">
        <v>55765.735</v>
      </c>
      <c r="AY8" s="35">
        <f t="shared" si="98"/>
        <v>98.5720000000001</v>
      </c>
      <c r="AZ8" s="34">
        <v>1844.376</v>
      </c>
      <c r="BA8" s="51">
        <f t="shared" si="99"/>
        <v>2203.99999999995</v>
      </c>
      <c r="BB8" s="34">
        <v>649.79096</v>
      </c>
      <c r="BC8" s="51">
        <f t="shared" si="100"/>
        <v>478.67999999994</v>
      </c>
      <c r="BD8" s="34">
        <v>942.20856</v>
      </c>
      <c r="BE8" s="59">
        <f t="shared" si="137"/>
        <v>134.320000000002</v>
      </c>
      <c r="BF8" s="34">
        <v>25708</v>
      </c>
      <c r="BG8" s="51">
        <f t="shared" si="149"/>
        <v>4160</v>
      </c>
      <c r="BH8" s="34">
        <v>44934</v>
      </c>
      <c r="BI8" s="51">
        <f t="shared" si="128"/>
        <v>4420</v>
      </c>
      <c r="BJ8" s="34">
        <v>51600</v>
      </c>
      <c r="BK8" s="43">
        <f t="shared" si="101"/>
        <v>4310</v>
      </c>
      <c r="BL8" s="34">
        <v>408.83128</v>
      </c>
      <c r="BM8" s="51">
        <f t="shared" si="102"/>
        <v>12307.44</v>
      </c>
      <c r="BN8" s="52">
        <v>0</v>
      </c>
      <c r="BO8" s="51">
        <f>(BN9-BN8)*10</f>
        <v>0</v>
      </c>
      <c r="BP8" s="34">
        <v>139.90879</v>
      </c>
      <c r="BQ8" s="51">
        <f t="shared" si="103"/>
        <v>1911.03999999999</v>
      </c>
      <c r="BR8" s="34">
        <v>123.21055</v>
      </c>
      <c r="BS8" s="55">
        <f t="shared" si="104"/>
        <v>323.250000000002</v>
      </c>
      <c r="BT8" s="34">
        <v>46.727936</v>
      </c>
      <c r="BU8" s="51">
        <f t="shared" si="129"/>
        <v>361.739999999998</v>
      </c>
      <c r="BV8" s="34">
        <v>126.59116</v>
      </c>
      <c r="BW8" s="55">
        <f t="shared" si="138"/>
        <v>977.859999999993</v>
      </c>
      <c r="BX8" s="34">
        <v>528.27596</v>
      </c>
      <c r="BY8" s="55">
        <f t="shared" si="139"/>
        <v>435.079999999971</v>
      </c>
      <c r="BZ8" s="34">
        <v>38.142572</v>
      </c>
      <c r="CA8" s="55">
        <f t="shared" si="105"/>
        <v>304.567999999996</v>
      </c>
      <c r="CB8" s="34">
        <v>348.45196</v>
      </c>
      <c r="CC8" s="55">
        <f t="shared" si="140"/>
        <v>465.800000000002</v>
      </c>
      <c r="CD8" s="34">
        <v>1900.679</v>
      </c>
      <c r="CE8" s="35">
        <f t="shared" si="130"/>
        <v>3.62099999999987</v>
      </c>
      <c r="CF8" s="67">
        <v>223754.512</v>
      </c>
      <c r="CG8" s="35">
        <f t="shared" si="107"/>
        <v>149.600000000006</v>
      </c>
      <c r="CH8" s="34">
        <v>3127</v>
      </c>
      <c r="CI8" s="35">
        <f t="shared" si="108"/>
        <v>599.999999999909</v>
      </c>
      <c r="CJ8" s="34">
        <v>3251.8</v>
      </c>
      <c r="CK8" s="55">
        <f t="shared" si="141"/>
        <v>799.999999999727</v>
      </c>
      <c r="CL8" s="70">
        <v>21.23</v>
      </c>
      <c r="CM8" s="55">
        <f t="shared" si="109"/>
        <v>1030</v>
      </c>
      <c r="CN8" s="34">
        <v>0</v>
      </c>
      <c r="CO8" s="75"/>
      <c r="CP8" s="75"/>
      <c r="CQ8" s="51">
        <f>(CP9-CP8)*10</f>
        <v>0</v>
      </c>
      <c r="CR8" s="34">
        <v>6623924.893</v>
      </c>
      <c r="CS8" s="37">
        <f t="shared" si="110"/>
        <v>4046.32899999991</v>
      </c>
      <c r="CT8" s="34">
        <v>3895.3716</v>
      </c>
      <c r="CU8" s="51">
        <f t="shared" si="111"/>
        <v>1592.0000000001</v>
      </c>
      <c r="CV8" s="34">
        <v>238.55772</v>
      </c>
      <c r="CW8" s="35">
        <f t="shared" si="150"/>
        <v>7.24000000002434</v>
      </c>
      <c r="CX8" s="77">
        <v>638.496</v>
      </c>
      <c r="CY8" s="55">
        <f t="shared" si="112"/>
        <v>0</v>
      </c>
      <c r="CZ8" s="75"/>
      <c r="DA8" s="34">
        <v>23.790074</v>
      </c>
      <c r="DB8" s="51">
        <f t="shared" si="113"/>
        <v>399.999999999999</v>
      </c>
      <c r="DC8" s="37">
        <f t="shared" si="114"/>
        <v>8897.07199999933</v>
      </c>
      <c r="DD8" s="34">
        <v>4138.89</v>
      </c>
      <c r="DE8" s="51">
        <f t="shared" si="115"/>
        <v>2098.79999999976</v>
      </c>
      <c r="DF8" s="34">
        <v>0</v>
      </c>
      <c r="DG8" s="55">
        <f t="shared" si="151"/>
        <v>0</v>
      </c>
      <c r="DH8" s="34">
        <v>3873.0968</v>
      </c>
      <c r="DI8" s="55">
        <f t="shared" si="116"/>
        <v>879.20000000031</v>
      </c>
      <c r="DJ8" s="34">
        <v>308.42584</v>
      </c>
      <c r="DK8" s="51">
        <f t="shared" si="117"/>
        <v>176.580000000001</v>
      </c>
      <c r="DL8" s="52">
        <v>17305.34</v>
      </c>
      <c r="DM8" s="60">
        <f t="shared" si="118"/>
        <v>0</v>
      </c>
      <c r="DN8" s="34">
        <v>19999.34</v>
      </c>
      <c r="DO8" s="51">
        <f t="shared" si="119"/>
        <v>47.2510000000002</v>
      </c>
      <c r="DP8" s="34">
        <v>188.999</v>
      </c>
      <c r="DQ8" s="55">
        <f t="shared" si="120"/>
        <v>578.000000000003</v>
      </c>
      <c r="DR8" s="81">
        <v>67290</v>
      </c>
      <c r="DS8" s="81">
        <v>0</v>
      </c>
      <c r="DT8" s="89">
        <f t="shared" si="121"/>
        <v>67290</v>
      </c>
      <c r="DU8" s="82">
        <v>0</v>
      </c>
      <c r="DV8" s="82">
        <v>19370</v>
      </c>
      <c r="DW8" s="82">
        <v>2354</v>
      </c>
      <c r="DX8" s="93"/>
      <c r="DY8" s="100">
        <f t="shared" si="142"/>
        <v>0</v>
      </c>
      <c r="DZ8" s="108" t="e">
        <f t="shared" si="152"/>
        <v>#DIV/0!</v>
      </c>
      <c r="EA8" s="46"/>
      <c r="EB8" s="103">
        <f t="shared" si="143"/>
        <v>323.250000000002</v>
      </c>
      <c r="EC8" s="103">
        <f t="shared" si="144"/>
        <v>361.739999999998</v>
      </c>
      <c r="ED8" s="103">
        <f t="shared" si="145"/>
        <v>977.859999999993</v>
      </c>
      <c r="EE8" s="103">
        <f t="shared" si="146"/>
        <v>435.079999999971</v>
      </c>
      <c r="EF8" s="103">
        <f t="shared" si="147"/>
        <v>304.567999999996</v>
      </c>
      <c r="EG8" s="103">
        <f t="shared" si="148"/>
        <v>465.800000000002</v>
      </c>
      <c r="EH8" s="112">
        <f t="shared" si="131"/>
        <v>2868.29799999996</v>
      </c>
      <c r="EK8" s="117" t="s">
        <v>92</v>
      </c>
      <c r="EL8" s="117">
        <v>7499054321</v>
      </c>
      <c r="EM8" s="117" t="s">
        <v>91</v>
      </c>
      <c r="EY8" s="108">
        <f t="shared" si="132"/>
        <v>1911.03999999999</v>
      </c>
      <c r="EZ8" s="108">
        <f t="shared" si="133"/>
        <v>2868.29799999996</v>
      </c>
      <c r="FA8" s="118">
        <f t="shared" si="122"/>
        <v>8897.07199999933</v>
      </c>
      <c r="FB8" s="108">
        <f t="shared" si="123"/>
        <v>5.51999999998998</v>
      </c>
      <c r="FC8" s="108">
        <f t="shared" si="124"/>
        <v>20.3999999998814</v>
      </c>
      <c r="FD8" s="108">
        <f t="shared" si="134"/>
        <v>1753.98000000001</v>
      </c>
      <c r="FE8" s="108">
        <f t="shared" si="125"/>
        <v>1309.8</v>
      </c>
      <c r="FF8" s="108">
        <f t="shared" si="126"/>
        <v>2098.79999999976</v>
      </c>
      <c r="FG8" s="108">
        <f t="shared" si="127"/>
        <v>3708.57199999969</v>
      </c>
      <c r="FH8" s="108" t="e">
        <f>#REF!</f>
        <v>#REF!</v>
      </c>
      <c r="FI8" s="118" t="e">
        <f t="shared" si="135"/>
        <v>#REF!</v>
      </c>
    </row>
    <row r="9" s="18" customFormat="1" ht="24.95" customHeight="1" spans="1:165">
      <c r="A9" s="33">
        <v>45784</v>
      </c>
      <c r="B9" s="34">
        <v>37.265196</v>
      </c>
      <c r="C9" s="37">
        <f t="shared" si="76"/>
        <v>183.723999999998</v>
      </c>
      <c r="D9" s="36">
        <v>13377.9796</v>
      </c>
      <c r="E9" s="35">
        <f t="shared" si="77"/>
        <v>41.1243999999988</v>
      </c>
      <c r="F9" s="34">
        <v>0</v>
      </c>
      <c r="G9" s="35">
        <f t="shared" si="78"/>
        <v>0</v>
      </c>
      <c r="H9" s="34">
        <v>208.7708</v>
      </c>
      <c r="I9" s="35">
        <f t="shared" si="79"/>
        <v>1347.88</v>
      </c>
      <c r="J9" s="34">
        <v>6681.2896</v>
      </c>
      <c r="K9" s="37">
        <f t="shared" si="80"/>
        <v>39.4135999999999</v>
      </c>
      <c r="L9" s="34">
        <v>32918.297</v>
      </c>
      <c r="M9" s="43">
        <f t="shared" si="81"/>
        <v>260.186999999998</v>
      </c>
      <c r="N9" s="34">
        <v>3631.716</v>
      </c>
      <c r="O9" s="35">
        <f t="shared" si="82"/>
        <v>4242.00000000019</v>
      </c>
      <c r="P9" s="34">
        <v>84.439168</v>
      </c>
      <c r="Q9" s="48">
        <f t="shared" si="83"/>
        <v>325.816000000003</v>
      </c>
      <c r="R9" s="34">
        <v>2343930.01</v>
      </c>
      <c r="S9" s="49">
        <f t="shared" si="84"/>
        <v>3719.15800000029</v>
      </c>
      <c r="T9" s="34">
        <v>2671.566</v>
      </c>
      <c r="U9" s="48">
        <f t="shared" si="136"/>
        <v>7315.2</v>
      </c>
      <c r="V9" s="34">
        <v>715.15592</v>
      </c>
      <c r="W9" s="35">
        <f t="shared" si="85"/>
        <v>2222.48000000002</v>
      </c>
      <c r="X9" s="34">
        <v>50.973098</v>
      </c>
      <c r="Y9" s="35">
        <f t="shared" si="86"/>
        <v>18023.9999999969</v>
      </c>
      <c r="Z9" s="34">
        <v>17.308706</v>
      </c>
      <c r="AA9" s="37">
        <f t="shared" si="12"/>
        <v>328.834000000001</v>
      </c>
      <c r="AB9" s="34">
        <v>137.7699</v>
      </c>
      <c r="AC9" s="35">
        <f t="shared" si="87"/>
        <v>481.999999999999</v>
      </c>
      <c r="AD9" s="34">
        <v>772220.861</v>
      </c>
      <c r="AE9" s="43">
        <f t="shared" si="88"/>
        <v>418.322999999975</v>
      </c>
      <c r="AF9" s="34">
        <v>3331305.701</v>
      </c>
      <c r="AG9" s="43">
        <f t="shared" si="89"/>
        <v>871.478000000119</v>
      </c>
      <c r="AH9" s="39">
        <v>177.49158</v>
      </c>
      <c r="AI9" s="35">
        <f t="shared" si="90"/>
        <v>5573.91999999999</v>
      </c>
      <c r="AJ9" s="34">
        <v>295.0647</v>
      </c>
      <c r="AK9" s="35">
        <f t="shared" si="91"/>
        <v>908.739999999966</v>
      </c>
      <c r="AL9" s="34">
        <v>52.303584</v>
      </c>
      <c r="AM9" s="37">
        <f t="shared" si="92"/>
        <v>1952.664</v>
      </c>
      <c r="AN9" s="34">
        <v>392.63032</v>
      </c>
      <c r="AO9" s="51">
        <f t="shared" si="93"/>
        <v>53.4000000000106</v>
      </c>
      <c r="AP9" s="54">
        <v>3973.524</v>
      </c>
      <c r="AQ9" s="51">
        <f t="shared" si="94"/>
        <v>0</v>
      </c>
      <c r="AR9" s="34">
        <v>334.0938</v>
      </c>
      <c r="AS9" s="35">
        <f t="shared" ref="AS9:AU14" si="153">(AR10-AR9)*1000</f>
        <v>1676.92</v>
      </c>
      <c r="AT9" s="34">
        <v>397.6702</v>
      </c>
      <c r="AU9" s="55">
        <f t="shared" si="96"/>
        <v>1301.57199999996</v>
      </c>
      <c r="AV9" s="34">
        <v>211533.509</v>
      </c>
      <c r="AW9" s="35">
        <f t="shared" ref="AW9:AW27" si="154">(AV10-AV9)</f>
        <v>181.928000000014</v>
      </c>
      <c r="AX9" s="58">
        <v>55864.307</v>
      </c>
      <c r="AY9" s="35">
        <f t="shared" ref="AY9:AY14" si="155">AX10-AX9</f>
        <v>128.021999999997</v>
      </c>
      <c r="AZ9" s="34">
        <v>1846.58</v>
      </c>
      <c r="BA9" s="51">
        <f t="shared" si="99"/>
        <v>2114.00000000003</v>
      </c>
      <c r="BB9" s="34">
        <v>650.26964</v>
      </c>
      <c r="BC9" s="51">
        <f t="shared" si="100"/>
        <v>467.08000000001</v>
      </c>
      <c r="BD9" s="34">
        <v>942.34288</v>
      </c>
      <c r="BE9" s="59">
        <f t="shared" si="137"/>
        <v>3.03999999994176</v>
      </c>
      <c r="BF9" s="34">
        <v>26124</v>
      </c>
      <c r="BG9" s="51">
        <f t="shared" si="149"/>
        <v>4070</v>
      </c>
      <c r="BH9" s="34">
        <v>45376</v>
      </c>
      <c r="BI9" s="51">
        <f t="shared" si="128"/>
        <v>4380</v>
      </c>
      <c r="BJ9" s="34">
        <v>52031</v>
      </c>
      <c r="BK9" s="43">
        <f t="shared" si="101"/>
        <v>4210</v>
      </c>
      <c r="BL9" s="34">
        <v>421.13872</v>
      </c>
      <c r="BM9" s="51">
        <f t="shared" ref="BM9:BM27" si="156">(BL10-BL9)*1000</f>
        <v>12136.828</v>
      </c>
      <c r="BN9" s="52">
        <v>0</v>
      </c>
      <c r="BO9" s="64">
        <v>0</v>
      </c>
      <c r="BP9" s="34">
        <v>141.81983</v>
      </c>
      <c r="BQ9" s="51">
        <f t="shared" si="103"/>
        <v>1997.5488</v>
      </c>
      <c r="BR9" s="34">
        <v>123.5338</v>
      </c>
      <c r="BS9" s="51">
        <f t="shared" si="104"/>
        <v>318.169999999995</v>
      </c>
      <c r="BT9" s="34">
        <v>47.089676</v>
      </c>
      <c r="BU9" s="51">
        <f t="shared" si="129"/>
        <v>358.960000000003</v>
      </c>
      <c r="BV9" s="34">
        <v>127.56902</v>
      </c>
      <c r="BW9" s="55">
        <f t="shared" si="138"/>
        <v>1151.45000000001</v>
      </c>
      <c r="BX9" s="34">
        <v>528.71104</v>
      </c>
      <c r="BY9" s="55">
        <f t="shared" si="139"/>
        <v>416.075999999975</v>
      </c>
      <c r="BZ9" s="34">
        <v>38.44714</v>
      </c>
      <c r="CA9" s="55">
        <f t="shared" si="105"/>
        <v>330.256000000006</v>
      </c>
      <c r="CB9" s="34">
        <v>348.91776</v>
      </c>
      <c r="CC9" s="55">
        <f t="shared" si="140"/>
        <v>450.460000000021</v>
      </c>
      <c r="CD9" s="34">
        <v>1904.3</v>
      </c>
      <c r="CE9" s="35">
        <f t="shared" si="130"/>
        <v>4.56100000000015</v>
      </c>
      <c r="CF9" s="67">
        <v>223904.112</v>
      </c>
      <c r="CG9" s="35">
        <f t="shared" si="107"/>
        <v>155.135999999999</v>
      </c>
      <c r="CH9" s="34">
        <v>3127.6</v>
      </c>
      <c r="CI9" s="35">
        <f t="shared" si="108"/>
        <v>700.000000000273</v>
      </c>
      <c r="CJ9" s="34">
        <v>3252.6</v>
      </c>
      <c r="CK9" s="55">
        <f t="shared" si="141"/>
        <v>800.000000000182</v>
      </c>
      <c r="CL9" s="70">
        <v>22.26</v>
      </c>
      <c r="CM9" s="55">
        <f t="shared" si="109"/>
        <v>1070</v>
      </c>
      <c r="CN9" s="34">
        <v>0</v>
      </c>
      <c r="CO9" s="74"/>
      <c r="CP9" s="74"/>
      <c r="CQ9" s="35">
        <v>0</v>
      </c>
      <c r="CR9" s="34">
        <v>6627971.222</v>
      </c>
      <c r="CS9" s="37">
        <f t="shared" si="110"/>
        <v>4253.17200000025</v>
      </c>
      <c r="CT9" s="34">
        <v>3896.9636</v>
      </c>
      <c r="CU9" s="55">
        <f t="shared" ref="CU9:CU27" si="157">(CT10-CT9)*1000</f>
        <v>1590.00000000015</v>
      </c>
      <c r="CV9" s="34">
        <v>238.56496</v>
      </c>
      <c r="CW9" s="35">
        <f t="shared" si="150"/>
        <v>8.71999999998252</v>
      </c>
      <c r="CX9" s="76">
        <v>638.496</v>
      </c>
      <c r="CY9" s="55">
        <f t="shared" si="112"/>
        <v>0</v>
      </c>
      <c r="CZ9" s="74"/>
      <c r="DA9" s="34">
        <v>24.190074</v>
      </c>
      <c r="DB9" s="51">
        <f t="shared" si="113"/>
        <v>405.5</v>
      </c>
      <c r="DC9" s="37">
        <f t="shared" si="114"/>
        <v>8665.44999999992</v>
      </c>
      <c r="DD9" s="34">
        <v>4140.9888</v>
      </c>
      <c r="DE9" s="51">
        <f t="shared" si="115"/>
        <v>1914.39999999966</v>
      </c>
      <c r="DF9" s="34">
        <v>0</v>
      </c>
      <c r="DG9" s="55">
        <f t="shared" si="151"/>
        <v>0</v>
      </c>
      <c r="DH9" s="34">
        <v>3873.976</v>
      </c>
      <c r="DI9" s="55">
        <f t="shared" si="116"/>
        <v>763.19999999987</v>
      </c>
      <c r="DJ9" s="34">
        <v>308.60242</v>
      </c>
      <c r="DK9" s="51">
        <f t="shared" si="117"/>
        <v>158.599999999979</v>
      </c>
      <c r="DL9" s="52">
        <v>17305.34</v>
      </c>
      <c r="DM9" s="60">
        <f t="shared" si="118"/>
        <v>0</v>
      </c>
      <c r="DN9" s="34">
        <v>20046.591</v>
      </c>
      <c r="DO9" s="51">
        <f t="shared" si="119"/>
        <v>34.5289999999986</v>
      </c>
      <c r="DP9" s="34">
        <v>189.577</v>
      </c>
      <c r="DQ9" s="55">
        <f t="shared" si="120"/>
        <v>639.00000000001</v>
      </c>
      <c r="DR9" s="81">
        <v>66942</v>
      </c>
      <c r="DS9" s="81">
        <v>0</v>
      </c>
      <c r="DT9" s="89">
        <f t="shared" si="121"/>
        <v>66942</v>
      </c>
      <c r="DU9" s="82">
        <v>0</v>
      </c>
      <c r="DV9" s="82">
        <v>19288</v>
      </c>
      <c r="DW9" s="82">
        <v>0</v>
      </c>
      <c r="DX9" s="93"/>
      <c r="DY9" s="100">
        <f t="shared" si="142"/>
        <v>0</v>
      </c>
      <c r="DZ9" s="101" t="e">
        <f t="shared" si="152"/>
        <v>#DIV/0!</v>
      </c>
      <c r="EA9" s="46"/>
      <c r="EB9" s="103">
        <f t="shared" si="143"/>
        <v>318.169999999995</v>
      </c>
      <c r="EC9" s="103">
        <f t="shared" si="144"/>
        <v>358.960000000003</v>
      </c>
      <c r="ED9" s="103">
        <f t="shared" si="145"/>
        <v>1151.45000000001</v>
      </c>
      <c r="EE9" s="103">
        <f t="shared" si="146"/>
        <v>416.075999999975</v>
      </c>
      <c r="EF9" s="103">
        <f t="shared" si="147"/>
        <v>330.256000000006</v>
      </c>
      <c r="EG9" s="103">
        <f t="shared" si="148"/>
        <v>450.460000000021</v>
      </c>
      <c r="EH9" s="112">
        <f t="shared" si="131"/>
        <v>3025.37200000001</v>
      </c>
      <c r="EK9" s="117" t="s">
        <v>93</v>
      </c>
      <c r="EL9" s="117">
        <v>7065108270</v>
      </c>
      <c r="EM9" s="117"/>
      <c r="EY9" s="108">
        <f t="shared" si="132"/>
        <v>1997.5488</v>
      </c>
      <c r="EZ9" s="108">
        <f t="shared" si="133"/>
        <v>3025.37200000001</v>
      </c>
      <c r="FA9" s="118">
        <f t="shared" si="122"/>
        <v>8665.44999999992</v>
      </c>
      <c r="FB9" s="108">
        <f t="shared" si="123"/>
        <v>53.4000000000106</v>
      </c>
      <c r="FC9" s="108">
        <f t="shared" si="124"/>
        <v>0</v>
      </c>
      <c r="FD9" s="108">
        <f t="shared" si="134"/>
        <v>1676.92</v>
      </c>
      <c r="FE9" s="108">
        <f t="shared" si="125"/>
        <v>1301.57199999996</v>
      </c>
      <c r="FF9" s="108">
        <f t="shared" si="126"/>
        <v>1914.39999999966</v>
      </c>
      <c r="FG9" s="108">
        <f t="shared" si="127"/>
        <v>3719.15800000029</v>
      </c>
      <c r="FH9" s="108" t="e">
        <f>#REF!</f>
        <v>#REF!</v>
      </c>
      <c r="FI9" s="118" t="e">
        <f t="shared" si="135"/>
        <v>#REF!</v>
      </c>
    </row>
    <row r="10" s="18" customFormat="1" ht="24.95" customHeight="1" spans="1:165">
      <c r="A10" s="33">
        <v>45785</v>
      </c>
      <c r="B10" s="34">
        <v>37.44892</v>
      </c>
      <c r="C10" s="37">
        <f t="shared" si="76"/>
        <v>172.696000000002</v>
      </c>
      <c r="D10" s="36">
        <v>13419.104</v>
      </c>
      <c r="E10" s="35">
        <f t="shared" si="77"/>
        <v>53.6860000000015</v>
      </c>
      <c r="F10" s="34">
        <v>0</v>
      </c>
      <c r="G10" s="35">
        <f t="shared" si="78"/>
        <v>0</v>
      </c>
      <c r="H10" s="34">
        <v>210.11868</v>
      </c>
      <c r="I10" s="35">
        <f t="shared" si="79"/>
        <v>1232.36</v>
      </c>
      <c r="J10" s="34">
        <v>6720.7032</v>
      </c>
      <c r="K10" s="37">
        <f t="shared" si="80"/>
        <v>35.8271999999997</v>
      </c>
      <c r="L10" s="34">
        <v>33178.484</v>
      </c>
      <c r="M10" s="43">
        <f t="shared" si="81"/>
        <v>256.637000000002</v>
      </c>
      <c r="N10" s="34">
        <v>3635.958</v>
      </c>
      <c r="O10" s="35">
        <f t="shared" si="82"/>
        <v>4039.99999999996</v>
      </c>
      <c r="P10" s="34">
        <v>84.764984</v>
      </c>
      <c r="Q10" s="48">
        <f t="shared" si="83"/>
        <v>327.328000000009</v>
      </c>
      <c r="R10" s="34">
        <v>2347649.168</v>
      </c>
      <c r="S10" s="49">
        <f t="shared" si="84"/>
        <v>3637.65299999993</v>
      </c>
      <c r="T10" s="34">
        <v>2678.8812</v>
      </c>
      <c r="U10" s="48">
        <f t="shared" si="136"/>
        <v>7580.20000000033</v>
      </c>
      <c r="V10" s="34">
        <v>717.3784</v>
      </c>
      <c r="W10" s="35">
        <f t="shared" si="85"/>
        <v>2275.19999999993</v>
      </c>
      <c r="X10" s="34">
        <v>50.991122</v>
      </c>
      <c r="Y10" s="35">
        <f t="shared" si="86"/>
        <v>16606.000000003</v>
      </c>
      <c r="Z10" s="34">
        <v>17.63754</v>
      </c>
      <c r="AA10" s="37">
        <f t="shared" si="12"/>
        <v>342.483999999999</v>
      </c>
      <c r="AB10" s="34">
        <v>138.2519</v>
      </c>
      <c r="AC10" s="35">
        <f t="shared" si="87"/>
        <v>459.100000000007</v>
      </c>
      <c r="AD10" s="34">
        <v>772639.184</v>
      </c>
      <c r="AE10" s="43">
        <f t="shared" si="88"/>
        <v>435.609999999986</v>
      </c>
      <c r="AF10" s="34">
        <v>3332177.179</v>
      </c>
      <c r="AG10" s="43">
        <f t="shared" si="89"/>
        <v>878.237999999896</v>
      </c>
      <c r="AH10" s="39">
        <v>183.0655</v>
      </c>
      <c r="AI10" s="35">
        <f t="shared" si="90"/>
        <v>5908.06000000001</v>
      </c>
      <c r="AJ10" s="34">
        <v>295.97344</v>
      </c>
      <c r="AK10" s="35">
        <f t="shared" si="91"/>
        <v>863.519999999994</v>
      </c>
      <c r="AL10" s="34">
        <v>54.256248</v>
      </c>
      <c r="AM10" s="37">
        <f t="shared" si="92"/>
        <v>1911.52</v>
      </c>
      <c r="AN10" s="34">
        <v>392.68372</v>
      </c>
      <c r="AO10" s="51">
        <f t="shared" si="93"/>
        <v>27.4800000000255</v>
      </c>
      <c r="AP10" s="54">
        <v>3973.524</v>
      </c>
      <c r="AQ10" s="51">
        <f t="shared" si="94"/>
        <v>8.00000000026557</v>
      </c>
      <c r="AR10" s="34">
        <v>335.77072</v>
      </c>
      <c r="AS10" s="35">
        <f t="shared" si="153"/>
        <v>1581.99999999999</v>
      </c>
      <c r="AT10" s="34">
        <v>398.971772</v>
      </c>
      <c r="AU10" s="55">
        <f t="shared" si="96"/>
        <v>1282.82799999999</v>
      </c>
      <c r="AV10" s="34">
        <v>211715.437</v>
      </c>
      <c r="AW10" s="35">
        <f t="shared" si="154"/>
        <v>234.28899999999</v>
      </c>
      <c r="AX10" s="58">
        <v>55992.329</v>
      </c>
      <c r="AY10" s="35">
        <f t="shared" si="155"/>
        <v>122.080000000002</v>
      </c>
      <c r="AZ10" s="34">
        <v>1848.694</v>
      </c>
      <c r="BA10" s="51">
        <f t="shared" si="99"/>
        <v>2230.99999999999</v>
      </c>
      <c r="BB10" s="34">
        <v>650.73672</v>
      </c>
      <c r="BC10" s="51">
        <f t="shared" si="100"/>
        <v>410.799999999995</v>
      </c>
      <c r="BD10" s="34">
        <v>942.34592</v>
      </c>
      <c r="BE10" s="59">
        <f t="shared" si="137"/>
        <v>3.11999999996715</v>
      </c>
      <c r="BF10" s="34">
        <v>26531</v>
      </c>
      <c r="BG10" s="51">
        <f t="shared" si="149"/>
        <v>4020</v>
      </c>
      <c r="BH10" s="34">
        <v>45814</v>
      </c>
      <c r="BI10" s="51">
        <f t="shared" si="128"/>
        <v>4250</v>
      </c>
      <c r="BJ10" s="34">
        <v>52452</v>
      </c>
      <c r="BK10" s="43">
        <f t="shared" si="101"/>
        <v>4240</v>
      </c>
      <c r="BL10" s="34">
        <v>433.275548</v>
      </c>
      <c r="BM10" s="51">
        <f t="shared" si="156"/>
        <v>12113.412</v>
      </c>
      <c r="BN10" s="52">
        <v>0</v>
      </c>
      <c r="BO10" s="64">
        <v>0</v>
      </c>
      <c r="BP10" s="34">
        <v>143.8173788</v>
      </c>
      <c r="BQ10" s="51">
        <f t="shared" si="103"/>
        <v>2148.45120000001</v>
      </c>
      <c r="BR10" s="34">
        <v>123.85197</v>
      </c>
      <c r="BS10" s="55">
        <f t="shared" si="104"/>
        <v>312.260000000009</v>
      </c>
      <c r="BT10" s="34">
        <v>47.448636</v>
      </c>
      <c r="BU10" s="51">
        <f t="shared" si="129"/>
        <v>360.835999999999</v>
      </c>
      <c r="BV10" s="34">
        <v>128.72047</v>
      </c>
      <c r="BW10" s="55">
        <f t="shared" si="138"/>
        <v>1181.97000000001</v>
      </c>
      <c r="BX10" s="34">
        <v>529.127116</v>
      </c>
      <c r="BY10" s="55">
        <f t="shared" si="139"/>
        <v>420.204000000012</v>
      </c>
      <c r="BZ10" s="34">
        <v>38.777396</v>
      </c>
      <c r="CA10" s="55">
        <f t="shared" si="105"/>
        <v>326.988</v>
      </c>
      <c r="CB10" s="34">
        <v>349.36822</v>
      </c>
      <c r="CC10" s="55">
        <f t="shared" si="140"/>
        <v>451.259999999991</v>
      </c>
      <c r="CD10" s="34">
        <v>1908.861</v>
      </c>
      <c r="CE10" s="35">
        <f t="shared" si="130"/>
        <v>4.82399999999984</v>
      </c>
      <c r="CF10" s="67">
        <v>224059.248</v>
      </c>
      <c r="CG10" s="35">
        <f t="shared" si="107"/>
        <v>160.24000000002</v>
      </c>
      <c r="CH10" s="34">
        <v>3128.3</v>
      </c>
      <c r="CI10" s="35">
        <f t="shared" si="108"/>
        <v>599.999999999909</v>
      </c>
      <c r="CJ10" s="34">
        <v>3253.4</v>
      </c>
      <c r="CK10" s="55">
        <f t="shared" si="141"/>
        <v>699.999999999818</v>
      </c>
      <c r="CL10" s="70">
        <v>23.33</v>
      </c>
      <c r="CM10" s="55">
        <f t="shared" si="109"/>
        <v>1020</v>
      </c>
      <c r="CN10" s="34">
        <v>0</v>
      </c>
      <c r="CO10" s="74"/>
      <c r="CP10" s="74"/>
      <c r="CQ10" s="35">
        <v>0</v>
      </c>
      <c r="CR10" s="34">
        <v>6632224.394</v>
      </c>
      <c r="CS10" s="43">
        <f t="shared" ref="CS10:CS14" si="158">CR11-CR10</f>
        <v>4183.0139999995</v>
      </c>
      <c r="CT10" s="34">
        <v>3898.5536</v>
      </c>
      <c r="CU10" s="55">
        <f t="shared" si="157"/>
        <v>1513.59999999977</v>
      </c>
      <c r="CV10" s="34">
        <v>238.57368</v>
      </c>
      <c r="CW10" s="35">
        <f t="shared" si="150"/>
        <v>8.13999999999737</v>
      </c>
      <c r="CX10" s="76">
        <v>638.496</v>
      </c>
      <c r="CY10" s="55">
        <f t="shared" si="112"/>
        <v>0</v>
      </c>
      <c r="CZ10" s="74"/>
      <c r="DA10" s="34">
        <v>24.595574</v>
      </c>
      <c r="DB10" s="51">
        <f t="shared" si="113"/>
        <v>247.170000000001</v>
      </c>
      <c r="DC10" s="37">
        <f t="shared" si="114"/>
        <v>8510.36100000077</v>
      </c>
      <c r="DD10" s="34">
        <v>4142.9032</v>
      </c>
      <c r="DE10" s="51">
        <f t="shared" si="115"/>
        <v>1972.40000000056</v>
      </c>
      <c r="DF10" s="34">
        <v>0</v>
      </c>
      <c r="DG10" s="55">
        <f t="shared" si="151"/>
        <v>0</v>
      </c>
      <c r="DH10" s="34">
        <v>3874.7392</v>
      </c>
      <c r="DI10" s="55">
        <f t="shared" si="116"/>
        <v>885.200000000168</v>
      </c>
      <c r="DJ10" s="34">
        <v>308.76102</v>
      </c>
      <c r="DK10" s="51">
        <f t="shared" si="117"/>
        <v>157.980000000009</v>
      </c>
      <c r="DL10" s="52">
        <v>17305.34</v>
      </c>
      <c r="DM10" s="60">
        <f t="shared" si="118"/>
        <v>0</v>
      </c>
      <c r="DN10" s="34">
        <v>20081.12</v>
      </c>
      <c r="DO10" s="51">
        <f t="shared" si="119"/>
        <v>51.7400000000016</v>
      </c>
      <c r="DP10" s="34">
        <v>190.216</v>
      </c>
      <c r="DQ10" s="55">
        <f t="shared" si="120"/>
        <v>604.99999999999</v>
      </c>
      <c r="DR10" s="81">
        <v>68117</v>
      </c>
      <c r="DS10" s="81">
        <v>0</v>
      </c>
      <c r="DT10" s="81">
        <f t="shared" si="121"/>
        <v>68117</v>
      </c>
      <c r="DU10" s="82">
        <v>0</v>
      </c>
      <c r="DV10" s="82">
        <v>19120</v>
      </c>
      <c r="DW10" s="82">
        <v>810</v>
      </c>
      <c r="DX10" s="93"/>
      <c r="DY10" s="100">
        <f t="shared" si="142"/>
        <v>0</v>
      </c>
      <c r="DZ10" s="101" t="e">
        <f t="shared" si="152"/>
        <v>#DIV/0!</v>
      </c>
      <c r="EA10" s="46"/>
      <c r="EB10" s="103">
        <f t="shared" si="143"/>
        <v>312.260000000009</v>
      </c>
      <c r="EC10" s="103">
        <f t="shared" si="144"/>
        <v>360.835999999999</v>
      </c>
      <c r="ED10" s="103">
        <f t="shared" si="145"/>
        <v>1181.97000000001</v>
      </c>
      <c r="EE10" s="103">
        <f t="shared" si="146"/>
        <v>420.204000000012</v>
      </c>
      <c r="EF10" s="103">
        <f t="shared" si="147"/>
        <v>326.988</v>
      </c>
      <c r="EG10" s="103">
        <f t="shared" si="148"/>
        <v>451.259999999991</v>
      </c>
      <c r="EH10" s="112">
        <f t="shared" si="131"/>
        <v>3053.51800000002</v>
      </c>
      <c r="EK10" s="117" t="s">
        <v>94</v>
      </c>
      <c r="EL10" s="117">
        <v>9557024108</v>
      </c>
      <c r="EM10" s="117"/>
      <c r="EY10" s="108">
        <f t="shared" si="132"/>
        <v>2148.45120000001</v>
      </c>
      <c r="EZ10" s="108">
        <f t="shared" si="133"/>
        <v>3053.51800000002</v>
      </c>
      <c r="FA10" s="118">
        <f t="shared" si="122"/>
        <v>8510.36100000077</v>
      </c>
      <c r="FB10" s="108">
        <f t="shared" si="123"/>
        <v>27.4800000000255</v>
      </c>
      <c r="FC10" s="108">
        <f t="shared" si="124"/>
        <v>8.00000000026557</v>
      </c>
      <c r="FD10" s="108">
        <f t="shared" si="134"/>
        <v>1581.99999999999</v>
      </c>
      <c r="FE10" s="108">
        <f t="shared" si="125"/>
        <v>1282.82799999999</v>
      </c>
      <c r="FF10" s="108">
        <f t="shared" si="126"/>
        <v>1972.40000000056</v>
      </c>
      <c r="FG10" s="108">
        <f t="shared" si="127"/>
        <v>3637.65299999993</v>
      </c>
      <c r="FH10" s="108" t="e">
        <f>#REF!</f>
        <v>#REF!</v>
      </c>
      <c r="FI10" s="118" t="e">
        <f t="shared" si="135"/>
        <v>#REF!</v>
      </c>
    </row>
    <row r="11" s="18" customFormat="1" ht="24.95" customHeight="1" spans="1:165">
      <c r="A11" s="33">
        <v>45786</v>
      </c>
      <c r="B11" s="34">
        <v>37.621616</v>
      </c>
      <c r="C11" s="35">
        <f t="shared" ref="C11:C27" si="159">(B12-B11)*1000</f>
        <v>142.147999999999</v>
      </c>
      <c r="D11" s="36">
        <v>13472.79</v>
      </c>
      <c r="E11" s="35">
        <f t="shared" si="77"/>
        <v>48.8339999999989</v>
      </c>
      <c r="F11" s="34">
        <v>0</v>
      </c>
      <c r="G11" s="35">
        <f t="shared" si="78"/>
        <v>0</v>
      </c>
      <c r="H11" s="34">
        <v>211.35104</v>
      </c>
      <c r="I11" s="35">
        <f t="shared" si="79"/>
        <v>1149.73999999998</v>
      </c>
      <c r="J11" s="34">
        <v>6756.5304</v>
      </c>
      <c r="K11" s="37">
        <f t="shared" si="80"/>
        <v>37.3263999999999</v>
      </c>
      <c r="L11" s="34">
        <v>33435.121</v>
      </c>
      <c r="M11" s="43">
        <f t="shared" si="81"/>
        <v>238.747000000003</v>
      </c>
      <c r="N11" s="34">
        <v>3639.998</v>
      </c>
      <c r="O11" s="35">
        <f t="shared" si="82"/>
        <v>3940.9999999998</v>
      </c>
      <c r="P11" s="34">
        <v>85.092312</v>
      </c>
      <c r="Q11" s="48">
        <f t="shared" si="83"/>
        <v>328.743999999986</v>
      </c>
      <c r="R11" s="34">
        <v>2351286.821</v>
      </c>
      <c r="S11" s="49">
        <f t="shared" si="84"/>
        <v>3624.23199999984</v>
      </c>
      <c r="T11" s="34">
        <v>2686.4614</v>
      </c>
      <c r="U11" s="48">
        <f t="shared" si="136"/>
        <v>7838.60000000004</v>
      </c>
      <c r="V11" s="34">
        <v>719.6536</v>
      </c>
      <c r="W11" s="35">
        <f t="shared" ref="W11:W27" si="160">(V12-V11)*1000</f>
        <v>2448.31999999997</v>
      </c>
      <c r="X11" s="34">
        <v>51.007728</v>
      </c>
      <c r="Y11" s="35">
        <f t="shared" si="86"/>
        <v>16924.000000003</v>
      </c>
      <c r="Z11" s="34">
        <v>17.980024</v>
      </c>
      <c r="AA11" s="37">
        <f t="shared" si="12"/>
        <v>334.530000000001</v>
      </c>
      <c r="AB11" s="34">
        <v>138.711</v>
      </c>
      <c r="AC11" s="35">
        <f t="shared" si="87"/>
        <v>500.720000000001</v>
      </c>
      <c r="AD11" s="34">
        <v>773074.794</v>
      </c>
      <c r="AE11" s="43">
        <f t="shared" si="88"/>
        <v>421.613000000012</v>
      </c>
      <c r="AF11" s="34">
        <v>3333055.417</v>
      </c>
      <c r="AG11" s="43">
        <f t="shared" si="89"/>
        <v>853.660000000149</v>
      </c>
      <c r="AH11" s="39">
        <v>188.97356</v>
      </c>
      <c r="AI11" s="35">
        <f t="shared" si="90"/>
        <v>5979.32</v>
      </c>
      <c r="AJ11" s="34">
        <v>296.83696</v>
      </c>
      <c r="AK11" s="35">
        <f t="shared" si="91"/>
        <v>857.280000000003</v>
      </c>
      <c r="AL11" s="34">
        <v>56.167768</v>
      </c>
      <c r="AM11" s="37">
        <f t="shared" si="92"/>
        <v>1833.168</v>
      </c>
      <c r="AN11" s="34">
        <v>392.7112</v>
      </c>
      <c r="AO11" s="51">
        <f t="shared" si="93"/>
        <v>369.159999999965</v>
      </c>
      <c r="AP11" s="54">
        <v>3973.532</v>
      </c>
      <c r="AQ11" s="51">
        <f t="shared" si="94"/>
        <v>12.199999999666</v>
      </c>
      <c r="AR11" s="34">
        <v>337.35272</v>
      </c>
      <c r="AS11" s="35">
        <f t="shared" si="153"/>
        <v>1323.64000000001</v>
      </c>
      <c r="AT11" s="34">
        <v>400.2546</v>
      </c>
      <c r="AU11" s="55">
        <f t="shared" si="96"/>
        <v>1288.47999999999</v>
      </c>
      <c r="AV11" s="34">
        <v>211949.726</v>
      </c>
      <c r="AW11" s="35">
        <f t="shared" si="154"/>
        <v>210.689000000013</v>
      </c>
      <c r="AX11" s="56">
        <v>56114.409</v>
      </c>
      <c r="AY11" s="35">
        <f t="shared" si="155"/>
        <v>118.622000000003</v>
      </c>
      <c r="AZ11" s="34">
        <v>1850.925</v>
      </c>
      <c r="BA11" s="51">
        <f t="shared" si="99"/>
        <v>2385.99999999997</v>
      </c>
      <c r="BB11" s="34">
        <v>651.14752</v>
      </c>
      <c r="BC11" s="49">
        <f t="shared" si="100"/>
        <v>434.52000000002</v>
      </c>
      <c r="BD11" s="34">
        <v>942.34904</v>
      </c>
      <c r="BE11" s="59">
        <f t="shared" si="137"/>
        <v>3.04000000005544</v>
      </c>
      <c r="BF11" s="34">
        <v>26933</v>
      </c>
      <c r="BG11" s="51">
        <f t="shared" si="149"/>
        <v>3970</v>
      </c>
      <c r="BH11" s="34">
        <v>46239</v>
      </c>
      <c r="BI11" s="51">
        <f t="shared" si="128"/>
        <v>4350</v>
      </c>
      <c r="BJ11" s="34">
        <v>52876</v>
      </c>
      <c r="BK11" s="43">
        <f t="shared" si="101"/>
        <v>4220</v>
      </c>
      <c r="BL11" s="34">
        <v>445.38896</v>
      </c>
      <c r="BM11" s="51">
        <f t="shared" si="156"/>
        <v>12524.04</v>
      </c>
      <c r="BN11" s="52">
        <v>0</v>
      </c>
      <c r="BO11" s="64">
        <v>0</v>
      </c>
      <c r="BP11" s="34">
        <v>145.96583</v>
      </c>
      <c r="BQ11" s="51">
        <f t="shared" si="103"/>
        <v>2275.22999999999</v>
      </c>
      <c r="BR11" s="34">
        <v>124.16423</v>
      </c>
      <c r="BS11" s="55">
        <f t="shared" si="104"/>
        <v>337.440000000001</v>
      </c>
      <c r="BT11" s="34">
        <v>47.809472</v>
      </c>
      <c r="BU11" s="51">
        <f t="shared" si="129"/>
        <v>349.319999999999</v>
      </c>
      <c r="BV11" s="34">
        <v>129.90244</v>
      </c>
      <c r="BW11" s="55">
        <f t="shared" si="138"/>
        <v>1152.80999999999</v>
      </c>
      <c r="BX11" s="34">
        <v>529.54732</v>
      </c>
      <c r="BY11" s="55">
        <f t="shared" si="139"/>
        <v>429.480000000012</v>
      </c>
      <c r="BZ11" s="34">
        <v>39.104384</v>
      </c>
      <c r="CA11" s="55">
        <f t="shared" si="105"/>
        <v>433.023999999996</v>
      </c>
      <c r="CB11" s="34">
        <v>349.81948</v>
      </c>
      <c r="CC11" s="55">
        <f t="shared" si="140"/>
        <v>425.479999999993</v>
      </c>
      <c r="CD11" s="34">
        <v>1913.685</v>
      </c>
      <c r="CE11" s="35">
        <f t="shared" si="130"/>
        <v>3.91200000000003</v>
      </c>
      <c r="CF11" s="67">
        <v>224219.488</v>
      </c>
      <c r="CG11" s="35">
        <f t="shared" si="107"/>
        <v>160.703999999998</v>
      </c>
      <c r="CH11" s="34">
        <v>3128.9</v>
      </c>
      <c r="CI11" s="68">
        <f t="shared" ref="CI11:CI20" si="161">(CH12-CH11)*1000</f>
        <v>599.999999999909</v>
      </c>
      <c r="CJ11" s="34">
        <v>3254.1</v>
      </c>
      <c r="CK11" s="55">
        <f t="shared" si="141"/>
        <v>599.999999999909</v>
      </c>
      <c r="CL11" s="70">
        <v>24.35</v>
      </c>
      <c r="CM11" s="55">
        <f t="shared" si="109"/>
        <v>949.999999999999</v>
      </c>
      <c r="CN11" s="34">
        <v>0</v>
      </c>
      <c r="CO11" s="74"/>
      <c r="CP11" s="74"/>
      <c r="CQ11" s="35">
        <v>0</v>
      </c>
      <c r="CR11" s="34">
        <v>6636407.408</v>
      </c>
      <c r="CS11" s="43">
        <f t="shared" si="158"/>
        <v>3890.27600000054</v>
      </c>
      <c r="CT11" s="34">
        <v>3900.0672</v>
      </c>
      <c r="CU11" s="55">
        <f t="shared" si="157"/>
        <v>1476.40000000001</v>
      </c>
      <c r="CV11" s="34">
        <v>238.58182</v>
      </c>
      <c r="CW11" s="35">
        <f t="shared" si="150"/>
        <v>106.240000000014</v>
      </c>
      <c r="CX11" s="76">
        <v>638.496</v>
      </c>
      <c r="CY11" s="55">
        <f t="shared" si="112"/>
        <v>0</v>
      </c>
      <c r="CZ11" s="74"/>
      <c r="DA11" s="34">
        <v>24.842744</v>
      </c>
      <c r="DB11" s="51">
        <f t="shared" si="113"/>
        <v>349.468000000002</v>
      </c>
      <c r="DC11" s="37">
        <f t="shared" si="114"/>
        <v>8631.31199999879</v>
      </c>
      <c r="DD11" s="34">
        <v>4144.8756</v>
      </c>
      <c r="DE11" s="51">
        <f t="shared" si="115"/>
        <v>2013.59999999931</v>
      </c>
      <c r="DF11" s="34">
        <v>0</v>
      </c>
      <c r="DG11" s="55">
        <f t="shared" si="151"/>
        <v>0</v>
      </c>
      <c r="DH11" s="34">
        <v>3875.6244</v>
      </c>
      <c r="DI11" s="55">
        <f t="shared" si="116"/>
        <v>963.600000000042</v>
      </c>
      <c r="DJ11" s="34">
        <v>308.919</v>
      </c>
      <c r="DK11" s="51">
        <f t="shared" si="117"/>
        <v>170.500000000004</v>
      </c>
      <c r="DL11" s="34">
        <v>17305.34</v>
      </c>
      <c r="DM11" s="60">
        <f t="shared" si="118"/>
        <v>5.1086400000047</v>
      </c>
      <c r="DN11" s="34">
        <v>20132.86</v>
      </c>
      <c r="DO11" s="51">
        <f t="shared" si="119"/>
        <v>51.8899999999994</v>
      </c>
      <c r="DP11" s="34">
        <v>190.821</v>
      </c>
      <c r="DQ11" s="55">
        <f t="shared" si="120"/>
        <v>545.999999999992</v>
      </c>
      <c r="DR11" s="81">
        <v>63889.9999999994</v>
      </c>
      <c r="DS11" s="81">
        <v>4139</v>
      </c>
      <c r="DT11" s="81">
        <f t="shared" ref="DT11:DT20" si="162">DR11+DS11</f>
        <v>68028.9999999994</v>
      </c>
      <c r="DU11" s="82">
        <v>1100</v>
      </c>
      <c r="DV11" s="83">
        <v>18020</v>
      </c>
      <c r="DW11" s="82">
        <v>17874</v>
      </c>
      <c r="DX11" s="93"/>
      <c r="DY11" s="100">
        <f t="shared" si="142"/>
        <v>5.1086400000047</v>
      </c>
      <c r="DZ11" s="101">
        <f t="shared" si="152"/>
        <v>3.76272727272727</v>
      </c>
      <c r="EA11" s="46"/>
      <c r="EB11" s="103">
        <f t="shared" si="143"/>
        <v>337.440000000001</v>
      </c>
      <c r="EC11" s="103">
        <f t="shared" si="144"/>
        <v>349.319999999999</v>
      </c>
      <c r="ED11" s="103">
        <f t="shared" si="145"/>
        <v>1152.80999999999</v>
      </c>
      <c r="EE11" s="103">
        <f t="shared" si="146"/>
        <v>429.480000000012</v>
      </c>
      <c r="EF11" s="103">
        <f t="shared" si="147"/>
        <v>433.023999999996</v>
      </c>
      <c r="EG11" s="103">
        <f t="shared" si="148"/>
        <v>425.479999999993</v>
      </c>
      <c r="EH11" s="112">
        <f t="shared" si="131"/>
        <v>3127.55399999999</v>
      </c>
      <c r="EK11" s="117" t="s">
        <v>95</v>
      </c>
      <c r="EL11" s="117">
        <v>8650043053</v>
      </c>
      <c r="EM11" s="117"/>
      <c r="EY11" s="108">
        <f t="shared" si="132"/>
        <v>2275.22999999999</v>
      </c>
      <c r="EZ11" s="108">
        <f t="shared" si="133"/>
        <v>3127.55399999999</v>
      </c>
      <c r="FA11" s="118">
        <f t="shared" si="122"/>
        <v>8631.31199999879</v>
      </c>
      <c r="FB11" s="108">
        <f t="shared" si="123"/>
        <v>369.159999999965</v>
      </c>
      <c r="FC11" s="108">
        <f t="shared" si="124"/>
        <v>12.199999999666</v>
      </c>
      <c r="FD11" s="108">
        <f t="shared" ref="FD11:FD27" si="163">AS11</f>
        <v>1323.64000000001</v>
      </c>
      <c r="FE11" s="108">
        <f t="shared" si="125"/>
        <v>1288.47999999999</v>
      </c>
      <c r="FF11" s="108">
        <f t="shared" si="126"/>
        <v>2013.59999999931</v>
      </c>
      <c r="FG11" s="108">
        <f t="shared" si="127"/>
        <v>3624.23199999984</v>
      </c>
      <c r="FH11" s="108" t="e">
        <f>#REF!</f>
        <v>#REF!</v>
      </c>
      <c r="FI11" s="118" t="e">
        <f t="shared" si="135"/>
        <v>#REF!</v>
      </c>
    </row>
    <row r="12" s="18" customFormat="1" ht="24.95" customHeight="1" spans="1:165">
      <c r="A12" s="33">
        <v>45787</v>
      </c>
      <c r="B12" s="34">
        <v>37.763764</v>
      </c>
      <c r="C12" s="35">
        <f t="shared" si="159"/>
        <v>163.671999999998</v>
      </c>
      <c r="D12" s="36">
        <v>13521.624</v>
      </c>
      <c r="E12" s="35">
        <f t="shared" si="77"/>
        <v>48.7790000000005</v>
      </c>
      <c r="F12" s="34">
        <v>0</v>
      </c>
      <c r="G12" s="35">
        <v>0</v>
      </c>
      <c r="H12" s="34">
        <v>212.50078</v>
      </c>
      <c r="I12" s="35">
        <f t="shared" si="79"/>
        <v>1255.1</v>
      </c>
      <c r="J12" s="34">
        <v>6793.8568</v>
      </c>
      <c r="K12" s="37">
        <f t="shared" ref="K12:K27" si="164">(J13-J12)</f>
        <v>36.3832000000002</v>
      </c>
      <c r="L12" s="34">
        <v>33673.868</v>
      </c>
      <c r="M12" s="43">
        <f t="shared" si="81"/>
        <v>259.375999999997</v>
      </c>
      <c r="N12" s="34">
        <v>3643.939</v>
      </c>
      <c r="O12" s="35">
        <f t="shared" si="82"/>
        <v>4199.00000000007</v>
      </c>
      <c r="P12" s="34">
        <v>85.421056</v>
      </c>
      <c r="Q12" s="48">
        <f t="shared" si="83"/>
        <v>328.960000000009</v>
      </c>
      <c r="R12" s="34">
        <v>2354911.053</v>
      </c>
      <c r="S12" s="49">
        <f t="shared" si="84"/>
        <v>3685.72999999998</v>
      </c>
      <c r="T12" s="34">
        <v>2694.3</v>
      </c>
      <c r="U12" s="48">
        <f t="shared" si="136"/>
        <v>7574.79999999987</v>
      </c>
      <c r="V12" s="34">
        <v>722.10192</v>
      </c>
      <c r="W12" s="35">
        <f t="shared" si="160"/>
        <v>2524.16000000005</v>
      </c>
      <c r="X12" s="34">
        <v>51.024652</v>
      </c>
      <c r="Y12" s="35">
        <f t="shared" si="86"/>
        <v>16187.9999999996</v>
      </c>
      <c r="Z12" s="34">
        <v>18.314554</v>
      </c>
      <c r="AA12" s="37">
        <f t="shared" si="12"/>
        <v>349.615999999997</v>
      </c>
      <c r="AB12" s="34">
        <v>139.21172</v>
      </c>
      <c r="AC12" s="35">
        <f t="shared" si="87"/>
        <v>464.59999999999</v>
      </c>
      <c r="AD12" s="34">
        <v>773496.407</v>
      </c>
      <c r="AE12" s="43">
        <f t="shared" si="88"/>
        <v>410.201000000001</v>
      </c>
      <c r="AF12" s="34">
        <v>3333909.077</v>
      </c>
      <c r="AG12" s="43">
        <f t="shared" si="89"/>
        <v>759.595999999903</v>
      </c>
      <c r="AH12" s="39">
        <v>194.95288</v>
      </c>
      <c r="AI12" s="35">
        <f t="shared" si="90"/>
        <v>5206.32000000001</v>
      </c>
      <c r="AJ12" s="34">
        <v>297.69424</v>
      </c>
      <c r="AK12" s="35">
        <f t="shared" si="91"/>
        <v>853.139999999996</v>
      </c>
      <c r="AL12" s="34">
        <v>58.000936</v>
      </c>
      <c r="AM12" s="37">
        <f t="shared" si="92"/>
        <v>2000.108</v>
      </c>
      <c r="AN12" s="34">
        <v>393.08036</v>
      </c>
      <c r="AO12" s="51">
        <f t="shared" si="93"/>
        <v>0</v>
      </c>
      <c r="AP12" s="54">
        <v>3973.5442</v>
      </c>
      <c r="AQ12" s="51">
        <f t="shared" si="94"/>
        <v>55.000000000291</v>
      </c>
      <c r="AR12" s="34">
        <v>338.67636</v>
      </c>
      <c r="AS12" s="35">
        <f t="shared" si="153"/>
        <v>1696.8</v>
      </c>
      <c r="AT12" s="34">
        <v>401.54308</v>
      </c>
      <c r="AU12" s="55">
        <f t="shared" si="96"/>
        <v>1292.84000000001</v>
      </c>
      <c r="AV12" s="34">
        <v>212160.415</v>
      </c>
      <c r="AW12" s="35">
        <f t="shared" si="154"/>
        <v>201.192999999999</v>
      </c>
      <c r="AX12" s="56">
        <v>56233.031</v>
      </c>
      <c r="AY12" s="35">
        <f t="shared" si="155"/>
        <v>107.424999999996</v>
      </c>
      <c r="AZ12" s="34">
        <v>1853.311</v>
      </c>
      <c r="BA12" s="51">
        <f t="shared" si="99"/>
        <v>2253.00000000016</v>
      </c>
      <c r="BB12" s="34">
        <v>651.58204</v>
      </c>
      <c r="BC12" s="49">
        <f t="shared" si="100"/>
        <v>390.520000000038</v>
      </c>
      <c r="BD12" s="34">
        <v>942.35208</v>
      </c>
      <c r="BE12" s="59">
        <f t="shared" si="137"/>
        <v>2.96000000003005</v>
      </c>
      <c r="BF12" s="34">
        <v>27330</v>
      </c>
      <c r="BG12" s="51">
        <f t="shared" si="149"/>
        <v>4060</v>
      </c>
      <c r="BH12" s="34">
        <v>46674</v>
      </c>
      <c r="BI12" s="51">
        <f t="shared" si="128"/>
        <v>4360</v>
      </c>
      <c r="BJ12" s="34">
        <v>53298</v>
      </c>
      <c r="BK12" s="43">
        <f t="shared" si="101"/>
        <v>4210</v>
      </c>
      <c r="BL12" s="34">
        <v>457.913</v>
      </c>
      <c r="BM12" s="51">
        <f t="shared" si="156"/>
        <v>12706.24</v>
      </c>
      <c r="BN12" s="52">
        <v>0</v>
      </c>
      <c r="BO12" s="64">
        <v>0</v>
      </c>
      <c r="BP12" s="34">
        <v>148.24106</v>
      </c>
      <c r="BQ12" s="51">
        <f t="shared" si="103"/>
        <v>2235.61999999998</v>
      </c>
      <c r="BR12" s="34">
        <v>124.50167</v>
      </c>
      <c r="BS12" s="55">
        <f t="shared" si="104"/>
        <v>358.66</v>
      </c>
      <c r="BT12" s="34">
        <v>48.158792</v>
      </c>
      <c r="BU12" s="51">
        <f t="shared" si="129"/>
        <v>371.864000000002</v>
      </c>
      <c r="BV12" s="34">
        <v>131.05525</v>
      </c>
      <c r="BW12" s="55">
        <f t="shared" si="138"/>
        <v>1185.55000000001</v>
      </c>
      <c r="BX12" s="34">
        <v>529.9768</v>
      </c>
      <c r="BY12" s="55">
        <f t="shared" si="139"/>
        <v>431.439999999952</v>
      </c>
      <c r="BZ12" s="34">
        <v>39.537408</v>
      </c>
      <c r="CA12" s="55">
        <f t="shared" si="105"/>
        <v>447.844000000003</v>
      </c>
      <c r="CB12" s="34">
        <v>350.24496</v>
      </c>
      <c r="CC12" s="55">
        <f t="shared" si="140"/>
        <v>458.439999999996</v>
      </c>
      <c r="CD12" s="34">
        <v>1917.597</v>
      </c>
      <c r="CE12" s="35">
        <f t="shared" si="130"/>
        <v>4.40499999999997</v>
      </c>
      <c r="CF12" s="66">
        <v>224380.192</v>
      </c>
      <c r="CG12" s="35">
        <f t="shared" si="107"/>
        <v>111.296000000002</v>
      </c>
      <c r="CH12" s="34">
        <v>3129.5</v>
      </c>
      <c r="CI12" s="35">
        <f t="shared" si="161"/>
        <v>800.000000000182</v>
      </c>
      <c r="CJ12" s="34">
        <v>3254.7</v>
      </c>
      <c r="CK12" s="55">
        <f t="shared" si="141"/>
        <v>800.000000000182</v>
      </c>
      <c r="CL12" s="70">
        <v>25.3</v>
      </c>
      <c r="CM12" s="55">
        <f t="shared" si="109"/>
        <v>1040</v>
      </c>
      <c r="CN12" s="34">
        <v>0</v>
      </c>
      <c r="CO12" s="74"/>
      <c r="CP12" s="74"/>
      <c r="CQ12" s="35">
        <v>0</v>
      </c>
      <c r="CR12" s="34">
        <v>6640297.684</v>
      </c>
      <c r="CS12" s="43">
        <f t="shared" si="158"/>
        <v>4235.49399999995</v>
      </c>
      <c r="CT12" s="34">
        <v>3901.5436</v>
      </c>
      <c r="CU12" s="55">
        <f t="shared" si="157"/>
        <v>1453.59999999982</v>
      </c>
      <c r="CV12" s="34">
        <v>238.68806</v>
      </c>
      <c r="CW12" s="35">
        <f t="shared" si="150"/>
        <v>4.66000000000122</v>
      </c>
      <c r="CX12" s="76">
        <v>638.496</v>
      </c>
      <c r="CY12" s="55">
        <f t="shared" ref="CY12:CY27" si="165">(CX13-CX12)*1000</f>
        <v>0</v>
      </c>
      <c r="CZ12" s="74"/>
      <c r="DA12" s="34">
        <v>25.192212</v>
      </c>
      <c r="DB12" s="51">
        <f t="shared" si="113"/>
        <v>355.909999999998</v>
      </c>
      <c r="DC12" s="37">
        <f t="shared" si="114"/>
        <v>8607.97000000099</v>
      </c>
      <c r="DD12" s="34">
        <v>4146.8892</v>
      </c>
      <c r="DE12" s="51">
        <f t="shared" si="115"/>
        <v>1877.60000000071</v>
      </c>
      <c r="DF12" s="34">
        <v>0</v>
      </c>
      <c r="DG12" s="55">
        <f t="shared" si="151"/>
        <v>0</v>
      </c>
      <c r="DH12" s="34">
        <v>3876.588</v>
      </c>
      <c r="DI12" s="55">
        <f t="shared" si="116"/>
        <v>348.399999999856</v>
      </c>
      <c r="DJ12" s="34">
        <v>309.0895</v>
      </c>
      <c r="DK12" s="51">
        <f t="shared" si="117"/>
        <v>78.7400000000389</v>
      </c>
      <c r="DL12" s="34">
        <v>17307.08</v>
      </c>
      <c r="DM12" s="60">
        <f t="shared" si="118"/>
        <v>0</v>
      </c>
      <c r="DN12" s="34">
        <v>20184.75</v>
      </c>
      <c r="DO12" s="55">
        <f t="shared" ref="DO12:DO27" si="166">DN13-DN12</f>
        <v>36.5540000000001</v>
      </c>
      <c r="DP12" s="34">
        <v>191.367</v>
      </c>
      <c r="DQ12" s="55">
        <f t="shared" si="120"/>
        <v>609.000000000009</v>
      </c>
      <c r="DR12" s="81">
        <v>66803</v>
      </c>
      <c r="DS12" s="81">
        <v>0</v>
      </c>
      <c r="DT12" s="81">
        <f t="shared" si="162"/>
        <v>66803</v>
      </c>
      <c r="DU12" s="82">
        <v>0</v>
      </c>
      <c r="DV12" s="83">
        <v>18020</v>
      </c>
      <c r="DW12" s="82">
        <v>28567</v>
      </c>
      <c r="DX12" s="94"/>
      <c r="DY12" s="100">
        <f t="shared" si="142"/>
        <v>0</v>
      </c>
      <c r="DZ12" s="101">
        <f>DS12/DW12</f>
        <v>0</v>
      </c>
      <c r="EA12" s="46"/>
      <c r="EB12" s="103">
        <f t="shared" si="143"/>
        <v>358.66</v>
      </c>
      <c r="EC12" s="103">
        <f t="shared" si="144"/>
        <v>371.864000000002</v>
      </c>
      <c r="ED12" s="103">
        <f t="shared" si="145"/>
        <v>1185.55000000001</v>
      </c>
      <c r="EE12" s="103">
        <f t="shared" si="146"/>
        <v>431.439999999952</v>
      </c>
      <c r="EF12" s="103">
        <f t="shared" si="147"/>
        <v>447.844000000003</v>
      </c>
      <c r="EG12" s="103">
        <f t="shared" si="148"/>
        <v>458.439999999996</v>
      </c>
      <c r="EH12" s="112">
        <f t="shared" si="131"/>
        <v>3253.79799999996</v>
      </c>
      <c r="EK12" s="94" t="s">
        <v>96</v>
      </c>
      <c r="EL12" s="94" t="s">
        <v>97</v>
      </c>
      <c r="EM12" s="94" t="s">
        <v>98</v>
      </c>
      <c r="EY12" s="108">
        <f t="shared" si="132"/>
        <v>2235.61999999998</v>
      </c>
      <c r="EZ12" s="108">
        <f t="shared" si="133"/>
        <v>3253.79799999996</v>
      </c>
      <c r="FA12" s="118">
        <f t="shared" si="122"/>
        <v>8607.97000000099</v>
      </c>
      <c r="FB12" s="108">
        <f t="shared" si="123"/>
        <v>0</v>
      </c>
      <c r="FC12" s="108">
        <f t="shared" si="124"/>
        <v>55.000000000291</v>
      </c>
      <c r="FD12" s="108">
        <f t="shared" si="163"/>
        <v>1696.8</v>
      </c>
      <c r="FE12" s="108">
        <f t="shared" si="125"/>
        <v>1292.84000000001</v>
      </c>
      <c r="FF12" s="108">
        <f t="shared" si="126"/>
        <v>1877.60000000071</v>
      </c>
      <c r="FG12" s="108">
        <f t="shared" si="127"/>
        <v>3685.72999999998</v>
      </c>
      <c r="FH12" s="108" t="e">
        <f>#REF!</f>
        <v>#REF!</v>
      </c>
      <c r="FI12" s="118" t="e">
        <f t="shared" si="135"/>
        <v>#REF!</v>
      </c>
    </row>
    <row r="13" s="19" customFormat="1" ht="24.95" customHeight="1" spans="1:165">
      <c r="A13" s="33">
        <v>45788</v>
      </c>
      <c r="B13" s="34">
        <v>37.927436</v>
      </c>
      <c r="C13" s="35">
        <f t="shared" si="159"/>
        <v>148.927999999998</v>
      </c>
      <c r="D13" s="36">
        <v>13570.403</v>
      </c>
      <c r="E13" s="35">
        <f>(D14-D13)</f>
        <v>44.8989999999994</v>
      </c>
      <c r="F13" s="34">
        <v>0</v>
      </c>
      <c r="G13" s="35">
        <f t="shared" si="78"/>
        <v>0</v>
      </c>
      <c r="H13" s="34">
        <v>213.75588</v>
      </c>
      <c r="I13" s="35">
        <f t="shared" si="79"/>
        <v>1264.44000000001</v>
      </c>
      <c r="J13" s="34">
        <v>6830.24</v>
      </c>
      <c r="K13" s="37">
        <f t="shared" si="164"/>
        <v>38.2431999999999</v>
      </c>
      <c r="L13" s="34">
        <v>33933.244</v>
      </c>
      <c r="M13" s="43">
        <f t="shared" si="81"/>
        <v>215.186000000002</v>
      </c>
      <c r="N13" s="34">
        <v>3648.138</v>
      </c>
      <c r="O13" s="35">
        <f t="shared" si="82"/>
        <v>4144.00000000023</v>
      </c>
      <c r="P13" s="34">
        <v>85.750016</v>
      </c>
      <c r="Q13" s="48">
        <f t="shared" si="83"/>
        <v>304.479999999998</v>
      </c>
      <c r="R13" s="34">
        <v>2358596.783</v>
      </c>
      <c r="S13" s="49">
        <f t="shared" ref="S13:S18" si="167">(R14-R13)</f>
        <v>3624.95100000035</v>
      </c>
      <c r="T13" s="34">
        <v>2701.8748</v>
      </c>
      <c r="U13" s="48">
        <f t="shared" si="136"/>
        <v>7734.59999999977</v>
      </c>
      <c r="V13" s="34">
        <v>724.62608</v>
      </c>
      <c r="W13" s="35">
        <f t="shared" si="160"/>
        <v>2403.19999999997</v>
      </c>
      <c r="X13" s="34">
        <v>51.04084</v>
      </c>
      <c r="Y13" s="35">
        <f t="shared" si="86"/>
        <v>14535.9999999997</v>
      </c>
      <c r="Z13" s="34">
        <v>18.66417</v>
      </c>
      <c r="AA13" s="37">
        <f t="shared" si="12"/>
        <v>288.592000000001</v>
      </c>
      <c r="AB13" s="34">
        <v>139.67632</v>
      </c>
      <c r="AC13" s="35">
        <f t="shared" si="87"/>
        <v>433.120000000002</v>
      </c>
      <c r="AD13" s="34">
        <v>773906.608</v>
      </c>
      <c r="AE13" s="43">
        <f t="shared" si="88"/>
        <v>280.743000000017</v>
      </c>
      <c r="AF13" s="34">
        <v>3334668.673</v>
      </c>
      <c r="AG13" s="43">
        <f t="shared" si="89"/>
        <v>688.222000000067</v>
      </c>
      <c r="AH13" s="39">
        <v>200.1592</v>
      </c>
      <c r="AI13" s="35">
        <f t="shared" ref="AI13:AI27" si="168">(AH14-AH13)*1000</f>
        <v>4545.04</v>
      </c>
      <c r="AJ13" s="34">
        <v>298.54738</v>
      </c>
      <c r="AK13" s="35">
        <f t="shared" si="91"/>
        <v>761.800000000051</v>
      </c>
      <c r="AL13" s="34">
        <v>60.001044</v>
      </c>
      <c r="AM13" s="37">
        <f t="shared" si="92"/>
        <v>1663.72</v>
      </c>
      <c r="AN13" s="34">
        <v>393.08036</v>
      </c>
      <c r="AO13" s="51">
        <f t="shared" si="93"/>
        <v>21.8000000000416</v>
      </c>
      <c r="AP13" s="54">
        <v>3973.5992</v>
      </c>
      <c r="AQ13" s="51">
        <f t="shared" si="94"/>
        <v>241.599999999835</v>
      </c>
      <c r="AR13" s="34">
        <v>340.37316</v>
      </c>
      <c r="AS13" s="35">
        <f t="shared" si="153"/>
        <v>816.480000000013</v>
      </c>
      <c r="AT13" s="34">
        <v>402.83592</v>
      </c>
      <c r="AU13" s="35">
        <f t="shared" si="153"/>
        <v>1250.12000000004</v>
      </c>
      <c r="AV13" s="34">
        <v>212361.608</v>
      </c>
      <c r="AW13" s="35">
        <f t="shared" si="154"/>
        <v>148.77899999998</v>
      </c>
      <c r="AX13" s="56">
        <v>56340.456</v>
      </c>
      <c r="AY13" s="35">
        <f t="shared" si="155"/>
        <v>114.203000000001</v>
      </c>
      <c r="AZ13" s="34">
        <v>1855.564</v>
      </c>
      <c r="BA13" s="51">
        <f t="shared" si="99"/>
        <v>1829.99999999993</v>
      </c>
      <c r="BB13" s="34">
        <v>651.97256</v>
      </c>
      <c r="BC13" s="49">
        <f t="shared" si="100"/>
        <v>416.079999999965</v>
      </c>
      <c r="BD13" s="34">
        <v>942.35504</v>
      </c>
      <c r="BE13" s="59">
        <f t="shared" si="137"/>
        <v>3.19999999999254</v>
      </c>
      <c r="BF13" s="34">
        <v>27736</v>
      </c>
      <c r="BG13" s="51">
        <f t="shared" si="149"/>
        <v>3880</v>
      </c>
      <c r="BH13" s="34">
        <v>47110</v>
      </c>
      <c r="BI13" s="51">
        <f t="shared" si="128"/>
        <v>4410</v>
      </c>
      <c r="BJ13" s="34">
        <v>53719</v>
      </c>
      <c r="BK13" s="43">
        <f t="shared" si="101"/>
        <v>3920</v>
      </c>
      <c r="BL13" s="34">
        <v>470.61924</v>
      </c>
      <c r="BM13" s="51">
        <f t="shared" si="156"/>
        <v>11064.16</v>
      </c>
      <c r="BN13" s="52">
        <v>0</v>
      </c>
      <c r="BO13" s="63">
        <v>0</v>
      </c>
      <c r="BP13" s="34">
        <v>150.47668</v>
      </c>
      <c r="BQ13" s="51">
        <f t="shared" si="103"/>
        <v>1809.06000000002</v>
      </c>
      <c r="BR13" s="34">
        <v>124.86033</v>
      </c>
      <c r="BS13" s="55">
        <f t="shared" si="104"/>
        <v>366.099999999989</v>
      </c>
      <c r="BT13" s="34">
        <v>48.530656</v>
      </c>
      <c r="BU13" s="51">
        <f t="shared" si="129"/>
        <v>367.48</v>
      </c>
      <c r="BV13" s="34">
        <v>132.2408</v>
      </c>
      <c r="BW13" s="55">
        <f t="shared" si="138"/>
        <v>1335.72999999998</v>
      </c>
      <c r="BX13" s="34">
        <v>530.40824</v>
      </c>
      <c r="BY13" s="55">
        <f t="shared" si="139"/>
        <v>429.120000000012</v>
      </c>
      <c r="BZ13" s="34">
        <v>39.985252</v>
      </c>
      <c r="CA13" s="55">
        <f t="shared" si="105"/>
        <v>452.695999999996</v>
      </c>
      <c r="CB13" s="52">
        <v>350.7034</v>
      </c>
      <c r="CC13" s="55">
        <f t="shared" si="140"/>
        <v>458.480000000009</v>
      </c>
      <c r="CD13" s="34">
        <v>1922.002</v>
      </c>
      <c r="CE13" s="35">
        <f t="shared" si="106"/>
        <v>4.09400000000005</v>
      </c>
      <c r="CF13" s="66">
        <v>224491.488</v>
      </c>
      <c r="CG13" s="35">
        <f t="shared" si="107"/>
        <v>156.063999999984</v>
      </c>
      <c r="CH13" s="34">
        <v>3130.3</v>
      </c>
      <c r="CI13" s="35">
        <f t="shared" si="161"/>
        <v>599.999999999909</v>
      </c>
      <c r="CJ13" s="34">
        <v>3255.5</v>
      </c>
      <c r="CK13" s="55">
        <f t="shared" ref="CK13:CK25" si="169">(CJ14-CJ13)*1000</f>
        <v>699.999999999818</v>
      </c>
      <c r="CL13" s="70">
        <v>26.34</v>
      </c>
      <c r="CM13" s="55">
        <f t="shared" si="109"/>
        <v>1040</v>
      </c>
      <c r="CN13" s="34">
        <v>0</v>
      </c>
      <c r="CO13" s="71"/>
      <c r="CP13" s="71"/>
      <c r="CQ13" s="43">
        <v>0</v>
      </c>
      <c r="CR13" s="34">
        <v>6644533.178</v>
      </c>
      <c r="CS13" s="43">
        <f t="shared" si="158"/>
        <v>3027.05899999943</v>
      </c>
      <c r="CT13" s="34">
        <v>3902.9972</v>
      </c>
      <c r="CU13" s="55">
        <f t="shared" si="157"/>
        <v>1505.20000000006</v>
      </c>
      <c r="CV13" s="34">
        <v>238.69272</v>
      </c>
      <c r="CW13" s="35">
        <f t="shared" si="150"/>
        <v>7.63999999998077</v>
      </c>
      <c r="CX13" s="76">
        <v>638.496</v>
      </c>
      <c r="CY13" s="55">
        <f t="shared" si="165"/>
        <v>0</v>
      </c>
      <c r="CZ13" s="71"/>
      <c r="DA13" s="34">
        <v>25.548122</v>
      </c>
      <c r="DB13" s="51">
        <f t="shared" si="113"/>
        <v>327.344</v>
      </c>
      <c r="DC13" s="37">
        <f t="shared" si="114"/>
        <v>7932.95100000034</v>
      </c>
      <c r="DD13" s="34">
        <v>4148.7668</v>
      </c>
      <c r="DE13" s="51">
        <f t="shared" si="115"/>
        <v>1978.00000000007</v>
      </c>
      <c r="DF13" s="34">
        <v>0</v>
      </c>
      <c r="DG13" s="55">
        <f t="shared" si="151"/>
        <v>0</v>
      </c>
      <c r="DH13" s="34">
        <v>3876.9364</v>
      </c>
      <c r="DI13" s="55">
        <f t="shared" si="116"/>
        <v>306.39999999994</v>
      </c>
      <c r="DJ13" s="34">
        <v>309.16824</v>
      </c>
      <c r="DK13" s="51">
        <f t="shared" ref="DK13:DK23" si="170">(DJ14-DJ13)*1000</f>
        <v>84.0999999999781</v>
      </c>
      <c r="DL13" s="34">
        <v>17307.08</v>
      </c>
      <c r="DM13" s="60">
        <f t="shared" si="118"/>
        <v>0</v>
      </c>
      <c r="DN13" s="34">
        <v>20221.304</v>
      </c>
      <c r="DO13" s="55">
        <f t="shared" si="166"/>
        <v>28.6150000000016</v>
      </c>
      <c r="DP13" s="34">
        <v>191.976</v>
      </c>
      <c r="DQ13" s="55">
        <f t="shared" si="120"/>
        <v>609.000000000009</v>
      </c>
      <c r="DR13" s="81">
        <v>62909.9999999999</v>
      </c>
      <c r="DS13" s="81">
        <v>0</v>
      </c>
      <c r="DT13" s="81">
        <f t="shared" si="162"/>
        <v>62909.9999999999</v>
      </c>
      <c r="DU13" s="82">
        <v>0</v>
      </c>
      <c r="DV13" s="83">
        <v>18020</v>
      </c>
      <c r="DW13" s="82">
        <v>149715</v>
      </c>
      <c r="DX13" s="94"/>
      <c r="DY13" s="100">
        <f t="shared" si="142"/>
        <v>0</v>
      </c>
      <c r="DZ13" s="101" t="e">
        <f>DS13/DU13</f>
        <v>#DIV/0!</v>
      </c>
      <c r="EA13" s="102"/>
      <c r="EB13" s="103">
        <f t="shared" si="143"/>
        <v>366.099999999989</v>
      </c>
      <c r="EC13" s="103">
        <f t="shared" si="144"/>
        <v>367.48</v>
      </c>
      <c r="ED13" s="103">
        <f t="shared" si="145"/>
        <v>1335.72999999998</v>
      </c>
      <c r="EE13" s="103">
        <f t="shared" si="146"/>
        <v>429.120000000012</v>
      </c>
      <c r="EF13" s="103">
        <f t="shared" si="147"/>
        <v>452.695999999996</v>
      </c>
      <c r="EG13" s="103">
        <f t="shared" si="148"/>
        <v>458.480000000009</v>
      </c>
      <c r="EH13" s="112">
        <f t="shared" si="131"/>
        <v>3409.60599999999</v>
      </c>
      <c r="EK13" s="93" t="s">
        <v>99</v>
      </c>
      <c r="EL13" s="113">
        <v>9805973808</v>
      </c>
      <c r="EM13" s="114" t="s">
        <v>100</v>
      </c>
      <c r="EY13" s="108">
        <f t="shared" si="132"/>
        <v>1809.06000000002</v>
      </c>
      <c r="EZ13" s="108">
        <f t="shared" si="133"/>
        <v>3409.60599999999</v>
      </c>
      <c r="FA13" s="118">
        <f t="shared" si="122"/>
        <v>7932.95100000034</v>
      </c>
      <c r="FB13" s="108">
        <f t="shared" si="123"/>
        <v>21.8000000000416</v>
      </c>
      <c r="FC13" s="108">
        <f t="shared" si="124"/>
        <v>241.599999999835</v>
      </c>
      <c r="FD13" s="108">
        <f t="shared" si="163"/>
        <v>816.480000000013</v>
      </c>
      <c r="FE13" s="108">
        <f t="shared" si="125"/>
        <v>1250.12000000004</v>
      </c>
      <c r="FF13" s="108">
        <f t="shared" si="126"/>
        <v>1978.00000000007</v>
      </c>
      <c r="FG13" s="108">
        <f t="shared" si="127"/>
        <v>3624.95100000035</v>
      </c>
      <c r="FH13" s="108" t="e">
        <f>#REF!</f>
        <v>#REF!</v>
      </c>
      <c r="FI13" s="118" t="e">
        <f t="shared" si="135"/>
        <v>#REF!</v>
      </c>
    </row>
    <row r="14" s="19" customFormat="1" ht="24.95" customHeight="1" spans="1:165">
      <c r="A14" s="33">
        <v>45789</v>
      </c>
      <c r="B14" s="34">
        <v>38.076364</v>
      </c>
      <c r="C14" s="35">
        <f t="shared" si="159"/>
        <v>148.572000000001</v>
      </c>
      <c r="D14" s="36">
        <v>13615.302</v>
      </c>
      <c r="E14" s="35">
        <f>(D15-D14)</f>
        <v>63.6020000000008</v>
      </c>
      <c r="F14" s="34">
        <v>0</v>
      </c>
      <c r="G14" s="35">
        <f>G17</f>
        <v>0</v>
      </c>
      <c r="H14" s="34">
        <v>215.02032</v>
      </c>
      <c r="I14" s="35">
        <f t="shared" si="79"/>
        <v>1281.8</v>
      </c>
      <c r="J14" s="34">
        <v>6868.4832</v>
      </c>
      <c r="K14" s="37">
        <f t="shared" si="164"/>
        <v>34.8704000000007</v>
      </c>
      <c r="L14" s="34">
        <v>34148.43</v>
      </c>
      <c r="M14" s="43">
        <f t="shared" si="81"/>
        <v>172.599000000002</v>
      </c>
      <c r="N14" s="34">
        <v>3652.282</v>
      </c>
      <c r="O14" s="35">
        <f>('(1) Data sheet'!N15-'(1) Data sheet'!N14)*1000</f>
        <v>4147.99999999968</v>
      </c>
      <c r="P14" s="34">
        <v>86.054496</v>
      </c>
      <c r="Q14" s="48">
        <f t="shared" si="83"/>
        <v>239.215999999999</v>
      </c>
      <c r="R14" s="34">
        <v>2362221.734</v>
      </c>
      <c r="S14" s="49">
        <f t="shared" si="167"/>
        <v>3671.00899999961</v>
      </c>
      <c r="T14" s="34">
        <v>2709.6094</v>
      </c>
      <c r="U14" s="48">
        <f t="shared" si="136"/>
        <v>7415.60000000027</v>
      </c>
      <c r="V14" s="34">
        <v>727.02928</v>
      </c>
      <c r="W14" s="35">
        <f t="shared" si="160"/>
        <v>2522.00000000005</v>
      </c>
      <c r="X14" s="34">
        <v>51.055376</v>
      </c>
      <c r="Y14" s="35">
        <f t="shared" si="86"/>
        <v>17323.999999995</v>
      </c>
      <c r="Z14" s="34">
        <v>18.952762</v>
      </c>
      <c r="AA14" s="37">
        <f t="shared" si="12"/>
        <v>330.311999999999</v>
      </c>
      <c r="AB14" s="34">
        <v>140.10944</v>
      </c>
      <c r="AC14" s="35">
        <f t="shared" si="87"/>
        <v>498.850000000004</v>
      </c>
      <c r="AD14" s="34">
        <v>774187.351</v>
      </c>
      <c r="AE14" s="43">
        <f t="shared" si="88"/>
        <v>516.642999999924</v>
      </c>
      <c r="AF14" s="34">
        <v>3335356.895</v>
      </c>
      <c r="AG14" s="43">
        <f t="shared" si="89"/>
        <v>809.361000000034</v>
      </c>
      <c r="AH14" s="39">
        <v>204.70424</v>
      </c>
      <c r="AI14" s="35">
        <f t="shared" si="168"/>
        <v>6212.16000000001</v>
      </c>
      <c r="AJ14" s="34">
        <v>299.30918</v>
      </c>
      <c r="AK14" s="35">
        <f t="shared" si="91"/>
        <v>873.319999999978</v>
      </c>
      <c r="AL14" s="34">
        <v>61.664764</v>
      </c>
      <c r="AM14" s="37">
        <f t="shared" si="92"/>
        <v>1946.564</v>
      </c>
      <c r="AN14" s="34">
        <v>393.10216</v>
      </c>
      <c r="AO14" s="51">
        <f t="shared" ref="AO14:AO27" si="171">(AN15-AN14)*1000</f>
        <v>0</v>
      </c>
      <c r="AP14" s="54">
        <v>3973.8408</v>
      </c>
      <c r="AQ14" s="51">
        <f t="shared" si="94"/>
        <v>0</v>
      </c>
      <c r="AR14" s="34">
        <v>341.18964</v>
      </c>
      <c r="AS14" s="35">
        <f t="shared" si="153"/>
        <v>1011.03999999998</v>
      </c>
      <c r="AT14" s="34">
        <v>404.08604</v>
      </c>
      <c r="AU14" s="35">
        <f t="shared" si="96"/>
        <v>1289.31999999998</v>
      </c>
      <c r="AV14" s="34">
        <v>212510.387</v>
      </c>
      <c r="AW14" s="35">
        <f t="shared" si="154"/>
        <v>210.574000000022</v>
      </c>
      <c r="AX14" s="56">
        <v>56454.659</v>
      </c>
      <c r="AY14" s="35">
        <f t="shared" si="155"/>
        <v>127.823000000004</v>
      </c>
      <c r="AZ14" s="34">
        <v>1857.394</v>
      </c>
      <c r="BA14" s="51">
        <f t="shared" si="99"/>
        <v>2323.00000000009</v>
      </c>
      <c r="BB14" s="34">
        <v>652.38864</v>
      </c>
      <c r="BC14" s="49">
        <f t="shared" si="100"/>
        <v>405.880000000025</v>
      </c>
      <c r="BD14" s="34">
        <v>942.35824</v>
      </c>
      <c r="BE14" s="59">
        <f t="shared" si="137"/>
        <v>2.96000000003005</v>
      </c>
      <c r="BF14" s="34">
        <v>28124</v>
      </c>
      <c r="BG14" s="51">
        <f t="shared" si="149"/>
        <v>3820</v>
      </c>
      <c r="BH14" s="34">
        <v>47551</v>
      </c>
      <c r="BI14" s="51">
        <f t="shared" si="128"/>
        <v>4460</v>
      </c>
      <c r="BJ14" s="34">
        <v>54111</v>
      </c>
      <c r="BK14" s="43">
        <f t="shared" si="101"/>
        <v>470</v>
      </c>
      <c r="BL14" s="34">
        <v>481.6834</v>
      </c>
      <c r="BM14" s="51">
        <f t="shared" si="156"/>
        <v>12216.4</v>
      </c>
      <c r="BN14" s="52">
        <v>0</v>
      </c>
      <c r="BO14" s="63">
        <v>0</v>
      </c>
      <c r="BP14" s="34">
        <v>152.28574</v>
      </c>
      <c r="BQ14" s="51">
        <f t="shared" si="103"/>
        <v>2201.38</v>
      </c>
      <c r="BR14" s="34">
        <v>125.22643</v>
      </c>
      <c r="BS14" s="55">
        <f t="shared" si="104"/>
        <v>352.060000000009</v>
      </c>
      <c r="BT14" s="34">
        <v>48.898136</v>
      </c>
      <c r="BU14" s="51">
        <f t="shared" si="129"/>
        <v>364.703999999996</v>
      </c>
      <c r="BV14" s="34">
        <v>133.57653</v>
      </c>
      <c r="BW14" s="55">
        <f t="shared" si="138"/>
        <v>1347.52</v>
      </c>
      <c r="BX14" s="34">
        <v>530.83736</v>
      </c>
      <c r="BY14" s="55">
        <f t="shared" si="139"/>
        <v>444.640000000049</v>
      </c>
      <c r="BZ14" s="34">
        <v>40.437948</v>
      </c>
      <c r="CA14" s="55">
        <f t="shared" ref="CA14:CA20" si="172">(BZ15-BZ14)*1000</f>
        <v>454.216000000002</v>
      </c>
      <c r="CB14" s="52">
        <v>351.16188</v>
      </c>
      <c r="CC14" s="55">
        <f t="shared" si="140"/>
        <v>401.479999999992</v>
      </c>
      <c r="CD14" s="34">
        <v>1926.096</v>
      </c>
      <c r="CE14" s="35">
        <f t="shared" si="106"/>
        <v>11.133</v>
      </c>
      <c r="CF14" s="66">
        <v>224647.552</v>
      </c>
      <c r="CG14" s="35">
        <f t="shared" si="107"/>
        <v>174.368000000017</v>
      </c>
      <c r="CH14" s="34">
        <v>3130.9</v>
      </c>
      <c r="CI14" s="35">
        <f t="shared" si="161"/>
        <v>699.999999999818</v>
      </c>
      <c r="CJ14" s="34">
        <v>3256.2</v>
      </c>
      <c r="CK14" s="55">
        <f t="shared" si="169"/>
        <v>800.000000000182</v>
      </c>
      <c r="CL14" s="70">
        <v>27.38</v>
      </c>
      <c r="CM14" s="55">
        <f t="shared" si="109"/>
        <v>1040</v>
      </c>
      <c r="CN14" s="34">
        <v>0</v>
      </c>
      <c r="CO14" s="71"/>
      <c r="CP14" s="71"/>
      <c r="CQ14" s="43">
        <v>0</v>
      </c>
      <c r="CR14" s="34">
        <v>6647560.237</v>
      </c>
      <c r="CS14" s="43">
        <f t="shared" si="158"/>
        <v>3986.00400000066</v>
      </c>
      <c r="CT14" s="34">
        <v>3904.5024</v>
      </c>
      <c r="CU14" s="55">
        <f t="shared" si="157"/>
        <v>1483.99999999992</v>
      </c>
      <c r="CV14" s="34">
        <v>238.70036</v>
      </c>
      <c r="CW14" s="35">
        <f t="shared" si="150"/>
        <v>5.88000000001898</v>
      </c>
      <c r="CX14" s="76">
        <v>638.496</v>
      </c>
      <c r="CY14" s="55">
        <f t="shared" si="165"/>
        <v>0</v>
      </c>
      <c r="CZ14" s="71"/>
      <c r="DA14" s="34">
        <v>25.875466</v>
      </c>
      <c r="DB14" s="51">
        <f t="shared" si="113"/>
        <v>316.203999999999</v>
      </c>
      <c r="DC14" s="37">
        <f t="shared" si="114"/>
        <v>7765.76899999934</v>
      </c>
      <c r="DD14" s="34">
        <v>4150.7448</v>
      </c>
      <c r="DE14" s="51">
        <f t="shared" si="115"/>
        <v>1794.39999999977</v>
      </c>
      <c r="DF14" s="34">
        <v>0</v>
      </c>
      <c r="DG14" s="55">
        <f t="shared" si="151"/>
        <v>0</v>
      </c>
      <c r="DH14" s="34">
        <v>3877.2428</v>
      </c>
      <c r="DI14" s="55">
        <f t="shared" si="116"/>
        <v>1245.19999999984</v>
      </c>
      <c r="DJ14" s="34">
        <v>309.25234</v>
      </c>
      <c r="DK14" s="51">
        <f t="shared" si="170"/>
        <v>172.120000000007</v>
      </c>
      <c r="DL14" s="34">
        <v>17307.08</v>
      </c>
      <c r="DM14" s="60">
        <f t="shared" si="118"/>
        <v>0</v>
      </c>
      <c r="DN14" s="34">
        <v>20249.919</v>
      </c>
      <c r="DO14" s="55">
        <f t="shared" si="166"/>
        <v>38.7199999999975</v>
      </c>
      <c r="DP14" s="34">
        <v>192.585</v>
      </c>
      <c r="DQ14" s="55">
        <f t="shared" ref="DQ14:DQ22" si="173">(DP15-DP14)*1000</f>
        <v>587.999999999994</v>
      </c>
      <c r="DR14" s="81">
        <v>62129</v>
      </c>
      <c r="DS14" s="81">
        <v>0</v>
      </c>
      <c r="DT14" s="81">
        <f t="shared" si="162"/>
        <v>62129</v>
      </c>
      <c r="DU14" s="82">
        <v>0</v>
      </c>
      <c r="DV14" s="83">
        <v>18020</v>
      </c>
      <c r="DW14" s="82">
        <v>39624</v>
      </c>
      <c r="DX14" s="94"/>
      <c r="DY14" s="100">
        <f t="shared" si="142"/>
        <v>0</v>
      </c>
      <c r="DZ14" s="101" t="e">
        <f t="shared" si="152"/>
        <v>#DIV/0!</v>
      </c>
      <c r="EA14" s="102"/>
      <c r="EB14" s="103">
        <f t="shared" si="143"/>
        <v>352.060000000009</v>
      </c>
      <c r="EC14" s="103">
        <f t="shared" si="144"/>
        <v>364.703999999996</v>
      </c>
      <c r="ED14" s="103">
        <f t="shared" si="145"/>
        <v>1347.52</v>
      </c>
      <c r="EE14" s="103">
        <f t="shared" si="146"/>
        <v>444.640000000049</v>
      </c>
      <c r="EF14" s="103">
        <f t="shared" si="147"/>
        <v>454.216000000002</v>
      </c>
      <c r="EG14" s="103">
        <f t="shared" si="148"/>
        <v>401.479999999992</v>
      </c>
      <c r="EH14" s="112">
        <f t="shared" si="131"/>
        <v>3364.62000000005</v>
      </c>
      <c r="EK14" s="93" t="s">
        <v>90</v>
      </c>
      <c r="EL14" s="113">
        <v>8209029388</v>
      </c>
      <c r="EM14" s="114" t="s">
        <v>100</v>
      </c>
      <c r="EY14" s="108">
        <f t="shared" si="132"/>
        <v>2201.38</v>
      </c>
      <c r="EZ14" s="108">
        <f t="shared" si="133"/>
        <v>3364.62000000005</v>
      </c>
      <c r="FA14" s="118">
        <f t="shared" si="122"/>
        <v>7765.76899999934</v>
      </c>
      <c r="FB14" s="108">
        <f t="shared" si="123"/>
        <v>0</v>
      </c>
      <c r="FC14" s="108">
        <f t="shared" si="124"/>
        <v>0</v>
      </c>
      <c r="FD14" s="108">
        <f t="shared" si="163"/>
        <v>1011.03999999998</v>
      </c>
      <c r="FE14" s="108">
        <f t="shared" si="125"/>
        <v>1289.31999999998</v>
      </c>
      <c r="FF14" s="108">
        <f t="shared" si="126"/>
        <v>1794.39999999977</v>
      </c>
      <c r="FG14" s="108">
        <f t="shared" si="127"/>
        <v>3671.00899999961</v>
      </c>
      <c r="FH14" s="108" t="e">
        <f>#REF!</f>
        <v>#REF!</v>
      </c>
      <c r="FI14" s="118" t="e">
        <f t="shared" si="135"/>
        <v>#REF!</v>
      </c>
    </row>
    <row r="15" s="19" customFormat="1" ht="24.95" customHeight="1" spans="1:165">
      <c r="A15" s="33">
        <v>45790</v>
      </c>
      <c r="B15" s="34">
        <v>38.224936</v>
      </c>
      <c r="C15" s="35">
        <f t="shared" si="159"/>
        <v>172.953</v>
      </c>
      <c r="D15" s="36">
        <v>13678.904</v>
      </c>
      <c r="E15" s="35">
        <f>(D16-D15)</f>
        <v>48.1090000000004</v>
      </c>
      <c r="F15" s="34">
        <v>0</v>
      </c>
      <c r="G15" s="35">
        <f t="shared" si="78"/>
        <v>0</v>
      </c>
      <c r="H15" s="34">
        <v>216.30212</v>
      </c>
      <c r="I15" s="35">
        <f t="shared" si="79"/>
        <v>1261.94000000001</v>
      </c>
      <c r="J15" s="34">
        <v>6903.3536</v>
      </c>
      <c r="K15" s="37">
        <f t="shared" si="164"/>
        <v>37.4799999999996</v>
      </c>
      <c r="L15" s="34">
        <v>34321.029</v>
      </c>
      <c r="M15" s="43">
        <f t="shared" si="81"/>
        <v>153.156999999999</v>
      </c>
      <c r="N15" s="34">
        <v>3656.43</v>
      </c>
      <c r="O15" s="35">
        <f t="shared" si="82"/>
        <v>4130.00000000011</v>
      </c>
      <c r="P15" s="34">
        <v>86.293712</v>
      </c>
      <c r="Q15" s="48">
        <f t="shared" si="83"/>
        <v>191.832000000005</v>
      </c>
      <c r="R15" s="34">
        <v>2365892.743</v>
      </c>
      <c r="S15" s="49">
        <f t="shared" si="167"/>
        <v>3641.83100000024</v>
      </c>
      <c r="T15" s="34">
        <v>2717.025</v>
      </c>
      <c r="U15" s="48">
        <f t="shared" si="136"/>
        <v>6998.2</v>
      </c>
      <c r="V15" s="34">
        <v>729.55128</v>
      </c>
      <c r="W15" s="35">
        <f t="shared" si="160"/>
        <v>2903.11999999994</v>
      </c>
      <c r="X15" s="34">
        <v>51.0727</v>
      </c>
      <c r="Y15" s="35">
        <f t="shared" si="86"/>
        <v>16975.9999999997</v>
      </c>
      <c r="Z15" s="34">
        <v>19.283074</v>
      </c>
      <c r="AA15" s="37">
        <f t="shared" si="12"/>
        <v>330.818000000001</v>
      </c>
      <c r="AB15" s="34">
        <v>140.60829</v>
      </c>
      <c r="AC15" s="35">
        <f t="shared" si="87"/>
        <v>438.149999999979</v>
      </c>
      <c r="AD15" s="34">
        <v>774703.994</v>
      </c>
      <c r="AE15" s="43">
        <f t="shared" si="88"/>
        <v>504.591000000015</v>
      </c>
      <c r="AF15" s="34">
        <v>3336166.256</v>
      </c>
      <c r="AG15" s="43">
        <f t="shared" si="89"/>
        <v>796.322999999858</v>
      </c>
      <c r="AH15" s="39">
        <v>210.9164</v>
      </c>
      <c r="AI15" s="35">
        <f t="shared" si="168"/>
        <v>5971.39999999999</v>
      </c>
      <c r="AJ15" s="34">
        <v>300.1825</v>
      </c>
      <c r="AK15" s="35">
        <f t="shared" si="91"/>
        <v>823.71999999998</v>
      </c>
      <c r="AL15" s="34">
        <v>63.611328</v>
      </c>
      <c r="AM15" s="37">
        <f t="shared" si="92"/>
        <v>1959.04</v>
      </c>
      <c r="AN15" s="34">
        <v>393.10216</v>
      </c>
      <c r="AO15" s="51">
        <f t="shared" si="171"/>
        <v>142.599999999959</v>
      </c>
      <c r="AP15" s="54">
        <v>3973.8408</v>
      </c>
      <c r="AQ15" s="51">
        <f t="shared" si="94"/>
        <v>14.0000000001237</v>
      </c>
      <c r="AR15" s="34">
        <v>342.20068</v>
      </c>
      <c r="AS15" s="35">
        <f t="shared" ref="AS15:AS27" si="174">(AR16-AR15)*1000</f>
        <v>942.880000000002</v>
      </c>
      <c r="AT15" s="34">
        <v>405.37536</v>
      </c>
      <c r="AU15" s="35">
        <f t="shared" si="96"/>
        <v>1287.32000000002</v>
      </c>
      <c r="AV15" s="34">
        <v>212720.961</v>
      </c>
      <c r="AW15" s="35">
        <f t="shared" si="154"/>
        <v>277.752999999997</v>
      </c>
      <c r="AX15" s="56">
        <v>56582.482</v>
      </c>
      <c r="AY15" s="35">
        <f t="shared" ref="AY15:AY18" si="175">AX16-AX15</f>
        <v>139.396999999997</v>
      </c>
      <c r="AZ15" s="34">
        <v>1859.717</v>
      </c>
      <c r="BA15" s="51">
        <f t="shared" ref="BA15:BA27" si="176">(AZ16-AZ15)*1000</f>
        <v>2923</v>
      </c>
      <c r="BB15" s="34">
        <v>652.79452</v>
      </c>
      <c r="BC15" s="49">
        <f t="shared" ref="BC15:BC27" si="177">(BB16-BB15)*1000</f>
        <v>386.719999999968</v>
      </c>
      <c r="BD15" s="34">
        <v>942.3612</v>
      </c>
      <c r="BE15" s="59">
        <f t="shared" si="137"/>
        <v>45.439999999985</v>
      </c>
      <c r="BF15" s="34">
        <v>28506</v>
      </c>
      <c r="BG15" s="51">
        <f t="shared" si="149"/>
        <v>4040</v>
      </c>
      <c r="BH15" s="34">
        <v>47997</v>
      </c>
      <c r="BI15" s="51">
        <f t="shared" si="128"/>
        <v>4100</v>
      </c>
      <c r="BJ15" s="34">
        <v>54158</v>
      </c>
      <c r="BK15" s="43">
        <f t="shared" si="101"/>
        <v>0</v>
      </c>
      <c r="BL15" s="34">
        <v>493.8998</v>
      </c>
      <c r="BM15" s="51">
        <f t="shared" si="156"/>
        <v>12181.412</v>
      </c>
      <c r="BN15" s="52">
        <v>0</v>
      </c>
      <c r="BO15" s="63">
        <v>0</v>
      </c>
      <c r="BP15" s="34">
        <v>154.48712</v>
      </c>
      <c r="BQ15" s="51">
        <f t="shared" si="103"/>
        <v>2146.18999999999</v>
      </c>
      <c r="BR15" s="34">
        <v>125.57849</v>
      </c>
      <c r="BS15" s="55">
        <f t="shared" si="104"/>
        <v>299.979999999991</v>
      </c>
      <c r="BT15" s="34">
        <v>49.26284</v>
      </c>
      <c r="BU15" s="51">
        <f t="shared" si="129"/>
        <v>301.436000000002</v>
      </c>
      <c r="BV15" s="34">
        <v>134.92405</v>
      </c>
      <c r="BW15" s="55">
        <f t="shared" si="138"/>
        <v>1061.59</v>
      </c>
      <c r="BX15" s="34">
        <v>531.282</v>
      </c>
      <c r="BY15" s="55">
        <f t="shared" ref="BY15:BY21" si="178">(BX16-BX15)*1000</f>
        <v>413.759999999911</v>
      </c>
      <c r="BZ15" s="34">
        <v>40.892164</v>
      </c>
      <c r="CA15" s="55">
        <f t="shared" si="172"/>
        <v>374.967999999996</v>
      </c>
      <c r="CB15" s="52">
        <v>351.56336</v>
      </c>
      <c r="CC15" s="55">
        <f t="shared" si="140"/>
        <v>0</v>
      </c>
      <c r="CD15" s="34">
        <v>1937.229</v>
      </c>
      <c r="CE15" s="35">
        <f t="shared" si="106"/>
        <v>6.61899999999991</v>
      </c>
      <c r="CF15" s="66">
        <v>224821.92</v>
      </c>
      <c r="CG15" s="35">
        <f t="shared" si="107"/>
        <v>153.343999999983</v>
      </c>
      <c r="CH15" s="34">
        <v>3131.6</v>
      </c>
      <c r="CI15" s="35">
        <f t="shared" si="161"/>
        <v>700.000000000273</v>
      </c>
      <c r="CJ15" s="34">
        <v>3257</v>
      </c>
      <c r="CK15" s="55">
        <f t="shared" si="169"/>
        <v>800.000000000182</v>
      </c>
      <c r="CL15" s="70">
        <v>28.42</v>
      </c>
      <c r="CM15" s="55">
        <f t="shared" si="109"/>
        <v>1050</v>
      </c>
      <c r="CN15" s="34">
        <v>0</v>
      </c>
      <c r="CO15" s="71"/>
      <c r="CP15" s="71"/>
      <c r="CQ15" s="43">
        <v>0</v>
      </c>
      <c r="CR15" s="34">
        <v>6651546.241</v>
      </c>
      <c r="CS15" s="43">
        <f t="shared" ref="CS15:CS27" si="179">CR16-CR15</f>
        <v>4004.35499999952</v>
      </c>
      <c r="CT15" s="34">
        <v>3905.9864</v>
      </c>
      <c r="CU15" s="55">
        <f t="shared" si="157"/>
        <v>1443.20000000016</v>
      </c>
      <c r="CV15" s="34">
        <v>238.70624</v>
      </c>
      <c r="CW15" s="35">
        <f t="shared" si="150"/>
        <v>279.740000000004</v>
      </c>
      <c r="CX15" s="76">
        <v>638.496</v>
      </c>
      <c r="CY15" s="55">
        <f t="shared" si="165"/>
        <v>0</v>
      </c>
      <c r="CZ15" s="71"/>
      <c r="DA15" s="34">
        <v>26.19167</v>
      </c>
      <c r="DB15" s="51">
        <f t="shared" si="113"/>
        <v>293.179000000002</v>
      </c>
      <c r="DC15" s="37">
        <f t="shared" si="114"/>
        <v>7551.83099999998</v>
      </c>
      <c r="DD15" s="34">
        <v>4152.5392</v>
      </c>
      <c r="DE15" s="51">
        <f t="shared" si="115"/>
        <v>1523.19999999963</v>
      </c>
      <c r="DF15" s="34">
        <v>0</v>
      </c>
      <c r="DG15" s="55">
        <f t="shared" si="151"/>
        <v>0</v>
      </c>
      <c r="DH15" s="34">
        <v>3878.488</v>
      </c>
      <c r="DI15" s="55">
        <f t="shared" si="116"/>
        <v>1162.40000000016</v>
      </c>
      <c r="DJ15" s="34">
        <v>309.42446</v>
      </c>
      <c r="DK15" s="51">
        <f t="shared" si="170"/>
        <v>182.500000000005</v>
      </c>
      <c r="DL15" s="34">
        <v>17307.08</v>
      </c>
      <c r="DM15" s="60">
        <f t="shared" si="118"/>
        <v>250.499519999999</v>
      </c>
      <c r="DN15" s="34">
        <v>20288.639</v>
      </c>
      <c r="DO15" s="55">
        <f t="shared" si="166"/>
        <v>52.2610000000022</v>
      </c>
      <c r="DP15" s="34">
        <v>193.173</v>
      </c>
      <c r="DQ15" s="55">
        <f t="shared" si="173"/>
        <v>828.000000000003</v>
      </c>
      <c r="DR15" s="81">
        <v>51953</v>
      </c>
      <c r="DS15" s="81">
        <v>7643</v>
      </c>
      <c r="DT15" s="81">
        <f t="shared" si="162"/>
        <v>59596</v>
      </c>
      <c r="DU15" s="82">
        <v>2177</v>
      </c>
      <c r="DV15" s="83">
        <v>15841</v>
      </c>
      <c r="DW15" s="82">
        <v>28641</v>
      </c>
      <c r="DX15" s="94"/>
      <c r="DY15" s="100">
        <f t="shared" si="142"/>
        <v>250.499519999999</v>
      </c>
      <c r="DZ15" s="101">
        <f t="shared" si="152"/>
        <v>3.51079467156638</v>
      </c>
      <c r="EA15" s="102"/>
      <c r="EB15" s="103">
        <f t="shared" si="143"/>
        <v>299.979999999991</v>
      </c>
      <c r="EC15" s="103">
        <f t="shared" si="144"/>
        <v>301.436000000002</v>
      </c>
      <c r="ED15" s="103">
        <f t="shared" si="145"/>
        <v>1061.59</v>
      </c>
      <c r="EE15" s="103">
        <f t="shared" si="146"/>
        <v>413.759999999911</v>
      </c>
      <c r="EF15" s="103">
        <f t="shared" si="147"/>
        <v>374.967999999996</v>
      </c>
      <c r="EG15" s="103">
        <f t="shared" si="148"/>
        <v>0</v>
      </c>
      <c r="EH15" s="112">
        <f t="shared" si="131"/>
        <v>2451.73399999989</v>
      </c>
      <c r="EK15" s="93" t="s">
        <v>101</v>
      </c>
      <c r="EL15" s="113">
        <v>9310062369</v>
      </c>
      <c r="EM15" s="114" t="s">
        <v>100</v>
      </c>
      <c r="EY15" s="108">
        <f t="shared" si="132"/>
        <v>2146.18999999999</v>
      </c>
      <c r="EZ15" s="108">
        <f t="shared" si="133"/>
        <v>2451.73399999989</v>
      </c>
      <c r="FA15" s="118">
        <f t="shared" si="122"/>
        <v>7551.83099999998</v>
      </c>
      <c r="FB15" s="108">
        <f t="shared" si="123"/>
        <v>142.599999999959</v>
      </c>
      <c r="FC15" s="108">
        <f t="shared" si="124"/>
        <v>14.0000000001237</v>
      </c>
      <c r="FD15" s="108">
        <f t="shared" si="163"/>
        <v>942.880000000002</v>
      </c>
      <c r="FE15" s="108">
        <f t="shared" si="125"/>
        <v>1287.32000000002</v>
      </c>
      <c r="FF15" s="108">
        <f t="shared" si="126"/>
        <v>1523.19999999963</v>
      </c>
      <c r="FG15" s="108">
        <f t="shared" si="127"/>
        <v>3641.83100000024</v>
      </c>
      <c r="FH15" s="108" t="e">
        <f>#REF!</f>
        <v>#REF!</v>
      </c>
      <c r="FI15" s="118" t="e">
        <f t="shared" si="135"/>
        <v>#REF!</v>
      </c>
    </row>
    <row r="16" s="19" customFormat="1" ht="24.95" customHeight="1" spans="1:165">
      <c r="A16" s="33">
        <v>45791</v>
      </c>
      <c r="B16" s="34">
        <v>38.397889</v>
      </c>
      <c r="C16" s="35">
        <f t="shared" si="159"/>
        <v>182.071000000001</v>
      </c>
      <c r="D16" s="36">
        <v>13727.013</v>
      </c>
      <c r="E16" s="35">
        <f t="shared" ref="E16:E22" si="180">(D17-D16)</f>
        <v>64.1279999999988</v>
      </c>
      <c r="F16" s="34">
        <v>0</v>
      </c>
      <c r="G16" s="35">
        <f t="shared" si="78"/>
        <v>0</v>
      </c>
      <c r="H16" s="34">
        <v>217.56406</v>
      </c>
      <c r="I16" s="35">
        <f t="shared" si="79"/>
        <v>1287.13999999999</v>
      </c>
      <c r="J16" s="34">
        <v>6940.8336</v>
      </c>
      <c r="K16" s="37">
        <f t="shared" si="164"/>
        <v>35.7856000000002</v>
      </c>
      <c r="L16" s="34">
        <v>34474.186</v>
      </c>
      <c r="M16" s="43">
        <f t="shared" ref="M16:M23" si="181">(L17-L16)</f>
        <v>135.511999999995</v>
      </c>
      <c r="N16" s="34">
        <v>3660.56</v>
      </c>
      <c r="O16" s="35">
        <f t="shared" si="82"/>
        <v>4159.00000000011</v>
      </c>
      <c r="P16" s="34">
        <v>86.485544</v>
      </c>
      <c r="Q16" s="48">
        <f t="shared" si="83"/>
        <v>209.856000000002</v>
      </c>
      <c r="R16" s="34">
        <v>2369534.574</v>
      </c>
      <c r="S16" s="49">
        <f t="shared" si="167"/>
        <v>3664.05299999984</v>
      </c>
      <c r="T16" s="34">
        <v>2724.0232</v>
      </c>
      <c r="U16" s="48">
        <f t="shared" si="136"/>
        <v>7253.60000000001</v>
      </c>
      <c r="V16" s="34">
        <v>732.4544</v>
      </c>
      <c r="W16" s="35">
        <f t="shared" si="160"/>
        <v>2003.84000000008</v>
      </c>
      <c r="X16" s="34">
        <v>51.089676</v>
      </c>
      <c r="Y16" s="35">
        <f t="shared" si="86"/>
        <v>17512.0000000035</v>
      </c>
      <c r="Z16" s="34">
        <v>19.613892</v>
      </c>
      <c r="AA16" s="37">
        <f t="shared" si="12"/>
        <v>365.658</v>
      </c>
      <c r="AB16" s="34">
        <v>141.04644</v>
      </c>
      <c r="AC16" s="35">
        <f t="shared" si="87"/>
        <v>449.090000000012</v>
      </c>
      <c r="AD16" s="34">
        <v>775208.585</v>
      </c>
      <c r="AE16" s="43">
        <f t="shared" ref="AE16:AE27" si="182">(AD17-AD16)</f>
        <v>424.472999999998</v>
      </c>
      <c r="AF16" s="34">
        <v>3336962.579</v>
      </c>
      <c r="AG16" s="43">
        <f t="shared" ref="AG16:AG21" si="183">(AF17-AF16)</f>
        <v>898.882999999914</v>
      </c>
      <c r="AH16" s="39">
        <v>216.8878</v>
      </c>
      <c r="AI16" s="35">
        <f t="shared" si="168"/>
        <v>6398.40000000001</v>
      </c>
      <c r="AJ16" s="34">
        <v>301.00622</v>
      </c>
      <c r="AK16" s="35">
        <f t="shared" si="91"/>
        <v>843.000000000018</v>
      </c>
      <c r="AL16" s="34">
        <v>65.570368</v>
      </c>
      <c r="AM16" s="37">
        <f t="shared" si="92"/>
        <v>2001.08</v>
      </c>
      <c r="AN16" s="34">
        <v>393.24476</v>
      </c>
      <c r="AO16" s="51">
        <f t="shared" si="171"/>
        <v>395.800000000008</v>
      </c>
      <c r="AP16" s="54">
        <v>3973.8548</v>
      </c>
      <c r="AQ16" s="51">
        <f t="shared" si="94"/>
        <v>13.1999999998698</v>
      </c>
      <c r="AR16" s="34">
        <v>343.14356</v>
      </c>
      <c r="AS16" s="35">
        <f t="shared" si="174"/>
        <v>1419.36000000004</v>
      </c>
      <c r="AT16" s="34">
        <v>406.66268</v>
      </c>
      <c r="AU16" s="35">
        <f t="shared" si="96"/>
        <v>1294.07999999995</v>
      </c>
      <c r="AV16" s="34">
        <v>212998.714</v>
      </c>
      <c r="AW16" s="35">
        <f t="shared" si="154"/>
        <v>287.726999999984</v>
      </c>
      <c r="AX16" s="56">
        <v>56721.879</v>
      </c>
      <c r="AY16" s="35">
        <f t="shared" si="175"/>
        <v>121.567999999999</v>
      </c>
      <c r="AZ16" s="34">
        <v>1862.64</v>
      </c>
      <c r="BA16" s="51">
        <f t="shared" si="176"/>
        <v>1723.99999999993</v>
      </c>
      <c r="BB16" s="34">
        <v>653.18124</v>
      </c>
      <c r="BC16" s="49">
        <f t="shared" si="177"/>
        <v>338.399999999979</v>
      </c>
      <c r="BD16" s="34">
        <v>942.40664</v>
      </c>
      <c r="BE16" s="59">
        <f t="shared" ref="BE16:BE27" si="184">(BD17-BD16)*1000</f>
        <v>131.999999999948</v>
      </c>
      <c r="BF16" s="34">
        <v>28910</v>
      </c>
      <c r="BG16" s="51">
        <f t="shared" si="149"/>
        <v>3750</v>
      </c>
      <c r="BH16" s="34">
        <v>48407</v>
      </c>
      <c r="BI16" s="51">
        <f t="shared" si="128"/>
        <v>4590</v>
      </c>
      <c r="BJ16" s="34">
        <v>54158</v>
      </c>
      <c r="BK16" s="43">
        <f t="shared" ref="BK16:BK20" si="185">(BJ17-BJ16)*10</f>
        <v>1290</v>
      </c>
      <c r="BL16" s="34">
        <v>506.081212</v>
      </c>
      <c r="BM16" s="51">
        <f t="shared" si="156"/>
        <v>12680.508</v>
      </c>
      <c r="BN16" s="52">
        <v>0</v>
      </c>
      <c r="BO16" s="63">
        <v>0</v>
      </c>
      <c r="BP16" s="34">
        <v>156.63331</v>
      </c>
      <c r="BQ16" s="51">
        <f t="shared" si="103"/>
        <v>2663.29000000002</v>
      </c>
      <c r="BR16" s="34">
        <v>125.87847</v>
      </c>
      <c r="BS16" s="55">
        <f t="shared" si="104"/>
        <v>302.840000000003</v>
      </c>
      <c r="BT16" s="34">
        <v>49.564276</v>
      </c>
      <c r="BU16" s="51">
        <f t="shared" ref="BU16:BU27" si="186">(BT17-BT16)*1000</f>
        <v>242.424</v>
      </c>
      <c r="BV16" s="34">
        <v>135.98564</v>
      </c>
      <c r="BW16" s="55">
        <f t="shared" si="138"/>
        <v>932.950000000005</v>
      </c>
      <c r="BX16" s="34">
        <v>531.69576</v>
      </c>
      <c r="BY16" s="55">
        <f t="shared" si="178"/>
        <v>440.930000000094</v>
      </c>
      <c r="BZ16" s="34">
        <v>41.267132</v>
      </c>
      <c r="CA16" s="55">
        <f t="shared" si="172"/>
        <v>407.868000000001</v>
      </c>
      <c r="CB16" s="52">
        <v>351.56336</v>
      </c>
      <c r="CC16" s="55">
        <f t="shared" si="140"/>
        <v>130.120000000034</v>
      </c>
      <c r="CD16" s="34">
        <v>1943.848</v>
      </c>
      <c r="CE16" s="35">
        <f t="shared" si="106"/>
        <v>7.86900000000014</v>
      </c>
      <c r="CF16" s="66">
        <v>224975.264</v>
      </c>
      <c r="CG16" s="35">
        <f t="shared" si="107"/>
        <v>142.784000000014</v>
      </c>
      <c r="CH16" s="34">
        <v>3132.3</v>
      </c>
      <c r="CI16" s="35">
        <f t="shared" si="161"/>
        <v>599.999999999909</v>
      </c>
      <c r="CJ16" s="34">
        <v>3257.8</v>
      </c>
      <c r="CK16" s="55">
        <f t="shared" si="169"/>
        <v>699.999999999818</v>
      </c>
      <c r="CL16" s="70">
        <v>29.47</v>
      </c>
      <c r="CM16" s="55">
        <f t="shared" si="109"/>
        <v>1030</v>
      </c>
      <c r="CN16" s="34">
        <v>0</v>
      </c>
      <c r="CO16" s="71"/>
      <c r="CP16" s="71"/>
      <c r="CQ16" s="43">
        <v>0</v>
      </c>
      <c r="CR16" s="34">
        <v>6655550.596</v>
      </c>
      <c r="CS16" s="43">
        <f t="shared" si="179"/>
        <v>3998.17300000042</v>
      </c>
      <c r="CT16" s="34">
        <v>3907.4296</v>
      </c>
      <c r="CU16" s="55">
        <f t="shared" si="157"/>
        <v>1368.39999999984</v>
      </c>
      <c r="CV16" s="34">
        <v>238.98598</v>
      </c>
      <c r="CW16" s="35">
        <f t="shared" si="150"/>
        <v>366.659999999996</v>
      </c>
      <c r="CX16" s="76">
        <v>638.496</v>
      </c>
      <c r="CY16" s="55">
        <f t="shared" si="165"/>
        <v>0</v>
      </c>
      <c r="CZ16" s="71"/>
      <c r="DA16" s="34">
        <v>26.484849</v>
      </c>
      <c r="DB16" s="51">
        <f t="shared" si="113"/>
        <v>291.131</v>
      </c>
      <c r="DC16" s="37">
        <f t="shared" si="114"/>
        <v>7721.6929999996</v>
      </c>
      <c r="DD16" s="34">
        <v>4154.0624</v>
      </c>
      <c r="DE16" s="51">
        <f t="shared" si="115"/>
        <v>935.199999999895</v>
      </c>
      <c r="DF16" s="34">
        <v>0</v>
      </c>
      <c r="DG16" s="55">
        <f t="shared" si="151"/>
        <v>0</v>
      </c>
      <c r="DH16" s="34">
        <v>3879.6504</v>
      </c>
      <c r="DI16" s="55">
        <f t="shared" ref="DI16:DI27" si="187">(DH17-DH16)*1000</f>
        <v>1068.00000000021</v>
      </c>
      <c r="DJ16" s="34">
        <v>309.60696</v>
      </c>
      <c r="DK16" s="51">
        <f t="shared" si="170"/>
        <v>181.719999999984</v>
      </c>
      <c r="DL16" s="34">
        <v>17392.4</v>
      </c>
      <c r="DM16" s="60">
        <f t="shared" si="118"/>
        <v>117.762959999991</v>
      </c>
      <c r="DN16" s="34">
        <v>20340.9</v>
      </c>
      <c r="DO16" s="55">
        <f t="shared" si="166"/>
        <v>43.357</v>
      </c>
      <c r="DP16" s="34">
        <v>194.001</v>
      </c>
      <c r="DQ16" s="55">
        <f t="shared" si="173"/>
        <v>418.999999999983</v>
      </c>
      <c r="DR16" s="81">
        <v>43695.7000000002</v>
      </c>
      <c r="DS16" s="81">
        <v>18435</v>
      </c>
      <c r="DT16" s="81">
        <f t="shared" si="162"/>
        <v>62130.7000000002</v>
      </c>
      <c r="DU16" s="82">
        <v>4593</v>
      </c>
      <c r="DV16" s="83">
        <v>10382</v>
      </c>
      <c r="DW16" s="82">
        <v>0</v>
      </c>
      <c r="DX16" s="94"/>
      <c r="DY16" s="100">
        <f t="shared" si="142"/>
        <v>117.762959999991</v>
      </c>
      <c r="DZ16" s="101">
        <f t="shared" si="152"/>
        <v>4.01371652514696</v>
      </c>
      <c r="EA16" s="102"/>
      <c r="EB16" s="103">
        <f t="shared" si="143"/>
        <v>302.840000000003</v>
      </c>
      <c r="EC16" s="103">
        <f t="shared" si="144"/>
        <v>242.424</v>
      </c>
      <c r="ED16" s="103">
        <f t="shared" si="145"/>
        <v>932.950000000005</v>
      </c>
      <c r="EE16" s="103">
        <f t="shared" si="146"/>
        <v>440.930000000094</v>
      </c>
      <c r="EF16" s="103">
        <f t="shared" si="147"/>
        <v>407.868000000001</v>
      </c>
      <c r="EG16" s="103">
        <f t="shared" si="148"/>
        <v>130.120000000034</v>
      </c>
      <c r="EH16" s="112">
        <f t="shared" si="131"/>
        <v>2457.13200000014</v>
      </c>
      <c r="EK16" s="93" t="s">
        <v>102</v>
      </c>
      <c r="EL16" s="113"/>
      <c r="EM16" s="114" t="s">
        <v>100</v>
      </c>
      <c r="EY16" s="108">
        <f t="shared" si="132"/>
        <v>2663.29000000002</v>
      </c>
      <c r="EZ16" s="108">
        <f t="shared" si="133"/>
        <v>2457.13200000014</v>
      </c>
      <c r="FA16" s="118">
        <f t="shared" si="122"/>
        <v>7721.6929999996</v>
      </c>
      <c r="FB16" s="108">
        <f t="shared" si="123"/>
        <v>395.800000000008</v>
      </c>
      <c r="FC16" s="108">
        <f t="shared" si="124"/>
        <v>13.1999999998698</v>
      </c>
      <c r="FD16" s="108">
        <f t="shared" si="163"/>
        <v>1419.36000000004</v>
      </c>
      <c r="FE16" s="108">
        <f t="shared" si="125"/>
        <v>1294.07999999995</v>
      </c>
      <c r="FF16" s="108">
        <f t="shared" si="126"/>
        <v>935.199999999895</v>
      </c>
      <c r="FG16" s="108">
        <f t="shared" si="127"/>
        <v>3664.05299999984</v>
      </c>
      <c r="FH16" s="108" t="e">
        <f>#REF!</f>
        <v>#REF!</v>
      </c>
      <c r="FI16" s="118" t="e">
        <f t="shared" si="135"/>
        <v>#REF!</v>
      </c>
    </row>
    <row r="17" s="19" customFormat="1" ht="24.95" customHeight="1" spans="1:165">
      <c r="A17" s="33">
        <v>45792</v>
      </c>
      <c r="B17" s="34">
        <v>38.57996</v>
      </c>
      <c r="C17" s="35">
        <f t="shared" si="159"/>
        <v>156.143999999998</v>
      </c>
      <c r="D17" s="36">
        <v>13791.141</v>
      </c>
      <c r="E17" s="35">
        <f t="shared" si="180"/>
        <v>60.3400000000001</v>
      </c>
      <c r="F17" s="34">
        <v>0</v>
      </c>
      <c r="G17" s="35">
        <f t="shared" si="78"/>
        <v>0</v>
      </c>
      <c r="H17" s="34">
        <v>218.8512</v>
      </c>
      <c r="I17" s="35">
        <f t="shared" si="79"/>
        <v>1279.69999999999</v>
      </c>
      <c r="J17" s="34">
        <v>6976.6192</v>
      </c>
      <c r="K17" s="37">
        <f t="shared" si="164"/>
        <v>37.2136</v>
      </c>
      <c r="L17" s="34">
        <v>34609.698</v>
      </c>
      <c r="M17" s="43">
        <f t="shared" si="181"/>
        <v>158.221000000005</v>
      </c>
      <c r="N17" s="34">
        <v>3664.719</v>
      </c>
      <c r="O17" s="35">
        <f t="shared" si="82"/>
        <v>4056.99999999979</v>
      </c>
      <c r="P17" s="34">
        <v>86.6954</v>
      </c>
      <c r="Q17" s="48">
        <f t="shared" si="83"/>
        <v>255.36799999999</v>
      </c>
      <c r="R17" s="34">
        <v>2373198.627</v>
      </c>
      <c r="S17" s="49">
        <f t="shared" si="167"/>
        <v>3602.17700000014</v>
      </c>
      <c r="T17" s="34">
        <v>2731.2768</v>
      </c>
      <c r="U17" s="48">
        <f t="shared" si="136"/>
        <v>6864.79999999983</v>
      </c>
      <c r="V17" s="34">
        <v>734.45824</v>
      </c>
      <c r="W17" s="35">
        <f t="shared" si="160"/>
        <v>2403.68000000001</v>
      </c>
      <c r="X17" s="34">
        <v>51.107188</v>
      </c>
      <c r="Y17" s="35">
        <f t="shared" si="86"/>
        <v>17412.0000000002</v>
      </c>
      <c r="Z17" s="34">
        <v>19.97955</v>
      </c>
      <c r="AA17" s="37">
        <f t="shared" si="12"/>
        <v>345.734</v>
      </c>
      <c r="AB17" s="34">
        <v>141.49553</v>
      </c>
      <c r="AC17" s="35">
        <f t="shared" si="87"/>
        <v>498.989999999992</v>
      </c>
      <c r="AD17" s="34">
        <v>775633.058</v>
      </c>
      <c r="AE17" s="43">
        <f t="shared" si="182"/>
        <v>470.332999999984</v>
      </c>
      <c r="AF17" s="34">
        <v>3337861.462</v>
      </c>
      <c r="AG17" s="43">
        <f t="shared" si="183"/>
        <v>944.945999999996</v>
      </c>
      <c r="AH17" s="39">
        <v>223.2862</v>
      </c>
      <c r="AI17" s="35">
        <f t="shared" si="168"/>
        <v>6411.65999999998</v>
      </c>
      <c r="AJ17" s="34">
        <v>301.84922</v>
      </c>
      <c r="AK17" s="35">
        <f t="shared" si="91"/>
        <v>884.560000000022</v>
      </c>
      <c r="AL17" s="34">
        <v>67.571448</v>
      </c>
      <c r="AM17" s="37">
        <f t="shared" si="92"/>
        <v>2012.71199999999</v>
      </c>
      <c r="AN17" s="34">
        <v>393.64056</v>
      </c>
      <c r="AO17" s="51">
        <f t="shared" si="171"/>
        <v>0</v>
      </c>
      <c r="AP17" s="54">
        <v>3973.868</v>
      </c>
      <c r="AQ17" s="51">
        <f t="shared" si="94"/>
        <v>14.4000000000233</v>
      </c>
      <c r="AR17" s="34">
        <v>344.56292</v>
      </c>
      <c r="AS17" s="35">
        <f t="shared" si="174"/>
        <v>1733.36</v>
      </c>
      <c r="AT17" s="34">
        <v>407.95676</v>
      </c>
      <c r="AU17" s="35">
        <f t="shared" si="96"/>
        <v>1276.84000000005</v>
      </c>
      <c r="AV17" s="34">
        <v>213286.441</v>
      </c>
      <c r="AW17" s="35">
        <f t="shared" si="154"/>
        <v>328</v>
      </c>
      <c r="AX17" s="56">
        <v>56843.447</v>
      </c>
      <c r="AY17" s="35">
        <f t="shared" si="175"/>
        <v>77.3119999999981</v>
      </c>
      <c r="AZ17" s="34">
        <v>1864.364</v>
      </c>
      <c r="BA17" s="51">
        <f t="shared" si="176"/>
        <v>2305.00000000006</v>
      </c>
      <c r="BB17" s="34">
        <v>653.51964</v>
      </c>
      <c r="BC17" s="49">
        <f t="shared" si="177"/>
        <v>96.6799999999921</v>
      </c>
      <c r="BD17" s="34">
        <v>942.53864</v>
      </c>
      <c r="BE17" s="59">
        <f t="shared" si="184"/>
        <v>2.96000000003005</v>
      </c>
      <c r="BF17" s="34">
        <v>29285</v>
      </c>
      <c r="BG17" s="51">
        <f t="shared" si="149"/>
        <v>1890</v>
      </c>
      <c r="BH17" s="34">
        <v>48866</v>
      </c>
      <c r="BI17" s="51">
        <f t="shared" si="128"/>
        <v>4860</v>
      </c>
      <c r="BJ17" s="34">
        <v>54287</v>
      </c>
      <c r="BK17" s="43">
        <f t="shared" si="185"/>
        <v>3990</v>
      </c>
      <c r="BL17" s="34">
        <v>518.76172</v>
      </c>
      <c r="BM17" s="51">
        <f t="shared" si="156"/>
        <v>12418.26</v>
      </c>
      <c r="BN17" s="52">
        <v>0</v>
      </c>
      <c r="BO17" s="63">
        <v>0</v>
      </c>
      <c r="BP17" s="34">
        <v>159.2966</v>
      </c>
      <c r="BQ17" s="51">
        <f t="shared" si="103"/>
        <v>2087.04</v>
      </c>
      <c r="BR17" s="34">
        <v>126.18131</v>
      </c>
      <c r="BS17" s="55">
        <f t="shared" si="104"/>
        <v>287.610000000001</v>
      </c>
      <c r="BT17" s="34">
        <v>49.8067</v>
      </c>
      <c r="BU17" s="51">
        <f t="shared" si="186"/>
        <v>427.332</v>
      </c>
      <c r="BV17" s="34">
        <v>136.91859</v>
      </c>
      <c r="BW17" s="55">
        <f t="shared" si="138"/>
        <v>1135.98999999999</v>
      </c>
      <c r="BX17" s="34">
        <v>532.13669</v>
      </c>
      <c r="BY17" s="55">
        <f t="shared" si="178"/>
        <v>437.709999999925</v>
      </c>
      <c r="BZ17" s="34">
        <v>41.675</v>
      </c>
      <c r="CA17" s="55">
        <f t="shared" si="172"/>
        <v>312.364000000002</v>
      </c>
      <c r="CB17" s="52">
        <v>351.69348</v>
      </c>
      <c r="CC17" s="55">
        <f t="shared" si="140"/>
        <v>332.359999999994</v>
      </c>
      <c r="CD17" s="34">
        <v>1951.717</v>
      </c>
      <c r="CE17" s="35">
        <f t="shared" si="106"/>
        <v>5.42399999999998</v>
      </c>
      <c r="CF17" s="66">
        <v>225118.048</v>
      </c>
      <c r="CG17" s="35">
        <f t="shared" si="107"/>
        <v>138.895999999979</v>
      </c>
      <c r="CH17" s="34">
        <v>3132.9</v>
      </c>
      <c r="CI17" s="35">
        <f t="shared" si="161"/>
        <v>699.999999999818</v>
      </c>
      <c r="CJ17" s="34">
        <v>3258.5</v>
      </c>
      <c r="CK17" s="55">
        <f t="shared" si="169"/>
        <v>699.999999999818</v>
      </c>
      <c r="CL17" s="70">
        <v>30.5</v>
      </c>
      <c r="CM17" s="55">
        <f t="shared" si="109"/>
        <v>1020</v>
      </c>
      <c r="CN17" s="34">
        <v>0</v>
      </c>
      <c r="CO17" s="71"/>
      <c r="CP17" s="71"/>
      <c r="CQ17" s="43">
        <v>0</v>
      </c>
      <c r="CR17" s="34">
        <v>6659548.769</v>
      </c>
      <c r="CS17" s="43">
        <f t="shared" si="179"/>
        <v>3982.81099999975</v>
      </c>
      <c r="CT17" s="34">
        <v>3908.798</v>
      </c>
      <c r="CU17" s="55">
        <f t="shared" si="157"/>
        <v>1401.60000000014</v>
      </c>
      <c r="CV17" s="34">
        <v>239.35264</v>
      </c>
      <c r="CW17" s="35">
        <f t="shared" si="150"/>
        <v>64.249999999987</v>
      </c>
      <c r="CX17" s="76">
        <v>638.496</v>
      </c>
      <c r="CY17" s="55">
        <f t="shared" si="165"/>
        <v>0</v>
      </c>
      <c r="CZ17" s="71"/>
      <c r="DA17" s="34">
        <v>26.77598</v>
      </c>
      <c r="DB17" s="51">
        <f t="shared" si="113"/>
        <v>333.801999999999</v>
      </c>
      <c r="DC17" s="37">
        <f t="shared" si="114"/>
        <v>7584.77700000076</v>
      </c>
      <c r="DD17" s="34">
        <v>4154.9976</v>
      </c>
      <c r="DE17" s="51">
        <f t="shared" si="115"/>
        <v>958.000000000538</v>
      </c>
      <c r="DF17" s="34">
        <v>0</v>
      </c>
      <c r="DG17" s="55">
        <f>DF22-DF17</f>
        <v>0</v>
      </c>
      <c r="DH17" s="34">
        <v>3880.7184</v>
      </c>
      <c r="DI17" s="55">
        <f t="shared" si="187"/>
        <v>1230.00000000002</v>
      </c>
      <c r="DJ17" s="34">
        <v>309.78868</v>
      </c>
      <c r="DK17" s="51">
        <f t="shared" si="170"/>
        <v>188.960000000009</v>
      </c>
      <c r="DL17" s="34">
        <v>17432.51</v>
      </c>
      <c r="DM17" s="60">
        <f t="shared" ref="DM17:DM27" si="188">(DL18-DL17)*2.936</f>
        <v>0</v>
      </c>
      <c r="DN17" s="34">
        <v>20384.257</v>
      </c>
      <c r="DO17" s="55">
        <f t="shared" si="166"/>
        <v>45.8009999999995</v>
      </c>
      <c r="DP17" s="34">
        <v>194.42</v>
      </c>
      <c r="DQ17" s="55">
        <f t="shared" si="173"/>
        <v>590.000000000003</v>
      </c>
      <c r="DR17" s="81">
        <v>62611</v>
      </c>
      <c r="DS17" s="81">
        <v>2334</v>
      </c>
      <c r="DT17" s="81">
        <f t="shared" si="162"/>
        <v>64945</v>
      </c>
      <c r="DU17" s="82">
        <v>660</v>
      </c>
      <c r="DV17" s="83">
        <v>9627</v>
      </c>
      <c r="DW17" s="82">
        <v>518303</v>
      </c>
      <c r="DX17" s="94" t="s">
        <v>103</v>
      </c>
      <c r="DY17" s="100">
        <f t="shared" si="142"/>
        <v>0</v>
      </c>
      <c r="DZ17" s="101" t="e">
        <f>#REF!/DU17</f>
        <v>#REF!</v>
      </c>
      <c r="EA17" s="102"/>
      <c r="EB17" s="103">
        <f t="shared" si="143"/>
        <v>287.610000000001</v>
      </c>
      <c r="EC17" s="103">
        <f t="shared" si="144"/>
        <v>427.332</v>
      </c>
      <c r="ED17" s="103">
        <f t="shared" si="145"/>
        <v>1135.98999999999</v>
      </c>
      <c r="EE17" s="103">
        <f t="shared" si="146"/>
        <v>437.709999999925</v>
      </c>
      <c r="EF17" s="103">
        <f>CB19</f>
        <v>352.3362</v>
      </c>
      <c r="EG17" s="103">
        <f t="shared" si="148"/>
        <v>332.359999999994</v>
      </c>
      <c r="EH17" s="112">
        <f t="shared" si="131"/>
        <v>2973.33819999991</v>
      </c>
      <c r="EK17" s="93"/>
      <c r="EL17" s="113"/>
      <c r="EM17" s="114"/>
      <c r="EY17" s="108">
        <f t="shared" si="132"/>
        <v>2087.04</v>
      </c>
      <c r="EZ17" s="108">
        <f>BS17+BU17+BW17+BY17+CB19+CC17</f>
        <v>2973.33819999991</v>
      </c>
      <c r="FA17" s="118">
        <f t="shared" si="122"/>
        <v>7584.77700000076</v>
      </c>
      <c r="FB17" s="108">
        <f t="shared" si="123"/>
        <v>0</v>
      </c>
      <c r="FC17" s="108">
        <f t="shared" si="124"/>
        <v>14.4000000000233</v>
      </c>
      <c r="FD17" s="108">
        <f t="shared" si="163"/>
        <v>1733.36</v>
      </c>
      <c r="FE17" s="108">
        <f t="shared" si="125"/>
        <v>1276.84000000005</v>
      </c>
      <c r="FF17" s="108">
        <f t="shared" si="126"/>
        <v>958.000000000538</v>
      </c>
      <c r="FG17" s="108">
        <f t="shared" si="127"/>
        <v>3602.17700000014</v>
      </c>
      <c r="FH17" s="108" t="e">
        <f>#REF!</f>
        <v>#REF!</v>
      </c>
      <c r="FI17" s="118" t="e">
        <f t="shared" si="135"/>
        <v>#REF!</v>
      </c>
    </row>
    <row r="18" s="19" customFormat="1" ht="24.95" customHeight="1" spans="1:165">
      <c r="A18" s="33">
        <v>45793</v>
      </c>
      <c r="B18" s="34">
        <v>38.736104</v>
      </c>
      <c r="C18" s="35">
        <f t="shared" si="159"/>
        <v>129.388000000006</v>
      </c>
      <c r="D18" s="36">
        <v>13851.481</v>
      </c>
      <c r="E18" s="35">
        <f t="shared" si="180"/>
        <v>50.4670000000006</v>
      </c>
      <c r="F18" s="34">
        <v>0</v>
      </c>
      <c r="G18" s="35">
        <f t="shared" si="78"/>
        <v>0</v>
      </c>
      <c r="H18" s="34">
        <v>220.1309</v>
      </c>
      <c r="I18" s="35">
        <f t="shared" si="79"/>
        <v>1216.32</v>
      </c>
      <c r="J18" s="34">
        <v>7013.8328</v>
      </c>
      <c r="K18" s="37">
        <f t="shared" si="164"/>
        <v>37.8167999999996</v>
      </c>
      <c r="L18" s="34">
        <v>34767.919</v>
      </c>
      <c r="M18" s="43">
        <f t="shared" si="181"/>
        <v>251.176999999996</v>
      </c>
      <c r="N18" s="34">
        <v>3668.776</v>
      </c>
      <c r="O18" s="35">
        <f t="shared" si="82"/>
        <v>4150.00000000009</v>
      </c>
      <c r="P18" s="34">
        <v>86.950768</v>
      </c>
      <c r="Q18" s="48">
        <f t="shared" si="83"/>
        <v>369.944000000004</v>
      </c>
      <c r="R18" s="34">
        <v>2376800.804</v>
      </c>
      <c r="S18" s="49">
        <f t="shared" si="167"/>
        <v>3624.26699999999</v>
      </c>
      <c r="T18" s="34">
        <v>2738.1416</v>
      </c>
      <c r="U18" s="48">
        <f t="shared" si="136"/>
        <v>7309.4000000001</v>
      </c>
      <c r="V18" s="34">
        <v>736.86192</v>
      </c>
      <c r="W18" s="35">
        <f t="shared" si="160"/>
        <v>2424.13999999997</v>
      </c>
      <c r="X18" s="34">
        <v>51.1246</v>
      </c>
      <c r="Y18" s="35">
        <f t="shared" si="86"/>
        <v>17488.0000000002</v>
      </c>
      <c r="Z18" s="34">
        <v>20.325284</v>
      </c>
      <c r="AA18" s="37">
        <f t="shared" si="12"/>
        <v>385.632000000001</v>
      </c>
      <c r="AB18" s="34">
        <v>141.99452</v>
      </c>
      <c r="AC18" s="35">
        <f t="shared" si="87"/>
        <v>499.889999999994</v>
      </c>
      <c r="AD18" s="34">
        <v>776103.391</v>
      </c>
      <c r="AE18" s="43">
        <f t="shared" si="182"/>
        <v>520.209000000032</v>
      </c>
      <c r="AF18" s="34">
        <v>3338806.408</v>
      </c>
      <c r="AG18" s="43">
        <f t="shared" si="183"/>
        <v>866.559000000358</v>
      </c>
      <c r="AH18" s="39">
        <v>229.69786</v>
      </c>
      <c r="AI18" s="35">
        <f t="shared" si="168"/>
        <v>6219.60000000001</v>
      </c>
      <c r="AJ18" s="34">
        <v>302.73378</v>
      </c>
      <c r="AK18" s="35">
        <f t="shared" si="91"/>
        <v>855.239999999981</v>
      </c>
      <c r="AL18" s="34">
        <v>69.58416</v>
      </c>
      <c r="AM18" s="37">
        <f t="shared" si="92"/>
        <v>1948.41600000001</v>
      </c>
      <c r="AN18" s="34">
        <v>393.64056</v>
      </c>
      <c r="AO18" s="51">
        <f t="shared" si="171"/>
        <v>165.079999999989</v>
      </c>
      <c r="AP18" s="54">
        <v>3973.8824</v>
      </c>
      <c r="AQ18" s="51">
        <f t="shared" si="94"/>
        <v>28.8000000000466</v>
      </c>
      <c r="AR18" s="34">
        <v>346.29628</v>
      </c>
      <c r="AS18" s="35">
        <f t="shared" si="174"/>
        <v>1763.75999999999</v>
      </c>
      <c r="AT18" s="34">
        <v>409.2336</v>
      </c>
      <c r="AU18" s="35">
        <f t="shared" si="96"/>
        <v>1286.99999999998</v>
      </c>
      <c r="AV18" s="34">
        <v>213614.441</v>
      </c>
      <c r="AW18" s="35">
        <f t="shared" si="154"/>
        <v>221.888999999996</v>
      </c>
      <c r="AX18" s="56">
        <v>56920.759</v>
      </c>
      <c r="AY18" s="35">
        <f t="shared" si="175"/>
        <v>148.152999999998</v>
      </c>
      <c r="AZ18" s="34">
        <v>1866.669</v>
      </c>
      <c r="BA18" s="51">
        <f t="shared" si="176"/>
        <v>2320.99999999991</v>
      </c>
      <c r="BB18" s="34">
        <v>653.61632</v>
      </c>
      <c r="BC18" s="49">
        <f t="shared" si="177"/>
        <v>181.280000000015</v>
      </c>
      <c r="BD18" s="34">
        <v>942.5416</v>
      </c>
      <c r="BE18" s="59">
        <f t="shared" si="184"/>
        <v>44.7199999999839</v>
      </c>
      <c r="BF18" s="34">
        <v>29474</v>
      </c>
      <c r="BG18" s="51">
        <f t="shared" si="149"/>
        <v>310</v>
      </c>
      <c r="BH18" s="34">
        <v>49352</v>
      </c>
      <c r="BI18" s="51">
        <f t="shared" si="128"/>
        <v>4940</v>
      </c>
      <c r="BJ18" s="34">
        <v>54686</v>
      </c>
      <c r="BK18" s="43">
        <f t="shared" si="185"/>
        <v>4180</v>
      </c>
      <c r="BL18" s="34">
        <v>531.17998</v>
      </c>
      <c r="BM18" s="51">
        <f t="shared" si="156"/>
        <v>12447.7000000001</v>
      </c>
      <c r="BN18" s="52">
        <v>0</v>
      </c>
      <c r="BO18" s="63">
        <v>0</v>
      </c>
      <c r="BP18" s="34">
        <v>161.38364</v>
      </c>
      <c r="BQ18" s="51">
        <f t="shared" si="103"/>
        <v>2351.98</v>
      </c>
      <c r="BR18" s="34">
        <v>126.46892</v>
      </c>
      <c r="BS18" s="55">
        <f t="shared" si="104"/>
        <v>311.779999999999</v>
      </c>
      <c r="BT18" s="34">
        <v>50.234032</v>
      </c>
      <c r="BU18" s="51">
        <f t="shared" si="186"/>
        <v>322.056000000003</v>
      </c>
      <c r="BV18" s="34">
        <v>138.05458</v>
      </c>
      <c r="BW18" s="55">
        <f t="shared" si="138"/>
        <v>971.05000000002</v>
      </c>
      <c r="BX18" s="34">
        <v>532.5744</v>
      </c>
      <c r="BY18" s="55">
        <f t="shared" si="178"/>
        <v>443.160000000034</v>
      </c>
      <c r="BZ18" s="34">
        <v>41.987364</v>
      </c>
      <c r="CA18" s="55">
        <f t="shared" si="172"/>
        <v>315.351999999997</v>
      </c>
      <c r="CB18" s="52">
        <v>352.02584</v>
      </c>
      <c r="CC18" s="55">
        <f t="shared" si="140"/>
        <v>310.360000000003</v>
      </c>
      <c r="CD18" s="34">
        <v>1957.141</v>
      </c>
      <c r="CE18" s="35">
        <f t="shared" si="106"/>
        <v>7.49000000000001</v>
      </c>
      <c r="CF18" s="66">
        <v>225256.944</v>
      </c>
      <c r="CG18" s="35">
        <f t="shared" si="107"/>
        <v>163.328000000009</v>
      </c>
      <c r="CH18" s="34">
        <v>3133.6</v>
      </c>
      <c r="CI18" s="35">
        <f t="shared" si="161"/>
        <v>700.000000000273</v>
      </c>
      <c r="CJ18" s="34">
        <v>3259.2</v>
      </c>
      <c r="CK18" s="55">
        <f t="shared" si="169"/>
        <v>800.000000000182</v>
      </c>
      <c r="CL18" s="70">
        <v>31.52</v>
      </c>
      <c r="CM18" s="55">
        <f t="shared" si="109"/>
        <v>1050</v>
      </c>
      <c r="CN18" s="34">
        <v>0</v>
      </c>
      <c r="CO18" s="71"/>
      <c r="CP18" s="71"/>
      <c r="CQ18" s="43">
        <v>0</v>
      </c>
      <c r="CR18" s="34">
        <v>6663531.58</v>
      </c>
      <c r="CS18" s="43">
        <f t="shared" si="179"/>
        <v>4069.92899999954</v>
      </c>
      <c r="CT18" s="34">
        <v>3910.1996</v>
      </c>
      <c r="CU18" s="55">
        <f t="shared" si="157"/>
        <v>1400.39999999999</v>
      </c>
      <c r="CV18" s="34">
        <v>239.41689</v>
      </c>
      <c r="CW18" s="35">
        <f t="shared" si="150"/>
        <v>314.570000000003</v>
      </c>
      <c r="CX18" s="76">
        <v>638.496</v>
      </c>
      <c r="CY18" s="55">
        <f t="shared" si="165"/>
        <v>0</v>
      </c>
      <c r="CZ18" s="71"/>
      <c r="DA18" s="34">
        <v>27.109782</v>
      </c>
      <c r="DB18" s="51">
        <f t="shared" si="113"/>
        <v>361.156000000001</v>
      </c>
      <c r="DC18" s="37">
        <f t="shared" ref="DC18" si="189">AO18+AQ18+AS18+AU18+DE18+S18</f>
        <v>7992.90699999979</v>
      </c>
      <c r="DD18" s="34">
        <v>4155.9556</v>
      </c>
      <c r="DE18" s="51">
        <f t="shared" ref="DE18:DE27" si="190">(DD19-DD18)*1000</f>
        <v>1123.9999999998</v>
      </c>
      <c r="DF18" s="34">
        <v>0</v>
      </c>
      <c r="DG18" s="55">
        <f>DF19-DF22</f>
        <v>0</v>
      </c>
      <c r="DH18" s="34">
        <v>3881.9484</v>
      </c>
      <c r="DI18" s="55">
        <f t="shared" si="187"/>
        <v>958.399999999983</v>
      </c>
      <c r="DJ18" s="34">
        <v>309.97764</v>
      </c>
      <c r="DK18" s="51">
        <f t="shared" si="170"/>
        <v>182.619999999986</v>
      </c>
      <c r="DL18" s="34">
        <v>17432.51</v>
      </c>
      <c r="DM18" s="60">
        <f t="shared" si="188"/>
        <v>101.174560000008</v>
      </c>
      <c r="DN18" s="34">
        <v>20430.058</v>
      </c>
      <c r="DO18" s="55">
        <f t="shared" si="166"/>
        <v>34.4789999999994</v>
      </c>
      <c r="DP18" s="34">
        <v>195.01</v>
      </c>
      <c r="DQ18" s="55">
        <f t="shared" si="173"/>
        <v>609.000000000009</v>
      </c>
      <c r="DR18" s="81">
        <v>50763.9999999992</v>
      </c>
      <c r="DS18" s="81">
        <v>13544</v>
      </c>
      <c r="DT18" s="81">
        <f t="shared" si="162"/>
        <v>64307.9999999992</v>
      </c>
      <c r="DU18" s="82">
        <v>3678</v>
      </c>
      <c r="DV18" s="83">
        <v>18107</v>
      </c>
      <c r="DW18" s="82">
        <v>0</v>
      </c>
      <c r="DX18" s="94"/>
      <c r="DY18" s="100">
        <f t="shared" si="142"/>
        <v>101.174560000008</v>
      </c>
      <c r="DZ18" s="101">
        <f t="shared" si="152"/>
        <v>3.68243610657966</v>
      </c>
      <c r="EA18" s="102"/>
      <c r="EB18" s="103">
        <f t="shared" si="143"/>
        <v>311.779999999999</v>
      </c>
      <c r="EC18" s="103">
        <f t="shared" si="144"/>
        <v>322.056000000003</v>
      </c>
      <c r="ED18" s="103">
        <f t="shared" si="145"/>
        <v>971.05000000002</v>
      </c>
      <c r="EE18" s="103">
        <f t="shared" si="146"/>
        <v>443.160000000034</v>
      </c>
      <c r="EF18" s="103">
        <f t="shared" si="147"/>
        <v>315.351999999997</v>
      </c>
      <c r="EG18" s="103">
        <f t="shared" si="148"/>
        <v>310.360000000003</v>
      </c>
      <c r="EH18" s="112">
        <f t="shared" si="131"/>
        <v>2673.75800000006</v>
      </c>
      <c r="EK18" s="93" t="s">
        <v>104</v>
      </c>
      <c r="EL18" s="113"/>
      <c r="EM18" s="114" t="s">
        <v>105</v>
      </c>
      <c r="EY18" s="108">
        <f t="shared" si="132"/>
        <v>2351.98</v>
      </c>
      <c r="EZ18" s="108">
        <f t="shared" si="133"/>
        <v>2673.75800000006</v>
      </c>
      <c r="FA18" s="118">
        <f t="shared" si="122"/>
        <v>7992.90699999979</v>
      </c>
      <c r="FB18" s="108">
        <f t="shared" si="123"/>
        <v>165.079999999989</v>
      </c>
      <c r="FC18" s="108">
        <f t="shared" si="124"/>
        <v>28.8000000000466</v>
      </c>
      <c r="FD18" s="108">
        <f t="shared" si="163"/>
        <v>1763.75999999999</v>
      </c>
      <c r="FE18" s="108">
        <f t="shared" si="125"/>
        <v>1286.99999999998</v>
      </c>
      <c r="FF18" s="108">
        <f t="shared" si="126"/>
        <v>1123.9999999998</v>
      </c>
      <c r="FG18" s="108">
        <f t="shared" si="127"/>
        <v>3624.26699999999</v>
      </c>
      <c r="FH18" s="108" t="e">
        <f>#REF!</f>
        <v>#REF!</v>
      </c>
      <c r="FI18" s="118" t="e">
        <f t="shared" si="135"/>
        <v>#REF!</v>
      </c>
    </row>
    <row r="19" s="19" customFormat="1" ht="24.95" customHeight="1" spans="1:165">
      <c r="A19" s="33">
        <v>45794</v>
      </c>
      <c r="B19" s="34">
        <v>38.865492</v>
      </c>
      <c r="C19" s="35">
        <f t="shared" si="159"/>
        <v>157.883999999996</v>
      </c>
      <c r="D19" s="36">
        <v>13901.948</v>
      </c>
      <c r="E19" s="35">
        <f t="shared" si="180"/>
        <v>58.0499999999993</v>
      </c>
      <c r="F19" s="34">
        <v>0</v>
      </c>
      <c r="G19" s="35">
        <f t="shared" si="78"/>
        <v>0</v>
      </c>
      <c r="H19" s="34">
        <v>221.34722</v>
      </c>
      <c r="I19" s="35">
        <f t="shared" si="79"/>
        <v>1261.66000000001</v>
      </c>
      <c r="J19" s="34">
        <v>7051.6496</v>
      </c>
      <c r="K19" s="37">
        <f t="shared" si="164"/>
        <v>39.4576000000006</v>
      </c>
      <c r="L19" s="34">
        <v>35019.096</v>
      </c>
      <c r="M19" s="43">
        <f t="shared" si="181"/>
        <v>264.084000000003</v>
      </c>
      <c r="N19" s="34">
        <v>3672.926</v>
      </c>
      <c r="O19" s="35">
        <f t="shared" si="82"/>
        <v>4159.00000000011</v>
      </c>
      <c r="P19" s="34">
        <v>87.320712</v>
      </c>
      <c r="Q19" s="48">
        <f t="shared" si="83"/>
        <v>355.080000000001</v>
      </c>
      <c r="R19" s="34">
        <v>2380425.071</v>
      </c>
      <c r="S19" s="49">
        <f t="shared" ref="S19:S27" si="191">(R20-R19)</f>
        <v>3620.68500000006</v>
      </c>
      <c r="T19" s="34">
        <v>2745.451</v>
      </c>
      <c r="U19" s="48">
        <f t="shared" si="136"/>
        <v>7828.19999999992</v>
      </c>
      <c r="V19" s="34">
        <v>739.28606</v>
      </c>
      <c r="W19" s="35">
        <f t="shared" si="160"/>
        <v>2421.85999999992</v>
      </c>
      <c r="X19" s="34">
        <v>51.142088</v>
      </c>
      <c r="Y19" s="35">
        <f t="shared" si="86"/>
        <v>17359.9999999965</v>
      </c>
      <c r="Z19" s="34">
        <v>20.710916</v>
      </c>
      <c r="AA19" s="37">
        <f t="shared" si="12"/>
        <v>329.505999999998</v>
      </c>
      <c r="AB19" s="34">
        <v>142.49441</v>
      </c>
      <c r="AC19" s="35">
        <f t="shared" si="87"/>
        <v>472.239999999999</v>
      </c>
      <c r="AD19" s="34">
        <v>776623.6</v>
      </c>
      <c r="AE19" s="43">
        <f t="shared" si="182"/>
        <v>401.940000000061</v>
      </c>
      <c r="AF19" s="34">
        <v>3339672.967</v>
      </c>
      <c r="AG19" s="43">
        <f t="shared" si="183"/>
        <v>805.497999999672</v>
      </c>
      <c r="AH19" s="39">
        <v>235.91746</v>
      </c>
      <c r="AI19" s="35">
        <f t="shared" si="168"/>
        <v>6138.39999999999</v>
      </c>
      <c r="AJ19" s="34">
        <v>303.58902</v>
      </c>
      <c r="AK19" s="35">
        <f t="shared" si="91"/>
        <v>466.839999999991</v>
      </c>
      <c r="AL19" s="34">
        <v>71.532576</v>
      </c>
      <c r="AM19" s="37">
        <f t="shared" si="92"/>
        <v>1919.816</v>
      </c>
      <c r="AN19" s="34">
        <v>393.80564</v>
      </c>
      <c r="AO19" s="51">
        <f t="shared" si="171"/>
        <v>14.9600000000305</v>
      </c>
      <c r="AP19" s="54">
        <v>3973.9112</v>
      </c>
      <c r="AQ19" s="51">
        <f t="shared" si="94"/>
        <v>305.199999999786</v>
      </c>
      <c r="AR19" s="34">
        <v>348.06004</v>
      </c>
      <c r="AS19" s="35">
        <f t="shared" si="174"/>
        <v>1730.19999999997</v>
      </c>
      <c r="AT19" s="34">
        <v>410.5206</v>
      </c>
      <c r="AU19" s="35">
        <f t="shared" si="96"/>
        <v>1291.72</v>
      </c>
      <c r="AV19" s="34">
        <v>213836.33</v>
      </c>
      <c r="AW19" s="35">
        <f t="shared" si="154"/>
        <v>256.118000000017</v>
      </c>
      <c r="AX19" s="56">
        <v>57068.912</v>
      </c>
      <c r="AY19" s="35">
        <f t="shared" ref="AY19:AY27" si="192">AX20-AX19</f>
        <v>130.073000000004</v>
      </c>
      <c r="AZ19" s="34">
        <v>1868.99</v>
      </c>
      <c r="BA19" s="51">
        <f t="shared" si="176"/>
        <v>2394.00000000001</v>
      </c>
      <c r="BB19" s="34">
        <v>653.7976</v>
      </c>
      <c r="BC19" s="49">
        <f t="shared" si="177"/>
        <v>240.480000000048</v>
      </c>
      <c r="BD19" s="34">
        <v>942.58632</v>
      </c>
      <c r="BE19" s="59">
        <f t="shared" si="184"/>
        <v>115.599999999972</v>
      </c>
      <c r="BF19" s="34">
        <v>29505</v>
      </c>
      <c r="BG19" s="51">
        <f t="shared" si="149"/>
        <v>10</v>
      </c>
      <c r="BH19" s="34">
        <v>49846</v>
      </c>
      <c r="BI19" s="51">
        <f t="shared" si="128"/>
        <v>4860</v>
      </c>
      <c r="BJ19" s="34">
        <v>55104</v>
      </c>
      <c r="BK19" s="43">
        <f t="shared" si="185"/>
        <v>4220</v>
      </c>
      <c r="BL19" s="34">
        <v>543.62768</v>
      </c>
      <c r="BM19" s="51">
        <f t="shared" si="156"/>
        <v>12366.1499999999</v>
      </c>
      <c r="BN19" s="52">
        <v>0</v>
      </c>
      <c r="BO19" s="63">
        <f>(BN20-BN19)*1000</f>
        <v>0</v>
      </c>
      <c r="BP19" s="34">
        <v>163.73562</v>
      </c>
      <c r="BQ19" s="51">
        <f t="shared" si="103"/>
        <v>2276.49</v>
      </c>
      <c r="BR19" s="34">
        <v>126.7807</v>
      </c>
      <c r="BS19" s="55">
        <f t="shared" si="104"/>
        <v>335.790000000003</v>
      </c>
      <c r="BT19" s="34">
        <v>50.556088</v>
      </c>
      <c r="BU19" s="51">
        <f t="shared" si="186"/>
        <v>304.732999999999</v>
      </c>
      <c r="BV19" s="34">
        <v>139.02563</v>
      </c>
      <c r="BW19" s="55">
        <f t="shared" si="138"/>
        <v>1209.64999999998</v>
      </c>
      <c r="BX19" s="34">
        <v>533.01756</v>
      </c>
      <c r="BY19" s="55">
        <f t="shared" si="178"/>
        <v>419.080000000008</v>
      </c>
      <c r="BZ19" s="34">
        <v>42.302716</v>
      </c>
      <c r="CA19" s="55">
        <f t="shared" si="172"/>
        <v>314.544000000005</v>
      </c>
      <c r="CB19" s="52">
        <v>352.3362</v>
      </c>
      <c r="CC19" s="55">
        <f t="shared" si="140"/>
        <v>411.399999999958</v>
      </c>
      <c r="CD19" s="34">
        <v>1964.631</v>
      </c>
      <c r="CE19" s="35">
        <f t="shared" si="106"/>
        <v>11.202</v>
      </c>
      <c r="CF19" s="66">
        <v>225420.272</v>
      </c>
      <c r="CG19" s="35">
        <f t="shared" si="107"/>
        <v>174.127999999997</v>
      </c>
      <c r="CH19" s="34">
        <v>3134.3</v>
      </c>
      <c r="CI19" s="35">
        <f t="shared" si="161"/>
        <v>699.999999999818</v>
      </c>
      <c r="CJ19" s="34">
        <v>3260</v>
      </c>
      <c r="CK19" s="55">
        <f t="shared" si="169"/>
        <v>800.000000000182</v>
      </c>
      <c r="CL19" s="70">
        <v>32.57</v>
      </c>
      <c r="CM19" s="55">
        <f t="shared" si="109"/>
        <v>1070</v>
      </c>
      <c r="CN19" s="34">
        <v>0</v>
      </c>
      <c r="CO19" s="71"/>
      <c r="CP19" s="71"/>
      <c r="CQ19" s="43">
        <f>(CP20-CP19)*1000</f>
        <v>0</v>
      </c>
      <c r="CR19" s="34">
        <v>6667601.509</v>
      </c>
      <c r="CS19" s="43">
        <f t="shared" si="179"/>
        <v>4109.85500000045</v>
      </c>
      <c r="CT19" s="34">
        <v>3911.6</v>
      </c>
      <c r="CU19" s="55">
        <f t="shared" si="157"/>
        <v>1481.60000000007</v>
      </c>
      <c r="CV19" s="34">
        <v>239.73146</v>
      </c>
      <c r="CW19" s="35">
        <f t="shared" si="150"/>
        <v>227.039999999988</v>
      </c>
      <c r="CX19" s="76">
        <v>638.496</v>
      </c>
      <c r="CY19" s="55">
        <f t="shared" si="165"/>
        <v>0</v>
      </c>
      <c r="CZ19" s="71"/>
      <c r="DA19" s="34">
        <v>27.470938</v>
      </c>
      <c r="DB19" s="51">
        <f t="shared" si="113"/>
        <v>334.461999999999</v>
      </c>
      <c r="DC19" s="37">
        <f t="shared" si="114"/>
        <v>8127.1649999995</v>
      </c>
      <c r="DD19" s="34">
        <v>4157.0796</v>
      </c>
      <c r="DE19" s="51">
        <f t="shared" si="190"/>
        <v>1164.39999999966</v>
      </c>
      <c r="DF19" s="34">
        <v>0</v>
      </c>
      <c r="DG19" s="55">
        <f>(DF20-DF19)*1000</f>
        <v>0</v>
      </c>
      <c r="DH19" s="34">
        <v>3882.9068</v>
      </c>
      <c r="DI19" s="55">
        <f t="shared" si="187"/>
        <v>1092.7999999999</v>
      </c>
      <c r="DJ19" s="34">
        <v>310.16026</v>
      </c>
      <c r="DK19" s="51">
        <f t="shared" si="170"/>
        <v>169.719999999984</v>
      </c>
      <c r="DL19" s="34">
        <v>17466.97</v>
      </c>
      <c r="DM19" s="60">
        <f t="shared" si="188"/>
        <v>77.9507999999979</v>
      </c>
      <c r="DN19" s="34">
        <v>20464.537</v>
      </c>
      <c r="DO19" s="55">
        <f t="shared" si="166"/>
        <v>42.5319999999992</v>
      </c>
      <c r="DP19" s="34">
        <v>195.619</v>
      </c>
      <c r="DQ19" s="55">
        <f t="shared" si="173"/>
        <v>581.999999999994</v>
      </c>
      <c r="DR19" s="81">
        <v>55417</v>
      </c>
      <c r="DS19" s="81">
        <v>9084</v>
      </c>
      <c r="DT19" s="81">
        <f t="shared" si="162"/>
        <v>64501</v>
      </c>
      <c r="DU19" s="82">
        <v>2187</v>
      </c>
      <c r="DV19" s="83">
        <v>15920</v>
      </c>
      <c r="DW19" s="82">
        <v>21159</v>
      </c>
      <c r="DX19" s="84"/>
      <c r="DY19" s="100">
        <f t="shared" si="142"/>
        <v>77.9507999999979</v>
      </c>
      <c r="DZ19" s="101">
        <f t="shared" si="152"/>
        <v>4.15363511659808</v>
      </c>
      <c r="EA19" s="102"/>
      <c r="EB19" s="103">
        <f t="shared" si="143"/>
        <v>335.790000000003</v>
      </c>
      <c r="EC19" s="103">
        <f t="shared" si="144"/>
        <v>304.732999999999</v>
      </c>
      <c r="ED19" s="103">
        <f t="shared" si="145"/>
        <v>1209.64999999998</v>
      </c>
      <c r="EE19" s="103">
        <f t="shared" si="146"/>
        <v>419.080000000008</v>
      </c>
      <c r="EF19" s="103">
        <f t="shared" si="147"/>
        <v>314.544000000005</v>
      </c>
      <c r="EG19" s="103">
        <f t="shared" si="148"/>
        <v>411.399999999958</v>
      </c>
      <c r="EH19" s="112">
        <f t="shared" si="131"/>
        <v>2995.19699999995</v>
      </c>
      <c r="EK19" s="93"/>
      <c r="EL19" s="113"/>
      <c r="EM19" s="114"/>
      <c r="EY19" s="108">
        <f t="shared" si="132"/>
        <v>2276.49</v>
      </c>
      <c r="EZ19" s="108">
        <f t="shared" si="133"/>
        <v>2995.19699999995</v>
      </c>
      <c r="FA19" s="118">
        <f t="shared" si="122"/>
        <v>8127.1649999995</v>
      </c>
      <c r="FB19" s="108">
        <f t="shared" si="123"/>
        <v>14.9600000000305</v>
      </c>
      <c r="FC19" s="108">
        <f t="shared" si="124"/>
        <v>305.199999999786</v>
      </c>
      <c r="FD19" s="108">
        <f t="shared" si="163"/>
        <v>1730.19999999997</v>
      </c>
      <c r="FE19" s="108">
        <f t="shared" si="125"/>
        <v>1291.72</v>
      </c>
      <c r="FF19" s="108">
        <f t="shared" si="126"/>
        <v>1164.39999999966</v>
      </c>
      <c r="FG19" s="108">
        <f t="shared" si="127"/>
        <v>3620.68500000006</v>
      </c>
      <c r="FH19" s="108" t="e">
        <f>#REF!</f>
        <v>#REF!</v>
      </c>
      <c r="FI19" s="118" t="e">
        <f t="shared" si="135"/>
        <v>#REF!</v>
      </c>
    </row>
    <row r="20" s="19" customFormat="1" ht="24.95" customHeight="1" spans="1:165">
      <c r="A20" s="33">
        <v>45795</v>
      </c>
      <c r="B20" s="34">
        <v>39.023376</v>
      </c>
      <c r="C20" s="35">
        <f t="shared" si="159"/>
        <v>161.948000000002</v>
      </c>
      <c r="D20" s="36">
        <v>13959.998</v>
      </c>
      <c r="E20" s="35">
        <f t="shared" si="180"/>
        <v>55.2810000000009</v>
      </c>
      <c r="F20" s="34">
        <v>0</v>
      </c>
      <c r="G20" s="35">
        <f t="shared" si="78"/>
        <v>0</v>
      </c>
      <c r="H20" s="34">
        <v>222.60888</v>
      </c>
      <c r="I20" s="35">
        <f t="shared" si="79"/>
        <v>1223.52000000001</v>
      </c>
      <c r="J20" s="34">
        <v>7091.1072</v>
      </c>
      <c r="K20" s="37">
        <f t="shared" si="164"/>
        <v>37.9143999999997</v>
      </c>
      <c r="L20" s="34">
        <v>35283.18</v>
      </c>
      <c r="M20" s="43">
        <f t="shared" si="181"/>
        <v>207.409</v>
      </c>
      <c r="N20" s="34">
        <v>3677.085</v>
      </c>
      <c r="O20" s="35">
        <f t="shared" ref="O20:O21" si="193">(N21-N20)*1000</f>
        <v>4108.00000000017</v>
      </c>
      <c r="P20" s="34">
        <v>87.675792</v>
      </c>
      <c r="Q20" s="48">
        <f t="shared" si="83"/>
        <v>454.751999999999</v>
      </c>
      <c r="R20" s="34">
        <v>2384045.756</v>
      </c>
      <c r="S20" s="49">
        <f t="shared" si="191"/>
        <v>3595.50699999975</v>
      </c>
      <c r="T20" s="34">
        <v>2753.2792</v>
      </c>
      <c r="U20" s="48">
        <f t="shared" si="136"/>
        <v>7121.39999999999</v>
      </c>
      <c r="V20" s="34">
        <v>741.70792</v>
      </c>
      <c r="W20" s="35">
        <f t="shared" si="160"/>
        <v>2641.92000000003</v>
      </c>
      <c r="X20" s="34">
        <v>51.159448</v>
      </c>
      <c r="Y20" s="35">
        <f t="shared" si="86"/>
        <v>15728.0000000029</v>
      </c>
      <c r="Z20" s="34">
        <v>21.040422</v>
      </c>
      <c r="AA20" s="37">
        <f t="shared" si="12"/>
        <v>282.954</v>
      </c>
      <c r="AB20" s="34">
        <v>142.96665</v>
      </c>
      <c r="AC20" s="35">
        <f t="shared" si="87"/>
        <v>424.770000000024</v>
      </c>
      <c r="AD20" s="34">
        <v>777025.54</v>
      </c>
      <c r="AE20" s="43">
        <f t="shared" si="182"/>
        <v>250.071999999927</v>
      </c>
      <c r="AF20" s="34">
        <v>3340478.465</v>
      </c>
      <c r="AG20" s="43">
        <f t="shared" si="183"/>
        <v>606.512000000104</v>
      </c>
      <c r="AH20" s="39">
        <v>242.05586</v>
      </c>
      <c r="AI20" s="35">
        <f t="shared" si="168"/>
        <v>5121.24</v>
      </c>
      <c r="AJ20" s="34">
        <v>304.05586</v>
      </c>
      <c r="AK20" s="35">
        <f t="shared" si="91"/>
        <v>1182.66</v>
      </c>
      <c r="AL20" s="34">
        <v>73.452392</v>
      </c>
      <c r="AM20" s="37">
        <f t="shared" si="92"/>
        <v>1638.80399999999</v>
      </c>
      <c r="AN20" s="34">
        <v>393.8206</v>
      </c>
      <c r="AO20" s="51">
        <f t="shared" si="171"/>
        <v>231.920000000002</v>
      </c>
      <c r="AP20" s="54">
        <v>3974.2164</v>
      </c>
      <c r="AQ20" s="51">
        <f t="shared" si="94"/>
        <v>4.00000000036016</v>
      </c>
      <c r="AR20" s="34">
        <v>349.79024</v>
      </c>
      <c r="AS20" s="35">
        <f t="shared" si="174"/>
        <v>1175.88000000001</v>
      </c>
      <c r="AT20" s="34">
        <v>411.81232</v>
      </c>
      <c r="AU20" s="35">
        <f t="shared" si="96"/>
        <v>1213.52000000002</v>
      </c>
      <c r="AV20" s="34">
        <v>214092.448</v>
      </c>
      <c r="AW20" s="35">
        <f t="shared" si="154"/>
        <v>266.866999999998</v>
      </c>
      <c r="AX20" s="56">
        <v>57198.985</v>
      </c>
      <c r="AY20" s="35">
        <f t="shared" si="192"/>
        <v>145.940000000002</v>
      </c>
      <c r="AZ20" s="34">
        <v>1871.384</v>
      </c>
      <c r="BA20" s="51">
        <f t="shared" si="176"/>
        <v>2150.00000000009</v>
      </c>
      <c r="BB20" s="34">
        <v>654.03808</v>
      </c>
      <c r="BC20" s="49">
        <f t="shared" si="177"/>
        <v>245.999999999981</v>
      </c>
      <c r="BD20" s="34">
        <v>942.70192</v>
      </c>
      <c r="BE20" s="59">
        <f t="shared" si="184"/>
        <v>3.04000000005544</v>
      </c>
      <c r="BF20" s="34">
        <v>29506</v>
      </c>
      <c r="BG20" s="51">
        <f t="shared" si="149"/>
        <v>30</v>
      </c>
      <c r="BH20" s="34">
        <v>50332</v>
      </c>
      <c r="BI20" s="51">
        <f t="shared" si="128"/>
        <v>4940</v>
      </c>
      <c r="BJ20" s="34">
        <v>55526</v>
      </c>
      <c r="BK20" s="43">
        <f t="shared" si="185"/>
        <v>4160</v>
      </c>
      <c r="BL20" s="34">
        <v>555.99383</v>
      </c>
      <c r="BM20" s="51">
        <f t="shared" si="156"/>
        <v>11689.7300000001</v>
      </c>
      <c r="BN20" s="52">
        <v>0</v>
      </c>
      <c r="BO20" s="63">
        <v>0</v>
      </c>
      <c r="BP20" s="34">
        <v>166.01211</v>
      </c>
      <c r="BQ20" s="51">
        <f t="shared" si="103"/>
        <v>2322.38999999998</v>
      </c>
      <c r="BR20" s="34">
        <v>127.11649</v>
      </c>
      <c r="BS20" s="55">
        <f t="shared" si="104"/>
        <v>386.949999999999</v>
      </c>
      <c r="BT20" s="34">
        <v>50.860821</v>
      </c>
      <c r="BU20" s="51">
        <f t="shared" si="186"/>
        <v>351.239</v>
      </c>
      <c r="BV20" s="34">
        <v>140.23528</v>
      </c>
      <c r="BW20" s="55">
        <f t="shared" si="138"/>
        <v>1302.33000000001</v>
      </c>
      <c r="BX20" s="34">
        <v>533.43664</v>
      </c>
      <c r="BY20" s="55">
        <f t="shared" si="178"/>
        <v>431.119999999964</v>
      </c>
      <c r="BZ20" s="34">
        <v>42.61726</v>
      </c>
      <c r="CA20" s="55">
        <f t="shared" si="172"/>
        <v>313.606999999998</v>
      </c>
      <c r="CB20" s="52">
        <v>352.7476</v>
      </c>
      <c r="CC20" s="55">
        <f t="shared" si="140"/>
        <v>438.199999999995</v>
      </c>
      <c r="CD20" s="34">
        <v>1975.833</v>
      </c>
      <c r="CE20" s="35">
        <f t="shared" si="106"/>
        <v>6.10799999999995</v>
      </c>
      <c r="CF20" s="66">
        <v>225594.4</v>
      </c>
      <c r="CG20" s="35">
        <f t="shared" si="107"/>
        <v>154.464000000007</v>
      </c>
      <c r="CH20" s="34">
        <v>3135</v>
      </c>
      <c r="CI20" s="35">
        <f t="shared" si="161"/>
        <v>699.999999999818</v>
      </c>
      <c r="CJ20" s="34">
        <v>3260.8</v>
      </c>
      <c r="CK20" s="55">
        <f t="shared" si="169"/>
        <v>699.999999999818</v>
      </c>
      <c r="CL20" s="70">
        <v>33.64</v>
      </c>
      <c r="CM20" s="55">
        <f t="shared" si="109"/>
        <v>1040</v>
      </c>
      <c r="CN20" s="34">
        <v>0</v>
      </c>
      <c r="CO20" s="71"/>
      <c r="CP20" s="71"/>
      <c r="CQ20" s="43">
        <v>0</v>
      </c>
      <c r="CR20" s="34">
        <v>6671711.364</v>
      </c>
      <c r="CS20" s="43">
        <f t="shared" si="179"/>
        <v>3061.33600000013</v>
      </c>
      <c r="CT20" s="34">
        <v>3913.0816</v>
      </c>
      <c r="CU20" s="55">
        <f t="shared" si="157"/>
        <v>1339.60000000025</v>
      </c>
      <c r="CV20" s="34">
        <v>239.9585</v>
      </c>
      <c r="CW20" s="35">
        <f t="shared" si="150"/>
        <v>76.3600000000224</v>
      </c>
      <c r="CX20" s="76">
        <v>638.496</v>
      </c>
      <c r="CY20" s="55">
        <f t="shared" si="165"/>
        <v>0</v>
      </c>
      <c r="CZ20" s="71"/>
      <c r="DA20" s="34">
        <v>27.8054</v>
      </c>
      <c r="DB20" s="51">
        <f t="shared" si="113"/>
        <v>339.276000000002</v>
      </c>
      <c r="DC20" s="37">
        <f t="shared" si="114"/>
        <v>7600.02700000045</v>
      </c>
      <c r="DD20" s="34">
        <v>4158.244</v>
      </c>
      <c r="DE20" s="51">
        <f t="shared" si="190"/>
        <v>1379.20000000031</v>
      </c>
      <c r="DF20" s="34">
        <v>0</v>
      </c>
      <c r="DG20" s="55">
        <f t="shared" ref="DG20" si="194">(DF21-DF20)*1000</f>
        <v>0</v>
      </c>
      <c r="DH20" s="34">
        <v>3883.9996</v>
      </c>
      <c r="DI20" s="55">
        <f t="shared" si="187"/>
        <v>460.799999999836</v>
      </c>
      <c r="DJ20" s="34">
        <v>310.32998</v>
      </c>
      <c r="DK20" s="51">
        <f t="shared" si="170"/>
        <v>106.160000000045</v>
      </c>
      <c r="DL20" s="34">
        <v>17493.52</v>
      </c>
      <c r="DM20" s="60">
        <f t="shared" si="188"/>
        <v>30.1233599999953</v>
      </c>
      <c r="DN20" s="34">
        <v>20507.069</v>
      </c>
      <c r="DO20" s="55">
        <f t="shared" si="166"/>
        <v>27.0540000000001</v>
      </c>
      <c r="DP20" s="34">
        <v>196.201</v>
      </c>
      <c r="DQ20" s="55">
        <f t="shared" si="173"/>
        <v>659.00000000002</v>
      </c>
      <c r="DR20" s="81">
        <v>57052.9999999999</v>
      </c>
      <c r="DS20" s="81">
        <v>2537</v>
      </c>
      <c r="DT20" s="81">
        <f t="shared" si="162"/>
        <v>59589.9999999999</v>
      </c>
      <c r="DU20" s="82">
        <v>728</v>
      </c>
      <c r="DV20" s="83">
        <v>14943</v>
      </c>
      <c r="DW20" s="82">
        <v>4613</v>
      </c>
      <c r="DX20" s="84"/>
      <c r="DY20" s="100">
        <f t="shared" si="142"/>
        <v>30.1233599999953</v>
      </c>
      <c r="DZ20" s="101">
        <f t="shared" si="152"/>
        <v>3.48489010989011</v>
      </c>
      <c r="EA20" s="102"/>
      <c r="EB20" s="103">
        <f t="shared" si="143"/>
        <v>386.949999999999</v>
      </c>
      <c r="EC20" s="103">
        <f t="shared" si="144"/>
        <v>351.239</v>
      </c>
      <c r="ED20" s="103">
        <f t="shared" si="145"/>
        <v>1302.33000000001</v>
      </c>
      <c r="EE20" s="103">
        <f t="shared" si="146"/>
        <v>431.119999999964</v>
      </c>
      <c r="EF20" s="103">
        <f t="shared" si="147"/>
        <v>313.606999999998</v>
      </c>
      <c r="EG20" s="103">
        <f t="shared" si="148"/>
        <v>438.199999999995</v>
      </c>
      <c r="EH20" s="112">
        <f t="shared" si="131"/>
        <v>3223.44599999997</v>
      </c>
      <c r="EK20" s="93"/>
      <c r="EL20" s="113"/>
      <c r="EM20" s="114"/>
      <c r="EY20" s="108">
        <f t="shared" si="132"/>
        <v>2322.38999999998</v>
      </c>
      <c r="EZ20" s="108">
        <f t="shared" si="133"/>
        <v>3223.44599999997</v>
      </c>
      <c r="FA20" s="118">
        <f t="shared" si="122"/>
        <v>7600.02700000045</v>
      </c>
      <c r="FB20" s="108">
        <f t="shared" si="123"/>
        <v>231.920000000002</v>
      </c>
      <c r="FC20" s="108">
        <f t="shared" si="124"/>
        <v>4.00000000036016</v>
      </c>
      <c r="FD20" s="108">
        <f t="shared" si="163"/>
        <v>1175.88000000001</v>
      </c>
      <c r="FE20" s="108">
        <f t="shared" si="125"/>
        <v>1213.52000000002</v>
      </c>
      <c r="FF20" s="108">
        <f t="shared" si="126"/>
        <v>1379.20000000031</v>
      </c>
      <c r="FG20" s="108">
        <f t="shared" si="127"/>
        <v>3595.50699999975</v>
      </c>
      <c r="FH20" s="108" t="e">
        <f>#REF!</f>
        <v>#REF!</v>
      </c>
      <c r="FI20" s="118" t="e">
        <f t="shared" si="135"/>
        <v>#REF!</v>
      </c>
    </row>
    <row r="21" s="19" customFormat="1" ht="24.95" customHeight="1" spans="1:165">
      <c r="A21" s="33">
        <v>45796</v>
      </c>
      <c r="B21" s="34">
        <v>39.185324</v>
      </c>
      <c r="C21" s="35">
        <f t="shared" si="159"/>
        <v>185.995999999996</v>
      </c>
      <c r="D21" s="36">
        <v>14015.279</v>
      </c>
      <c r="E21" s="35">
        <f t="shared" si="180"/>
        <v>59.137999999999</v>
      </c>
      <c r="F21" s="34">
        <v>0</v>
      </c>
      <c r="G21" s="35">
        <f t="shared" si="78"/>
        <v>0</v>
      </c>
      <c r="H21" s="34">
        <v>223.8324</v>
      </c>
      <c r="I21" s="35">
        <f t="shared" si="79"/>
        <v>1283.09999999999</v>
      </c>
      <c r="J21" s="34">
        <v>7129.0216</v>
      </c>
      <c r="K21" s="37">
        <f t="shared" si="164"/>
        <v>36.2536</v>
      </c>
      <c r="L21" s="34">
        <v>35490.589</v>
      </c>
      <c r="M21" s="43">
        <f t="shared" si="181"/>
        <v>239.491000000002</v>
      </c>
      <c r="N21" s="34">
        <v>3681.193</v>
      </c>
      <c r="O21" s="35">
        <f t="shared" si="193"/>
        <v>4089.99999999969</v>
      </c>
      <c r="P21" s="34">
        <v>88.130544</v>
      </c>
      <c r="Q21" s="48">
        <f t="shared" si="83"/>
        <v>363.048000000006</v>
      </c>
      <c r="R21" s="34">
        <v>2387641.263</v>
      </c>
      <c r="S21" s="49">
        <f t="shared" si="191"/>
        <v>3631.56600000011</v>
      </c>
      <c r="T21" s="34">
        <v>2760.4006</v>
      </c>
      <c r="U21" s="48">
        <f t="shared" si="136"/>
        <v>7733.20000000012</v>
      </c>
      <c r="V21" s="34">
        <v>744.34984</v>
      </c>
      <c r="W21" s="35">
        <f t="shared" si="160"/>
        <v>2687.27999999999</v>
      </c>
      <c r="X21" s="34">
        <v>51.175176</v>
      </c>
      <c r="Y21" s="35">
        <f t="shared" si="86"/>
        <v>17747.9999999974</v>
      </c>
      <c r="Z21" s="34">
        <v>21.323376</v>
      </c>
      <c r="AA21" s="37">
        <f t="shared" si="12"/>
        <v>327.04</v>
      </c>
      <c r="AB21" s="34">
        <v>143.39142</v>
      </c>
      <c r="AC21" s="35">
        <f t="shared" si="87"/>
        <v>479.979999999983</v>
      </c>
      <c r="AD21" s="34">
        <v>777275.612</v>
      </c>
      <c r="AE21" s="43">
        <f t="shared" si="182"/>
        <v>204.366000000038</v>
      </c>
      <c r="AF21" s="34">
        <v>3341084.977</v>
      </c>
      <c r="AG21" s="43">
        <f t="shared" si="183"/>
        <v>756.526000000071</v>
      </c>
      <c r="AH21" s="39">
        <v>247.1771</v>
      </c>
      <c r="AI21" s="35">
        <f t="shared" si="168"/>
        <v>6448.82000000001</v>
      </c>
      <c r="AJ21" s="34">
        <v>305.23852</v>
      </c>
      <c r="AK21" s="35">
        <f t="shared" si="91"/>
        <v>860.160000000008</v>
      </c>
      <c r="AL21" s="34">
        <v>75.091196</v>
      </c>
      <c r="AM21" s="37">
        <f t="shared" si="92"/>
        <v>1947.332</v>
      </c>
      <c r="AN21" s="34">
        <v>394.05252</v>
      </c>
      <c r="AO21" s="51">
        <f t="shared" si="171"/>
        <v>3.15999999997985</v>
      </c>
      <c r="AP21" s="54">
        <v>3974.2204</v>
      </c>
      <c r="AQ21" s="51">
        <f t="shared" si="94"/>
        <v>1.60000000005311</v>
      </c>
      <c r="AR21" s="34">
        <v>350.96612</v>
      </c>
      <c r="AS21" s="35">
        <f t="shared" si="174"/>
        <v>1566.88000000003</v>
      </c>
      <c r="AT21" s="34">
        <v>413.02584</v>
      </c>
      <c r="AU21" s="35">
        <f t="shared" si="96"/>
        <v>1271.88000000001</v>
      </c>
      <c r="AV21" s="34">
        <v>214359.315</v>
      </c>
      <c r="AW21" s="35">
        <f t="shared" si="154"/>
        <v>250.951000000001</v>
      </c>
      <c r="AX21" s="56">
        <v>57344.925</v>
      </c>
      <c r="AY21" s="35">
        <f t="shared" si="192"/>
        <v>125.375</v>
      </c>
      <c r="AZ21" s="34">
        <v>1873.534</v>
      </c>
      <c r="BA21" s="51">
        <f t="shared" si="176"/>
        <v>2277.99999999979</v>
      </c>
      <c r="BB21" s="34">
        <v>654.28408</v>
      </c>
      <c r="BC21" s="49">
        <f t="shared" si="177"/>
        <v>324.560000000019</v>
      </c>
      <c r="BD21" s="34">
        <v>942.70496</v>
      </c>
      <c r="BE21" s="59">
        <f t="shared" si="184"/>
        <v>2.95999999991636</v>
      </c>
      <c r="BF21" s="34">
        <v>29509</v>
      </c>
      <c r="BG21" s="51">
        <f t="shared" si="149"/>
        <v>120</v>
      </c>
      <c r="BH21" s="34">
        <v>50826</v>
      </c>
      <c r="BI21" s="51">
        <f t="shared" si="128"/>
        <v>4940</v>
      </c>
      <c r="BJ21" s="34">
        <v>55942</v>
      </c>
      <c r="BK21" s="43">
        <f t="shared" si="101"/>
        <v>4210</v>
      </c>
      <c r="BL21" s="34">
        <v>567.68356</v>
      </c>
      <c r="BM21" s="51">
        <f t="shared" si="156"/>
        <v>12326.92</v>
      </c>
      <c r="BN21" s="52">
        <v>0</v>
      </c>
      <c r="BO21" s="63">
        <v>0</v>
      </c>
      <c r="BP21" s="34">
        <v>168.3345</v>
      </c>
      <c r="BQ21" s="51">
        <f t="shared" si="103"/>
        <v>2439.62000000002</v>
      </c>
      <c r="BR21" s="34">
        <v>127.50344</v>
      </c>
      <c r="BS21" s="55">
        <f t="shared" si="104"/>
        <v>370.97</v>
      </c>
      <c r="BT21" s="34">
        <v>51.21206</v>
      </c>
      <c r="BU21" s="51">
        <f t="shared" si="186"/>
        <v>354.459999999996</v>
      </c>
      <c r="BV21" s="34">
        <v>141.53761</v>
      </c>
      <c r="BW21" s="55">
        <f t="shared" si="138"/>
        <v>1374.56</v>
      </c>
      <c r="BX21" s="34">
        <v>533.86776</v>
      </c>
      <c r="BY21" s="55">
        <f t="shared" si="178"/>
        <v>461.599999999976</v>
      </c>
      <c r="BZ21" s="34">
        <v>42.930867</v>
      </c>
      <c r="CA21" s="55">
        <f t="shared" ref="CA21:CA27" si="195">(BZ22-BZ21)*1000</f>
        <v>316.613000000004</v>
      </c>
      <c r="CB21" s="52">
        <v>353.1858</v>
      </c>
      <c r="CC21" s="55">
        <f t="shared" si="140"/>
        <v>432.000000000016</v>
      </c>
      <c r="CD21" s="34">
        <v>1981.941</v>
      </c>
      <c r="CE21" s="35">
        <f t="shared" si="106"/>
        <v>7.10300000000007</v>
      </c>
      <c r="CF21" s="66">
        <v>225748.864</v>
      </c>
      <c r="CG21" s="35">
        <f t="shared" ref="CG21:CG27" si="196">CF22-CF21</f>
        <v>116.687999999995</v>
      </c>
      <c r="CH21" s="34">
        <v>3135.7</v>
      </c>
      <c r="CI21" s="35">
        <f t="shared" ref="CI21:CI27" si="197">(CH22-CH21)*1000</f>
        <v>700.000000000273</v>
      </c>
      <c r="CJ21" s="34">
        <v>3261.5</v>
      </c>
      <c r="CK21" s="55">
        <f t="shared" si="169"/>
        <v>699.999999999818</v>
      </c>
      <c r="CL21" s="70">
        <v>34.68</v>
      </c>
      <c r="CM21" s="55">
        <f t="shared" si="109"/>
        <v>1050</v>
      </c>
      <c r="CN21" s="34">
        <v>0</v>
      </c>
      <c r="CO21" s="71"/>
      <c r="CP21" s="71"/>
      <c r="CQ21" s="43">
        <v>0</v>
      </c>
      <c r="CR21" s="34">
        <v>6674772.7</v>
      </c>
      <c r="CS21" s="43">
        <f t="shared" si="179"/>
        <v>4152.43599999975</v>
      </c>
      <c r="CT21" s="34">
        <v>3914.4212</v>
      </c>
      <c r="CU21" s="55">
        <f t="shared" si="157"/>
        <v>1582.79999999968</v>
      </c>
      <c r="CV21" s="34">
        <v>240.03486</v>
      </c>
      <c r="CW21" s="35">
        <f t="shared" si="150"/>
        <v>5.17999999999574</v>
      </c>
      <c r="CX21" s="76">
        <v>638.496</v>
      </c>
      <c r="CY21" s="55">
        <f t="shared" si="165"/>
        <v>0</v>
      </c>
      <c r="CZ21" s="71"/>
      <c r="DA21" s="34">
        <v>28.144676</v>
      </c>
      <c r="DB21" s="51">
        <f t="shared" si="113"/>
        <v>383.264</v>
      </c>
      <c r="DC21" s="37">
        <f t="shared" si="114"/>
        <v>8069.48600000013</v>
      </c>
      <c r="DD21" s="34">
        <v>4159.6232</v>
      </c>
      <c r="DE21" s="51">
        <f t="shared" si="190"/>
        <v>1594.39999999995</v>
      </c>
      <c r="DF21" s="34">
        <v>0</v>
      </c>
      <c r="DG21" s="55">
        <f t="shared" ref="DG21:DG25" si="198">(DF22-DF21)*1000</f>
        <v>0</v>
      </c>
      <c r="DH21" s="34">
        <v>3884.4604</v>
      </c>
      <c r="DI21" s="55">
        <f t="shared" si="187"/>
        <v>1253.60000000001</v>
      </c>
      <c r="DJ21" s="34">
        <v>310.43614</v>
      </c>
      <c r="DK21" s="51">
        <f t="shared" si="170"/>
        <v>192.639999999983</v>
      </c>
      <c r="DL21" s="34">
        <v>17503.78</v>
      </c>
      <c r="DM21" s="60">
        <f t="shared" si="188"/>
        <v>0</v>
      </c>
      <c r="DN21" s="34">
        <v>20534.123</v>
      </c>
      <c r="DO21" s="55">
        <f t="shared" si="166"/>
        <v>40.0070000000014</v>
      </c>
      <c r="DP21" s="34">
        <v>196.86</v>
      </c>
      <c r="DQ21" s="55">
        <f t="shared" si="173"/>
        <v>605.999999999995</v>
      </c>
      <c r="DR21" s="81">
        <v>65110</v>
      </c>
      <c r="DS21" s="81">
        <v>0</v>
      </c>
      <c r="DT21" s="81">
        <f t="shared" si="121"/>
        <v>65110</v>
      </c>
      <c r="DU21" s="82">
        <v>0</v>
      </c>
      <c r="DV21" s="83">
        <v>14706</v>
      </c>
      <c r="DW21" s="82">
        <v>0</v>
      </c>
      <c r="DX21" s="84"/>
      <c r="DY21" s="100">
        <f t="shared" si="142"/>
        <v>0</v>
      </c>
      <c r="DZ21" s="101" t="e">
        <f t="shared" ref="DZ21:DZ27" si="199">DS21/DU21</f>
        <v>#DIV/0!</v>
      </c>
      <c r="EA21" s="102"/>
      <c r="EB21" s="103">
        <f t="shared" si="143"/>
        <v>370.97</v>
      </c>
      <c r="EC21" s="103">
        <f t="shared" si="144"/>
        <v>354.459999999996</v>
      </c>
      <c r="ED21" s="103">
        <f t="shared" si="145"/>
        <v>1374.56</v>
      </c>
      <c r="EE21" s="103">
        <f t="shared" si="146"/>
        <v>461.599999999976</v>
      </c>
      <c r="EF21" s="103">
        <f t="shared" si="147"/>
        <v>316.613000000004</v>
      </c>
      <c r="EG21" s="103">
        <f t="shared" si="148"/>
        <v>432.000000000016</v>
      </c>
      <c r="EH21" s="112">
        <f t="shared" si="131"/>
        <v>3310.20299999999</v>
      </c>
      <c r="EK21" s="93"/>
      <c r="EL21" s="113"/>
      <c r="EM21" s="114"/>
      <c r="EY21" s="108">
        <f t="shared" si="132"/>
        <v>2439.62000000002</v>
      </c>
      <c r="EZ21" s="108">
        <f t="shared" si="133"/>
        <v>3310.20299999999</v>
      </c>
      <c r="FA21" s="118">
        <f t="shared" si="122"/>
        <v>8069.48600000013</v>
      </c>
      <c r="FB21" s="108">
        <f t="shared" si="123"/>
        <v>3.15999999997985</v>
      </c>
      <c r="FC21" s="108">
        <f t="shared" si="124"/>
        <v>1.60000000005311</v>
      </c>
      <c r="FD21" s="108">
        <f t="shared" si="163"/>
        <v>1566.88000000003</v>
      </c>
      <c r="FE21" s="108">
        <f t="shared" si="125"/>
        <v>1271.88000000001</v>
      </c>
      <c r="FF21" s="108">
        <f t="shared" si="126"/>
        <v>1594.39999999995</v>
      </c>
      <c r="FG21" s="108">
        <f t="shared" si="127"/>
        <v>3631.56600000011</v>
      </c>
      <c r="FH21" s="108" t="e">
        <f>#REF!</f>
        <v>#REF!</v>
      </c>
      <c r="FI21" s="118" t="e">
        <f t="shared" si="135"/>
        <v>#REF!</v>
      </c>
    </row>
    <row r="22" s="19" customFormat="1" ht="24.95" customHeight="1" spans="1:165">
      <c r="A22" s="33">
        <v>45797</v>
      </c>
      <c r="B22" s="34">
        <v>39.37132</v>
      </c>
      <c r="C22" s="35">
        <f t="shared" si="159"/>
        <v>176.492000000003</v>
      </c>
      <c r="D22" s="36">
        <v>14074.417</v>
      </c>
      <c r="E22" s="35">
        <f t="shared" si="180"/>
        <v>55.2690000000002</v>
      </c>
      <c r="F22" s="34">
        <v>0</v>
      </c>
      <c r="G22" s="35">
        <f t="shared" si="78"/>
        <v>0</v>
      </c>
      <c r="H22" s="34">
        <v>225.1155</v>
      </c>
      <c r="I22" s="35">
        <f t="shared" si="79"/>
        <v>1276.88000000001</v>
      </c>
      <c r="J22" s="34">
        <v>7165.2752</v>
      </c>
      <c r="K22" s="37">
        <f t="shared" si="164"/>
        <v>34.6048000000001</v>
      </c>
      <c r="L22" s="34">
        <v>35730.08</v>
      </c>
      <c r="M22" s="43">
        <f t="shared" si="181"/>
        <v>208.919999999998</v>
      </c>
      <c r="N22" s="34">
        <v>3685.283</v>
      </c>
      <c r="O22" s="35">
        <f t="shared" ref="O22:O27" si="200">(N23-N22)*1000</f>
        <v>4126.0000000002</v>
      </c>
      <c r="P22" s="34">
        <v>88.493592</v>
      </c>
      <c r="Q22" s="48">
        <f t="shared" si="83"/>
        <v>329.815999999994</v>
      </c>
      <c r="R22" s="34">
        <v>2391272.829</v>
      </c>
      <c r="S22" s="49">
        <f t="shared" si="191"/>
        <v>3648.16900000023</v>
      </c>
      <c r="T22" s="34">
        <v>2768.1338</v>
      </c>
      <c r="U22" s="48">
        <f t="shared" si="136"/>
        <v>7572.00000000012</v>
      </c>
      <c r="V22" s="34">
        <v>747.03712</v>
      </c>
      <c r="W22" s="35">
        <f t="shared" si="160"/>
        <v>2709.68000000005</v>
      </c>
      <c r="X22" s="34">
        <v>51.192924</v>
      </c>
      <c r="Y22" s="35">
        <f t="shared" si="86"/>
        <v>18044.0000000033</v>
      </c>
      <c r="Z22" s="34">
        <v>21.650416</v>
      </c>
      <c r="AA22" s="37">
        <f t="shared" si="12"/>
        <v>331.869999999999</v>
      </c>
      <c r="AB22" s="34">
        <v>143.8714</v>
      </c>
      <c r="AC22" s="35">
        <f t="shared" si="87"/>
        <v>500.720000000001</v>
      </c>
      <c r="AD22" s="34">
        <v>777479.978</v>
      </c>
      <c r="AE22" s="43">
        <f t="shared" si="182"/>
        <v>1060.59499999997</v>
      </c>
      <c r="AF22" s="34">
        <v>3341841.503</v>
      </c>
      <c r="AG22" s="43">
        <f t="shared" ref="AG22:AG27" si="201">(AF23-AF22)</f>
        <v>792.791000000201</v>
      </c>
      <c r="AH22" s="39">
        <v>253.62592</v>
      </c>
      <c r="AI22" s="35">
        <f t="shared" si="168"/>
        <v>6695.74</v>
      </c>
      <c r="AJ22" s="34">
        <v>306.09868</v>
      </c>
      <c r="AK22" s="35">
        <f t="shared" si="91"/>
        <v>875.679999999988</v>
      </c>
      <c r="AL22" s="34">
        <v>77.038528</v>
      </c>
      <c r="AM22" s="37">
        <f t="shared" si="92"/>
        <v>2010.79799999999</v>
      </c>
      <c r="AN22" s="34">
        <v>394.05568</v>
      </c>
      <c r="AO22" s="51">
        <f t="shared" si="171"/>
        <v>0</v>
      </c>
      <c r="AP22" s="54">
        <v>3974.222</v>
      </c>
      <c r="AQ22" s="51">
        <f t="shared" si="94"/>
        <v>1.99999999995271</v>
      </c>
      <c r="AR22" s="34">
        <v>352.533</v>
      </c>
      <c r="AS22" s="35">
        <f t="shared" si="174"/>
        <v>1864.96</v>
      </c>
      <c r="AT22" s="34">
        <v>414.29772</v>
      </c>
      <c r="AU22" s="35">
        <f t="shared" si="96"/>
        <v>1267.99999999997</v>
      </c>
      <c r="AV22" s="34">
        <v>214610.266</v>
      </c>
      <c r="AW22" s="35">
        <f t="shared" si="154"/>
        <v>248.742999999988</v>
      </c>
      <c r="AX22" s="56">
        <v>57470.3</v>
      </c>
      <c r="AY22" s="35">
        <f t="shared" si="192"/>
        <v>111.962</v>
      </c>
      <c r="AZ22" s="34">
        <v>1875.812</v>
      </c>
      <c r="BA22" s="51">
        <f t="shared" si="176"/>
        <v>2284.00000000011</v>
      </c>
      <c r="BB22" s="34">
        <v>654.60864</v>
      </c>
      <c r="BC22" s="49">
        <f t="shared" si="177"/>
        <v>285.88000000002</v>
      </c>
      <c r="BD22" s="34">
        <v>942.70792</v>
      </c>
      <c r="BE22" s="59">
        <f t="shared" si="184"/>
        <v>43.6800000001085</v>
      </c>
      <c r="BF22" s="34">
        <v>29521</v>
      </c>
      <c r="BG22" s="51">
        <f t="shared" si="149"/>
        <v>50</v>
      </c>
      <c r="BH22" s="34">
        <v>51320</v>
      </c>
      <c r="BI22" s="51">
        <f t="shared" si="128"/>
        <v>4870</v>
      </c>
      <c r="BJ22" s="34">
        <v>56363</v>
      </c>
      <c r="BK22" s="43">
        <f t="shared" si="101"/>
        <v>4130</v>
      </c>
      <c r="BL22" s="34">
        <v>580.01048</v>
      </c>
      <c r="BM22" s="51">
        <f t="shared" si="156"/>
        <v>12521.16</v>
      </c>
      <c r="BN22" s="52">
        <v>0</v>
      </c>
      <c r="BO22" s="63">
        <v>0</v>
      </c>
      <c r="BP22" s="34">
        <v>170.77412</v>
      </c>
      <c r="BQ22" s="51">
        <f t="shared" si="103"/>
        <v>2438.27999999999</v>
      </c>
      <c r="BR22" s="34">
        <v>127.87441</v>
      </c>
      <c r="BS22" s="55">
        <f t="shared" si="104"/>
        <v>370.790000000014</v>
      </c>
      <c r="BT22" s="34">
        <v>51.56652</v>
      </c>
      <c r="BU22" s="51">
        <f t="shared" si="186"/>
        <v>355.48</v>
      </c>
      <c r="BV22" s="34">
        <v>142.91217</v>
      </c>
      <c r="BW22" s="55">
        <f t="shared" ref="BW22:BW27" si="202">(BV23-BV22)*1000</f>
        <v>1372.88999999998</v>
      </c>
      <c r="BX22" s="34">
        <v>534.32936</v>
      </c>
      <c r="BY22" s="55">
        <f t="shared" ref="BY22:BY27" si="203">(BX23-BX22)*1000</f>
        <v>483.400000000074</v>
      </c>
      <c r="BZ22" s="34">
        <v>43.24748</v>
      </c>
      <c r="CA22" s="55">
        <f t="shared" si="195"/>
        <v>314.767999999994</v>
      </c>
      <c r="CB22" s="52">
        <v>353.6178</v>
      </c>
      <c r="CC22" s="55">
        <f t="shared" si="140"/>
        <v>432.920000000024</v>
      </c>
      <c r="CD22" s="34">
        <v>1989.044</v>
      </c>
      <c r="CE22" s="35">
        <f t="shared" si="106"/>
        <v>5.11799999999994</v>
      </c>
      <c r="CF22" s="66">
        <v>225865.552</v>
      </c>
      <c r="CG22" s="35">
        <f t="shared" si="196"/>
        <v>150.975999999995</v>
      </c>
      <c r="CH22" s="34">
        <v>3136.4</v>
      </c>
      <c r="CI22" s="35">
        <f t="shared" si="197"/>
        <v>699.999999999818</v>
      </c>
      <c r="CJ22" s="34">
        <v>3262.2</v>
      </c>
      <c r="CK22" s="55">
        <f t="shared" si="169"/>
        <v>700.000000000273</v>
      </c>
      <c r="CL22" s="70">
        <v>35.73</v>
      </c>
      <c r="CM22" s="55">
        <f t="shared" si="109"/>
        <v>1040.00000000001</v>
      </c>
      <c r="CN22" s="34">
        <v>0</v>
      </c>
      <c r="CO22" s="71"/>
      <c r="CP22" s="71"/>
      <c r="CQ22" s="43">
        <v>0</v>
      </c>
      <c r="CR22" s="34">
        <v>6678925.136</v>
      </c>
      <c r="CS22" s="43">
        <f t="shared" si="179"/>
        <v>4395.88100000005</v>
      </c>
      <c r="CT22" s="34">
        <v>3916.004</v>
      </c>
      <c r="CU22" s="55">
        <f t="shared" si="157"/>
        <v>1619.59999999999</v>
      </c>
      <c r="CV22" s="34">
        <v>240.04004</v>
      </c>
      <c r="CW22" s="35">
        <f t="shared" si="150"/>
        <v>8.27999999998497</v>
      </c>
      <c r="CX22" s="76">
        <v>638.496</v>
      </c>
      <c r="CY22" s="55">
        <f t="shared" si="165"/>
        <v>0</v>
      </c>
      <c r="CZ22" s="71"/>
      <c r="DA22" s="34">
        <v>28.52794</v>
      </c>
      <c r="DB22" s="51">
        <f t="shared" si="113"/>
        <v>336.040000000001</v>
      </c>
      <c r="DC22" s="37">
        <f t="shared" si="114"/>
        <v>8281.92900000045</v>
      </c>
      <c r="DD22" s="34">
        <v>4161.2176</v>
      </c>
      <c r="DE22" s="51">
        <f t="shared" si="190"/>
        <v>1498.8000000003</v>
      </c>
      <c r="DF22" s="34">
        <v>0</v>
      </c>
      <c r="DG22" s="55">
        <f t="shared" si="198"/>
        <v>0</v>
      </c>
      <c r="DH22" s="34">
        <v>3885.714</v>
      </c>
      <c r="DI22" s="55">
        <f t="shared" si="187"/>
        <v>1434.8</v>
      </c>
      <c r="DJ22" s="34">
        <v>310.62878</v>
      </c>
      <c r="DK22" s="51">
        <f t="shared" si="170"/>
        <v>240.020000000015</v>
      </c>
      <c r="DL22" s="34">
        <v>17503.78</v>
      </c>
      <c r="DM22" s="60">
        <f t="shared" si="188"/>
        <v>0</v>
      </c>
      <c r="DN22" s="34">
        <v>20574.13</v>
      </c>
      <c r="DO22" s="55">
        <f t="shared" si="166"/>
        <v>39.6869999999981</v>
      </c>
      <c r="DP22" s="34">
        <v>197.466</v>
      </c>
      <c r="DQ22" s="55">
        <f t="shared" si="173"/>
        <v>685.999999999979</v>
      </c>
      <c r="DR22" s="81">
        <v>66012</v>
      </c>
      <c r="DS22" s="81">
        <v>0</v>
      </c>
      <c r="DT22" s="81">
        <f t="shared" si="121"/>
        <v>66012</v>
      </c>
      <c r="DU22" s="82">
        <v>0</v>
      </c>
      <c r="DV22" s="83">
        <v>14706</v>
      </c>
      <c r="DW22" s="82">
        <v>27890</v>
      </c>
      <c r="DX22" s="84"/>
      <c r="DY22" s="100">
        <f t="shared" si="142"/>
        <v>0</v>
      </c>
      <c r="DZ22" s="101" t="e">
        <f t="shared" si="199"/>
        <v>#DIV/0!</v>
      </c>
      <c r="EA22" s="102"/>
      <c r="EB22" s="103">
        <f t="shared" si="143"/>
        <v>370.790000000014</v>
      </c>
      <c r="EC22" s="103">
        <f t="shared" si="144"/>
        <v>355.48</v>
      </c>
      <c r="ED22" s="103">
        <f t="shared" si="145"/>
        <v>1372.88999999998</v>
      </c>
      <c r="EE22" s="103">
        <f t="shared" si="146"/>
        <v>483.400000000074</v>
      </c>
      <c r="EF22" s="103">
        <f t="shared" si="147"/>
        <v>314.767999999994</v>
      </c>
      <c r="EG22" s="103">
        <f t="shared" si="148"/>
        <v>432.920000000024</v>
      </c>
      <c r="EH22" s="112">
        <f t="shared" si="131"/>
        <v>3330.24800000009</v>
      </c>
      <c r="EK22" s="93"/>
      <c r="EL22" s="113"/>
      <c r="EM22" s="114"/>
      <c r="EY22" s="108">
        <f t="shared" si="132"/>
        <v>2438.27999999999</v>
      </c>
      <c r="EZ22" s="108">
        <f t="shared" si="133"/>
        <v>3330.24800000009</v>
      </c>
      <c r="FA22" s="118">
        <f t="shared" si="122"/>
        <v>8281.92900000045</v>
      </c>
      <c r="FB22" s="108">
        <f t="shared" si="123"/>
        <v>0</v>
      </c>
      <c r="FC22" s="108">
        <f t="shared" si="124"/>
        <v>1.99999999995271</v>
      </c>
      <c r="FD22" s="108">
        <f t="shared" si="163"/>
        <v>1864.96</v>
      </c>
      <c r="FE22" s="108">
        <f t="shared" si="125"/>
        <v>1267.99999999997</v>
      </c>
      <c r="FF22" s="108">
        <f t="shared" si="126"/>
        <v>1498.8000000003</v>
      </c>
      <c r="FG22" s="108">
        <f t="shared" si="127"/>
        <v>3648.16900000023</v>
      </c>
      <c r="FH22" s="108" t="e">
        <f>#REF!</f>
        <v>#REF!</v>
      </c>
      <c r="FI22" s="118" t="e">
        <f t="shared" si="135"/>
        <v>#REF!</v>
      </c>
    </row>
    <row r="23" s="19" customFormat="1" ht="24.95" customHeight="1" spans="1:165">
      <c r="A23" s="33">
        <v>45798</v>
      </c>
      <c r="B23" s="34">
        <v>39.547812</v>
      </c>
      <c r="C23" s="35">
        <f t="shared" si="159"/>
        <v>166.731999999996</v>
      </c>
      <c r="D23" s="36">
        <v>14129.686</v>
      </c>
      <c r="E23" s="35">
        <f>D24-D23</f>
        <v>52.496000000001</v>
      </c>
      <c r="F23" s="34">
        <v>0</v>
      </c>
      <c r="G23" s="35">
        <f t="shared" si="78"/>
        <v>0</v>
      </c>
      <c r="H23" s="34">
        <v>226.39238</v>
      </c>
      <c r="I23" s="35">
        <f t="shared" si="79"/>
        <v>1284.94000000001</v>
      </c>
      <c r="J23" s="34">
        <v>7199.88</v>
      </c>
      <c r="K23" s="37">
        <f t="shared" si="164"/>
        <v>33.4712</v>
      </c>
      <c r="L23" s="34">
        <v>35939</v>
      </c>
      <c r="M23" s="43">
        <f t="shared" si="181"/>
        <v>226.733999999997</v>
      </c>
      <c r="N23" s="34">
        <v>3689.409</v>
      </c>
      <c r="O23" s="35">
        <f t="shared" si="200"/>
        <v>4132.00000000006</v>
      </c>
      <c r="P23" s="34">
        <v>88.823408</v>
      </c>
      <c r="Q23" s="48">
        <f t="shared" si="83"/>
        <v>424.239999999998</v>
      </c>
      <c r="R23" s="34">
        <v>2394920.998</v>
      </c>
      <c r="S23" s="49">
        <f t="shared" si="191"/>
        <v>3642.25799999991</v>
      </c>
      <c r="T23" s="34">
        <v>2775.7058</v>
      </c>
      <c r="U23" s="48">
        <f t="shared" si="136"/>
        <v>8468.9999999996</v>
      </c>
      <c r="V23" s="34">
        <v>749.7468</v>
      </c>
      <c r="W23" s="35">
        <f t="shared" si="160"/>
        <v>2476.87999999994</v>
      </c>
      <c r="X23" s="34">
        <v>51.210968</v>
      </c>
      <c r="Y23" s="35">
        <f t="shared" si="86"/>
        <v>17311.9999999969</v>
      </c>
      <c r="Z23" s="34">
        <v>21.982286</v>
      </c>
      <c r="AA23" s="37">
        <f t="shared" si="12"/>
        <v>295.030000000001</v>
      </c>
      <c r="AB23" s="34">
        <v>144.37212</v>
      </c>
      <c r="AC23" s="35">
        <f t="shared" si="87"/>
        <v>452.699999999993</v>
      </c>
      <c r="AD23" s="34">
        <v>778540.573</v>
      </c>
      <c r="AE23" s="43">
        <f t="shared" si="182"/>
        <v>492.266000000061</v>
      </c>
      <c r="AF23" s="34">
        <v>3342634.294</v>
      </c>
      <c r="AG23" s="43">
        <f t="shared" si="201"/>
        <v>810.36699999962</v>
      </c>
      <c r="AH23" s="39">
        <v>260.32166</v>
      </c>
      <c r="AI23" s="35">
        <f t="shared" si="168"/>
        <v>6250.11999999998</v>
      </c>
      <c r="AJ23" s="34">
        <v>306.97436</v>
      </c>
      <c r="AK23" s="35">
        <f t="shared" si="91"/>
        <v>878.76</v>
      </c>
      <c r="AL23" s="34">
        <v>79.049326</v>
      </c>
      <c r="AM23" s="37">
        <f t="shared" si="92"/>
        <v>1869.07400000001</v>
      </c>
      <c r="AN23" s="34">
        <v>394.05568</v>
      </c>
      <c r="AO23" s="51">
        <f t="shared" si="171"/>
        <v>232.399999999984</v>
      </c>
      <c r="AP23" s="54">
        <v>3974.224</v>
      </c>
      <c r="AQ23" s="51">
        <f t="shared" si="94"/>
        <v>3.19999999965148</v>
      </c>
      <c r="AR23" s="34">
        <v>354.39796</v>
      </c>
      <c r="AS23" s="35">
        <f t="shared" si="174"/>
        <v>1444.91999999997</v>
      </c>
      <c r="AT23" s="34">
        <v>415.56572</v>
      </c>
      <c r="AU23" s="35">
        <f t="shared" si="96"/>
        <v>1291.28000000003</v>
      </c>
      <c r="AV23" s="34">
        <v>214859.009</v>
      </c>
      <c r="AW23" s="35">
        <f t="shared" si="154"/>
        <v>237.505000000005</v>
      </c>
      <c r="AX23" s="56">
        <v>57582.262</v>
      </c>
      <c r="AY23" s="35">
        <f t="shared" si="192"/>
        <v>91.3059999999969</v>
      </c>
      <c r="AZ23" s="34">
        <v>1878.096</v>
      </c>
      <c r="BA23" s="51">
        <f t="shared" si="176"/>
        <v>2160.00000000008</v>
      </c>
      <c r="BB23" s="34">
        <v>654.89452</v>
      </c>
      <c r="BC23" s="49">
        <f t="shared" si="177"/>
        <v>368.279999999913</v>
      </c>
      <c r="BD23" s="34">
        <v>942.7516</v>
      </c>
      <c r="BE23" s="59">
        <f t="shared" si="184"/>
        <v>156.71999999995</v>
      </c>
      <c r="BF23" s="34">
        <v>29526</v>
      </c>
      <c r="BG23" s="51">
        <f t="shared" si="149"/>
        <v>40</v>
      </c>
      <c r="BH23" s="34">
        <v>51807</v>
      </c>
      <c r="BI23" s="51">
        <f t="shared" si="128"/>
        <v>4940</v>
      </c>
      <c r="BJ23" s="34">
        <v>56776</v>
      </c>
      <c r="BK23" s="43">
        <f t="shared" si="101"/>
        <v>4210</v>
      </c>
      <c r="BL23" s="34">
        <v>592.53164</v>
      </c>
      <c r="BM23" s="51">
        <f t="shared" si="156"/>
        <v>12361.1999999999</v>
      </c>
      <c r="BN23" s="52">
        <v>0</v>
      </c>
      <c r="BO23" s="63">
        <v>0</v>
      </c>
      <c r="BP23" s="34">
        <v>173.2124</v>
      </c>
      <c r="BQ23" s="51">
        <f t="shared" si="103"/>
        <v>2202.40000000001</v>
      </c>
      <c r="BR23" s="34">
        <v>128.2452</v>
      </c>
      <c r="BS23" s="55">
        <f t="shared" si="104"/>
        <v>346.899999999977</v>
      </c>
      <c r="BT23" s="34">
        <v>51.922</v>
      </c>
      <c r="BU23" s="51">
        <f t="shared" si="186"/>
        <v>312.920000000005</v>
      </c>
      <c r="BV23" s="34">
        <v>144.28506</v>
      </c>
      <c r="BW23" s="55">
        <f t="shared" si="202"/>
        <v>1298.9</v>
      </c>
      <c r="BX23" s="34">
        <v>534.81276</v>
      </c>
      <c r="BY23" s="55">
        <f t="shared" si="203"/>
        <v>440.920000000006</v>
      </c>
      <c r="BZ23" s="34">
        <v>43.562248</v>
      </c>
      <c r="CA23" s="55">
        <f t="shared" si="195"/>
        <v>310.072000000005</v>
      </c>
      <c r="CB23" s="52">
        <v>354.05072</v>
      </c>
      <c r="CC23" s="55">
        <f t="shared" ref="CC23:CC24" si="204">(CB24-CB23)*1000</f>
        <v>428.560000000004</v>
      </c>
      <c r="CD23" s="34">
        <v>1994.162</v>
      </c>
      <c r="CE23" s="35">
        <f t="shared" si="106"/>
        <v>10.962</v>
      </c>
      <c r="CF23" s="66">
        <v>226016.528</v>
      </c>
      <c r="CG23" s="35">
        <f t="shared" si="196"/>
        <v>169.104000000021</v>
      </c>
      <c r="CH23" s="34">
        <v>3137.1</v>
      </c>
      <c r="CI23" s="35">
        <f t="shared" si="197"/>
        <v>700.000000000273</v>
      </c>
      <c r="CJ23" s="34">
        <v>3262.9</v>
      </c>
      <c r="CK23" s="55">
        <f t="shared" si="169"/>
        <v>699.999999999818</v>
      </c>
      <c r="CL23" s="70">
        <v>36.77</v>
      </c>
      <c r="CM23" s="55">
        <f t="shared" si="109"/>
        <v>1060</v>
      </c>
      <c r="CN23" s="34">
        <v>0</v>
      </c>
      <c r="CO23" s="71"/>
      <c r="CP23" s="71"/>
      <c r="CQ23" s="43">
        <v>0</v>
      </c>
      <c r="CR23" s="34">
        <v>6683321.017</v>
      </c>
      <c r="CS23" s="43">
        <f t="shared" si="179"/>
        <v>4331.40299999993</v>
      </c>
      <c r="CT23" s="34">
        <v>3917.6236</v>
      </c>
      <c r="CU23" s="55">
        <f t="shared" si="157"/>
        <v>1628.00000000016</v>
      </c>
      <c r="CV23" s="34">
        <v>240.04832</v>
      </c>
      <c r="CW23" s="35">
        <f t="shared" si="150"/>
        <v>417.360000000002</v>
      </c>
      <c r="CX23" s="76">
        <v>638.496</v>
      </c>
      <c r="CY23" s="55">
        <f t="shared" si="165"/>
        <v>0</v>
      </c>
      <c r="CZ23" s="71"/>
      <c r="DA23" s="34">
        <v>28.86398</v>
      </c>
      <c r="DB23" s="51">
        <f t="shared" si="113"/>
        <v>343.612</v>
      </c>
      <c r="DC23" s="37">
        <f t="shared" si="114"/>
        <v>8059.65799999956</v>
      </c>
      <c r="DD23" s="34">
        <v>4162.7164</v>
      </c>
      <c r="DE23" s="51">
        <f t="shared" si="190"/>
        <v>1445.60000000001</v>
      </c>
      <c r="DF23" s="34">
        <v>0</v>
      </c>
      <c r="DG23" s="55">
        <f t="shared" si="198"/>
        <v>0</v>
      </c>
      <c r="DH23" s="34">
        <v>3887.1488</v>
      </c>
      <c r="DI23" s="55">
        <f t="shared" si="187"/>
        <v>1313.20000000005</v>
      </c>
      <c r="DJ23" s="34">
        <v>310.8688</v>
      </c>
      <c r="DK23" s="51">
        <f t="shared" si="170"/>
        <v>122.939999999971</v>
      </c>
      <c r="DL23" s="34">
        <v>17503.78</v>
      </c>
      <c r="DM23" s="60">
        <f t="shared" si="188"/>
        <v>259.953440000003</v>
      </c>
      <c r="DN23" s="34">
        <v>20613.817</v>
      </c>
      <c r="DO23" s="55">
        <f t="shared" si="166"/>
        <v>36.7220000000016</v>
      </c>
      <c r="DP23" s="34">
        <v>198.152</v>
      </c>
      <c r="DQ23" s="55">
        <f t="shared" ref="DQ23:DQ27" si="205">(DP24-DP23)*1000</f>
        <v>614.000000000004</v>
      </c>
      <c r="DR23" s="81">
        <v>48061</v>
      </c>
      <c r="DS23" s="81">
        <v>17749</v>
      </c>
      <c r="DT23" s="81">
        <f t="shared" si="121"/>
        <v>65810</v>
      </c>
      <c r="DU23" s="82">
        <v>4389</v>
      </c>
      <c r="DV23" s="83">
        <v>9878</v>
      </c>
      <c r="DW23" s="82">
        <v>15749</v>
      </c>
      <c r="DX23" s="84"/>
      <c r="DY23" s="100">
        <f t="shared" si="142"/>
        <v>259.953440000003</v>
      </c>
      <c r="DZ23" s="101">
        <f t="shared" si="199"/>
        <v>4.04397357028936</v>
      </c>
      <c r="EA23" s="102"/>
      <c r="EB23" s="103">
        <f t="shared" si="143"/>
        <v>346.899999999977</v>
      </c>
      <c r="EC23" s="103">
        <f t="shared" si="144"/>
        <v>312.920000000005</v>
      </c>
      <c r="ED23" s="103">
        <f t="shared" si="145"/>
        <v>1298.9</v>
      </c>
      <c r="EE23" s="103">
        <f t="shared" si="146"/>
        <v>440.920000000006</v>
      </c>
      <c r="EF23" s="103">
        <f t="shared" si="147"/>
        <v>310.072000000005</v>
      </c>
      <c r="EG23" s="103">
        <f t="shared" si="148"/>
        <v>428.560000000004</v>
      </c>
      <c r="EH23" s="112">
        <f t="shared" si="131"/>
        <v>3138.272</v>
      </c>
      <c r="EK23" s="93"/>
      <c r="EL23" s="113"/>
      <c r="EM23" s="114"/>
      <c r="EY23" s="108">
        <f t="shared" si="132"/>
        <v>2202.40000000001</v>
      </c>
      <c r="EZ23" s="108">
        <f t="shared" si="133"/>
        <v>3138.272</v>
      </c>
      <c r="FA23" s="118">
        <f t="shared" si="122"/>
        <v>8059.65799999956</v>
      </c>
      <c r="FB23" s="108">
        <f t="shared" si="123"/>
        <v>232.399999999984</v>
      </c>
      <c r="FC23" s="108">
        <f t="shared" si="124"/>
        <v>3.19999999965148</v>
      </c>
      <c r="FD23" s="108">
        <f t="shared" si="163"/>
        <v>1444.91999999997</v>
      </c>
      <c r="FE23" s="108">
        <f t="shared" si="125"/>
        <v>1291.28000000003</v>
      </c>
      <c r="FF23" s="108">
        <f t="shared" si="126"/>
        <v>1445.60000000001</v>
      </c>
      <c r="FG23" s="108">
        <f t="shared" si="127"/>
        <v>3642.25799999991</v>
      </c>
      <c r="FH23" s="108" t="e">
        <f>#REF!</f>
        <v>#REF!</v>
      </c>
      <c r="FI23" s="118" t="e">
        <f t="shared" si="135"/>
        <v>#REF!</v>
      </c>
    </row>
    <row r="24" s="19" customFormat="1" ht="24.95" customHeight="1" spans="1:165">
      <c r="A24" s="33">
        <v>45799</v>
      </c>
      <c r="B24" s="34">
        <v>39.714544</v>
      </c>
      <c r="C24" s="35">
        <f t="shared" si="159"/>
        <v>204.564000000005</v>
      </c>
      <c r="D24" s="36">
        <v>14182.182</v>
      </c>
      <c r="E24" s="35">
        <f>D25-D24</f>
        <v>46.0879999999997</v>
      </c>
      <c r="F24" s="34">
        <v>0</v>
      </c>
      <c r="G24" s="35">
        <f t="shared" si="78"/>
        <v>0</v>
      </c>
      <c r="H24" s="34">
        <v>227.67732</v>
      </c>
      <c r="I24" s="35">
        <f t="shared" si="79"/>
        <v>1338.13999999998</v>
      </c>
      <c r="J24" s="34">
        <v>7233.3512</v>
      </c>
      <c r="K24" s="37">
        <f t="shared" si="164"/>
        <v>36.7856000000002</v>
      </c>
      <c r="L24" s="34">
        <v>36165.734</v>
      </c>
      <c r="M24" s="43">
        <f t="shared" ref="M24:M34" si="206">(L25-L24)</f>
        <v>215.589</v>
      </c>
      <c r="N24" s="34">
        <v>3693.541</v>
      </c>
      <c r="O24" s="35">
        <f t="shared" si="200"/>
        <v>4119.99999999989</v>
      </c>
      <c r="P24" s="34">
        <v>89.247648</v>
      </c>
      <c r="Q24" s="48">
        <f t="shared" si="83"/>
        <v>411.528000000004</v>
      </c>
      <c r="R24" s="34">
        <v>2398563.256</v>
      </c>
      <c r="S24" s="49">
        <f t="shared" si="191"/>
        <v>3604.179</v>
      </c>
      <c r="T24" s="34">
        <v>2784.1748</v>
      </c>
      <c r="U24" s="48">
        <f t="shared" si="136"/>
        <v>7657.2000000001</v>
      </c>
      <c r="V24" s="34">
        <v>752.22368</v>
      </c>
      <c r="W24" s="35">
        <f t="shared" si="160"/>
        <v>2561.6</v>
      </c>
      <c r="X24" s="34">
        <v>51.22828</v>
      </c>
      <c r="Y24" s="35">
        <f t="shared" si="86"/>
        <v>17060.0000000007</v>
      </c>
      <c r="Z24" s="34">
        <v>22.277316</v>
      </c>
      <c r="AA24" s="37">
        <f t="shared" si="12"/>
        <v>318.854000000002</v>
      </c>
      <c r="AB24" s="34">
        <v>144.82482</v>
      </c>
      <c r="AC24" s="35">
        <f t="shared" si="87"/>
        <v>491.540000000015</v>
      </c>
      <c r="AD24" s="34">
        <v>779032.839</v>
      </c>
      <c r="AE24" s="43">
        <f t="shared" si="182"/>
        <v>560.623999999953</v>
      </c>
      <c r="AF24" s="34">
        <v>3343444.661</v>
      </c>
      <c r="AG24" s="43">
        <f t="shared" si="201"/>
        <v>815.755000000354</v>
      </c>
      <c r="AH24" s="39">
        <v>266.57178</v>
      </c>
      <c r="AI24" s="35">
        <f t="shared" si="168"/>
        <v>5843.22000000003</v>
      </c>
      <c r="AJ24" s="34">
        <v>307.85312</v>
      </c>
      <c r="AK24" s="35">
        <f t="shared" si="91"/>
        <v>856.820000000027</v>
      </c>
      <c r="AL24" s="34">
        <v>80.9184</v>
      </c>
      <c r="AM24" s="37">
        <f t="shared" si="92"/>
        <v>1939.488</v>
      </c>
      <c r="AN24" s="34">
        <v>394.28808</v>
      </c>
      <c r="AO24" s="51">
        <f t="shared" si="171"/>
        <v>279.280000000028</v>
      </c>
      <c r="AP24" s="54">
        <v>3974.2272</v>
      </c>
      <c r="AQ24" s="51">
        <f t="shared" si="94"/>
        <v>11.6000000002714</v>
      </c>
      <c r="AR24" s="34">
        <v>355.84288</v>
      </c>
      <c r="AS24" s="35">
        <f t="shared" si="174"/>
        <v>1330.84000000002</v>
      </c>
      <c r="AT24" s="34">
        <v>416.857</v>
      </c>
      <c r="AU24" s="35">
        <f t="shared" si="96"/>
        <v>1273.11999999995</v>
      </c>
      <c r="AV24" s="34">
        <v>215096.514</v>
      </c>
      <c r="AW24" s="35">
        <f t="shared" si="154"/>
        <v>315.27900000001</v>
      </c>
      <c r="AX24" s="56">
        <v>57673.568</v>
      </c>
      <c r="AY24" s="35">
        <f t="shared" si="192"/>
        <v>130.959999999999</v>
      </c>
      <c r="AZ24" s="34">
        <v>1880.256</v>
      </c>
      <c r="BA24" s="51">
        <f t="shared" si="176"/>
        <v>2168.99999999987</v>
      </c>
      <c r="BB24" s="34">
        <v>655.2628</v>
      </c>
      <c r="BC24" s="49">
        <f t="shared" si="177"/>
        <v>262.60000000002</v>
      </c>
      <c r="BD24" s="34">
        <v>942.90832</v>
      </c>
      <c r="BE24" s="59">
        <f t="shared" si="184"/>
        <v>3.03999999994176</v>
      </c>
      <c r="BF24" s="34">
        <v>29530</v>
      </c>
      <c r="BG24" s="51">
        <f t="shared" si="149"/>
        <v>10</v>
      </c>
      <c r="BH24" s="34">
        <v>52301</v>
      </c>
      <c r="BI24" s="51">
        <f t="shared" si="128"/>
        <v>5010</v>
      </c>
      <c r="BJ24" s="34">
        <v>57197</v>
      </c>
      <c r="BK24" s="43">
        <f t="shared" si="101"/>
        <v>4230</v>
      </c>
      <c r="BL24" s="34">
        <v>604.89284</v>
      </c>
      <c r="BM24" s="51">
        <f t="shared" si="156"/>
        <v>12583.2</v>
      </c>
      <c r="BN24" s="52">
        <v>0</v>
      </c>
      <c r="BO24" s="63">
        <v>0</v>
      </c>
      <c r="BP24" s="34">
        <v>175.4148</v>
      </c>
      <c r="BQ24" s="51">
        <f t="shared" si="103"/>
        <v>2106.33999999999</v>
      </c>
      <c r="BR24" s="34">
        <v>128.5921</v>
      </c>
      <c r="BS24" s="55">
        <f t="shared" si="104"/>
        <v>376.7</v>
      </c>
      <c r="BT24" s="34">
        <v>52.23492</v>
      </c>
      <c r="BU24" s="51">
        <f t="shared" si="186"/>
        <v>341.679999999997</v>
      </c>
      <c r="BV24" s="34">
        <v>145.58396</v>
      </c>
      <c r="BW24" s="55">
        <f t="shared" si="202"/>
        <v>1351.64</v>
      </c>
      <c r="BX24" s="34">
        <v>535.25368</v>
      </c>
      <c r="BY24" s="55">
        <f t="shared" si="203"/>
        <v>403.999999999996</v>
      </c>
      <c r="BZ24" s="34">
        <v>43.87232</v>
      </c>
      <c r="CA24" s="55">
        <f t="shared" si="195"/>
        <v>322.544000000001</v>
      </c>
      <c r="CB24" s="52">
        <v>354.47928</v>
      </c>
      <c r="CC24" s="55">
        <f t="shared" si="204"/>
        <v>411.959999999965</v>
      </c>
      <c r="CD24" s="34">
        <v>2005.124</v>
      </c>
      <c r="CE24" s="35">
        <f t="shared" si="106"/>
        <v>3.73399999999992</v>
      </c>
      <c r="CF24" s="66">
        <v>226185.632</v>
      </c>
      <c r="CG24" s="35">
        <f t="shared" si="196"/>
        <v>98.9439999999886</v>
      </c>
      <c r="CH24" s="34">
        <v>3137.8</v>
      </c>
      <c r="CI24" s="35">
        <f t="shared" si="197"/>
        <v>599.999999999909</v>
      </c>
      <c r="CJ24" s="34">
        <v>3263.6</v>
      </c>
      <c r="CK24" s="55">
        <f t="shared" si="169"/>
        <v>700.000000000273</v>
      </c>
      <c r="CL24" s="70">
        <v>37.83</v>
      </c>
      <c r="CM24" s="55">
        <f t="shared" si="109"/>
        <v>1030</v>
      </c>
      <c r="CN24" s="34">
        <v>0</v>
      </c>
      <c r="CO24" s="71"/>
      <c r="CP24" s="71"/>
      <c r="CQ24" s="43">
        <v>0</v>
      </c>
      <c r="CR24" s="34">
        <v>6687652.42</v>
      </c>
      <c r="CS24" s="43">
        <f t="shared" si="179"/>
        <v>4212.54700000025</v>
      </c>
      <c r="CT24" s="34">
        <v>3919.2516</v>
      </c>
      <c r="CU24" s="55">
        <f t="shared" si="157"/>
        <v>1682.40000000014</v>
      </c>
      <c r="CV24" s="34">
        <v>240.46568</v>
      </c>
      <c r="CW24" s="35">
        <f t="shared" si="150"/>
        <v>472.280000000012</v>
      </c>
      <c r="CX24" s="76">
        <v>638.496</v>
      </c>
      <c r="CY24" s="55">
        <f t="shared" si="165"/>
        <v>0</v>
      </c>
      <c r="CZ24" s="71"/>
      <c r="DA24" s="34">
        <v>29.207592</v>
      </c>
      <c r="DB24" s="51">
        <f t="shared" si="113"/>
        <v>372.381999999998</v>
      </c>
      <c r="DC24" s="37">
        <f t="shared" si="114"/>
        <v>8124.21899999977</v>
      </c>
      <c r="DD24" s="34">
        <v>4164.162</v>
      </c>
      <c r="DE24" s="51">
        <f t="shared" si="190"/>
        <v>1625.1999999995</v>
      </c>
      <c r="DF24" s="34">
        <v>0</v>
      </c>
      <c r="DG24" s="55">
        <f t="shared" si="198"/>
        <v>0</v>
      </c>
      <c r="DH24" s="34">
        <v>3888.462</v>
      </c>
      <c r="DI24" s="55">
        <f t="shared" si="187"/>
        <v>841.199999999844</v>
      </c>
      <c r="DJ24" s="34">
        <v>310.99174</v>
      </c>
      <c r="DK24" s="51">
        <f t="shared" ref="DK24:DK27" si="207">(DJ25-DJ24)*1000</f>
        <v>160.480000000007</v>
      </c>
      <c r="DL24" s="34">
        <v>17592.32</v>
      </c>
      <c r="DM24" s="60">
        <f t="shared" si="188"/>
        <v>312.126160000004</v>
      </c>
      <c r="DN24" s="34">
        <v>20650.539</v>
      </c>
      <c r="DO24" s="55">
        <f t="shared" si="166"/>
        <v>41.4979999999996</v>
      </c>
      <c r="DP24" s="34">
        <v>198.766</v>
      </c>
      <c r="DQ24" s="55">
        <f t="shared" si="205"/>
        <v>579.000000000008</v>
      </c>
      <c r="DR24" s="81">
        <v>43445</v>
      </c>
      <c r="DS24" s="81">
        <v>20100</v>
      </c>
      <c r="DT24" s="81">
        <f t="shared" si="121"/>
        <v>63545</v>
      </c>
      <c r="DU24" s="82">
        <v>4823</v>
      </c>
      <c r="DV24" s="83">
        <v>16542</v>
      </c>
      <c r="DW24" s="82">
        <v>47790</v>
      </c>
      <c r="DX24" s="84"/>
      <c r="DY24" s="100">
        <f t="shared" si="142"/>
        <v>312.126160000004</v>
      </c>
      <c r="DZ24" s="101">
        <f t="shared" si="199"/>
        <v>4.16753058262492</v>
      </c>
      <c r="EA24" s="102"/>
      <c r="EB24" s="103">
        <f t="shared" si="143"/>
        <v>376.7</v>
      </c>
      <c r="EC24" s="103">
        <f t="shared" si="144"/>
        <v>341.679999999997</v>
      </c>
      <c r="ED24" s="103">
        <f t="shared" si="145"/>
        <v>1351.64</v>
      </c>
      <c r="EE24" s="103">
        <f t="shared" si="146"/>
        <v>403.999999999996</v>
      </c>
      <c r="EF24" s="103">
        <f t="shared" si="147"/>
        <v>322.544000000001</v>
      </c>
      <c r="EG24" s="103">
        <f t="shared" si="148"/>
        <v>411.959999999965</v>
      </c>
      <c r="EH24" s="112">
        <f t="shared" si="131"/>
        <v>3208.52399999996</v>
      </c>
      <c r="EK24" s="93"/>
      <c r="EL24" s="113"/>
      <c r="EM24" s="114"/>
      <c r="EY24" s="108">
        <f t="shared" si="132"/>
        <v>2106.33999999999</v>
      </c>
      <c r="EZ24" s="108">
        <f t="shared" si="133"/>
        <v>3208.52399999996</v>
      </c>
      <c r="FA24" s="118">
        <f t="shared" si="122"/>
        <v>8124.21899999977</v>
      </c>
      <c r="FB24" s="108">
        <f t="shared" si="123"/>
        <v>279.280000000028</v>
      </c>
      <c r="FC24" s="108">
        <f t="shared" si="124"/>
        <v>11.6000000002714</v>
      </c>
      <c r="FD24" s="108">
        <f t="shared" si="163"/>
        <v>1330.84000000002</v>
      </c>
      <c r="FE24" s="108">
        <f t="shared" si="125"/>
        <v>1273.11999999995</v>
      </c>
      <c r="FF24" s="108">
        <f t="shared" si="126"/>
        <v>1625.1999999995</v>
      </c>
      <c r="FG24" s="108">
        <f t="shared" si="127"/>
        <v>3604.179</v>
      </c>
      <c r="FH24" s="108" t="e">
        <f>#REF!</f>
        <v>#REF!</v>
      </c>
      <c r="FI24" s="118" t="e">
        <f t="shared" si="135"/>
        <v>#REF!</v>
      </c>
    </row>
    <row r="25" s="19" customFormat="1" ht="24.95" customHeight="1" spans="1:165">
      <c r="A25" s="33">
        <v>45800</v>
      </c>
      <c r="B25" s="34">
        <v>39.919108</v>
      </c>
      <c r="C25" s="35">
        <f t="shared" si="159"/>
        <v>210.523999999999</v>
      </c>
      <c r="D25" s="36">
        <v>14228.27</v>
      </c>
      <c r="E25" s="35">
        <f>D26-D25</f>
        <v>46.1729999999989</v>
      </c>
      <c r="F25" s="34">
        <v>0</v>
      </c>
      <c r="G25" s="35">
        <f t="shared" si="78"/>
        <v>0</v>
      </c>
      <c r="H25" s="34">
        <v>229.01546</v>
      </c>
      <c r="I25" s="35">
        <f t="shared" si="79"/>
        <v>1371.82000000001</v>
      </c>
      <c r="J25" s="34">
        <v>7270.1368</v>
      </c>
      <c r="K25" s="37">
        <f t="shared" si="164"/>
        <v>35.3152</v>
      </c>
      <c r="L25" s="34">
        <v>36381.323</v>
      </c>
      <c r="M25" s="43">
        <f t="shared" si="206"/>
        <v>211.404000000002</v>
      </c>
      <c r="N25" s="34">
        <v>3697.661</v>
      </c>
      <c r="O25" s="35">
        <f t="shared" si="200"/>
        <v>4103.99999999981</v>
      </c>
      <c r="P25" s="34">
        <v>89.659176</v>
      </c>
      <c r="Q25" s="48">
        <f t="shared" si="83"/>
        <v>423.496</v>
      </c>
      <c r="R25" s="34">
        <v>2402167.435</v>
      </c>
      <c r="S25" s="49">
        <f t="shared" si="191"/>
        <v>3665.31999999983</v>
      </c>
      <c r="T25" s="34">
        <v>2791.832</v>
      </c>
      <c r="U25" s="48">
        <f t="shared" si="136"/>
        <v>7680.60000000014</v>
      </c>
      <c r="V25" s="34">
        <v>754.78528</v>
      </c>
      <c r="W25" s="35">
        <f t="shared" si="160"/>
        <v>2711.36000000001</v>
      </c>
      <c r="X25" s="34">
        <v>51.24534</v>
      </c>
      <c r="Y25" s="35">
        <f t="shared" si="86"/>
        <v>17596.0000000046</v>
      </c>
      <c r="Z25" s="34">
        <v>22.59617</v>
      </c>
      <c r="AA25" s="37">
        <f t="shared" si="12"/>
        <v>343.987999999999</v>
      </c>
      <c r="AB25" s="34">
        <v>145.31636</v>
      </c>
      <c r="AC25" s="35">
        <f t="shared" si="87"/>
        <v>460.559999999987</v>
      </c>
      <c r="AD25" s="34">
        <v>779593.463</v>
      </c>
      <c r="AE25" s="43">
        <f t="shared" si="182"/>
        <v>530.989999999991</v>
      </c>
      <c r="AF25" s="34">
        <v>3344260.416</v>
      </c>
      <c r="AG25" s="43">
        <f t="shared" si="201"/>
        <v>857.867999999784</v>
      </c>
      <c r="AH25" s="39">
        <v>272.415</v>
      </c>
      <c r="AI25" s="35">
        <f t="shared" si="168"/>
        <v>6348.91999999996</v>
      </c>
      <c r="AJ25" s="34">
        <v>308.70994</v>
      </c>
      <c r="AK25" s="35">
        <f t="shared" si="91"/>
        <v>873.940000000005</v>
      </c>
      <c r="AL25" s="34">
        <v>82.857888</v>
      </c>
      <c r="AM25" s="37">
        <f t="shared" si="92"/>
        <v>2069.552</v>
      </c>
      <c r="AN25" s="34">
        <v>394.56736</v>
      </c>
      <c r="AO25" s="51">
        <f t="shared" si="171"/>
        <v>0</v>
      </c>
      <c r="AP25" s="54">
        <v>3974.2388</v>
      </c>
      <c r="AQ25" s="51">
        <f t="shared" si="94"/>
        <v>0</v>
      </c>
      <c r="AR25" s="34">
        <v>357.17372</v>
      </c>
      <c r="AS25" s="35">
        <f t="shared" si="174"/>
        <v>1471.67999999999</v>
      </c>
      <c r="AT25" s="34">
        <v>418.13012</v>
      </c>
      <c r="AU25" s="35">
        <f t="shared" si="96"/>
        <v>1287.8</v>
      </c>
      <c r="AV25" s="34">
        <v>215411.793</v>
      </c>
      <c r="AW25" s="35">
        <f t="shared" si="154"/>
        <v>258.059999999998</v>
      </c>
      <c r="AX25" s="56">
        <v>57804.528</v>
      </c>
      <c r="AY25" s="35">
        <f t="shared" si="192"/>
        <v>94.1630000000005</v>
      </c>
      <c r="AZ25" s="34">
        <v>1882.425</v>
      </c>
      <c r="BA25" s="51">
        <f t="shared" si="176"/>
        <v>2194.99999999994</v>
      </c>
      <c r="BB25" s="34">
        <v>655.5254</v>
      </c>
      <c r="BC25" s="49">
        <f t="shared" si="177"/>
        <v>422.879999999964</v>
      </c>
      <c r="BD25" s="34">
        <v>942.91136</v>
      </c>
      <c r="BE25" s="59">
        <f t="shared" si="184"/>
        <v>3.12000000008084</v>
      </c>
      <c r="BF25" s="34">
        <v>29531</v>
      </c>
      <c r="BG25" s="51">
        <f t="shared" si="149"/>
        <v>20</v>
      </c>
      <c r="BH25" s="34">
        <v>52802</v>
      </c>
      <c r="BI25" s="51">
        <f t="shared" si="128"/>
        <v>4980</v>
      </c>
      <c r="BJ25" s="34">
        <v>57620</v>
      </c>
      <c r="BK25" s="43">
        <f t="shared" si="101"/>
        <v>4230</v>
      </c>
      <c r="BL25" s="34">
        <v>617.47604</v>
      </c>
      <c r="BM25" s="51">
        <f t="shared" si="156"/>
        <v>12617.24</v>
      </c>
      <c r="BN25" s="52">
        <v>0</v>
      </c>
      <c r="BO25" s="63">
        <v>0</v>
      </c>
      <c r="BP25" s="34">
        <v>177.52114</v>
      </c>
      <c r="BQ25" s="51">
        <f t="shared" si="103"/>
        <v>2400.36000000001</v>
      </c>
      <c r="BR25" s="34">
        <v>128.9688</v>
      </c>
      <c r="BS25" s="55">
        <f t="shared" si="104"/>
        <v>393.500000000017</v>
      </c>
      <c r="BT25" s="34">
        <v>52.5766</v>
      </c>
      <c r="BU25" s="51">
        <f t="shared" si="186"/>
        <v>359.012</v>
      </c>
      <c r="BV25" s="34">
        <v>146.9356</v>
      </c>
      <c r="BW25" s="55">
        <f t="shared" si="202"/>
        <v>1362.43000000002</v>
      </c>
      <c r="BX25" s="34">
        <v>535.65768</v>
      </c>
      <c r="BY25" s="55">
        <f t="shared" si="203"/>
        <v>480.559999999969</v>
      </c>
      <c r="BZ25" s="34">
        <v>44.194864</v>
      </c>
      <c r="CA25" s="55">
        <f t="shared" si="195"/>
        <v>325.468000000001</v>
      </c>
      <c r="CB25" s="52">
        <v>354.89124</v>
      </c>
      <c r="CC25" s="55">
        <f t="shared" ref="CC25:CC29" si="208">(CB26-CB25)*1000</f>
        <v>439.68000000001</v>
      </c>
      <c r="CD25" s="34">
        <v>2008.858</v>
      </c>
      <c r="CE25" s="35">
        <f t="shared" si="106"/>
        <v>3.33699999999999</v>
      </c>
      <c r="CF25" s="66">
        <v>226284.576</v>
      </c>
      <c r="CG25" s="35">
        <f t="shared" si="196"/>
        <v>107.551999999996</v>
      </c>
      <c r="CH25" s="34">
        <v>3138.4</v>
      </c>
      <c r="CI25" s="35">
        <f t="shared" si="197"/>
        <v>699.999999999818</v>
      </c>
      <c r="CJ25" s="34">
        <v>3264.3</v>
      </c>
      <c r="CK25" s="55">
        <f t="shared" si="169"/>
        <v>799.999999999727</v>
      </c>
      <c r="CL25" s="70">
        <v>38.86</v>
      </c>
      <c r="CM25" s="55">
        <f t="shared" si="109"/>
        <v>1030</v>
      </c>
      <c r="CN25" s="34">
        <v>0</v>
      </c>
      <c r="CO25" s="71"/>
      <c r="CP25" s="71"/>
      <c r="CQ25" s="43">
        <v>0</v>
      </c>
      <c r="CR25" s="34">
        <v>6691864.967</v>
      </c>
      <c r="CS25" s="43">
        <f t="shared" si="179"/>
        <v>4207.75799999945</v>
      </c>
      <c r="CT25" s="34">
        <v>3920.934</v>
      </c>
      <c r="CU25" s="55">
        <f t="shared" si="157"/>
        <v>1473.59999999981</v>
      </c>
      <c r="CV25" s="34">
        <v>240.93796</v>
      </c>
      <c r="CW25" s="35">
        <f t="shared" si="150"/>
        <v>6.83999999998264</v>
      </c>
      <c r="CX25" s="76">
        <v>638.496</v>
      </c>
      <c r="CY25" s="55">
        <f t="shared" si="165"/>
        <v>0</v>
      </c>
      <c r="CZ25" s="71"/>
      <c r="DA25" s="34">
        <v>29.579974</v>
      </c>
      <c r="DB25" s="51">
        <f t="shared" si="113"/>
        <v>401.047999999999</v>
      </c>
      <c r="DC25" s="37">
        <f t="shared" si="114"/>
        <v>8100.40000000031</v>
      </c>
      <c r="DD25" s="34">
        <v>4165.7872</v>
      </c>
      <c r="DE25" s="51">
        <f t="shared" si="190"/>
        <v>1675.60000000049</v>
      </c>
      <c r="DF25" s="34">
        <v>0</v>
      </c>
      <c r="DG25" s="55">
        <f t="shared" si="198"/>
        <v>0</v>
      </c>
      <c r="DH25" s="34">
        <v>3889.3032</v>
      </c>
      <c r="DI25" s="55">
        <f t="shared" si="187"/>
        <v>1165.20000000037</v>
      </c>
      <c r="DJ25" s="34">
        <v>311.15222</v>
      </c>
      <c r="DK25" s="51">
        <f t="shared" si="207"/>
        <v>183.040000000005</v>
      </c>
      <c r="DL25" s="34">
        <v>17698.63</v>
      </c>
      <c r="DM25" s="60">
        <f t="shared" si="188"/>
        <v>0.0293599999953003</v>
      </c>
      <c r="DN25" s="34">
        <v>20692.037</v>
      </c>
      <c r="DO25" s="55">
        <f t="shared" si="166"/>
        <v>46.5770000000011</v>
      </c>
      <c r="DP25" s="34">
        <v>199.345</v>
      </c>
      <c r="DQ25" s="55">
        <f t="shared" si="205"/>
        <v>596.000000000004</v>
      </c>
      <c r="DR25" s="81">
        <v>65235</v>
      </c>
      <c r="DS25" s="81">
        <v>0</v>
      </c>
      <c r="DT25" s="81">
        <f t="shared" si="121"/>
        <v>65235</v>
      </c>
      <c r="DU25" s="82">
        <v>0</v>
      </c>
      <c r="DV25" s="83">
        <v>16431</v>
      </c>
      <c r="DW25" s="82">
        <v>4045</v>
      </c>
      <c r="DX25" s="84"/>
      <c r="DY25" s="100">
        <f t="shared" si="142"/>
        <v>0.0293599999953003</v>
      </c>
      <c r="DZ25" s="101" t="e">
        <f t="shared" si="199"/>
        <v>#DIV/0!</v>
      </c>
      <c r="EA25" s="102"/>
      <c r="EB25" s="103">
        <f t="shared" si="143"/>
        <v>393.500000000017</v>
      </c>
      <c r="EC25" s="103">
        <f t="shared" si="144"/>
        <v>359.012</v>
      </c>
      <c r="ED25" s="103">
        <f t="shared" si="145"/>
        <v>1362.43000000002</v>
      </c>
      <c r="EE25" s="103">
        <f t="shared" si="146"/>
        <v>480.559999999969</v>
      </c>
      <c r="EF25" s="103">
        <f t="shared" si="147"/>
        <v>325.468000000001</v>
      </c>
      <c r="EG25" s="103">
        <f t="shared" si="148"/>
        <v>439.68000000001</v>
      </c>
      <c r="EH25" s="112">
        <f t="shared" si="131"/>
        <v>3360.65000000001</v>
      </c>
      <c r="EK25" s="93"/>
      <c r="EL25" s="113"/>
      <c r="EM25" s="114"/>
      <c r="EY25" s="108">
        <f t="shared" si="132"/>
        <v>2400.36000000001</v>
      </c>
      <c r="EZ25" s="108">
        <f t="shared" si="133"/>
        <v>3360.65000000001</v>
      </c>
      <c r="FA25" s="118">
        <f t="shared" si="122"/>
        <v>8100.40000000031</v>
      </c>
      <c r="FB25" s="108">
        <f t="shared" si="123"/>
        <v>0</v>
      </c>
      <c r="FC25" s="108">
        <f t="shared" si="124"/>
        <v>0</v>
      </c>
      <c r="FD25" s="108">
        <f t="shared" si="163"/>
        <v>1471.67999999999</v>
      </c>
      <c r="FE25" s="108">
        <f t="shared" si="125"/>
        <v>1287.8</v>
      </c>
      <c r="FF25" s="108">
        <f t="shared" si="126"/>
        <v>1675.60000000049</v>
      </c>
      <c r="FG25" s="108">
        <f t="shared" si="127"/>
        <v>3665.31999999983</v>
      </c>
      <c r="FH25" s="108" t="e">
        <f>#REF!</f>
        <v>#REF!</v>
      </c>
      <c r="FI25" s="118" t="e">
        <f t="shared" si="135"/>
        <v>#REF!</v>
      </c>
    </row>
    <row r="26" s="19" customFormat="1" ht="24.95" customHeight="1" spans="1:165">
      <c r="A26" s="33">
        <v>45801</v>
      </c>
      <c r="B26" s="34">
        <v>40.129632</v>
      </c>
      <c r="C26" s="35">
        <f t="shared" si="159"/>
        <v>206.876000000001</v>
      </c>
      <c r="D26" s="36">
        <v>14274.443</v>
      </c>
      <c r="E26" s="35">
        <f>D27-D26</f>
        <v>42.5380000000005</v>
      </c>
      <c r="F26" s="34">
        <v>0</v>
      </c>
      <c r="G26" s="35">
        <f t="shared" si="78"/>
        <v>0</v>
      </c>
      <c r="H26" s="34">
        <v>230.38728</v>
      </c>
      <c r="I26" s="35">
        <f t="shared" si="79"/>
        <v>1351.12000000001</v>
      </c>
      <c r="J26" s="34">
        <v>7305.452</v>
      </c>
      <c r="K26" s="37">
        <f t="shared" si="164"/>
        <v>37.4807999999994</v>
      </c>
      <c r="L26" s="34">
        <v>36592.727</v>
      </c>
      <c r="M26" s="43">
        <f t="shared" si="206"/>
        <v>199.304000000004</v>
      </c>
      <c r="N26" s="34">
        <v>3701.765</v>
      </c>
      <c r="O26" s="35">
        <f t="shared" si="200"/>
        <v>4124.00000000025</v>
      </c>
      <c r="P26" s="34">
        <v>90.082672</v>
      </c>
      <c r="Q26" s="48">
        <f t="shared" si="83"/>
        <v>429.512000000003</v>
      </c>
      <c r="R26" s="34">
        <v>2405832.755</v>
      </c>
      <c r="S26" s="49">
        <f t="shared" si="191"/>
        <v>3613.10499999998</v>
      </c>
      <c r="T26" s="34">
        <v>2799.5126</v>
      </c>
      <c r="U26" s="48">
        <f t="shared" si="136"/>
        <v>8042.59999999977</v>
      </c>
      <c r="V26" s="34">
        <v>757.49664</v>
      </c>
      <c r="W26" s="35">
        <f t="shared" si="160"/>
        <v>2633.76000000005</v>
      </c>
      <c r="X26" s="34">
        <v>51.262936</v>
      </c>
      <c r="Y26" s="35">
        <f t="shared" si="86"/>
        <v>17267.9999999943</v>
      </c>
      <c r="Z26" s="34">
        <v>22.940158</v>
      </c>
      <c r="AA26" s="37">
        <f t="shared" si="12"/>
        <v>326.553999999998</v>
      </c>
      <c r="AB26" s="34">
        <v>145.77692</v>
      </c>
      <c r="AC26" s="35">
        <f t="shared" si="87"/>
        <v>461.480000000023</v>
      </c>
      <c r="AD26" s="34">
        <v>780124.453</v>
      </c>
      <c r="AE26" s="43">
        <f t="shared" si="182"/>
        <v>535.523999999976</v>
      </c>
      <c r="AF26" s="34">
        <v>3345118.284</v>
      </c>
      <c r="AG26" s="43">
        <f t="shared" si="201"/>
        <v>816.199000000022</v>
      </c>
      <c r="AH26" s="39">
        <v>278.76392</v>
      </c>
      <c r="AI26" s="35">
        <f t="shared" si="168"/>
        <v>6157.46000000001</v>
      </c>
      <c r="AJ26" s="34">
        <v>309.58388</v>
      </c>
      <c r="AK26" s="35">
        <f t="shared" si="91"/>
        <v>864.119999999957</v>
      </c>
      <c r="AL26" s="34">
        <v>84.92744</v>
      </c>
      <c r="AM26" s="37">
        <f t="shared" si="92"/>
        <v>1899.91999999999</v>
      </c>
      <c r="AN26" s="34">
        <v>394.56736</v>
      </c>
      <c r="AO26" s="51">
        <f t="shared" si="171"/>
        <v>414.800000000014</v>
      </c>
      <c r="AP26" s="54">
        <v>3974.2388</v>
      </c>
      <c r="AQ26" s="51">
        <f t="shared" si="94"/>
        <v>8.39999999971042</v>
      </c>
      <c r="AR26" s="34">
        <v>358.6454</v>
      </c>
      <c r="AS26" s="35">
        <f t="shared" si="174"/>
        <v>1730.12</v>
      </c>
      <c r="AT26" s="34">
        <v>419.41792</v>
      </c>
      <c r="AU26" s="35">
        <f t="shared" si="96"/>
        <v>1252.04000000002</v>
      </c>
      <c r="AV26" s="34">
        <v>215669.853</v>
      </c>
      <c r="AW26" s="35">
        <f t="shared" si="154"/>
        <v>324.362999999983</v>
      </c>
      <c r="AX26" s="56">
        <v>57898.691</v>
      </c>
      <c r="AY26" s="35">
        <f t="shared" si="192"/>
        <v>109.130000000005</v>
      </c>
      <c r="AZ26" s="34">
        <v>1884.62</v>
      </c>
      <c r="BA26" s="51">
        <f t="shared" si="176"/>
        <v>2128.00000000016</v>
      </c>
      <c r="BB26" s="34">
        <v>655.94828</v>
      </c>
      <c r="BC26" s="49">
        <f t="shared" si="177"/>
        <v>354.440000000068</v>
      </c>
      <c r="BD26" s="34">
        <v>942.91448</v>
      </c>
      <c r="BE26" s="59">
        <f t="shared" si="184"/>
        <v>3.03999999994176</v>
      </c>
      <c r="BF26" s="34">
        <v>29533</v>
      </c>
      <c r="BG26" s="51">
        <f t="shared" si="149"/>
        <v>40</v>
      </c>
      <c r="BH26" s="34">
        <v>53300</v>
      </c>
      <c r="BI26" s="51">
        <f t="shared" si="128"/>
        <v>4980</v>
      </c>
      <c r="BJ26" s="34">
        <v>58043</v>
      </c>
      <c r="BK26" s="43">
        <f t="shared" si="101"/>
        <v>4160</v>
      </c>
      <c r="BL26" s="34">
        <v>630.09328</v>
      </c>
      <c r="BM26" s="51">
        <f t="shared" si="156"/>
        <v>12912.2</v>
      </c>
      <c r="BN26" s="52">
        <v>0</v>
      </c>
      <c r="BO26" s="63">
        <v>0</v>
      </c>
      <c r="BP26" s="34">
        <v>179.9215</v>
      </c>
      <c r="BQ26" s="51">
        <f t="shared" si="103"/>
        <v>2437.47999999999</v>
      </c>
      <c r="BR26" s="34">
        <v>129.3623</v>
      </c>
      <c r="BS26" s="55">
        <f t="shared" si="104"/>
        <v>300.86</v>
      </c>
      <c r="BT26" s="34">
        <v>52.935612</v>
      </c>
      <c r="BU26" s="51">
        <f t="shared" si="186"/>
        <v>286.860000000004</v>
      </c>
      <c r="BV26" s="34">
        <v>148.29803</v>
      </c>
      <c r="BW26" s="55">
        <f t="shared" si="202"/>
        <v>1275.01999999998</v>
      </c>
      <c r="BX26" s="34">
        <v>536.13824</v>
      </c>
      <c r="BY26" s="55">
        <f t="shared" si="203"/>
        <v>463.759999999979</v>
      </c>
      <c r="BZ26" s="34">
        <v>44.520332</v>
      </c>
      <c r="CA26" s="55">
        <f t="shared" si="195"/>
        <v>314.415999999994</v>
      </c>
      <c r="CB26" s="52">
        <v>355.33092</v>
      </c>
      <c r="CC26" s="55">
        <f t="shared" si="208"/>
        <v>419.880000000035</v>
      </c>
      <c r="CD26" s="34">
        <v>2012.195</v>
      </c>
      <c r="CE26" s="35">
        <f t="shared" si="106"/>
        <v>9.56700000000001</v>
      </c>
      <c r="CF26" s="66">
        <v>226392.128</v>
      </c>
      <c r="CG26" s="35">
        <f t="shared" si="196"/>
        <v>92.0320000000065</v>
      </c>
      <c r="CH26" s="34">
        <v>3139.1</v>
      </c>
      <c r="CI26" s="35">
        <f t="shared" si="197"/>
        <v>700.000000000273</v>
      </c>
      <c r="CJ26" s="34">
        <v>3265.1</v>
      </c>
      <c r="CK26" s="55">
        <f t="shared" si="141"/>
        <v>700.000000000273</v>
      </c>
      <c r="CL26" s="70">
        <v>39.89</v>
      </c>
      <c r="CM26" s="55">
        <f t="shared" ref="CM26:CM30" si="209">(CL27-CL26)*1000</f>
        <v>1040</v>
      </c>
      <c r="CN26" s="34">
        <v>0</v>
      </c>
      <c r="CO26" s="71"/>
      <c r="CP26" s="71"/>
      <c r="CQ26" s="43">
        <v>0</v>
      </c>
      <c r="CR26" s="34">
        <v>6696072.725</v>
      </c>
      <c r="CS26" s="43">
        <f t="shared" si="179"/>
        <v>4030.4140000008</v>
      </c>
      <c r="CT26" s="34">
        <v>3922.4076</v>
      </c>
      <c r="CU26" s="55">
        <f t="shared" si="157"/>
        <v>1399.19999999984</v>
      </c>
      <c r="CV26" s="34">
        <v>240.9448</v>
      </c>
      <c r="CW26" s="35">
        <f t="shared" si="150"/>
        <v>708.340000000021</v>
      </c>
      <c r="CX26" s="76">
        <v>638.496</v>
      </c>
      <c r="CY26" s="55">
        <f t="shared" si="165"/>
        <v>0</v>
      </c>
      <c r="CZ26" s="71"/>
      <c r="DA26" s="34">
        <v>29.981022</v>
      </c>
      <c r="DB26" s="51">
        <f t="shared" si="113"/>
        <v>370.139999999999</v>
      </c>
      <c r="DC26" s="37">
        <f t="shared" si="114"/>
        <v>8134.86499999961</v>
      </c>
      <c r="DD26" s="34">
        <v>4167.4628</v>
      </c>
      <c r="DE26" s="51">
        <f t="shared" si="190"/>
        <v>1116.39999999989</v>
      </c>
      <c r="DF26" s="34">
        <v>0</v>
      </c>
      <c r="DG26" s="55">
        <f t="shared" ref="DG26:DG30" si="210">(DF27-DF26)*1000</f>
        <v>0</v>
      </c>
      <c r="DH26" s="34">
        <v>3890.4684</v>
      </c>
      <c r="DI26" s="55">
        <f t="shared" si="187"/>
        <v>917.999999999665</v>
      </c>
      <c r="DJ26" s="34">
        <v>311.33526</v>
      </c>
      <c r="DK26" s="51">
        <f t="shared" si="207"/>
        <v>155.100000000004</v>
      </c>
      <c r="DL26" s="34">
        <v>17698.64</v>
      </c>
      <c r="DM26" s="60">
        <f t="shared" si="188"/>
        <v>204.257519999999</v>
      </c>
      <c r="DN26" s="34">
        <v>20738.614</v>
      </c>
      <c r="DO26" s="55">
        <f t="shared" si="166"/>
        <v>44.7929999999978</v>
      </c>
      <c r="DP26" s="34">
        <v>199.941</v>
      </c>
      <c r="DQ26" s="55">
        <f t="shared" si="205"/>
        <v>575.999999999993</v>
      </c>
      <c r="DR26" s="81">
        <v>36945</v>
      </c>
      <c r="DS26" s="81">
        <v>27236</v>
      </c>
      <c r="DT26" s="81">
        <f t="shared" si="121"/>
        <v>64181</v>
      </c>
      <c r="DU26" s="82">
        <v>6585</v>
      </c>
      <c r="DV26" s="83">
        <v>8003</v>
      </c>
      <c r="DW26" s="82">
        <v>3486</v>
      </c>
      <c r="DX26" s="84"/>
      <c r="DY26" s="100">
        <f t="shared" si="142"/>
        <v>204.257519999999</v>
      </c>
      <c r="DZ26" s="101">
        <f t="shared" si="199"/>
        <v>4.13606681852696</v>
      </c>
      <c r="EA26" s="102"/>
      <c r="EB26" s="103">
        <f t="shared" si="143"/>
        <v>300.86</v>
      </c>
      <c r="EC26" s="103">
        <f t="shared" si="144"/>
        <v>286.860000000004</v>
      </c>
      <c r="ED26" s="103">
        <f t="shared" si="145"/>
        <v>1275.01999999998</v>
      </c>
      <c r="EE26" s="103">
        <f t="shared" si="146"/>
        <v>463.759999999979</v>
      </c>
      <c r="EF26" s="103">
        <f t="shared" si="147"/>
        <v>314.415999999994</v>
      </c>
      <c r="EG26" s="103">
        <f t="shared" si="148"/>
        <v>419.880000000035</v>
      </c>
      <c r="EH26" s="112">
        <f t="shared" si="131"/>
        <v>3060.796</v>
      </c>
      <c r="EK26" s="93"/>
      <c r="EL26" s="113"/>
      <c r="EM26" s="114"/>
      <c r="EY26" s="108">
        <f t="shared" si="132"/>
        <v>2437.47999999999</v>
      </c>
      <c r="EZ26" s="108">
        <f t="shared" si="133"/>
        <v>3060.796</v>
      </c>
      <c r="FA26" s="118">
        <f t="shared" si="122"/>
        <v>8134.86499999961</v>
      </c>
      <c r="FB26" s="108">
        <f t="shared" si="123"/>
        <v>414.800000000014</v>
      </c>
      <c r="FC26" s="108">
        <f t="shared" si="124"/>
        <v>8.39999999971042</v>
      </c>
      <c r="FD26" s="108">
        <f t="shared" si="163"/>
        <v>1730.12</v>
      </c>
      <c r="FE26" s="108">
        <f t="shared" si="125"/>
        <v>1252.04000000002</v>
      </c>
      <c r="FF26" s="108">
        <f t="shared" si="126"/>
        <v>1116.39999999989</v>
      </c>
      <c r="FG26" s="108">
        <f t="shared" si="127"/>
        <v>3613.10499999998</v>
      </c>
      <c r="FH26" s="108" t="e">
        <f>#REF!</f>
        <v>#REF!</v>
      </c>
      <c r="FI26" s="118" t="e">
        <f t="shared" si="135"/>
        <v>#REF!</v>
      </c>
    </row>
    <row r="27" s="19" customFormat="1" ht="24.95" customHeight="1" spans="1:165">
      <c r="A27" s="33">
        <v>45802</v>
      </c>
      <c r="B27" s="34">
        <v>40.336508</v>
      </c>
      <c r="C27" s="35">
        <f t="shared" si="159"/>
        <v>162.227999999999</v>
      </c>
      <c r="D27" s="36">
        <v>14316.981</v>
      </c>
      <c r="E27" s="35">
        <f>D28-D27</f>
        <v>42.473</v>
      </c>
      <c r="F27" s="34">
        <v>0</v>
      </c>
      <c r="G27" s="35">
        <v>0</v>
      </c>
      <c r="H27" s="34">
        <v>231.7384</v>
      </c>
      <c r="I27" s="35">
        <f t="shared" si="79"/>
        <v>1295.76</v>
      </c>
      <c r="J27" s="34">
        <v>7342.9328</v>
      </c>
      <c r="K27" s="37">
        <f t="shared" si="164"/>
        <v>38.5288</v>
      </c>
      <c r="L27" s="34">
        <v>36792.031</v>
      </c>
      <c r="M27" s="43">
        <f t="shared" si="206"/>
        <v>129.345999999998</v>
      </c>
      <c r="N27" s="34">
        <v>3705.889</v>
      </c>
      <c r="O27" s="35">
        <f t="shared" si="200"/>
        <v>4100.99999999966</v>
      </c>
      <c r="P27" s="34">
        <v>90.512184</v>
      </c>
      <c r="Q27" s="48">
        <f t="shared" si="83"/>
        <v>406.943999999996</v>
      </c>
      <c r="R27" s="34">
        <v>2409445.86</v>
      </c>
      <c r="S27" s="49">
        <f t="shared" si="191"/>
        <v>3650.2370000002</v>
      </c>
      <c r="T27" s="34">
        <v>2807.5552</v>
      </c>
      <c r="U27" s="48">
        <f t="shared" si="136"/>
        <v>6783.60000000021</v>
      </c>
      <c r="V27" s="34">
        <v>760.1304</v>
      </c>
      <c r="W27" s="35">
        <f t="shared" si="160"/>
        <v>2218.79999999999</v>
      </c>
      <c r="X27" s="34">
        <v>51.280204</v>
      </c>
      <c r="Y27" s="35">
        <f t="shared" si="86"/>
        <v>15308.0000000045</v>
      </c>
      <c r="Z27" s="34">
        <v>23.266712</v>
      </c>
      <c r="AA27" s="37">
        <f t="shared" si="12"/>
        <v>255.748000000001</v>
      </c>
      <c r="AB27" s="34">
        <v>146.2384</v>
      </c>
      <c r="AC27" s="35">
        <f t="shared" si="87"/>
        <v>343.399999999974</v>
      </c>
      <c r="AD27" s="34">
        <v>780659.977</v>
      </c>
      <c r="AE27" s="43">
        <f t="shared" si="182"/>
        <v>433.330000000075</v>
      </c>
      <c r="AF27" s="34">
        <v>3345934.483</v>
      </c>
      <c r="AG27" s="43">
        <f t="shared" si="201"/>
        <v>541.862999999896</v>
      </c>
      <c r="AH27" s="39">
        <v>284.92138</v>
      </c>
      <c r="AI27" s="35">
        <f t="shared" si="168"/>
        <v>4731.02</v>
      </c>
      <c r="AJ27" s="34">
        <v>310.448</v>
      </c>
      <c r="AK27" s="35">
        <f t="shared" si="91"/>
        <v>773.660000000007</v>
      </c>
      <c r="AL27" s="34">
        <v>86.82736</v>
      </c>
      <c r="AM27" s="37">
        <f t="shared" si="92"/>
        <v>1592.68</v>
      </c>
      <c r="AN27" s="34">
        <v>394.98216</v>
      </c>
      <c r="AO27" s="51">
        <f t="shared" si="171"/>
        <v>379.079999999988</v>
      </c>
      <c r="AP27" s="54">
        <v>3974.2472</v>
      </c>
      <c r="AQ27" s="51">
        <f t="shared" si="94"/>
        <v>2.00000000040745</v>
      </c>
      <c r="AR27" s="34">
        <v>360.37552</v>
      </c>
      <c r="AS27" s="35">
        <f t="shared" si="174"/>
        <v>1224.2</v>
      </c>
      <c r="AT27" s="34">
        <v>420.66996</v>
      </c>
      <c r="AU27" s="35">
        <f t="shared" si="96"/>
        <v>1265.15999999998</v>
      </c>
      <c r="AV27" s="34">
        <v>215994.216</v>
      </c>
      <c r="AW27" s="35">
        <f t="shared" si="154"/>
        <v>243.795000000013</v>
      </c>
      <c r="AX27" s="56">
        <v>58007.821</v>
      </c>
      <c r="AY27" s="35">
        <f t="shared" si="192"/>
        <v>83.3249999999971</v>
      </c>
      <c r="AZ27" s="34">
        <v>1886.748</v>
      </c>
      <c r="BA27" s="51">
        <f t="shared" si="176"/>
        <v>2055.00000000006</v>
      </c>
      <c r="BB27" s="34">
        <v>656.30272</v>
      </c>
      <c r="BC27" s="49">
        <f t="shared" si="177"/>
        <v>429.8</v>
      </c>
      <c r="BD27" s="34">
        <v>942.91752</v>
      </c>
      <c r="BE27" s="59">
        <f t="shared" si="184"/>
        <v>2.96000000003005</v>
      </c>
      <c r="BF27" s="34">
        <v>29537</v>
      </c>
      <c r="BG27" s="51">
        <f t="shared" si="149"/>
        <v>10</v>
      </c>
      <c r="BH27" s="34">
        <v>53798</v>
      </c>
      <c r="BI27" s="51">
        <f t="shared" si="128"/>
        <v>4920</v>
      </c>
      <c r="BJ27" s="34">
        <v>58459</v>
      </c>
      <c r="BK27" s="43">
        <f t="shared" si="101"/>
        <v>4130</v>
      </c>
      <c r="BL27" s="34">
        <v>643.00548</v>
      </c>
      <c r="BM27" s="51">
        <f t="shared" si="156"/>
        <v>10925.44</v>
      </c>
      <c r="BN27" s="52">
        <v>0</v>
      </c>
      <c r="BO27" s="63">
        <v>0</v>
      </c>
      <c r="BP27" s="34">
        <v>182.35898</v>
      </c>
      <c r="BQ27" s="51">
        <f t="shared" si="103"/>
        <v>2178.15999999999</v>
      </c>
      <c r="BR27" s="34">
        <v>129.66316</v>
      </c>
      <c r="BS27" s="55">
        <f t="shared" si="104"/>
        <v>365.479999999991</v>
      </c>
      <c r="BT27" s="34">
        <v>53.222472</v>
      </c>
      <c r="BU27" s="51">
        <f t="shared" si="186"/>
        <v>349.791999999994</v>
      </c>
      <c r="BV27" s="34">
        <v>149.57305</v>
      </c>
      <c r="BW27" s="55">
        <f t="shared" si="202"/>
        <v>1346.73000000001</v>
      </c>
      <c r="BX27" s="34">
        <v>536.602</v>
      </c>
      <c r="BY27" s="55">
        <f t="shared" si="203"/>
        <v>526.520000000005</v>
      </c>
      <c r="BZ27" s="34">
        <v>44.834748</v>
      </c>
      <c r="CA27" s="55">
        <f t="shared" si="195"/>
        <v>304.552000000001</v>
      </c>
      <c r="CB27" s="52">
        <v>355.7508</v>
      </c>
      <c r="CC27" s="55">
        <f t="shared" si="208"/>
        <v>407.839999999965</v>
      </c>
      <c r="CD27" s="34">
        <v>2021.762</v>
      </c>
      <c r="CE27" s="35">
        <f t="shared" si="106"/>
        <v>6.69399999999996</v>
      </c>
      <c r="CF27" s="66">
        <v>226484.16</v>
      </c>
      <c r="CG27" s="35">
        <f t="shared" si="196"/>
        <v>84.3679999999877</v>
      </c>
      <c r="CH27" s="34">
        <v>3139.8</v>
      </c>
      <c r="CI27" s="35">
        <f t="shared" si="197"/>
        <v>599.999999999909</v>
      </c>
      <c r="CJ27" s="34">
        <v>3265.8</v>
      </c>
      <c r="CK27" s="55">
        <f t="shared" si="141"/>
        <v>699.999999999818</v>
      </c>
      <c r="CL27" s="70">
        <v>40.93</v>
      </c>
      <c r="CM27" s="55">
        <f t="shared" si="209"/>
        <v>1020</v>
      </c>
      <c r="CN27" s="34">
        <v>0</v>
      </c>
      <c r="CO27" s="71"/>
      <c r="CP27" s="71"/>
      <c r="CQ27" s="43">
        <v>0</v>
      </c>
      <c r="CR27" s="34">
        <v>6700103.139</v>
      </c>
      <c r="CS27" s="43">
        <f t="shared" si="179"/>
        <v>2997.71499999985</v>
      </c>
      <c r="CT27" s="34">
        <v>3923.8068</v>
      </c>
      <c r="CU27" s="55">
        <f t="shared" si="157"/>
        <v>1317.19999999996</v>
      </c>
      <c r="CV27" s="34">
        <v>241.65314</v>
      </c>
      <c r="CW27" s="35">
        <f t="shared" si="150"/>
        <v>36.059999999992</v>
      </c>
      <c r="CX27" s="76">
        <v>638.496</v>
      </c>
      <c r="CY27" s="55">
        <f t="shared" si="165"/>
        <v>0</v>
      </c>
      <c r="CZ27" s="71"/>
      <c r="DA27" s="34">
        <v>30.351162</v>
      </c>
      <c r="DB27" s="51">
        <f t="shared" si="113"/>
        <v>346.772000000001</v>
      </c>
      <c r="DC27" s="37">
        <f t="shared" si="114"/>
        <v>7706.67700000026</v>
      </c>
      <c r="DD27" s="34">
        <v>4168.5792</v>
      </c>
      <c r="DE27" s="51">
        <f t="shared" si="190"/>
        <v>1185.99999999969</v>
      </c>
      <c r="DF27" s="34">
        <v>0</v>
      </c>
      <c r="DG27" s="55">
        <f t="shared" si="210"/>
        <v>0</v>
      </c>
      <c r="DH27" s="34">
        <v>3891.3864</v>
      </c>
      <c r="DI27" s="55">
        <f t="shared" si="187"/>
        <v>295.200000000023</v>
      </c>
      <c r="DJ27" s="34">
        <v>311.49036</v>
      </c>
      <c r="DK27" s="51">
        <f t="shared" si="207"/>
        <v>103.47999999999</v>
      </c>
      <c r="DL27" s="34">
        <v>17768.21</v>
      </c>
      <c r="DM27" s="60">
        <f t="shared" si="188"/>
        <v>0</v>
      </c>
      <c r="DN27" s="34">
        <v>20783.407</v>
      </c>
      <c r="DO27" s="55">
        <f t="shared" si="166"/>
        <v>31.1749999999993</v>
      </c>
      <c r="DP27" s="34">
        <v>200.517</v>
      </c>
      <c r="DQ27" s="55">
        <f t="shared" si="205"/>
        <v>512</v>
      </c>
      <c r="DR27" s="81">
        <v>54327</v>
      </c>
      <c r="DS27" s="81">
        <v>3619</v>
      </c>
      <c r="DT27" s="81">
        <f t="shared" si="121"/>
        <v>57946</v>
      </c>
      <c r="DU27" s="82">
        <v>1157</v>
      </c>
      <c r="DV27" s="83">
        <v>7879</v>
      </c>
      <c r="DW27" s="82">
        <v>0</v>
      </c>
      <c r="DX27" s="84"/>
      <c r="DY27" s="100">
        <f t="shared" si="142"/>
        <v>0</v>
      </c>
      <c r="DZ27" s="101">
        <f t="shared" si="199"/>
        <v>3.12791702679343</v>
      </c>
      <c r="EA27" s="102"/>
      <c r="EB27" s="103">
        <f t="shared" si="143"/>
        <v>365.479999999991</v>
      </c>
      <c r="EC27" s="103">
        <f t="shared" si="144"/>
        <v>349.791999999994</v>
      </c>
      <c r="ED27" s="103">
        <f t="shared" si="145"/>
        <v>1346.73000000001</v>
      </c>
      <c r="EE27" s="103">
        <f t="shared" si="146"/>
        <v>526.520000000005</v>
      </c>
      <c r="EF27" s="103">
        <f t="shared" si="147"/>
        <v>304.552000000001</v>
      </c>
      <c r="EG27" s="103">
        <f t="shared" si="148"/>
        <v>407.839999999965</v>
      </c>
      <c r="EH27" s="112">
        <f t="shared" si="131"/>
        <v>3300.91399999996</v>
      </c>
      <c r="EK27" s="93"/>
      <c r="EL27" s="113"/>
      <c r="EM27" s="114"/>
      <c r="EY27" s="108">
        <f t="shared" si="132"/>
        <v>2178.15999999999</v>
      </c>
      <c r="EZ27" s="108">
        <f t="shared" si="133"/>
        <v>3300.91399999996</v>
      </c>
      <c r="FA27" s="118">
        <f t="shared" si="122"/>
        <v>7706.67700000026</v>
      </c>
      <c r="FB27" s="108">
        <f t="shared" si="123"/>
        <v>379.079999999988</v>
      </c>
      <c r="FC27" s="108">
        <f t="shared" si="124"/>
        <v>2.00000000040745</v>
      </c>
      <c r="FD27" s="108">
        <f t="shared" si="163"/>
        <v>1224.2</v>
      </c>
      <c r="FE27" s="108">
        <f t="shared" si="125"/>
        <v>1265.15999999998</v>
      </c>
      <c r="FF27" s="108">
        <f t="shared" si="126"/>
        <v>1185.99999999969</v>
      </c>
      <c r="FG27" s="108">
        <f t="shared" si="127"/>
        <v>3650.2370000002</v>
      </c>
      <c r="FH27" s="108" t="e">
        <f>#REF!</f>
        <v>#REF!</v>
      </c>
      <c r="FI27" s="118" t="e">
        <f t="shared" si="135"/>
        <v>#REF!</v>
      </c>
    </row>
    <row r="28" s="19" customFormat="1" ht="24.95" customHeight="1" spans="1:165">
      <c r="A28" s="33">
        <v>45803</v>
      </c>
      <c r="B28" s="34">
        <v>40.498736</v>
      </c>
      <c r="C28" s="35">
        <f t="shared" ref="C28:C34" si="211">(B29-B28)*1000</f>
        <v>228.375999999997</v>
      </c>
      <c r="D28" s="36">
        <v>14359.454</v>
      </c>
      <c r="E28" s="35">
        <f t="shared" ref="E28:E34" si="212">D29-D28</f>
        <v>47.107</v>
      </c>
      <c r="F28" s="34">
        <v>0</v>
      </c>
      <c r="G28" s="35">
        <f t="shared" ref="G28:G31" si="213">(F29-F28)*1000</f>
        <v>0</v>
      </c>
      <c r="H28" s="34">
        <v>233.03416</v>
      </c>
      <c r="I28" s="35">
        <f t="shared" ref="I28:I34" si="214">(H29-H28)*1000</f>
        <v>1360.51999999998</v>
      </c>
      <c r="J28" s="34">
        <v>7381.4616</v>
      </c>
      <c r="K28" s="37">
        <f t="shared" ref="K28:K34" si="215">(J29-J28)</f>
        <v>39.0976000000001</v>
      </c>
      <c r="L28" s="34">
        <v>36921.377</v>
      </c>
      <c r="M28" s="43">
        <f t="shared" si="206"/>
        <v>226.550000000003</v>
      </c>
      <c r="N28" s="34">
        <v>3709.99</v>
      </c>
      <c r="O28" s="35">
        <f t="shared" ref="O28:O34" si="216">(N29-N28)*1000</f>
        <v>4086.00000000024</v>
      </c>
      <c r="P28" s="34">
        <v>90.919128</v>
      </c>
      <c r="Q28" s="48">
        <f t="shared" ref="Q28:Q33" si="217">(P29-P28)*1000</f>
        <v>431.691999999998</v>
      </c>
      <c r="R28" s="34">
        <v>2413096.097</v>
      </c>
      <c r="S28" s="49">
        <f t="shared" ref="S28:S34" si="218">(R29-R28)</f>
        <v>3659.49200000009</v>
      </c>
      <c r="T28" s="34">
        <v>2814.3388</v>
      </c>
      <c r="U28" s="48">
        <f t="shared" si="136"/>
        <v>7198.80000000012</v>
      </c>
      <c r="V28" s="34">
        <v>762.3492</v>
      </c>
      <c r="W28" s="35">
        <f t="shared" ref="W28:W34" si="219">(V29-V28)*1000</f>
        <v>2453.92000000004</v>
      </c>
      <c r="X28" s="34">
        <v>51.295512</v>
      </c>
      <c r="Y28" s="35">
        <f t="shared" ref="Y28:Y34" si="220">(X29-X28)*1000000</f>
        <v>17083.999999997</v>
      </c>
      <c r="Z28" s="34">
        <v>23.52246</v>
      </c>
      <c r="AA28" s="37">
        <f t="shared" si="12"/>
        <v>324.820000000003</v>
      </c>
      <c r="AB28" s="34">
        <v>146.5818</v>
      </c>
      <c r="AC28" s="35">
        <f t="shared" ref="AC28:AC34" si="221">(AB29-AB28)*1000</f>
        <v>483.090000000004</v>
      </c>
      <c r="AD28" s="34">
        <v>781093.307</v>
      </c>
      <c r="AE28" s="43">
        <f t="shared" ref="AE28:AE34" si="222">(AD29-AD28)</f>
        <v>418.353999999934</v>
      </c>
      <c r="AF28" s="34">
        <v>3346476.346</v>
      </c>
      <c r="AG28" s="43">
        <f t="shared" ref="AG28:AG34" si="223">(AF29-AF28)</f>
        <v>872.587000000291</v>
      </c>
      <c r="AH28" s="39">
        <v>289.6524</v>
      </c>
      <c r="AI28" s="35">
        <f t="shared" ref="AI28:AI34" si="224">(AH29-AH28)*1000</f>
        <v>6045.39999999997</v>
      </c>
      <c r="AJ28" s="34">
        <v>311.22166</v>
      </c>
      <c r="AK28" s="35">
        <f t="shared" ref="AK28:AK34" si="225">(AJ29-AJ28)*1000</f>
        <v>1206.04000000003</v>
      </c>
      <c r="AL28" s="34">
        <v>88.42004</v>
      </c>
      <c r="AM28" s="37">
        <f t="shared" si="92"/>
        <v>1893.488</v>
      </c>
      <c r="AN28" s="34">
        <v>395.36124</v>
      </c>
      <c r="AO28" s="51">
        <f t="shared" ref="AO28:AO34" si="226">(AN29-AN28)*1000</f>
        <v>0</v>
      </c>
      <c r="AP28" s="54">
        <v>3974.2492</v>
      </c>
      <c r="AQ28" s="51">
        <f t="shared" ref="AQ28:AQ34" si="227">(AP29-AP28)*1000</f>
        <v>0</v>
      </c>
      <c r="AR28" s="34">
        <v>361.59972</v>
      </c>
      <c r="AS28" s="35">
        <f t="shared" ref="AS28:AS34" si="228">(AR29-AR28)*1000</f>
        <v>1906.88</v>
      </c>
      <c r="AT28" s="34">
        <v>421.93512</v>
      </c>
      <c r="AU28" s="35">
        <f t="shared" ref="AU28:AU34" si="229">(AT29-AT28)*1000</f>
        <v>1282.64000000001</v>
      </c>
      <c r="AV28" s="34">
        <v>216238.011</v>
      </c>
      <c r="AW28" s="35">
        <f t="shared" ref="AW28:AW34" si="230">(AV29-AV28)</f>
        <v>303.975999999995</v>
      </c>
      <c r="AX28" s="56">
        <v>58091.146</v>
      </c>
      <c r="AY28" s="35">
        <f t="shared" ref="AY28:AY34" si="231">AX29-AX28</f>
        <v>70.3399999999965</v>
      </c>
      <c r="AZ28" s="34">
        <v>1888.803</v>
      </c>
      <c r="BA28" s="51">
        <f t="shared" ref="BA28:BA34" si="232">(AZ29-AZ28)*1000</f>
        <v>2238.99999999981</v>
      </c>
      <c r="BB28" s="34">
        <v>656.73252</v>
      </c>
      <c r="BC28" s="49">
        <f t="shared" ref="BC28:BC34" si="233">(BB29-BB28)*1000</f>
        <v>292.55999999998</v>
      </c>
      <c r="BD28" s="34">
        <v>942.92048</v>
      </c>
      <c r="BE28" s="59">
        <f t="shared" ref="BE28:BE34" si="234">(BD29-BD28)*1000</f>
        <v>8.32000000002608</v>
      </c>
      <c r="BF28" s="34">
        <v>29538</v>
      </c>
      <c r="BG28" s="51">
        <f t="shared" ref="BG28:BG34" si="235">(BF29-BF28)*10</f>
        <v>40</v>
      </c>
      <c r="BH28" s="34">
        <v>54290</v>
      </c>
      <c r="BI28" s="51">
        <f t="shared" ref="BI28:BI34" si="236">(BH29-BH28)*10</f>
        <v>4950</v>
      </c>
      <c r="BJ28" s="34">
        <v>58872</v>
      </c>
      <c r="BK28" s="43">
        <f t="shared" ref="BK28:BK34" si="237">(BJ29-BJ28)*10</f>
        <v>4210</v>
      </c>
      <c r="BL28" s="34">
        <v>653.93092</v>
      </c>
      <c r="BM28" s="51">
        <f t="shared" ref="BM28:BM34" si="238">(BL29-BL28)*1000</f>
        <v>12488.56</v>
      </c>
      <c r="BN28" s="52">
        <v>0</v>
      </c>
      <c r="BO28" s="63">
        <v>0</v>
      </c>
      <c r="BP28" s="34">
        <v>184.53714</v>
      </c>
      <c r="BQ28" s="51">
        <f t="shared" ref="BQ28:BQ34" si="239">(BP29-BP28)*1000</f>
        <v>2409.42000000001</v>
      </c>
      <c r="BR28" s="34">
        <v>130.02864</v>
      </c>
      <c r="BS28" s="55">
        <f t="shared" ref="BS28:BS34" si="240">(BR29-BR28)*1000</f>
        <v>357.210000000009</v>
      </c>
      <c r="BT28" s="34">
        <v>53.572264</v>
      </c>
      <c r="BU28" s="51">
        <f t="shared" ref="BU28:BU33" si="241">(BT29-BT28)*1000</f>
        <v>348.952000000004</v>
      </c>
      <c r="BV28" s="34">
        <v>150.91978</v>
      </c>
      <c r="BW28" s="55">
        <f t="shared" ref="BW28:BW34" si="242">(BV29-BV28)*1000</f>
        <v>1349.13</v>
      </c>
      <c r="BX28" s="34">
        <v>537.12852</v>
      </c>
      <c r="BY28" s="55">
        <f t="shared" ref="BY28:BY34" si="243">(BX29-BX28)*1000</f>
        <v>546.960000000013</v>
      </c>
      <c r="BZ28" s="34">
        <v>45.1393</v>
      </c>
      <c r="CA28" s="55">
        <f t="shared" ref="CA28:CA34" si="244">(BZ29-BZ28)*1000</f>
        <v>330.960000000005</v>
      </c>
      <c r="CB28" s="52">
        <v>356.15864</v>
      </c>
      <c r="CC28" s="55">
        <f t="shared" si="208"/>
        <v>433.760000000007</v>
      </c>
      <c r="CD28" s="34">
        <v>2028.456</v>
      </c>
      <c r="CE28" s="35">
        <f t="shared" ref="CE28:CE34" si="245">(CD29-CD28)</f>
        <v>6.625</v>
      </c>
      <c r="CF28" s="66">
        <v>226568.528</v>
      </c>
      <c r="CG28" s="35">
        <f t="shared" ref="CG28:CG34" si="246">CF29-CF28</f>
        <v>41.8240000000224</v>
      </c>
      <c r="CH28" s="34">
        <v>3140.4</v>
      </c>
      <c r="CI28" s="35">
        <f t="shared" ref="CI28:CI34" si="247">(CH29-CH28)*1000</f>
        <v>699.999999999818</v>
      </c>
      <c r="CJ28" s="34">
        <v>3266.5</v>
      </c>
      <c r="CK28" s="55">
        <f t="shared" si="141"/>
        <v>800.000000000182</v>
      </c>
      <c r="CL28" s="70">
        <v>41.95</v>
      </c>
      <c r="CM28" s="55">
        <f t="shared" si="209"/>
        <v>1020</v>
      </c>
      <c r="CN28" s="34">
        <v>0</v>
      </c>
      <c r="CO28" s="71"/>
      <c r="CP28" s="71"/>
      <c r="CQ28" s="43">
        <v>0</v>
      </c>
      <c r="CR28" s="34">
        <v>6703100.854</v>
      </c>
      <c r="CS28" s="43">
        <f t="shared" ref="CS28:CS34" si="248">CR29-CR28</f>
        <v>4265.98099999968</v>
      </c>
      <c r="CT28" s="34">
        <v>3925.124</v>
      </c>
      <c r="CU28" s="55">
        <f t="shared" ref="CU28:CU34" si="249">(CT29-CT28)*1000</f>
        <v>1486.00000000033</v>
      </c>
      <c r="CV28" s="34">
        <v>241.6892</v>
      </c>
      <c r="CW28" s="35">
        <f t="shared" ref="CW28:CW34" si="250">(CV29-CV28)*1000</f>
        <v>9.68000000000302</v>
      </c>
      <c r="CX28" s="76">
        <v>638.496</v>
      </c>
      <c r="CY28" s="55">
        <f t="shared" ref="CY28:CZ34" si="251">(CX29-CX28)*1000</f>
        <v>0</v>
      </c>
      <c r="CZ28" s="71"/>
      <c r="DA28" s="34">
        <v>30.697934</v>
      </c>
      <c r="DB28" s="51">
        <f t="shared" si="113"/>
        <v>381.309999999999</v>
      </c>
      <c r="DC28" s="37">
        <f t="shared" ref="DC28:DC34" si="252">AO28+AQ28+AS28+AU28+DE28+S28</f>
        <v>8351.41200000041</v>
      </c>
      <c r="DD28" s="34">
        <v>4169.7652</v>
      </c>
      <c r="DE28" s="51">
        <f t="shared" ref="DE28:DE34" si="253">(DD29-DD28)*1000</f>
        <v>1502.40000000031</v>
      </c>
      <c r="DF28" s="34">
        <v>0</v>
      </c>
      <c r="DG28" s="55">
        <f t="shared" si="210"/>
        <v>0</v>
      </c>
      <c r="DH28" s="34">
        <v>3891.6816</v>
      </c>
      <c r="DI28" s="55">
        <f t="shared" ref="DI28:DI34" si="254">(DH29-DH28)*1000</f>
        <v>1014.00000000012</v>
      </c>
      <c r="DJ28" s="34">
        <v>311.59384</v>
      </c>
      <c r="DK28" s="51">
        <f t="shared" ref="DK28:DK33" si="255">(DJ29-DJ28)*1000</f>
        <v>171.339999999987</v>
      </c>
      <c r="DL28" s="34">
        <v>17768.21</v>
      </c>
      <c r="DM28" s="60">
        <f t="shared" ref="DM28:DM34" si="256">(DL29-DL28)*2.936</f>
        <v>0</v>
      </c>
      <c r="DN28" s="34">
        <v>20814.582</v>
      </c>
      <c r="DO28" s="55">
        <f t="shared" ref="DO28:DO34" si="257">DN29-DN28</f>
        <v>47.6000000000022</v>
      </c>
      <c r="DP28" s="34">
        <v>201.029</v>
      </c>
      <c r="DQ28" s="55">
        <f t="shared" ref="DQ28:DQ34" si="258">(DP29-DP28)*1000</f>
        <v>615.000000000009</v>
      </c>
      <c r="DR28" s="81">
        <v>64299</v>
      </c>
      <c r="DS28" s="81">
        <v>0</v>
      </c>
      <c r="DT28" s="81">
        <f t="shared" ref="DT28:DT34" si="259">DR28+DS28</f>
        <v>64299</v>
      </c>
      <c r="DU28" s="82">
        <v>0</v>
      </c>
      <c r="DV28" s="83">
        <v>7755</v>
      </c>
      <c r="DW28" s="82">
        <v>550</v>
      </c>
      <c r="DX28" s="84"/>
      <c r="DY28" s="100">
        <f t="shared" ref="DY28:DY33" si="260">DM28</f>
        <v>0</v>
      </c>
      <c r="DZ28" s="101" t="e">
        <f t="shared" ref="DZ28:DZ33" si="261">DS28/DU28</f>
        <v>#DIV/0!</v>
      </c>
      <c r="EA28" s="102"/>
      <c r="EB28" s="103">
        <f t="shared" ref="EB28:EB33" si="262">BS28</f>
        <v>357.210000000009</v>
      </c>
      <c r="EC28" s="103">
        <f t="shared" ref="EC28:EC33" si="263">BU28</f>
        <v>348.952000000004</v>
      </c>
      <c r="ED28" s="103">
        <f t="shared" ref="ED28:ED33" si="264">BW28</f>
        <v>1349.13</v>
      </c>
      <c r="EE28" s="103">
        <f t="shared" ref="EE28:EE33" si="265">BY28</f>
        <v>546.960000000013</v>
      </c>
      <c r="EF28" s="103">
        <f t="shared" ref="EF28:EF33" si="266">CA28</f>
        <v>330.960000000005</v>
      </c>
      <c r="EG28" s="103">
        <f t="shared" ref="EG28:EG33" si="267">CC28</f>
        <v>433.760000000007</v>
      </c>
      <c r="EH28" s="112">
        <f t="shared" ref="EH28:EH33" si="268">SUM(EB28:EG28)</f>
        <v>3366.97200000004</v>
      </c>
      <c r="EK28" s="93"/>
      <c r="EL28" s="113"/>
      <c r="EM28" s="114"/>
      <c r="EY28" s="108">
        <f t="shared" ref="EY28:EY33" si="269">BQ28</f>
        <v>2409.42000000001</v>
      </c>
      <c r="EZ28" s="108">
        <f t="shared" ref="EZ28:EZ33" si="270">BS28+BU28+BW28+BY28+CA28+CC28</f>
        <v>3366.97200000004</v>
      </c>
      <c r="FA28" s="118">
        <f t="shared" ref="FA28:FA33" si="271">DC28</f>
        <v>8351.41200000041</v>
      </c>
      <c r="FB28" s="108">
        <f t="shared" ref="FB28:FB33" si="272">AO28</f>
        <v>0</v>
      </c>
      <c r="FC28" s="108">
        <f t="shared" ref="FC28:FC33" si="273">AQ28</f>
        <v>0</v>
      </c>
      <c r="FD28" s="108">
        <f t="shared" ref="FD28:FD33" si="274">AS28</f>
        <v>1906.88</v>
      </c>
      <c r="FE28" s="108">
        <f t="shared" ref="FE28:FE33" si="275">AU28</f>
        <v>1282.64000000001</v>
      </c>
      <c r="FF28" s="108">
        <f t="shared" ref="FF28:FF33" si="276">DE28</f>
        <v>1502.40000000031</v>
      </c>
      <c r="FG28" s="108">
        <f t="shared" ref="FG28:FG33" si="277">S28</f>
        <v>3659.49200000009</v>
      </c>
      <c r="FH28" s="108" t="e">
        <f>#REF!</f>
        <v>#REF!</v>
      </c>
      <c r="FI28" s="118" t="e">
        <f t="shared" ref="FI28:FI33" si="278">SUM(FB28:FH28)</f>
        <v>#REF!</v>
      </c>
    </row>
    <row r="29" s="19" customFormat="1" ht="24.95" customHeight="1" spans="1:165">
      <c r="A29" s="33">
        <v>45804</v>
      </c>
      <c r="B29" s="34">
        <v>40.727112</v>
      </c>
      <c r="C29" s="35">
        <f t="shared" si="211"/>
        <v>186.864</v>
      </c>
      <c r="D29" s="36">
        <v>14406.561</v>
      </c>
      <c r="E29" s="35">
        <f t="shared" si="212"/>
        <v>48.9449999999997</v>
      </c>
      <c r="F29" s="34">
        <v>0</v>
      </c>
      <c r="G29" s="35">
        <f t="shared" si="213"/>
        <v>0</v>
      </c>
      <c r="H29" s="34">
        <v>234.39468</v>
      </c>
      <c r="I29" s="35">
        <f t="shared" si="214"/>
        <v>875.580000000014</v>
      </c>
      <c r="J29" s="34">
        <v>7420.5592</v>
      </c>
      <c r="K29" s="37">
        <f t="shared" si="215"/>
        <v>35.4848000000002</v>
      </c>
      <c r="L29" s="34">
        <v>37147.927</v>
      </c>
      <c r="M29" s="43">
        <f t="shared" ref="M29:M33" si="279">(L30-L29)</f>
        <v>231.327999999994</v>
      </c>
      <c r="N29" s="34">
        <v>3714.076</v>
      </c>
      <c r="O29" s="35">
        <f t="shared" si="216"/>
        <v>2641.99999999983</v>
      </c>
      <c r="P29" s="34">
        <v>91.35082</v>
      </c>
      <c r="Q29" s="48">
        <f t="shared" si="217"/>
        <v>436.756000000003</v>
      </c>
      <c r="R29" s="34">
        <v>2416755.589</v>
      </c>
      <c r="S29" s="49">
        <f t="shared" si="218"/>
        <v>3641.58199999994</v>
      </c>
      <c r="T29" s="34">
        <v>2821.5376</v>
      </c>
      <c r="U29" s="48">
        <f t="shared" si="136"/>
        <v>7484.79999999972</v>
      </c>
      <c r="V29" s="34">
        <v>764.80312</v>
      </c>
      <c r="W29" s="35">
        <f t="shared" si="219"/>
        <v>2511.12000000001</v>
      </c>
      <c r="X29" s="34">
        <v>51.312596</v>
      </c>
      <c r="Y29" s="35">
        <f t="shared" si="220"/>
        <v>15968.0000000009</v>
      </c>
      <c r="Z29" s="34">
        <v>23.84728</v>
      </c>
      <c r="AA29" s="37">
        <f t="shared" si="12"/>
        <v>334.277999999998</v>
      </c>
      <c r="AB29" s="34">
        <v>147.06489</v>
      </c>
      <c r="AC29" s="35">
        <f t="shared" si="221"/>
        <v>488.09</v>
      </c>
      <c r="AD29" s="34">
        <v>781511.661</v>
      </c>
      <c r="AE29" s="43">
        <f t="shared" si="222"/>
        <v>381.037000000011</v>
      </c>
      <c r="AF29" s="34">
        <v>3347348.933</v>
      </c>
      <c r="AG29" s="43">
        <f t="shared" si="223"/>
        <v>853.85599999968</v>
      </c>
      <c r="AH29" s="39">
        <v>295.6978</v>
      </c>
      <c r="AI29" s="35">
        <f t="shared" si="224"/>
        <v>6475.64000000006</v>
      </c>
      <c r="AJ29" s="34">
        <v>312.4277</v>
      </c>
      <c r="AK29" s="35">
        <f t="shared" si="225"/>
        <v>1136.15999999996</v>
      </c>
      <c r="AL29" s="34">
        <v>90.313528</v>
      </c>
      <c r="AM29" s="37">
        <f t="shared" si="92"/>
        <v>1937.704</v>
      </c>
      <c r="AN29" s="34">
        <v>395.36124</v>
      </c>
      <c r="AO29" s="51">
        <f t="shared" si="226"/>
        <v>0</v>
      </c>
      <c r="AP29" s="54">
        <v>3974.2492</v>
      </c>
      <c r="AQ29" s="51">
        <f t="shared" si="227"/>
        <v>387.199999999666</v>
      </c>
      <c r="AR29" s="34">
        <v>363.5066</v>
      </c>
      <c r="AS29" s="35">
        <f t="shared" si="228"/>
        <v>1506.84000000001</v>
      </c>
      <c r="AT29" s="34">
        <v>423.21776</v>
      </c>
      <c r="AU29" s="35">
        <f t="shared" si="229"/>
        <v>1115.79999999998</v>
      </c>
      <c r="AV29" s="34">
        <v>216541.987</v>
      </c>
      <c r="AW29" s="35">
        <f t="shared" si="230"/>
        <v>219.372999999992</v>
      </c>
      <c r="AX29" s="56">
        <v>58161.486</v>
      </c>
      <c r="AY29" s="35">
        <f t="shared" si="231"/>
        <v>108.210000000006</v>
      </c>
      <c r="AZ29" s="34">
        <v>1891.042</v>
      </c>
      <c r="BA29" s="51">
        <f t="shared" si="232"/>
        <v>2279</v>
      </c>
      <c r="BB29" s="34">
        <v>657.02508</v>
      </c>
      <c r="BC29" s="49">
        <f t="shared" si="233"/>
        <v>533.559999999966</v>
      </c>
      <c r="BD29" s="34">
        <v>942.9288</v>
      </c>
      <c r="BE29" s="59">
        <f t="shared" si="234"/>
        <v>5.35999999999603</v>
      </c>
      <c r="BF29" s="34">
        <v>29542</v>
      </c>
      <c r="BG29" s="51">
        <f t="shared" si="235"/>
        <v>2100</v>
      </c>
      <c r="BH29" s="34">
        <v>54785</v>
      </c>
      <c r="BI29" s="51">
        <f t="shared" si="236"/>
        <v>4980</v>
      </c>
      <c r="BJ29" s="34">
        <v>59293</v>
      </c>
      <c r="BK29" s="43">
        <f t="shared" si="237"/>
        <v>4200</v>
      </c>
      <c r="BL29" s="34">
        <v>666.41948</v>
      </c>
      <c r="BM29" s="51">
        <f t="shared" si="238"/>
        <v>12926.7599999999</v>
      </c>
      <c r="BN29" s="52">
        <v>0</v>
      </c>
      <c r="BO29" s="63">
        <v>0</v>
      </c>
      <c r="BP29" s="34">
        <v>186.94656</v>
      </c>
      <c r="BQ29" s="51">
        <f t="shared" si="239"/>
        <v>2605.87999999998</v>
      </c>
      <c r="BR29" s="34">
        <v>130.38585</v>
      </c>
      <c r="BS29" s="55">
        <f t="shared" si="240"/>
        <v>370.730000000009</v>
      </c>
      <c r="BT29" s="34">
        <v>53.921216</v>
      </c>
      <c r="BU29" s="51">
        <f t="shared" si="241"/>
        <v>353.344</v>
      </c>
      <c r="BV29" s="34">
        <v>152.26891</v>
      </c>
      <c r="BW29" s="55">
        <f t="shared" si="242"/>
        <v>1310.41999999999</v>
      </c>
      <c r="BX29" s="34">
        <v>537.67548</v>
      </c>
      <c r="BY29" s="55">
        <f t="shared" si="243"/>
        <v>549.039999999991</v>
      </c>
      <c r="BZ29" s="34">
        <v>45.47026</v>
      </c>
      <c r="CA29" s="55">
        <f t="shared" si="244"/>
        <v>328.663999999996</v>
      </c>
      <c r="CB29" s="52">
        <v>356.5924</v>
      </c>
      <c r="CC29" s="55">
        <f t="shared" si="208"/>
        <v>428.760000000011</v>
      </c>
      <c r="CD29" s="34">
        <v>2035.081</v>
      </c>
      <c r="CE29" s="35">
        <f t="shared" si="245"/>
        <v>6.57000000000016</v>
      </c>
      <c r="CF29" s="66">
        <v>226610.352</v>
      </c>
      <c r="CG29" s="35">
        <f t="shared" si="246"/>
        <v>77.4559999999765</v>
      </c>
      <c r="CH29" s="34">
        <v>3141.1</v>
      </c>
      <c r="CI29" s="35">
        <f t="shared" si="247"/>
        <v>99.9999999999091</v>
      </c>
      <c r="CJ29" s="34">
        <v>3267.3</v>
      </c>
      <c r="CK29" s="55">
        <f t="shared" si="141"/>
        <v>0</v>
      </c>
      <c r="CL29" s="70">
        <v>42.97</v>
      </c>
      <c r="CM29" s="55">
        <f t="shared" si="209"/>
        <v>140.000000000001</v>
      </c>
      <c r="CN29" s="34">
        <v>0</v>
      </c>
      <c r="CO29" s="71"/>
      <c r="CP29" s="71"/>
      <c r="CQ29" s="43">
        <v>0</v>
      </c>
      <c r="CR29" s="34">
        <v>6707366.835</v>
      </c>
      <c r="CS29" s="43">
        <f t="shared" si="248"/>
        <v>4427.33000000007</v>
      </c>
      <c r="CT29" s="34">
        <v>3926.61</v>
      </c>
      <c r="CU29" s="55">
        <f t="shared" si="249"/>
        <v>1448.79999999966</v>
      </c>
      <c r="CV29" s="34">
        <v>241.69888</v>
      </c>
      <c r="CW29" s="35">
        <f t="shared" si="250"/>
        <v>9.09999999998945</v>
      </c>
      <c r="CX29" s="76">
        <v>638.496</v>
      </c>
      <c r="CY29" s="55">
        <f t="shared" si="251"/>
        <v>0</v>
      </c>
      <c r="CZ29" s="71"/>
      <c r="DA29" s="34">
        <v>31.079244</v>
      </c>
      <c r="DB29" s="51">
        <f t="shared" si="113"/>
        <v>375.002000000002</v>
      </c>
      <c r="DC29" s="37">
        <f t="shared" si="252"/>
        <v>8307.02199999964</v>
      </c>
      <c r="DD29" s="34">
        <v>4171.2676</v>
      </c>
      <c r="DE29" s="51">
        <f t="shared" si="253"/>
        <v>1655.60000000005</v>
      </c>
      <c r="DF29" s="34">
        <v>0</v>
      </c>
      <c r="DG29" s="55">
        <f t="shared" si="210"/>
        <v>0</v>
      </c>
      <c r="DH29" s="34">
        <v>3892.6956</v>
      </c>
      <c r="DI29" s="55">
        <f t="shared" si="254"/>
        <v>1090.79999999994</v>
      </c>
      <c r="DJ29" s="34">
        <v>311.76518</v>
      </c>
      <c r="DK29" s="51">
        <f t="shared" si="255"/>
        <v>184.02100000003</v>
      </c>
      <c r="DL29" s="34">
        <v>17768.21</v>
      </c>
      <c r="DM29" s="60">
        <f t="shared" si="256"/>
        <v>0</v>
      </c>
      <c r="DN29" s="34">
        <v>20862.182</v>
      </c>
      <c r="DO29" s="55">
        <f t="shared" si="257"/>
        <v>41.1549999999988</v>
      </c>
      <c r="DP29" s="34">
        <v>201.644</v>
      </c>
      <c r="DQ29" s="55">
        <f t="shared" si="258"/>
        <v>870.999999999981</v>
      </c>
      <c r="DR29" s="81">
        <v>64009</v>
      </c>
      <c r="DS29" s="81">
        <v>0</v>
      </c>
      <c r="DT29" s="81">
        <f t="shared" si="259"/>
        <v>64009</v>
      </c>
      <c r="DU29" s="82">
        <v>0</v>
      </c>
      <c r="DV29" s="83">
        <v>20107</v>
      </c>
      <c r="DW29" s="82">
        <v>44655</v>
      </c>
      <c r="DX29" s="84"/>
      <c r="DY29" s="100">
        <f t="shared" si="260"/>
        <v>0</v>
      </c>
      <c r="DZ29" s="101" t="e">
        <f t="shared" si="261"/>
        <v>#DIV/0!</v>
      </c>
      <c r="EA29" s="102"/>
      <c r="EB29" s="103">
        <f t="shared" si="262"/>
        <v>370.730000000009</v>
      </c>
      <c r="EC29" s="103">
        <f t="shared" si="263"/>
        <v>353.344</v>
      </c>
      <c r="ED29" s="103">
        <f t="shared" si="264"/>
        <v>1310.41999999999</v>
      </c>
      <c r="EE29" s="103">
        <f t="shared" si="265"/>
        <v>549.039999999991</v>
      </c>
      <c r="EF29" s="103">
        <f t="shared" si="266"/>
        <v>328.663999999996</v>
      </c>
      <c r="EG29" s="103">
        <f t="shared" si="267"/>
        <v>428.760000000011</v>
      </c>
      <c r="EH29" s="112">
        <f t="shared" si="268"/>
        <v>3340.958</v>
      </c>
      <c r="EK29" s="93"/>
      <c r="EL29" s="113"/>
      <c r="EM29" s="114"/>
      <c r="EY29" s="108">
        <f t="shared" si="269"/>
        <v>2605.87999999998</v>
      </c>
      <c r="EZ29" s="108">
        <f t="shared" si="270"/>
        <v>3340.958</v>
      </c>
      <c r="FA29" s="118">
        <f t="shared" si="271"/>
        <v>8307.02199999964</v>
      </c>
      <c r="FB29" s="108">
        <f t="shared" si="272"/>
        <v>0</v>
      </c>
      <c r="FC29" s="108">
        <f t="shared" si="273"/>
        <v>387.199999999666</v>
      </c>
      <c r="FD29" s="108">
        <f t="shared" si="274"/>
        <v>1506.84000000001</v>
      </c>
      <c r="FE29" s="108">
        <f t="shared" si="275"/>
        <v>1115.79999999998</v>
      </c>
      <c r="FF29" s="108">
        <f t="shared" si="276"/>
        <v>1655.60000000005</v>
      </c>
      <c r="FG29" s="108">
        <f t="shared" si="277"/>
        <v>3641.58199999994</v>
      </c>
      <c r="FH29" s="108" t="e">
        <f>#REF!</f>
        <v>#REF!</v>
      </c>
      <c r="FI29" s="118" t="e">
        <f t="shared" si="278"/>
        <v>#REF!</v>
      </c>
    </row>
    <row r="30" s="19" customFormat="1" ht="24.95" customHeight="1" spans="1:165">
      <c r="A30" s="33">
        <v>45805</v>
      </c>
      <c r="B30" s="34">
        <v>40.913976</v>
      </c>
      <c r="C30" s="35">
        <f t="shared" si="211"/>
        <v>107.464</v>
      </c>
      <c r="D30" s="36">
        <v>14455.506</v>
      </c>
      <c r="E30" s="35">
        <f t="shared" si="212"/>
        <v>29.8970000000008</v>
      </c>
      <c r="F30" s="34">
        <v>0</v>
      </c>
      <c r="G30" s="35">
        <f t="shared" si="213"/>
        <v>0</v>
      </c>
      <c r="H30" s="34">
        <v>235.27026</v>
      </c>
      <c r="I30" s="35">
        <f t="shared" si="214"/>
        <v>1120.63999999998</v>
      </c>
      <c r="J30" s="34">
        <v>7456.044</v>
      </c>
      <c r="K30" s="37">
        <f t="shared" si="215"/>
        <v>39.192</v>
      </c>
      <c r="L30" s="34">
        <v>37379.255</v>
      </c>
      <c r="M30" s="43">
        <f t="shared" si="279"/>
        <v>258.959999999999</v>
      </c>
      <c r="N30" s="34">
        <v>3716.718</v>
      </c>
      <c r="O30" s="35">
        <f t="shared" si="216"/>
        <v>3442.00000000001</v>
      </c>
      <c r="P30" s="34">
        <v>91.787576</v>
      </c>
      <c r="Q30" s="48">
        <f t="shared" si="217"/>
        <v>434.696000000002</v>
      </c>
      <c r="R30" s="34">
        <v>2420397.171</v>
      </c>
      <c r="S30" s="49">
        <f t="shared" si="218"/>
        <v>3640.66399999987</v>
      </c>
      <c r="T30" s="34">
        <v>2829.0224</v>
      </c>
      <c r="U30" s="48">
        <f t="shared" si="136"/>
        <v>7808.19999999994</v>
      </c>
      <c r="V30" s="34">
        <v>767.31424</v>
      </c>
      <c r="W30" s="35">
        <f t="shared" si="219"/>
        <v>2489.19999999998</v>
      </c>
      <c r="X30" s="34">
        <v>51.328564</v>
      </c>
      <c r="Y30" s="35">
        <f t="shared" si="220"/>
        <v>17451.9999999987</v>
      </c>
      <c r="Z30" s="34">
        <v>24.181558</v>
      </c>
      <c r="AA30" s="37">
        <f t="shared" si="12"/>
        <v>334.800000000001</v>
      </c>
      <c r="AB30" s="34">
        <v>147.55298</v>
      </c>
      <c r="AC30" s="35">
        <f t="shared" si="221"/>
        <v>495.010000000008</v>
      </c>
      <c r="AD30" s="34">
        <v>781892.698</v>
      </c>
      <c r="AE30" s="43">
        <f t="shared" si="222"/>
        <v>461.70000000007</v>
      </c>
      <c r="AF30" s="34">
        <v>3348202.789</v>
      </c>
      <c r="AG30" s="43">
        <f t="shared" si="223"/>
        <v>750.844000000041</v>
      </c>
      <c r="AH30" s="39">
        <v>302.17344</v>
      </c>
      <c r="AI30" s="35">
        <f t="shared" si="224"/>
        <v>6967.23999999995</v>
      </c>
      <c r="AJ30" s="34">
        <v>313.56386</v>
      </c>
      <c r="AK30" s="35">
        <f t="shared" si="225"/>
        <v>1187.16000000001</v>
      </c>
      <c r="AL30" s="34">
        <v>92.251232</v>
      </c>
      <c r="AM30" s="37">
        <f t="shared" si="92"/>
        <v>2011.72800000001</v>
      </c>
      <c r="AN30" s="34">
        <v>395.36124</v>
      </c>
      <c r="AO30" s="51">
        <f t="shared" si="226"/>
        <v>6.39999999998508</v>
      </c>
      <c r="AP30" s="54">
        <v>3974.6364</v>
      </c>
      <c r="AQ30" s="51">
        <f t="shared" si="227"/>
        <v>445.999999999913</v>
      </c>
      <c r="AR30" s="34">
        <v>365.01344</v>
      </c>
      <c r="AS30" s="35">
        <f t="shared" si="228"/>
        <v>1262.31999999999</v>
      </c>
      <c r="AT30" s="34">
        <v>424.33356</v>
      </c>
      <c r="AU30" s="35">
        <f t="shared" si="229"/>
        <v>1278.84</v>
      </c>
      <c r="AV30" s="34">
        <v>216761.36</v>
      </c>
      <c r="AW30" s="35">
        <f t="shared" si="230"/>
        <v>98.6910000000207</v>
      </c>
      <c r="AX30" s="56">
        <v>58269.696</v>
      </c>
      <c r="AY30" s="35">
        <f t="shared" si="231"/>
        <v>128.675999999999</v>
      </c>
      <c r="AZ30" s="34">
        <v>1893.321</v>
      </c>
      <c r="BA30" s="51">
        <f t="shared" si="232"/>
        <v>2276.00000000007</v>
      </c>
      <c r="BB30" s="34">
        <v>657.55864</v>
      </c>
      <c r="BC30" s="49">
        <f t="shared" si="233"/>
        <v>416.879999999992</v>
      </c>
      <c r="BD30" s="34">
        <v>942.93416</v>
      </c>
      <c r="BE30" s="59">
        <f t="shared" si="234"/>
        <v>3.03999999994176</v>
      </c>
      <c r="BF30" s="34">
        <v>29752</v>
      </c>
      <c r="BG30" s="51">
        <f t="shared" si="235"/>
        <v>3650</v>
      </c>
      <c r="BH30" s="34">
        <v>55283</v>
      </c>
      <c r="BI30" s="51">
        <f t="shared" si="236"/>
        <v>5040</v>
      </c>
      <c r="BJ30" s="34">
        <v>59713</v>
      </c>
      <c r="BK30" s="43">
        <f t="shared" si="237"/>
        <v>4150</v>
      </c>
      <c r="BL30" s="34">
        <v>679.34624</v>
      </c>
      <c r="BM30" s="51">
        <f t="shared" si="238"/>
        <v>13071.4400000001</v>
      </c>
      <c r="BN30" s="52">
        <v>0</v>
      </c>
      <c r="BO30" s="63">
        <v>0</v>
      </c>
      <c r="BP30" s="34">
        <v>189.55244</v>
      </c>
      <c r="BQ30" s="51">
        <f t="shared" si="239"/>
        <v>2709.8</v>
      </c>
      <c r="BR30" s="34">
        <v>130.75658</v>
      </c>
      <c r="BS30" s="55">
        <f t="shared" si="240"/>
        <v>370.229999999992</v>
      </c>
      <c r="BT30" s="34">
        <v>54.27456</v>
      </c>
      <c r="BU30" s="51">
        <f t="shared" si="241"/>
        <v>354.404000000002</v>
      </c>
      <c r="BV30" s="34">
        <v>153.57933</v>
      </c>
      <c r="BW30" s="55">
        <f t="shared" si="242"/>
        <v>1262.14999999999</v>
      </c>
      <c r="BX30" s="34">
        <v>538.22452</v>
      </c>
      <c r="BY30" s="55">
        <f t="shared" si="243"/>
        <v>557.480000000055</v>
      </c>
      <c r="BZ30" s="34">
        <v>45.798924</v>
      </c>
      <c r="CA30" s="55">
        <f t="shared" si="244"/>
        <v>331.488</v>
      </c>
      <c r="CB30" s="52">
        <v>357.02116</v>
      </c>
      <c r="CC30" s="55">
        <f t="shared" ref="CC30:CC34" si="280">(CB31-CB30)*1000</f>
        <v>480.399999999975</v>
      </c>
      <c r="CD30" s="34">
        <v>2041.651</v>
      </c>
      <c r="CE30" s="35">
        <f t="shared" si="245"/>
        <v>5.49799999999982</v>
      </c>
      <c r="CF30" s="66">
        <v>226687.808</v>
      </c>
      <c r="CG30" s="35">
        <f t="shared" si="246"/>
        <v>81.0880000000179</v>
      </c>
      <c r="CH30" s="34">
        <v>3141.2</v>
      </c>
      <c r="CI30" s="35">
        <f t="shared" si="247"/>
        <v>200.000000000273</v>
      </c>
      <c r="CJ30" s="34">
        <v>3267.3</v>
      </c>
      <c r="CK30" s="55">
        <f t="shared" si="141"/>
        <v>500</v>
      </c>
      <c r="CL30" s="70">
        <v>43.11</v>
      </c>
      <c r="CM30" s="55">
        <f t="shared" si="209"/>
        <v>810.000000000002</v>
      </c>
      <c r="CN30" s="34">
        <v>0</v>
      </c>
      <c r="CO30" s="71"/>
      <c r="CP30" s="71"/>
      <c r="CQ30" s="43">
        <v>0</v>
      </c>
      <c r="CR30" s="34">
        <v>6711794.165</v>
      </c>
      <c r="CS30" s="43">
        <f t="shared" si="248"/>
        <v>3977.97699999996</v>
      </c>
      <c r="CT30" s="34">
        <v>3928.0588</v>
      </c>
      <c r="CU30" s="55">
        <f t="shared" si="249"/>
        <v>1127.20000000036</v>
      </c>
      <c r="CV30" s="34">
        <v>241.70798</v>
      </c>
      <c r="CW30" s="35">
        <f t="shared" si="250"/>
        <v>9.03999999999883</v>
      </c>
      <c r="CX30" s="76">
        <v>638.496</v>
      </c>
      <c r="CY30" s="55">
        <f t="shared" si="251"/>
        <v>0</v>
      </c>
      <c r="CZ30" s="71"/>
      <c r="DA30" s="34">
        <v>31.454246</v>
      </c>
      <c r="DB30" s="51">
        <f t="shared" si="113"/>
        <v>334.723999999998</v>
      </c>
      <c r="DC30" s="37">
        <f t="shared" si="252"/>
        <v>8335.02399999938</v>
      </c>
      <c r="DD30" s="34">
        <v>4172.9232</v>
      </c>
      <c r="DE30" s="51">
        <f t="shared" si="253"/>
        <v>1700.79999999962</v>
      </c>
      <c r="DF30" s="34">
        <v>0</v>
      </c>
      <c r="DG30" s="55">
        <f t="shared" si="210"/>
        <v>0</v>
      </c>
      <c r="DH30" s="34">
        <v>3893.7864</v>
      </c>
      <c r="DI30" s="55">
        <f t="shared" si="254"/>
        <v>1418.79999999992</v>
      </c>
      <c r="DJ30" s="34">
        <v>311.949201</v>
      </c>
      <c r="DK30" s="51">
        <f t="shared" si="255"/>
        <v>163.978999999983</v>
      </c>
      <c r="DL30" s="34">
        <v>17768.21</v>
      </c>
      <c r="DM30" s="60">
        <f t="shared" si="256"/>
        <v>34.2044000000043</v>
      </c>
      <c r="DN30" s="34">
        <v>20903.337</v>
      </c>
      <c r="DO30" s="55">
        <f t="shared" si="257"/>
        <v>50.1569999999992</v>
      </c>
      <c r="DP30" s="34">
        <v>202.515</v>
      </c>
      <c r="DQ30" s="55">
        <f t="shared" si="258"/>
        <v>900.000000000006</v>
      </c>
      <c r="DR30" s="81">
        <v>68341.9999999987</v>
      </c>
      <c r="DS30" s="81">
        <v>0</v>
      </c>
      <c r="DT30" s="81">
        <f t="shared" si="259"/>
        <v>68341.9999999987</v>
      </c>
      <c r="DU30" s="82">
        <v>0</v>
      </c>
      <c r="DV30" s="83">
        <v>19759</v>
      </c>
      <c r="DW30" s="82">
        <v>6789</v>
      </c>
      <c r="DX30" s="84"/>
      <c r="DY30" s="100">
        <f t="shared" si="260"/>
        <v>34.2044000000043</v>
      </c>
      <c r="DZ30" s="101" t="e">
        <f t="shared" si="261"/>
        <v>#DIV/0!</v>
      </c>
      <c r="EA30" s="102"/>
      <c r="EB30" s="103">
        <f t="shared" si="262"/>
        <v>370.229999999992</v>
      </c>
      <c r="EC30" s="103">
        <f t="shared" si="263"/>
        <v>354.404000000002</v>
      </c>
      <c r="ED30" s="103">
        <f t="shared" si="264"/>
        <v>1262.14999999999</v>
      </c>
      <c r="EE30" s="103">
        <f t="shared" si="265"/>
        <v>557.480000000055</v>
      </c>
      <c r="EF30" s="103">
        <f t="shared" si="266"/>
        <v>331.488</v>
      </c>
      <c r="EG30" s="103">
        <f t="shared" si="267"/>
        <v>480.399999999975</v>
      </c>
      <c r="EH30" s="112">
        <f t="shared" si="268"/>
        <v>3356.15200000002</v>
      </c>
      <c r="EK30" s="93"/>
      <c r="EL30" s="113"/>
      <c r="EM30" s="114"/>
      <c r="EY30" s="108">
        <f t="shared" si="269"/>
        <v>2709.8</v>
      </c>
      <c r="EZ30" s="108">
        <f t="shared" si="270"/>
        <v>3356.15200000002</v>
      </c>
      <c r="FA30" s="118">
        <f t="shared" si="271"/>
        <v>8335.02399999938</v>
      </c>
      <c r="FB30" s="108">
        <f t="shared" si="272"/>
        <v>6.39999999998508</v>
      </c>
      <c r="FC30" s="108">
        <f t="shared" si="273"/>
        <v>445.999999999913</v>
      </c>
      <c r="FD30" s="108">
        <f t="shared" si="274"/>
        <v>1262.31999999999</v>
      </c>
      <c r="FE30" s="108">
        <f t="shared" si="275"/>
        <v>1278.84</v>
      </c>
      <c r="FF30" s="108">
        <f t="shared" si="276"/>
        <v>1700.79999999962</v>
      </c>
      <c r="FG30" s="108">
        <f t="shared" si="277"/>
        <v>3640.66399999987</v>
      </c>
      <c r="FH30" s="108" t="e">
        <f>#REF!</f>
        <v>#REF!</v>
      </c>
      <c r="FI30" s="118" t="e">
        <f t="shared" si="278"/>
        <v>#REF!</v>
      </c>
    </row>
    <row r="31" s="19" customFormat="1" ht="24.95" customHeight="1" spans="1:165">
      <c r="A31" s="33">
        <v>45806</v>
      </c>
      <c r="B31" s="34">
        <v>41.02144</v>
      </c>
      <c r="C31" s="35">
        <f t="shared" si="211"/>
        <v>83.7199999999996</v>
      </c>
      <c r="D31" s="36">
        <v>14485.403</v>
      </c>
      <c r="E31" s="35">
        <f t="shared" si="212"/>
        <v>25.3269999999993</v>
      </c>
      <c r="F31" s="34">
        <v>0</v>
      </c>
      <c r="G31" s="35">
        <f t="shared" si="213"/>
        <v>0</v>
      </c>
      <c r="H31" s="34">
        <v>236.3909</v>
      </c>
      <c r="I31" s="35">
        <f t="shared" si="214"/>
        <v>1229.34000000001</v>
      </c>
      <c r="J31" s="34">
        <v>7495.236</v>
      </c>
      <c r="K31" s="37">
        <f t="shared" si="215"/>
        <v>36.9416000000001</v>
      </c>
      <c r="L31" s="34">
        <v>37638.215</v>
      </c>
      <c r="M31" s="43">
        <f t="shared" si="279"/>
        <v>242.695000000007</v>
      </c>
      <c r="N31" s="34">
        <v>3720.16</v>
      </c>
      <c r="O31" s="35">
        <f t="shared" si="216"/>
        <v>3913.00000000001</v>
      </c>
      <c r="P31" s="34">
        <v>92.222272</v>
      </c>
      <c r="Q31" s="48">
        <f t="shared" si="217"/>
        <v>422.240000000002</v>
      </c>
      <c r="R31" s="34">
        <v>2424037.835</v>
      </c>
      <c r="S31" s="49">
        <f t="shared" si="218"/>
        <v>3570.02300000004</v>
      </c>
      <c r="T31" s="34">
        <v>2836.8306</v>
      </c>
      <c r="U31" s="48">
        <f t="shared" si="136"/>
        <v>7556.60000000034</v>
      </c>
      <c r="V31" s="34">
        <v>769.80344</v>
      </c>
      <c r="W31" s="35">
        <f t="shared" si="219"/>
        <v>2879.59999999998</v>
      </c>
      <c r="X31" s="34">
        <v>51.346016</v>
      </c>
      <c r="Y31" s="35">
        <f t="shared" si="220"/>
        <v>18312.0000000017</v>
      </c>
      <c r="Z31" s="34">
        <v>24.516358</v>
      </c>
      <c r="AA31" s="37">
        <f t="shared" si="12"/>
        <v>330.065999999999</v>
      </c>
      <c r="AB31" s="34">
        <v>148.04799</v>
      </c>
      <c r="AC31" s="35">
        <f t="shared" si="221"/>
        <v>469.410000000011</v>
      </c>
      <c r="AD31" s="34">
        <v>782354.398</v>
      </c>
      <c r="AE31" s="43">
        <f t="shared" si="222"/>
        <v>519.554000000004</v>
      </c>
      <c r="AF31" s="34">
        <v>3348953.633</v>
      </c>
      <c r="AG31" s="43">
        <f t="shared" si="223"/>
        <v>701.00400000019</v>
      </c>
      <c r="AH31" s="39">
        <v>309.14068</v>
      </c>
      <c r="AI31" s="35">
        <f t="shared" si="224"/>
        <v>6591.00000000001</v>
      </c>
      <c r="AJ31" s="34">
        <v>314.75102</v>
      </c>
      <c r="AK31" s="35">
        <f t="shared" si="225"/>
        <v>1233.12000000004</v>
      </c>
      <c r="AL31" s="34">
        <v>94.26296</v>
      </c>
      <c r="AM31" s="37">
        <f t="shared" si="92"/>
        <v>1931.29599999999</v>
      </c>
      <c r="AN31" s="34">
        <v>395.36764</v>
      </c>
      <c r="AO31" s="51">
        <f t="shared" si="226"/>
        <v>20.8800000000338</v>
      </c>
      <c r="AP31" s="54">
        <v>3975.0824</v>
      </c>
      <c r="AQ31" s="51">
        <f t="shared" si="227"/>
        <v>118.400000000292</v>
      </c>
      <c r="AR31" s="34">
        <v>366.27576</v>
      </c>
      <c r="AS31" s="35">
        <f t="shared" si="228"/>
        <v>1785.03999999998</v>
      </c>
      <c r="AT31" s="34">
        <v>425.6124</v>
      </c>
      <c r="AU31" s="35">
        <f t="shared" si="229"/>
        <v>1201.72000000002</v>
      </c>
      <c r="AV31" s="34">
        <v>216860.051</v>
      </c>
      <c r="AW31" s="35">
        <f t="shared" si="230"/>
        <v>40.5339999999851</v>
      </c>
      <c r="AX31" s="56">
        <v>58398.372</v>
      </c>
      <c r="AY31" s="35">
        <f t="shared" si="231"/>
        <v>256.012999999999</v>
      </c>
      <c r="AZ31" s="34">
        <v>1895.597</v>
      </c>
      <c r="BA31" s="51">
        <f t="shared" si="232"/>
        <v>2255.00000000011</v>
      </c>
      <c r="BB31" s="34">
        <v>657.97552</v>
      </c>
      <c r="BC31" s="49">
        <f t="shared" si="233"/>
        <v>440.400000000068</v>
      </c>
      <c r="BD31" s="34">
        <v>942.9372</v>
      </c>
      <c r="BE31" s="59">
        <f t="shared" si="234"/>
        <v>41.2000000000035</v>
      </c>
      <c r="BF31" s="34">
        <v>30117</v>
      </c>
      <c r="BG31" s="51">
        <f t="shared" si="235"/>
        <v>3720</v>
      </c>
      <c r="BH31" s="34">
        <v>55787</v>
      </c>
      <c r="BI31" s="51">
        <f t="shared" si="236"/>
        <v>4280</v>
      </c>
      <c r="BJ31" s="34">
        <v>60128</v>
      </c>
      <c r="BK31" s="43">
        <f t="shared" si="237"/>
        <v>4130</v>
      </c>
      <c r="BL31" s="34">
        <v>692.41768</v>
      </c>
      <c r="BM31" s="51">
        <f t="shared" si="238"/>
        <v>12768.16</v>
      </c>
      <c r="BN31" s="52">
        <v>0</v>
      </c>
      <c r="BO31" s="63">
        <v>0</v>
      </c>
      <c r="BP31" s="34">
        <v>192.26224</v>
      </c>
      <c r="BQ31" s="51">
        <f t="shared" si="239"/>
        <v>2617.88000000001</v>
      </c>
      <c r="BR31" s="34">
        <v>131.12681</v>
      </c>
      <c r="BS31" s="55">
        <f t="shared" si="240"/>
        <v>381.029999999981</v>
      </c>
      <c r="BT31" s="34">
        <v>54.628964</v>
      </c>
      <c r="BU31" s="51">
        <f t="shared" si="241"/>
        <v>338.451999999997</v>
      </c>
      <c r="BV31" s="34">
        <v>154.84148</v>
      </c>
      <c r="BW31" s="55">
        <f t="shared" si="242"/>
        <v>1195.74</v>
      </c>
      <c r="BX31" s="34">
        <v>538.782</v>
      </c>
      <c r="BY31" s="55">
        <f t="shared" si="243"/>
        <v>507.079999999974</v>
      </c>
      <c r="BZ31" s="34">
        <v>46.130412</v>
      </c>
      <c r="CA31" s="55">
        <f t="shared" si="244"/>
        <v>382.067999999997</v>
      </c>
      <c r="CB31" s="52">
        <v>357.50156</v>
      </c>
      <c r="CC31" s="55">
        <f t="shared" si="280"/>
        <v>352.92000000004</v>
      </c>
      <c r="CD31" s="34">
        <v>2047.149</v>
      </c>
      <c r="CE31" s="35">
        <f t="shared" si="245"/>
        <v>2.34400000000005</v>
      </c>
      <c r="CF31" s="66">
        <v>226768.896</v>
      </c>
      <c r="CG31" s="35">
        <f t="shared" si="246"/>
        <v>91.4400000000023</v>
      </c>
      <c r="CH31" s="34">
        <v>3141.4</v>
      </c>
      <c r="CI31" s="35">
        <f t="shared" si="247"/>
        <v>599.999999999909</v>
      </c>
      <c r="CJ31" s="34">
        <v>3267.8</v>
      </c>
      <c r="CK31" s="55">
        <f t="shared" ref="CK31:CK34" si="281">(CJ32-CJ31)*1000</f>
        <v>699.999999999818</v>
      </c>
      <c r="CL31" s="70">
        <v>43.92</v>
      </c>
      <c r="CM31" s="55">
        <f t="shared" ref="CM31:CM34" si="282">(CL32-CL31)*1000</f>
        <v>890.000000000001</v>
      </c>
      <c r="CN31" s="34">
        <v>0</v>
      </c>
      <c r="CO31" s="71"/>
      <c r="CP31" s="71"/>
      <c r="CQ31" s="43">
        <v>0</v>
      </c>
      <c r="CR31" s="34">
        <v>6715772.142</v>
      </c>
      <c r="CS31" s="43">
        <f t="shared" si="248"/>
        <v>4317.03100000042</v>
      </c>
      <c r="CT31" s="34">
        <v>3929.186</v>
      </c>
      <c r="CU31" s="55">
        <f t="shared" si="249"/>
        <v>1415.59999999981</v>
      </c>
      <c r="CV31" s="34">
        <v>241.71702</v>
      </c>
      <c r="CW31" s="35">
        <f t="shared" si="250"/>
        <v>141.680000000008</v>
      </c>
      <c r="CX31" s="76">
        <v>638.496</v>
      </c>
      <c r="CY31" s="55">
        <f t="shared" si="251"/>
        <v>0</v>
      </c>
      <c r="CZ31" s="71"/>
      <c r="DA31" s="34">
        <v>31.78897</v>
      </c>
      <c r="DB31" s="51">
        <f t="shared" si="113"/>
        <v>352.802000000004</v>
      </c>
      <c r="DC31" s="37">
        <f t="shared" si="252"/>
        <v>8290.46300000033</v>
      </c>
      <c r="DD31" s="34">
        <v>4174.624</v>
      </c>
      <c r="DE31" s="51">
        <f t="shared" si="253"/>
        <v>1594.39999999995</v>
      </c>
      <c r="DF31" s="34">
        <v>0</v>
      </c>
      <c r="DG31" s="55">
        <f t="shared" ref="DG31:DG34" si="283">(DF32-DF31)*1000</f>
        <v>0</v>
      </c>
      <c r="DH31" s="34">
        <v>3895.2052</v>
      </c>
      <c r="DI31" s="55">
        <f t="shared" si="254"/>
        <v>1028.40000000015</v>
      </c>
      <c r="DJ31" s="34">
        <v>312.11318</v>
      </c>
      <c r="DK31" s="51">
        <f t="shared" si="255"/>
        <v>173.080000000027</v>
      </c>
      <c r="DL31" s="34">
        <v>17779.86</v>
      </c>
      <c r="DM31" s="60">
        <f t="shared" si="256"/>
        <v>11.744</v>
      </c>
      <c r="DN31" s="34">
        <v>20953.494</v>
      </c>
      <c r="DO31" s="55">
        <f t="shared" si="257"/>
        <v>45.0339999999997</v>
      </c>
      <c r="DP31" s="34">
        <v>203.415</v>
      </c>
      <c r="DQ31" s="55">
        <f t="shared" si="258"/>
        <v>536.000000000001</v>
      </c>
      <c r="DR31" s="81">
        <v>63041.0000000011</v>
      </c>
      <c r="DS31" s="81">
        <v>5620</v>
      </c>
      <c r="DT31" s="81">
        <f t="shared" si="259"/>
        <v>68661.0000000011</v>
      </c>
      <c r="DU31" s="82">
        <v>1376</v>
      </c>
      <c r="DV31" s="83">
        <v>18009</v>
      </c>
      <c r="DW31" s="82">
        <v>5300</v>
      </c>
      <c r="DX31" s="84"/>
      <c r="DY31" s="100">
        <f t="shared" si="260"/>
        <v>11.744</v>
      </c>
      <c r="DZ31" s="101">
        <f t="shared" si="261"/>
        <v>4.0843023255814</v>
      </c>
      <c r="EA31" s="102"/>
      <c r="EB31" s="103">
        <f t="shared" si="262"/>
        <v>381.029999999981</v>
      </c>
      <c r="EC31" s="103">
        <f t="shared" si="263"/>
        <v>338.451999999997</v>
      </c>
      <c r="ED31" s="103">
        <f t="shared" si="264"/>
        <v>1195.74</v>
      </c>
      <c r="EE31" s="103">
        <f t="shared" si="265"/>
        <v>507.079999999974</v>
      </c>
      <c r="EF31" s="103">
        <f t="shared" si="266"/>
        <v>382.067999999997</v>
      </c>
      <c r="EG31" s="103">
        <f t="shared" si="267"/>
        <v>352.92000000004</v>
      </c>
      <c r="EH31" s="112">
        <f t="shared" si="268"/>
        <v>3157.28999999999</v>
      </c>
      <c r="EK31" s="93"/>
      <c r="EL31" s="113"/>
      <c r="EM31" s="114"/>
      <c r="EY31" s="108">
        <f t="shared" si="269"/>
        <v>2617.88000000001</v>
      </c>
      <c r="EZ31" s="108">
        <f t="shared" si="270"/>
        <v>3157.28999999999</v>
      </c>
      <c r="FA31" s="118">
        <f t="shared" si="271"/>
        <v>8290.46300000033</v>
      </c>
      <c r="FB31" s="108">
        <f t="shared" si="272"/>
        <v>20.8800000000338</v>
      </c>
      <c r="FC31" s="108">
        <f t="shared" si="273"/>
        <v>118.400000000292</v>
      </c>
      <c r="FD31" s="108">
        <f t="shared" si="274"/>
        <v>1785.03999999998</v>
      </c>
      <c r="FE31" s="108">
        <f t="shared" si="275"/>
        <v>1201.72000000002</v>
      </c>
      <c r="FF31" s="108">
        <f t="shared" si="276"/>
        <v>1594.39999999995</v>
      </c>
      <c r="FG31" s="108">
        <f t="shared" si="277"/>
        <v>3570.02300000004</v>
      </c>
      <c r="FH31" s="108" t="e">
        <f>#REF!</f>
        <v>#REF!</v>
      </c>
      <c r="FI31" s="118" t="e">
        <f t="shared" si="278"/>
        <v>#REF!</v>
      </c>
    </row>
    <row r="32" s="19" customFormat="1" ht="24.95" customHeight="1" spans="1:165">
      <c r="A32" s="33">
        <v>45807</v>
      </c>
      <c r="B32" s="34">
        <v>41.10516</v>
      </c>
      <c r="C32" s="35">
        <f t="shared" si="211"/>
        <v>113.948000000001</v>
      </c>
      <c r="D32" s="36">
        <v>14510.73</v>
      </c>
      <c r="E32" s="35">
        <f t="shared" si="212"/>
        <v>39.7690000000002</v>
      </c>
      <c r="F32" s="34">
        <v>0</v>
      </c>
      <c r="G32" s="35">
        <v>0</v>
      </c>
      <c r="H32" s="34">
        <v>237.62024</v>
      </c>
      <c r="I32" s="35">
        <f t="shared" si="214"/>
        <v>1315.36</v>
      </c>
      <c r="J32" s="34">
        <v>7532.1776</v>
      </c>
      <c r="K32" s="37">
        <f t="shared" si="215"/>
        <v>38.2111999999997</v>
      </c>
      <c r="L32" s="34">
        <v>37880.91</v>
      </c>
      <c r="M32" s="43">
        <f t="shared" si="279"/>
        <v>283.956999999995</v>
      </c>
      <c r="N32" s="34">
        <v>3724.073</v>
      </c>
      <c r="O32" s="35">
        <f t="shared" si="216"/>
        <v>3961.99999999999</v>
      </c>
      <c r="P32" s="34">
        <v>92.644512</v>
      </c>
      <c r="Q32" s="48">
        <f t="shared" si="217"/>
        <v>420.047999999994</v>
      </c>
      <c r="R32" s="34">
        <v>2427607.858</v>
      </c>
      <c r="S32" s="49">
        <f t="shared" si="218"/>
        <v>3629.65799999982</v>
      </c>
      <c r="T32" s="34">
        <v>2844.3872</v>
      </c>
      <c r="U32" s="48">
        <f t="shared" si="136"/>
        <v>8048.60000000008</v>
      </c>
      <c r="V32" s="34">
        <v>772.68304</v>
      </c>
      <c r="W32" s="35">
        <f t="shared" si="219"/>
        <v>2826.80000000005</v>
      </c>
      <c r="X32" s="34">
        <v>51.364328</v>
      </c>
      <c r="Y32" s="35">
        <f t="shared" si="220"/>
        <v>16779.9999999971</v>
      </c>
      <c r="Z32" s="34">
        <v>24.846424</v>
      </c>
      <c r="AA32" s="37">
        <f t="shared" si="12"/>
        <v>360.010000000003</v>
      </c>
      <c r="AB32" s="34">
        <v>148.5174</v>
      </c>
      <c r="AC32" s="35">
        <f t="shared" si="221"/>
        <v>472.939999999994</v>
      </c>
      <c r="AD32" s="34">
        <v>782873.952</v>
      </c>
      <c r="AE32" s="43">
        <f t="shared" si="222"/>
        <v>532.300999999978</v>
      </c>
      <c r="AF32" s="34">
        <v>3349654.637</v>
      </c>
      <c r="AG32" s="43">
        <f t="shared" si="223"/>
        <v>830.282000000123</v>
      </c>
      <c r="AH32" s="39">
        <v>315.73168</v>
      </c>
      <c r="AI32" s="35">
        <f t="shared" si="224"/>
        <v>6190.24000000002</v>
      </c>
      <c r="AJ32" s="34">
        <v>315.98414</v>
      </c>
      <c r="AK32" s="35">
        <f t="shared" si="225"/>
        <v>869.379999999978</v>
      </c>
      <c r="AL32" s="34">
        <v>96.194256</v>
      </c>
      <c r="AM32" s="37">
        <f t="shared" si="92"/>
        <v>1921.824</v>
      </c>
      <c r="AN32" s="34">
        <v>395.38852</v>
      </c>
      <c r="AO32" s="51">
        <f t="shared" si="226"/>
        <v>481.63999999997</v>
      </c>
      <c r="AP32" s="54">
        <v>3975.2008</v>
      </c>
      <c r="AQ32" s="51">
        <f t="shared" si="227"/>
        <v>271.200000000135</v>
      </c>
      <c r="AR32" s="34">
        <v>368.0608</v>
      </c>
      <c r="AS32" s="35">
        <f t="shared" si="228"/>
        <v>1599.00000000005</v>
      </c>
      <c r="AT32" s="34">
        <v>426.81412</v>
      </c>
      <c r="AU32" s="35">
        <f t="shared" si="229"/>
        <v>1281.63999999998</v>
      </c>
      <c r="AV32" s="34">
        <v>216900.585</v>
      </c>
      <c r="AW32" s="35">
        <f t="shared" si="230"/>
        <v>183.238000000012</v>
      </c>
      <c r="AX32" s="56">
        <v>58654.385</v>
      </c>
      <c r="AY32" s="35">
        <f t="shared" si="231"/>
        <v>295.926999999996</v>
      </c>
      <c r="AZ32" s="34">
        <v>1897.852</v>
      </c>
      <c r="BA32" s="51">
        <f t="shared" si="232"/>
        <v>2363.99999999981</v>
      </c>
      <c r="BB32" s="34">
        <v>658.41592</v>
      </c>
      <c r="BC32" s="49">
        <f t="shared" si="233"/>
        <v>458.999999999946</v>
      </c>
      <c r="BD32" s="34">
        <v>942.9784</v>
      </c>
      <c r="BE32" s="59">
        <f t="shared" si="234"/>
        <v>152.559999999994</v>
      </c>
      <c r="BF32" s="34">
        <v>30489</v>
      </c>
      <c r="BG32" s="51">
        <f t="shared" si="235"/>
        <v>3760</v>
      </c>
      <c r="BH32" s="34">
        <v>56215</v>
      </c>
      <c r="BI32" s="51">
        <f t="shared" si="236"/>
        <v>4430</v>
      </c>
      <c r="BJ32" s="34">
        <v>60541</v>
      </c>
      <c r="BK32" s="43">
        <f t="shared" si="237"/>
        <v>4140</v>
      </c>
      <c r="BL32" s="34">
        <v>705.18584</v>
      </c>
      <c r="BM32" s="51">
        <f t="shared" si="238"/>
        <v>13444</v>
      </c>
      <c r="BN32" s="52">
        <v>0</v>
      </c>
      <c r="BO32" s="63">
        <v>0</v>
      </c>
      <c r="BP32" s="34">
        <v>194.88012</v>
      </c>
      <c r="BQ32" s="51">
        <f t="shared" si="239"/>
        <v>2344.1</v>
      </c>
      <c r="BR32" s="34">
        <v>131.50784</v>
      </c>
      <c r="BS32" s="55">
        <f t="shared" si="240"/>
        <v>388.400000000019</v>
      </c>
      <c r="BT32" s="34">
        <v>54.967416</v>
      </c>
      <c r="BU32" s="51">
        <f t="shared" si="241"/>
        <v>362.256000000002</v>
      </c>
      <c r="BV32" s="34">
        <v>156.03722</v>
      </c>
      <c r="BW32" s="55">
        <f t="shared" si="242"/>
        <v>1164.03</v>
      </c>
      <c r="BX32" s="34">
        <v>539.28908</v>
      </c>
      <c r="BY32" s="55">
        <f t="shared" si="243"/>
        <v>520.239999999944</v>
      </c>
      <c r="BZ32" s="34">
        <v>46.51248</v>
      </c>
      <c r="CA32" s="55">
        <f t="shared" si="244"/>
        <v>440.632000000001</v>
      </c>
      <c r="CB32" s="52">
        <v>357.85448</v>
      </c>
      <c r="CC32" s="55">
        <f t="shared" si="280"/>
        <v>401.779999999974</v>
      </c>
      <c r="CD32" s="34">
        <v>2049.493</v>
      </c>
      <c r="CE32" s="35">
        <f t="shared" si="245"/>
        <v>8.46500000000015</v>
      </c>
      <c r="CF32" s="66">
        <v>226860.336</v>
      </c>
      <c r="CG32" s="35">
        <f t="shared" si="246"/>
        <v>77.3119999999763</v>
      </c>
      <c r="CH32" s="34">
        <v>3142</v>
      </c>
      <c r="CI32" s="35">
        <f t="shared" si="247"/>
        <v>599.999999999909</v>
      </c>
      <c r="CJ32" s="34">
        <v>3268.5</v>
      </c>
      <c r="CK32" s="55">
        <f t="shared" si="281"/>
        <v>699.999999999818</v>
      </c>
      <c r="CL32" s="70">
        <v>44.81</v>
      </c>
      <c r="CM32" s="55">
        <f t="shared" si="282"/>
        <v>960.000000000001</v>
      </c>
      <c r="CN32" s="34">
        <v>0</v>
      </c>
      <c r="CO32" s="71"/>
      <c r="CP32" s="71"/>
      <c r="CQ32" s="43">
        <v>0</v>
      </c>
      <c r="CR32" s="34">
        <v>6720089.173</v>
      </c>
      <c r="CS32" s="43">
        <f t="shared" si="248"/>
        <v>4094.56099999975</v>
      </c>
      <c r="CT32" s="34">
        <v>3930.6016</v>
      </c>
      <c r="CU32" s="55">
        <f t="shared" si="249"/>
        <v>1260.80000000002</v>
      </c>
      <c r="CV32" s="34">
        <v>241.8587</v>
      </c>
      <c r="CW32" s="35">
        <f t="shared" si="250"/>
        <v>122.540000000015</v>
      </c>
      <c r="CX32" s="76">
        <v>638.496</v>
      </c>
      <c r="CY32" s="55">
        <f t="shared" si="251"/>
        <v>0</v>
      </c>
      <c r="CZ32" s="71"/>
      <c r="DA32" s="34">
        <v>32.141772</v>
      </c>
      <c r="DB32" s="51">
        <f t="shared" si="113"/>
        <v>380.193999999996</v>
      </c>
      <c r="DC32" s="37">
        <f t="shared" si="252"/>
        <v>8609.13800000041</v>
      </c>
      <c r="DD32" s="34">
        <v>4176.2184</v>
      </c>
      <c r="DE32" s="51">
        <f t="shared" si="253"/>
        <v>1346.00000000046</v>
      </c>
      <c r="DF32" s="34">
        <v>0</v>
      </c>
      <c r="DG32" s="55">
        <f t="shared" si="283"/>
        <v>0</v>
      </c>
      <c r="DH32" s="34">
        <v>3896.2336</v>
      </c>
      <c r="DI32" s="55">
        <f t="shared" si="254"/>
        <v>747.600000000148</v>
      </c>
      <c r="DJ32" s="34">
        <v>312.28626</v>
      </c>
      <c r="DK32" s="51">
        <f t="shared" si="255"/>
        <v>174.439999999947</v>
      </c>
      <c r="DL32" s="34">
        <v>17783.86</v>
      </c>
      <c r="DM32" s="60">
        <f t="shared" si="256"/>
        <v>0.411039999998291</v>
      </c>
      <c r="DN32" s="34">
        <v>20998.528</v>
      </c>
      <c r="DO32" s="55">
        <f t="shared" si="257"/>
        <v>47.732</v>
      </c>
      <c r="DP32" s="34">
        <v>203.951</v>
      </c>
      <c r="DQ32" s="55">
        <f t="shared" si="258"/>
        <v>480.000000000018</v>
      </c>
      <c r="DR32" s="81">
        <v>63881.9999999996</v>
      </c>
      <c r="DS32" s="81">
        <v>5041</v>
      </c>
      <c r="DT32" s="81">
        <f t="shared" si="259"/>
        <v>68922.9999999996</v>
      </c>
      <c r="DU32" s="82">
        <v>1260</v>
      </c>
      <c r="DV32" s="83">
        <v>16651</v>
      </c>
      <c r="DW32" s="82">
        <v>1115873</v>
      </c>
      <c r="DX32" s="84"/>
      <c r="DY32" s="100">
        <f t="shared" si="260"/>
        <v>0.411039999998291</v>
      </c>
      <c r="DZ32" s="101">
        <f t="shared" si="261"/>
        <v>4.00079365079365</v>
      </c>
      <c r="EA32" s="102"/>
      <c r="EB32" s="103">
        <f t="shared" si="262"/>
        <v>388.400000000019</v>
      </c>
      <c r="EC32" s="103">
        <f t="shared" si="263"/>
        <v>362.256000000002</v>
      </c>
      <c r="ED32" s="103">
        <f t="shared" si="264"/>
        <v>1164.03</v>
      </c>
      <c r="EE32" s="103">
        <f t="shared" si="265"/>
        <v>520.239999999944</v>
      </c>
      <c r="EF32" s="103">
        <f t="shared" si="266"/>
        <v>440.632000000001</v>
      </c>
      <c r="EG32" s="103">
        <f t="shared" si="267"/>
        <v>401.779999999974</v>
      </c>
      <c r="EH32" s="112">
        <f t="shared" si="268"/>
        <v>3277.33799999994</v>
      </c>
      <c r="EK32" s="93"/>
      <c r="EL32" s="113"/>
      <c r="EM32" s="114"/>
      <c r="EY32" s="108">
        <f t="shared" si="269"/>
        <v>2344.1</v>
      </c>
      <c r="EZ32" s="108">
        <f t="shared" si="270"/>
        <v>3277.33799999994</v>
      </c>
      <c r="FA32" s="118">
        <f t="shared" si="271"/>
        <v>8609.13800000041</v>
      </c>
      <c r="FB32" s="108">
        <f t="shared" si="272"/>
        <v>481.63999999997</v>
      </c>
      <c r="FC32" s="108">
        <f t="shared" si="273"/>
        <v>271.200000000135</v>
      </c>
      <c r="FD32" s="108">
        <f t="shared" si="274"/>
        <v>1599.00000000005</v>
      </c>
      <c r="FE32" s="108">
        <f t="shared" si="275"/>
        <v>1281.63999999998</v>
      </c>
      <c r="FF32" s="108">
        <f t="shared" si="276"/>
        <v>1346.00000000046</v>
      </c>
      <c r="FG32" s="108">
        <f t="shared" si="277"/>
        <v>3629.65799999982</v>
      </c>
      <c r="FH32" s="108" t="e">
        <f>#REF!</f>
        <v>#REF!</v>
      </c>
      <c r="FI32" s="118" t="e">
        <f t="shared" si="278"/>
        <v>#REF!</v>
      </c>
    </row>
    <row r="33" s="19" customFormat="1" ht="24.95" customHeight="1" spans="1:165">
      <c r="A33" s="33">
        <v>45808</v>
      </c>
      <c r="B33" s="34">
        <v>41.219108</v>
      </c>
      <c r="C33" s="35">
        <f t="shared" si="211"/>
        <v>178.477000000001</v>
      </c>
      <c r="D33" s="36">
        <v>14550.499</v>
      </c>
      <c r="E33" s="35">
        <f t="shared" si="212"/>
        <v>46.3899999999994</v>
      </c>
      <c r="F33" s="34">
        <v>0</v>
      </c>
      <c r="G33" s="35">
        <f t="shared" ref="G33:G34" si="284">(F34-F33)*1000</f>
        <v>0</v>
      </c>
      <c r="H33" s="34">
        <v>238.9356</v>
      </c>
      <c r="I33" s="35">
        <f t="shared" si="214"/>
        <v>1368.68000000001</v>
      </c>
      <c r="J33" s="34">
        <v>7570.3888</v>
      </c>
      <c r="K33" s="37">
        <f t="shared" si="215"/>
        <v>35.1518000000005</v>
      </c>
      <c r="L33" s="34">
        <v>38164.867</v>
      </c>
      <c r="M33" s="43">
        <f t="shared" si="279"/>
        <v>269.493999999999</v>
      </c>
      <c r="N33" s="34">
        <v>3728.035</v>
      </c>
      <c r="O33" s="35">
        <f t="shared" si="216"/>
        <v>3994.00000000014</v>
      </c>
      <c r="P33" s="34">
        <v>93.06456</v>
      </c>
      <c r="Q33" s="48">
        <f t="shared" si="217"/>
        <v>423.447999999993</v>
      </c>
      <c r="R33" s="34">
        <v>2431237.516</v>
      </c>
      <c r="S33" s="49">
        <f t="shared" si="218"/>
        <v>3769.97100000037</v>
      </c>
      <c r="T33" s="34">
        <v>2852.4358</v>
      </c>
      <c r="U33" s="48">
        <f t="shared" ref="U33:U34" si="285">(T34-T33)*1000</f>
        <v>7465.79999999994</v>
      </c>
      <c r="V33" s="34">
        <v>775.50984</v>
      </c>
      <c r="W33" s="35">
        <f t="shared" si="219"/>
        <v>2776.5599999999</v>
      </c>
      <c r="X33" s="34">
        <v>51.381108</v>
      </c>
      <c r="Y33" s="35">
        <f t="shared" si="220"/>
        <v>17352.0000000025</v>
      </c>
      <c r="Z33" s="34">
        <v>25.206434</v>
      </c>
      <c r="AA33" s="37">
        <f t="shared" si="12"/>
        <v>332.457999999999</v>
      </c>
      <c r="AB33" s="34">
        <v>148.99034</v>
      </c>
      <c r="AC33" s="35">
        <f t="shared" si="221"/>
        <v>487.859999999984</v>
      </c>
      <c r="AD33" s="34">
        <v>783406.253</v>
      </c>
      <c r="AE33" s="43">
        <f t="shared" si="222"/>
        <v>510.076000000001</v>
      </c>
      <c r="AF33" s="34">
        <v>3350484.919</v>
      </c>
      <c r="AG33" s="43">
        <f t="shared" si="223"/>
        <v>820.581999999937</v>
      </c>
      <c r="AH33" s="39">
        <v>321.92192</v>
      </c>
      <c r="AI33" s="35">
        <f t="shared" si="224"/>
        <v>6058.80000000002</v>
      </c>
      <c r="AJ33" s="34">
        <v>316.85352</v>
      </c>
      <c r="AK33" s="35">
        <f t="shared" si="225"/>
        <v>954.000000000008</v>
      </c>
      <c r="AL33" s="34">
        <v>98.11608</v>
      </c>
      <c r="AM33" s="37">
        <f t="shared" si="92"/>
        <v>1917.7</v>
      </c>
      <c r="AN33" s="34">
        <v>395.87016</v>
      </c>
      <c r="AO33" s="51">
        <f t="shared" si="226"/>
        <v>16.4399999999887</v>
      </c>
      <c r="AP33" s="54">
        <v>3975.472</v>
      </c>
      <c r="AQ33" s="51">
        <f t="shared" si="227"/>
        <v>13.1999999998698</v>
      </c>
      <c r="AR33" s="34">
        <v>369.6598</v>
      </c>
      <c r="AS33" s="35">
        <f t="shared" si="228"/>
        <v>27888.72</v>
      </c>
      <c r="AT33" s="34">
        <v>428.09576</v>
      </c>
      <c r="AU33" s="35">
        <f t="shared" si="229"/>
        <v>1282.4</v>
      </c>
      <c r="AV33" s="34">
        <v>217083.823</v>
      </c>
      <c r="AW33" s="35">
        <f t="shared" si="230"/>
        <v>256.103000000003</v>
      </c>
      <c r="AX33" s="56">
        <v>58950.312</v>
      </c>
      <c r="AY33" s="35">
        <f t="shared" si="231"/>
        <v>112.425000000003</v>
      </c>
      <c r="AZ33" s="34">
        <v>1900.216</v>
      </c>
      <c r="BA33" s="51">
        <f t="shared" si="232"/>
        <v>2274.00000000011</v>
      </c>
      <c r="BB33" s="34">
        <v>658.87492</v>
      </c>
      <c r="BC33" s="49">
        <f t="shared" si="233"/>
        <v>297.880000000077</v>
      </c>
      <c r="BD33" s="34">
        <v>943.13096</v>
      </c>
      <c r="BE33" s="59">
        <f t="shared" si="234"/>
        <v>210.640000000012</v>
      </c>
      <c r="BF33" s="34">
        <v>30865</v>
      </c>
      <c r="BG33" s="51">
        <f t="shared" si="235"/>
        <v>4240</v>
      </c>
      <c r="BH33" s="34">
        <v>56658</v>
      </c>
      <c r="BI33" s="51">
        <f t="shared" si="236"/>
        <v>4200</v>
      </c>
      <c r="BJ33" s="34">
        <v>60955</v>
      </c>
      <c r="BK33" s="43">
        <f t="shared" si="237"/>
        <v>4260</v>
      </c>
      <c r="BL33" s="34">
        <v>718.62984</v>
      </c>
      <c r="BM33" s="51">
        <f t="shared" si="238"/>
        <v>12659.9200000001</v>
      </c>
      <c r="BN33" s="52">
        <v>0</v>
      </c>
      <c r="BO33" s="63">
        <v>0</v>
      </c>
      <c r="BP33" s="34">
        <v>197.22422</v>
      </c>
      <c r="BQ33" s="51">
        <f t="shared" si="239"/>
        <v>2309.30000000001</v>
      </c>
      <c r="BR33" s="34">
        <v>131.89624</v>
      </c>
      <c r="BS33" s="55">
        <f t="shared" si="240"/>
        <v>392.579999999981</v>
      </c>
      <c r="BT33" s="34">
        <v>55.329672</v>
      </c>
      <c r="BU33" s="51">
        <f t="shared" si="241"/>
        <v>356.483999999995</v>
      </c>
      <c r="BV33" s="34">
        <v>157.20125</v>
      </c>
      <c r="BW33" s="55">
        <f t="shared" si="242"/>
        <v>1182.12000000003</v>
      </c>
      <c r="BX33" s="34">
        <v>539.80932</v>
      </c>
      <c r="BY33" s="55">
        <f t="shared" si="243"/>
        <v>529.56000000006</v>
      </c>
      <c r="BZ33" s="34">
        <v>46.953112</v>
      </c>
      <c r="CA33" s="55">
        <f t="shared" si="244"/>
        <v>454.824000000002</v>
      </c>
      <c r="CB33" s="52">
        <v>358.25626</v>
      </c>
      <c r="CC33" s="55">
        <f t="shared" si="280"/>
        <v>437.23</v>
      </c>
      <c r="CD33" s="34">
        <v>2057.958</v>
      </c>
      <c r="CE33" s="35">
        <f t="shared" si="245"/>
        <v>2.91699999999992</v>
      </c>
      <c r="CF33" s="66">
        <v>226937.648</v>
      </c>
      <c r="CG33" s="35">
        <f t="shared" si="246"/>
        <v>107.120000000024</v>
      </c>
      <c r="CH33" s="34">
        <v>3142.6</v>
      </c>
      <c r="CI33" s="35">
        <f t="shared" si="247"/>
        <v>599.999999999909</v>
      </c>
      <c r="CJ33" s="34">
        <v>3269.2</v>
      </c>
      <c r="CK33" s="55">
        <f t="shared" si="281"/>
        <v>900.000000000091</v>
      </c>
      <c r="CL33" s="70">
        <v>45.77</v>
      </c>
      <c r="CM33" s="55">
        <f t="shared" si="282"/>
        <v>1029.99999999999</v>
      </c>
      <c r="CN33" s="34">
        <v>0</v>
      </c>
      <c r="CO33" s="34">
        <v>0</v>
      </c>
      <c r="CP33" s="34">
        <v>0</v>
      </c>
      <c r="CQ33" s="43">
        <v>0</v>
      </c>
      <c r="CR33" s="34">
        <v>6724183.734</v>
      </c>
      <c r="CS33" s="43">
        <f t="shared" si="248"/>
        <v>4110.83600000013</v>
      </c>
      <c r="CT33" s="34">
        <v>3931.8624</v>
      </c>
      <c r="CU33" s="55">
        <f t="shared" si="249"/>
        <v>1346</v>
      </c>
      <c r="CV33" s="34">
        <v>241.98124</v>
      </c>
      <c r="CW33" s="35">
        <f t="shared" si="250"/>
        <v>103.42</v>
      </c>
      <c r="CX33" s="76">
        <v>638.496</v>
      </c>
      <c r="CY33" s="55">
        <f t="shared" si="251"/>
        <v>0</v>
      </c>
      <c r="CZ33" s="55">
        <f t="shared" si="251"/>
        <v>-638496000</v>
      </c>
      <c r="DA33" s="34">
        <v>32.521966</v>
      </c>
      <c r="DB33" s="51">
        <f t="shared" ref="DB33:DB34" si="286">(DA34-DA33)*1000</f>
        <v>393.666000000003</v>
      </c>
      <c r="DC33" s="37">
        <f t="shared" si="252"/>
        <v>34580.7309999999</v>
      </c>
      <c r="DD33" s="34">
        <v>4177.5644</v>
      </c>
      <c r="DE33" s="51">
        <f t="shared" si="253"/>
        <v>1609.99999999967</v>
      </c>
      <c r="DF33" s="34">
        <v>0</v>
      </c>
      <c r="DG33" s="55">
        <f t="shared" si="283"/>
        <v>0</v>
      </c>
      <c r="DH33" s="34">
        <v>3896.9812</v>
      </c>
      <c r="DI33" s="55">
        <f t="shared" si="254"/>
        <v>1082.79999999968</v>
      </c>
      <c r="DJ33" s="34">
        <v>312.4607</v>
      </c>
      <c r="DK33" s="51">
        <f t="shared" si="255"/>
        <v>177.360000000022</v>
      </c>
      <c r="DL33" s="34">
        <v>17784</v>
      </c>
      <c r="DM33" s="60">
        <f t="shared" si="256"/>
        <v>24.8972799999987</v>
      </c>
      <c r="DN33" s="34">
        <v>21046.26</v>
      </c>
      <c r="DO33" s="55">
        <f t="shared" si="257"/>
        <v>44.8190000000031</v>
      </c>
      <c r="DP33" s="34">
        <v>204.431</v>
      </c>
      <c r="DQ33" s="55">
        <f t="shared" si="258"/>
        <v>907.999999999987</v>
      </c>
      <c r="DR33" s="81">
        <v>63763</v>
      </c>
      <c r="DS33" s="81">
        <v>4249</v>
      </c>
      <c r="DT33" s="81">
        <f t="shared" si="259"/>
        <v>68012</v>
      </c>
      <c r="DU33" s="82">
        <v>1150</v>
      </c>
      <c r="DV33" s="83">
        <v>15526</v>
      </c>
      <c r="DW33" s="82">
        <v>83.198</v>
      </c>
      <c r="DX33" s="84"/>
      <c r="DY33" s="100">
        <f t="shared" si="260"/>
        <v>24.8972799999987</v>
      </c>
      <c r="DZ33" s="101">
        <f t="shared" si="261"/>
        <v>3.69478260869565</v>
      </c>
      <c r="EA33" s="102"/>
      <c r="EB33" s="103">
        <f t="shared" si="262"/>
        <v>392.579999999981</v>
      </c>
      <c r="EC33" s="103">
        <f t="shared" si="263"/>
        <v>356.483999999995</v>
      </c>
      <c r="ED33" s="103">
        <f t="shared" si="264"/>
        <v>1182.12000000003</v>
      </c>
      <c r="EE33" s="103">
        <f t="shared" si="265"/>
        <v>529.56000000006</v>
      </c>
      <c r="EF33" s="103">
        <f t="shared" si="266"/>
        <v>454.824000000002</v>
      </c>
      <c r="EG33" s="103">
        <f t="shared" si="267"/>
        <v>437.23</v>
      </c>
      <c r="EH33" s="112">
        <f t="shared" si="268"/>
        <v>3352.79800000006</v>
      </c>
      <c r="EK33" s="93"/>
      <c r="EL33" s="113"/>
      <c r="EM33" s="114"/>
      <c r="EY33" s="108">
        <f t="shared" si="269"/>
        <v>2309.30000000001</v>
      </c>
      <c r="EZ33" s="108">
        <f t="shared" si="270"/>
        <v>3352.79800000006</v>
      </c>
      <c r="FA33" s="118">
        <f t="shared" si="271"/>
        <v>34580.7309999999</v>
      </c>
      <c r="FB33" s="108">
        <f t="shared" si="272"/>
        <v>16.4399999999887</v>
      </c>
      <c r="FC33" s="108">
        <f t="shared" si="273"/>
        <v>13.1999999998698</v>
      </c>
      <c r="FD33" s="108">
        <f t="shared" si="274"/>
        <v>27888.72</v>
      </c>
      <c r="FE33" s="108">
        <f t="shared" si="275"/>
        <v>1282.4</v>
      </c>
      <c r="FF33" s="108">
        <f t="shared" si="276"/>
        <v>1609.99999999967</v>
      </c>
      <c r="FG33" s="108">
        <f t="shared" si="277"/>
        <v>3769.97100000037</v>
      </c>
      <c r="FH33" s="108" t="e">
        <f>#REF!</f>
        <v>#REF!</v>
      </c>
      <c r="FI33" s="118" t="e">
        <f t="shared" si="278"/>
        <v>#REF!</v>
      </c>
    </row>
    <row r="34" s="19" customFormat="1" ht="24.95" customHeight="1" spans="1:165">
      <c r="A34" s="33">
        <v>45809</v>
      </c>
      <c r="B34" s="34">
        <v>41.397585</v>
      </c>
      <c r="C34" s="35">
        <f t="shared" si="211"/>
        <v>-41397.585</v>
      </c>
      <c r="D34" s="36">
        <v>14596.889</v>
      </c>
      <c r="E34" s="35">
        <f t="shared" si="212"/>
        <v>-14596.889</v>
      </c>
      <c r="F34" s="34"/>
      <c r="G34" s="35">
        <f t="shared" si="284"/>
        <v>0</v>
      </c>
      <c r="H34" s="34">
        <v>240.30428</v>
      </c>
      <c r="I34" s="35">
        <f t="shared" si="214"/>
        <v>-240304.28</v>
      </c>
      <c r="J34" s="34">
        <v>7605.5406</v>
      </c>
      <c r="K34" s="37">
        <f t="shared" si="215"/>
        <v>-7605.5406</v>
      </c>
      <c r="L34" s="34">
        <v>38434.361</v>
      </c>
      <c r="M34" s="43">
        <f t="shared" si="206"/>
        <v>-38434.361</v>
      </c>
      <c r="N34" s="34">
        <v>3732.029</v>
      </c>
      <c r="O34" s="35">
        <f t="shared" si="216"/>
        <v>-3732029</v>
      </c>
      <c r="P34" s="34">
        <v>93.488008</v>
      </c>
      <c r="Q34" s="48"/>
      <c r="R34" s="34">
        <v>2435007.487</v>
      </c>
      <c r="S34" s="49">
        <f t="shared" si="218"/>
        <v>-2435007.487</v>
      </c>
      <c r="T34" s="34">
        <v>2859.9016</v>
      </c>
      <c r="U34" s="48">
        <f t="shared" si="285"/>
        <v>-2859901.6</v>
      </c>
      <c r="V34" s="34">
        <v>778.2864</v>
      </c>
      <c r="W34" s="35">
        <f t="shared" si="219"/>
        <v>-778286.4</v>
      </c>
      <c r="X34" s="34">
        <v>51.39846</v>
      </c>
      <c r="Y34" s="35">
        <f t="shared" si="220"/>
        <v>-51398460</v>
      </c>
      <c r="Z34" s="34">
        <v>25.538892</v>
      </c>
      <c r="AA34" s="37">
        <f t="shared" si="12"/>
        <v>-25538.892</v>
      </c>
      <c r="AB34" s="34">
        <v>149.4782</v>
      </c>
      <c r="AC34" s="35">
        <f t="shared" si="221"/>
        <v>-149478.2</v>
      </c>
      <c r="AD34" s="34">
        <v>783916.329</v>
      </c>
      <c r="AE34" s="43">
        <f t="shared" si="222"/>
        <v>-783916.329</v>
      </c>
      <c r="AF34" s="34">
        <v>3351305.501</v>
      </c>
      <c r="AG34" s="43">
        <f t="shared" si="223"/>
        <v>-3351305.501</v>
      </c>
      <c r="AH34" s="39">
        <v>327.98072</v>
      </c>
      <c r="AI34" s="35">
        <f t="shared" si="224"/>
        <v>-327980.72</v>
      </c>
      <c r="AJ34" s="34">
        <v>317.80752</v>
      </c>
      <c r="AK34" s="35">
        <f t="shared" si="225"/>
        <v>-317807.52</v>
      </c>
      <c r="AL34" s="34">
        <v>100.03378</v>
      </c>
      <c r="AM34" s="37">
        <f t="shared" si="92"/>
        <v>-100033.78</v>
      </c>
      <c r="AN34" s="34">
        <v>395.8866</v>
      </c>
      <c r="AO34" s="51">
        <f t="shared" si="226"/>
        <v>-395886.6</v>
      </c>
      <c r="AP34" s="54">
        <v>3975.4852</v>
      </c>
      <c r="AQ34" s="51">
        <f t="shared" si="227"/>
        <v>-3975485.2</v>
      </c>
      <c r="AR34" s="34">
        <v>397.54852</v>
      </c>
      <c r="AS34" s="35">
        <f t="shared" si="228"/>
        <v>-397548.52</v>
      </c>
      <c r="AT34" s="34">
        <v>429.37816</v>
      </c>
      <c r="AU34" s="35">
        <f t="shared" si="229"/>
        <v>-429378.16</v>
      </c>
      <c r="AV34" s="34">
        <v>217339.926</v>
      </c>
      <c r="AW34" s="35">
        <f t="shared" si="230"/>
        <v>-217339.926</v>
      </c>
      <c r="AX34" s="56">
        <v>59062.737</v>
      </c>
      <c r="AY34" s="35">
        <f t="shared" si="231"/>
        <v>-59062.737</v>
      </c>
      <c r="AZ34" s="34">
        <v>1902.49</v>
      </c>
      <c r="BA34" s="51">
        <f t="shared" si="232"/>
        <v>-1902490</v>
      </c>
      <c r="BB34" s="34">
        <v>659.1728</v>
      </c>
      <c r="BC34" s="49">
        <f t="shared" si="233"/>
        <v>-659172.8</v>
      </c>
      <c r="BD34" s="34">
        <v>943.3416</v>
      </c>
      <c r="BE34" s="59">
        <f t="shared" si="234"/>
        <v>-943341.6</v>
      </c>
      <c r="BF34" s="34">
        <v>31289</v>
      </c>
      <c r="BG34" s="51">
        <f t="shared" si="235"/>
        <v>-312890</v>
      </c>
      <c r="BH34" s="34">
        <v>57078</v>
      </c>
      <c r="BI34" s="51">
        <f t="shared" si="236"/>
        <v>-570780</v>
      </c>
      <c r="BJ34" s="34">
        <v>61381</v>
      </c>
      <c r="BK34" s="43">
        <f t="shared" si="237"/>
        <v>-613810</v>
      </c>
      <c r="BL34" s="34">
        <v>731.28976</v>
      </c>
      <c r="BM34" s="51">
        <f t="shared" si="238"/>
        <v>-731289.76</v>
      </c>
      <c r="BN34" s="52">
        <v>0</v>
      </c>
      <c r="BO34" s="63">
        <v>0</v>
      </c>
      <c r="BP34" s="34">
        <v>199.53352</v>
      </c>
      <c r="BQ34" s="51">
        <f t="shared" si="239"/>
        <v>-199533.52</v>
      </c>
      <c r="BR34" s="34">
        <v>132.28882</v>
      </c>
      <c r="BS34" s="55">
        <f t="shared" si="240"/>
        <v>-132288.82</v>
      </c>
      <c r="BT34" s="34">
        <v>55.686156</v>
      </c>
      <c r="BU34" s="51">
        <f>(BT35-BT34)</f>
        <v>-55.686156</v>
      </c>
      <c r="BV34" s="34">
        <v>158.38337</v>
      </c>
      <c r="BW34" s="55">
        <f t="shared" si="242"/>
        <v>-158383.37</v>
      </c>
      <c r="BX34" s="34">
        <v>540.33888</v>
      </c>
      <c r="BY34" s="55">
        <f t="shared" si="243"/>
        <v>-540338.88</v>
      </c>
      <c r="BZ34" s="34">
        <v>47.407936</v>
      </c>
      <c r="CA34" s="55">
        <f t="shared" si="244"/>
        <v>-47407.936</v>
      </c>
      <c r="CB34" s="52">
        <v>358.69349</v>
      </c>
      <c r="CC34" s="55">
        <f t="shared" si="280"/>
        <v>-358693.49</v>
      </c>
      <c r="CD34" s="34">
        <v>2060.875</v>
      </c>
      <c r="CE34" s="35">
        <f t="shared" si="245"/>
        <v>-2060.875</v>
      </c>
      <c r="CF34" s="66">
        <v>227044.768</v>
      </c>
      <c r="CG34" s="35">
        <f t="shared" si="246"/>
        <v>-227044.768</v>
      </c>
      <c r="CH34" s="34">
        <v>3143.2</v>
      </c>
      <c r="CI34" s="35">
        <f t="shared" si="247"/>
        <v>-3143200</v>
      </c>
      <c r="CJ34" s="34">
        <v>3270.1</v>
      </c>
      <c r="CK34" s="55">
        <f t="shared" si="281"/>
        <v>-3270100</v>
      </c>
      <c r="CL34" s="70">
        <v>46.8</v>
      </c>
      <c r="CM34" s="55">
        <f t="shared" si="282"/>
        <v>-46800</v>
      </c>
      <c r="CN34" s="34">
        <v>0</v>
      </c>
      <c r="CO34" s="71"/>
      <c r="CP34" s="71"/>
      <c r="CQ34" s="43">
        <v>0</v>
      </c>
      <c r="CR34" s="34">
        <v>6728294.57</v>
      </c>
      <c r="CS34" s="43">
        <f t="shared" si="248"/>
        <v>-6728294.57</v>
      </c>
      <c r="CT34" s="34">
        <v>3933.2084</v>
      </c>
      <c r="CU34" s="55">
        <f t="shared" si="249"/>
        <v>-3933208.4</v>
      </c>
      <c r="CV34" s="34">
        <v>242.08466</v>
      </c>
      <c r="CW34" s="35">
        <f t="shared" si="250"/>
        <v>-242084.66</v>
      </c>
      <c r="CX34" s="76">
        <v>638.496</v>
      </c>
      <c r="CY34" s="55">
        <f t="shared" si="251"/>
        <v>-638496</v>
      </c>
      <c r="CZ34" s="71"/>
      <c r="DA34" s="34">
        <v>32.915632</v>
      </c>
      <c r="DB34" s="51">
        <f t="shared" si="286"/>
        <v>-32915.632</v>
      </c>
      <c r="DC34" s="37">
        <f t="shared" si="252"/>
        <v>-11812480.367</v>
      </c>
      <c r="DD34" s="34">
        <v>4179.1744</v>
      </c>
      <c r="DE34" s="51">
        <f t="shared" si="253"/>
        <v>-4179174.4</v>
      </c>
      <c r="DF34" s="34">
        <v>0</v>
      </c>
      <c r="DG34" s="55">
        <f t="shared" si="283"/>
        <v>0</v>
      </c>
      <c r="DH34" s="34">
        <v>3898.064</v>
      </c>
      <c r="DI34" s="55">
        <f t="shared" si="254"/>
        <v>-3898064</v>
      </c>
      <c r="DJ34" s="34">
        <v>312.63806</v>
      </c>
      <c r="DK34" s="51">
        <v>17792.48</v>
      </c>
      <c r="DL34" s="34">
        <v>17792.48</v>
      </c>
      <c r="DM34" s="60">
        <f t="shared" si="256"/>
        <v>-52238.72128</v>
      </c>
      <c r="DN34" s="34">
        <v>21091.079</v>
      </c>
      <c r="DO34" s="55">
        <f t="shared" si="257"/>
        <v>-21091.079</v>
      </c>
      <c r="DP34" s="34">
        <v>205.339</v>
      </c>
      <c r="DQ34" s="55">
        <f t="shared" si="258"/>
        <v>-205339</v>
      </c>
      <c r="DR34" s="81">
        <v>63763</v>
      </c>
      <c r="DS34" s="81">
        <v>4249</v>
      </c>
      <c r="DT34" s="81">
        <f t="shared" si="259"/>
        <v>68012</v>
      </c>
      <c r="DU34" s="82">
        <v>1150</v>
      </c>
      <c r="DV34" s="83">
        <v>15526</v>
      </c>
      <c r="DW34" s="82">
        <v>83.198</v>
      </c>
      <c r="DX34" s="84"/>
      <c r="DY34" s="100"/>
      <c r="DZ34" s="101"/>
      <c r="EA34" s="102"/>
      <c r="EB34" s="103"/>
      <c r="EC34" s="103"/>
      <c r="ED34" s="103"/>
      <c r="EE34" s="103"/>
      <c r="EF34" s="103"/>
      <c r="EG34" s="103"/>
      <c r="EH34" s="112"/>
      <c r="EK34" s="93"/>
      <c r="EL34" s="113"/>
      <c r="EM34" s="114"/>
      <c r="EY34" s="108"/>
      <c r="EZ34" s="108"/>
      <c r="FA34" s="118"/>
      <c r="FB34" s="108"/>
      <c r="FC34" s="108"/>
      <c r="FD34" s="108"/>
      <c r="FE34" s="108"/>
      <c r="FF34" s="108"/>
      <c r="FG34" s="108"/>
      <c r="FH34" s="108"/>
      <c r="FI34" s="118"/>
    </row>
    <row r="35" ht="24.95" customHeight="1" outlineLevel="1" spans="1:167">
      <c r="A35" s="40"/>
      <c r="B35" s="41"/>
      <c r="C35" s="35"/>
      <c r="D35" s="41"/>
      <c r="E35" s="35"/>
      <c r="F35" s="42"/>
      <c r="G35" s="43"/>
      <c r="H35" s="42"/>
      <c r="I35" s="35"/>
      <c r="J35" s="42"/>
      <c r="K35" s="43"/>
      <c r="L35" s="42"/>
      <c r="M35" s="46"/>
      <c r="N35" s="42"/>
      <c r="O35" s="47"/>
      <c r="P35" s="42"/>
      <c r="Q35" s="48"/>
      <c r="R35" s="42"/>
      <c r="S35" s="49"/>
      <c r="T35" s="34"/>
      <c r="U35" s="48"/>
      <c r="V35" s="34"/>
      <c r="W35" s="35"/>
      <c r="X35" s="34"/>
      <c r="Y35" s="35"/>
      <c r="Z35" s="34"/>
      <c r="AA35" s="35"/>
      <c r="AB35" s="34"/>
      <c r="AC35" s="35"/>
      <c r="AD35" s="34"/>
      <c r="AE35" s="35"/>
      <c r="AF35" s="42"/>
      <c r="AG35" s="35"/>
      <c r="AH35" s="42"/>
      <c r="AI35" s="35"/>
      <c r="AJ35" s="42"/>
      <c r="AK35" s="43"/>
      <c r="AL35" s="42"/>
      <c r="AM35" s="35"/>
      <c r="AN35" s="42"/>
      <c r="AO35" s="55"/>
      <c r="AP35" s="42"/>
      <c r="AQ35" s="55"/>
      <c r="AR35" s="42"/>
      <c r="AS35" s="35"/>
      <c r="AT35" s="42"/>
      <c r="AU35" s="55"/>
      <c r="AV35" s="42"/>
      <c r="AW35" s="35"/>
      <c r="AX35" s="56"/>
      <c r="AY35" s="35"/>
      <c r="AZ35" s="42"/>
      <c r="BA35" s="35"/>
      <c r="BB35" s="42"/>
      <c r="BC35" s="49"/>
      <c r="BD35" s="42"/>
      <c r="BE35" s="49"/>
      <c r="BF35" s="42"/>
      <c r="BG35" s="60"/>
      <c r="BH35" s="61"/>
      <c r="BI35" s="60"/>
      <c r="BJ35" s="61"/>
      <c r="BK35" s="60"/>
      <c r="BL35" s="42"/>
      <c r="BM35" s="55"/>
      <c r="BN35" s="52"/>
      <c r="BO35" s="64"/>
      <c r="BP35" s="42"/>
      <c r="BQ35" s="55"/>
      <c r="BR35" s="42"/>
      <c r="BS35" s="55"/>
      <c r="BT35" s="42"/>
      <c r="BU35" s="55">
        <f>(BT36-BT35)</f>
        <v>0</v>
      </c>
      <c r="BV35" s="42"/>
      <c r="BW35" s="55"/>
      <c r="BX35" s="42"/>
      <c r="BY35" s="55"/>
      <c r="BZ35" s="42"/>
      <c r="CA35" s="55"/>
      <c r="CB35" s="42"/>
      <c r="CC35" s="55"/>
      <c r="CD35" s="42"/>
      <c r="CE35" s="35"/>
      <c r="CF35" s="41"/>
      <c r="CG35" s="35"/>
      <c r="CH35" s="42"/>
      <c r="CI35" s="35"/>
      <c r="CJ35" s="42"/>
      <c r="CK35" s="55"/>
      <c r="CL35" s="42"/>
      <c r="CM35" s="55"/>
      <c r="CN35" s="42"/>
      <c r="CO35" s="46"/>
      <c r="CP35" s="46"/>
      <c r="CQ35" s="35"/>
      <c r="CR35" s="42"/>
      <c r="CS35" s="35"/>
      <c r="CT35" s="42"/>
      <c r="CU35" s="55"/>
      <c r="CV35" s="42"/>
      <c r="CW35" s="35"/>
      <c r="CX35" s="42"/>
      <c r="CY35" s="55"/>
      <c r="CZ35" s="46"/>
      <c r="DA35" s="42"/>
      <c r="DB35" s="55"/>
      <c r="DC35" s="35"/>
      <c r="DD35" s="42"/>
      <c r="DE35" s="46"/>
      <c r="DF35" s="42"/>
      <c r="DG35" s="55"/>
      <c r="DH35" s="42"/>
      <c r="DI35" s="55"/>
      <c r="DJ35" s="42"/>
      <c r="DK35" s="46"/>
      <c r="DL35" s="61"/>
      <c r="DM35" s="60"/>
      <c r="DN35" s="61"/>
      <c r="DO35" s="46"/>
      <c r="DP35" s="34"/>
      <c r="DQ35" s="46"/>
      <c r="DR35" s="93"/>
      <c r="DS35" s="46"/>
      <c r="DT35" s="89"/>
      <c r="DU35" s="46"/>
      <c r="DV35" s="95"/>
      <c r="DW35" s="46"/>
      <c r="DX35" s="93"/>
      <c r="DY35" s="93"/>
      <c r="DZ35" s="101"/>
      <c r="EA35" s="46"/>
      <c r="EB35" s="46"/>
      <c r="EC35" s="46"/>
      <c r="ED35" s="46"/>
      <c r="EE35" s="46"/>
      <c r="EF35" s="46"/>
      <c r="EG35" s="46"/>
      <c r="EH35" s="46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46"/>
      <c r="EZ35" s="108"/>
      <c r="FA35" s="118"/>
      <c r="FB35" s="108"/>
      <c r="FC35" s="108"/>
      <c r="FD35" s="108"/>
      <c r="FE35" s="108"/>
      <c r="FF35" s="108"/>
      <c r="FG35" s="108"/>
      <c r="FH35" s="108"/>
      <c r="FI35" s="108"/>
      <c r="FJ35" s="18"/>
      <c r="FK35" s="18"/>
    </row>
    <row r="36" ht="24.95" customHeight="1" outlineLevel="1" spans="1:167">
      <c r="A36" s="40"/>
      <c r="B36" s="41"/>
      <c r="C36" s="35"/>
      <c r="D36" s="41"/>
      <c r="E36" s="35"/>
      <c r="F36" s="42"/>
      <c r="G36" s="43"/>
      <c r="H36" s="42"/>
      <c r="I36" s="35"/>
      <c r="J36" s="42"/>
      <c r="K36" s="43"/>
      <c r="L36" s="42"/>
      <c r="M36" s="46"/>
      <c r="N36" s="42"/>
      <c r="O36" s="47"/>
      <c r="P36" s="42"/>
      <c r="Q36" s="48"/>
      <c r="R36" s="42"/>
      <c r="S36" s="49"/>
      <c r="T36" s="34"/>
      <c r="U36" s="48"/>
      <c r="V36" s="34"/>
      <c r="W36" s="35"/>
      <c r="X36" s="34"/>
      <c r="Y36" s="35"/>
      <c r="Z36" s="34"/>
      <c r="AA36" s="35"/>
      <c r="AB36" s="34"/>
      <c r="AC36" s="35"/>
      <c r="AD36" s="34"/>
      <c r="AE36" s="35"/>
      <c r="AF36" s="42"/>
      <c r="AG36" s="35"/>
      <c r="AH36" s="42"/>
      <c r="AI36" s="35"/>
      <c r="AJ36" s="42"/>
      <c r="AK36" s="43"/>
      <c r="AL36" s="42"/>
      <c r="AM36" s="35"/>
      <c r="AN36" s="42"/>
      <c r="AO36" s="55"/>
      <c r="AP36" s="42"/>
      <c r="AQ36" s="55"/>
      <c r="AR36" s="42"/>
      <c r="AS36" s="35"/>
      <c r="AT36" s="42"/>
      <c r="AU36" s="55"/>
      <c r="AV36" s="42"/>
      <c r="AW36" s="35"/>
      <c r="AX36" s="56"/>
      <c r="AY36" s="35"/>
      <c r="AZ36" s="42"/>
      <c r="BA36" s="35"/>
      <c r="BB36" s="42"/>
      <c r="BC36" s="49"/>
      <c r="BD36" s="42"/>
      <c r="BE36" s="49"/>
      <c r="BF36" s="42"/>
      <c r="BG36" s="60"/>
      <c r="BH36" s="61"/>
      <c r="BI36" s="60"/>
      <c r="BJ36" s="61"/>
      <c r="BK36" s="62"/>
      <c r="BL36" s="42"/>
      <c r="BM36" s="55"/>
      <c r="BN36" s="52"/>
      <c r="BO36" s="64"/>
      <c r="BP36" s="42"/>
      <c r="BQ36" s="55"/>
      <c r="BR36" s="42"/>
      <c r="BS36" s="55"/>
      <c r="BT36" s="42"/>
      <c r="BU36" s="55">
        <f>(BT37-BT36)</f>
        <v>0</v>
      </c>
      <c r="BV36" s="42"/>
      <c r="BW36" s="55"/>
      <c r="BX36" s="42"/>
      <c r="BY36" s="55"/>
      <c r="BZ36" s="42"/>
      <c r="CA36" s="55"/>
      <c r="CB36" s="42"/>
      <c r="CC36" s="55"/>
      <c r="CD36" s="42"/>
      <c r="CE36" s="35"/>
      <c r="CF36" s="41"/>
      <c r="CG36" s="35"/>
      <c r="CH36" s="42"/>
      <c r="CI36" s="35"/>
      <c r="CJ36" s="42"/>
      <c r="CK36" s="55"/>
      <c r="CL36" s="42"/>
      <c r="CM36" s="55"/>
      <c r="CN36" s="42"/>
      <c r="CO36" s="46"/>
      <c r="CP36" s="46"/>
      <c r="CQ36" s="35"/>
      <c r="CR36" s="42"/>
      <c r="CS36" s="35"/>
      <c r="CT36" s="42"/>
      <c r="CU36" s="55"/>
      <c r="CV36" s="42"/>
      <c r="CW36" s="35"/>
      <c r="CX36" s="42"/>
      <c r="CY36" s="55"/>
      <c r="CZ36" s="46"/>
      <c r="DA36" s="42"/>
      <c r="DB36" s="55"/>
      <c r="DC36" s="35"/>
      <c r="DD36" s="42"/>
      <c r="DE36" s="46"/>
      <c r="DF36" s="42"/>
      <c r="DG36" s="55"/>
      <c r="DH36" s="42"/>
      <c r="DI36" s="55"/>
      <c r="DJ36" s="42"/>
      <c r="DK36" s="46"/>
      <c r="DL36" s="61"/>
      <c r="DM36" s="60"/>
      <c r="DN36" s="61"/>
      <c r="DO36" s="46"/>
      <c r="DP36" s="34"/>
      <c r="DQ36" s="46"/>
      <c r="DR36" s="93"/>
      <c r="DS36" s="46" t="s">
        <v>106</v>
      </c>
      <c r="DT36" s="89"/>
      <c r="DU36" s="46"/>
      <c r="DV36" s="95"/>
      <c r="DW36" s="46"/>
      <c r="DX36" s="93"/>
      <c r="DY36" s="93"/>
      <c r="DZ36" s="101"/>
      <c r="EA36" s="46"/>
      <c r="EB36" s="46"/>
      <c r="EC36" s="46"/>
      <c r="ED36" s="46"/>
      <c r="EE36" s="46"/>
      <c r="EF36" s="46"/>
      <c r="EG36" s="46"/>
      <c r="EH36" s="46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46"/>
      <c r="EZ36" s="108"/>
      <c r="FA36" s="118"/>
      <c r="FB36" s="108"/>
      <c r="FC36" s="108"/>
      <c r="FD36" s="108"/>
      <c r="FE36" s="108"/>
      <c r="FF36" s="108"/>
      <c r="FG36" s="108"/>
      <c r="FH36" s="108"/>
      <c r="FI36" s="108"/>
      <c r="FJ36" s="18"/>
      <c r="FK36" s="18"/>
    </row>
    <row r="37" customHeight="1" outlineLevel="1" spans="2:167">
      <c r="B37" s="44"/>
      <c r="C37" s="18"/>
      <c r="D37" s="44"/>
      <c r="E37" s="18"/>
      <c r="F37" s="44"/>
      <c r="BG37" s="25"/>
      <c r="BH37" s="23"/>
      <c r="BI37" s="25"/>
      <c r="BJ37" s="23"/>
      <c r="BK37" s="25"/>
      <c r="DA37" s="53"/>
      <c r="DX37" s="96"/>
      <c r="DY37" s="96"/>
      <c r="DZ37" s="109"/>
      <c r="EA37" s="18"/>
      <c r="EB37" s="110"/>
      <c r="EC37" s="110"/>
      <c r="ED37" s="110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</row>
    <row r="38" customHeight="1" outlineLevel="1" spans="2:167">
      <c r="B38" s="44"/>
      <c r="C38" s="18"/>
      <c r="D38" s="44"/>
      <c r="E38" s="18"/>
      <c r="F38" s="44"/>
      <c r="DX38" s="96"/>
      <c r="DY38" s="96"/>
      <c r="DZ38" s="109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</row>
    <row r="39" customHeight="1" outlineLevel="1" spans="2:167">
      <c r="B39" s="44"/>
      <c r="C39" s="18"/>
      <c r="D39" s="44"/>
      <c r="E39" s="18"/>
      <c r="F39" s="44"/>
      <c r="DX39" s="96"/>
      <c r="DY39" s="96"/>
      <c r="DZ39" s="109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</row>
    <row r="40" customHeight="1" outlineLevel="1" spans="2:167">
      <c r="B40" s="44"/>
      <c r="C40" s="18"/>
      <c r="D40" s="44"/>
      <c r="E40" s="18"/>
      <c r="F40" s="44"/>
      <c r="BQ40" s="65"/>
      <c r="DX40" s="97"/>
      <c r="DY40" s="97"/>
      <c r="DZ40" s="109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</row>
    <row r="41" customHeight="1" outlineLevel="1" spans="2:167">
      <c r="B41" s="44"/>
      <c r="C41" s="18"/>
      <c r="D41" s="44"/>
      <c r="E41" s="18"/>
      <c r="F41" s="44"/>
      <c r="BQ41" s="65"/>
      <c r="CF41" s="69">
        <v>0.5</v>
      </c>
      <c r="CG41" s="20">
        <v>174396.896</v>
      </c>
      <c r="CH41" s="21">
        <f>CG42-CG41</f>
        <v>36.5119999999879</v>
      </c>
      <c r="DX41" s="97"/>
      <c r="DY41" s="97"/>
      <c r="DZ41" s="109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</row>
    <row r="42" customHeight="1" outlineLevel="1" spans="2:167">
      <c r="B42" s="44"/>
      <c r="C42" s="18"/>
      <c r="D42" s="44"/>
      <c r="E42" s="18"/>
      <c r="F42" s="44"/>
      <c r="T42" s="53"/>
      <c r="U42" s="27"/>
      <c r="BQ42" s="65"/>
      <c r="CF42" s="69">
        <v>0.375</v>
      </c>
      <c r="CG42" s="20">
        <v>174433.408</v>
      </c>
      <c r="DX42" s="97"/>
      <c r="DY42" s="97"/>
      <c r="DZ42" s="109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</row>
    <row r="43" customHeight="1" outlineLevel="1" spans="4:167">
      <c r="D43" s="21"/>
      <c r="U43" s="27"/>
      <c r="BG43" s="20">
        <f>400*138</f>
        <v>55200</v>
      </c>
      <c r="CH43" s="21">
        <f>CH41/9</f>
        <v>4.05688888888754</v>
      </c>
      <c r="DX43" s="97"/>
      <c r="DY43" s="97"/>
      <c r="DZ43" s="109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</row>
    <row r="44" customHeight="1" outlineLevel="1" spans="4:167">
      <c r="D44" s="21"/>
      <c r="BG44" s="20">
        <f>400*246</f>
        <v>98400</v>
      </c>
      <c r="BQ44" s="65"/>
      <c r="CH44" s="21">
        <f>CH43*24</f>
        <v>97.3653333333011</v>
      </c>
      <c r="DX44" s="97"/>
      <c r="DY44" s="97"/>
      <c r="DZ44" s="109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</row>
    <row r="45" customHeight="1" outlineLevel="1" spans="4:167">
      <c r="D45" s="21"/>
      <c r="BG45" s="20">
        <f>BG44+BG43</f>
        <v>153600</v>
      </c>
      <c r="BQ45" s="65"/>
      <c r="DX45" s="97"/>
      <c r="DY45" s="97"/>
      <c r="DZ45" s="109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</row>
    <row r="46" customHeight="1" spans="4:167">
      <c r="D46" s="21"/>
      <c r="DX46" s="97"/>
      <c r="DY46" s="97"/>
      <c r="DZ46" s="109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</row>
    <row r="47" customHeight="1" spans="4:167">
      <c r="D47" s="21"/>
      <c r="DX47" s="97"/>
      <c r="DY47" s="97"/>
      <c r="DZ47" s="109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</row>
    <row r="48" customHeight="1" spans="128:167">
      <c r="DX48" s="97"/>
      <c r="DY48" s="97"/>
      <c r="DZ48" s="109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</row>
    <row r="49" customHeight="1" spans="128:167">
      <c r="DX49" s="97"/>
      <c r="DY49" s="97"/>
      <c r="DZ49" s="109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</row>
    <row r="65489" customHeight="1" spans="44:44">
      <c r="AR65489" s="121"/>
    </row>
    <row r="65496" customHeight="1" spans="44:102">
      <c r="AR65496" s="121"/>
      <c r="CX65496" s="121"/>
    </row>
    <row r="65497" customHeight="1" spans="62:62">
      <c r="BJ65497" s="122">
        <v>85014</v>
      </c>
    </row>
    <row r="65498" customHeight="1" spans="54:56">
      <c r="BB65498" s="122">
        <v>488.72176</v>
      </c>
      <c r="BD65498" s="122">
        <v>910.22688</v>
      </c>
    </row>
    <row r="1048538" customHeight="1" spans="72:72">
      <c r="BT1048538" s="21" t="s">
        <v>107</v>
      </c>
    </row>
  </sheetData>
  <pageMargins left="0" right="0" top="0" bottom="0" header="0" footer="0"/>
  <pageSetup paperSize="8" scale="40" orientation="landscape"/>
  <headerFooter/>
  <rowBreaks count="1" manualBreakCount="1">
    <brk id="55" max="16383" man="1"/>
  </rowBreaks>
  <ignoredErrors>
    <ignoredError sqref="FG5:FG2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opLeftCell="B7" workbookViewId="0">
      <selection activeCell="B18" sqref="B18"/>
    </sheetView>
  </sheetViews>
  <sheetFormatPr defaultColWidth="9.13888888888889" defaultRowHeight="14.4" outlineLevelCol="7"/>
  <cols>
    <col min="1" max="1" width="10.8518518518519" customWidth="1"/>
    <col min="2" max="2" width="14.712962962963" style="1" customWidth="1"/>
    <col min="3" max="3" width="9.13888888888889" style="1"/>
    <col min="4" max="4" width="14.8518518518519" style="1" customWidth="1"/>
    <col min="5" max="5" width="9.13888888888889" style="1"/>
    <col min="6" max="6" width="11.287037037037" style="1" customWidth="1"/>
    <col min="7" max="8" width="9.13888888888889" style="1"/>
  </cols>
  <sheetData>
    <row r="1" spans="1:8">
      <c r="A1" s="2" t="s">
        <v>3</v>
      </c>
      <c r="B1" s="3" t="s">
        <v>108</v>
      </c>
      <c r="C1" s="3" t="s">
        <v>109</v>
      </c>
      <c r="D1" s="4" t="s">
        <v>110</v>
      </c>
      <c r="E1" s="4" t="s">
        <v>109</v>
      </c>
      <c r="F1" s="3" t="s">
        <v>111</v>
      </c>
      <c r="G1" s="3" t="s">
        <v>109</v>
      </c>
      <c r="H1" s="3" t="s">
        <v>63</v>
      </c>
    </row>
    <row r="2" spans="1:8">
      <c r="A2" s="5">
        <v>45474</v>
      </c>
      <c r="B2" s="6" t="e">
        <f>H2-F2-D2</f>
        <v>#REF!</v>
      </c>
      <c r="C2" s="6" t="e">
        <f t="shared" ref="C2:C33" si="0">(B2/H2)*100</f>
        <v>#REF!</v>
      </c>
      <c r="D2" s="7" t="e">
        <f>#REF!</f>
        <v>#REF!</v>
      </c>
      <c r="E2" s="7" t="e">
        <f t="shared" ref="E2:E33" si="1">(D2/H2)*100</f>
        <v>#REF!</v>
      </c>
      <c r="F2" s="8">
        <f>'(1) Data sheet'!DS3</f>
        <v>1355</v>
      </c>
      <c r="G2" s="9">
        <f t="shared" ref="G2:G33" si="2">(F2/H2)*100</f>
        <v>1.99434812045568</v>
      </c>
      <c r="H2" s="10">
        <f>'(1) Data sheet'!DT3</f>
        <v>67942</v>
      </c>
    </row>
    <row r="3" spans="1:8">
      <c r="A3" s="5">
        <v>45475</v>
      </c>
      <c r="B3" s="6" t="e">
        <f t="shared" ref="B3:B32" si="3">H3-F3-D3</f>
        <v>#REF!</v>
      </c>
      <c r="C3" s="6" t="e">
        <f t="shared" si="0"/>
        <v>#REF!</v>
      </c>
      <c r="D3" s="7" t="e">
        <f>#REF!</f>
        <v>#REF!</v>
      </c>
      <c r="E3" s="7" t="e">
        <f t="shared" si="1"/>
        <v>#REF!</v>
      </c>
      <c r="F3" s="8">
        <f>'(1) Data sheet'!DS4</f>
        <v>25897</v>
      </c>
      <c r="G3" s="9">
        <f t="shared" si="2"/>
        <v>40.4729159503641</v>
      </c>
      <c r="H3" s="10">
        <f>'(1) Data sheet'!DT4</f>
        <v>63986</v>
      </c>
    </row>
    <row r="4" spans="1:8">
      <c r="A4" s="5">
        <v>45476</v>
      </c>
      <c r="B4" s="6" t="e">
        <f t="shared" si="3"/>
        <v>#REF!</v>
      </c>
      <c r="C4" s="6" t="e">
        <f t="shared" si="0"/>
        <v>#REF!</v>
      </c>
      <c r="D4" s="7" t="e">
        <f>#REF!</f>
        <v>#REF!</v>
      </c>
      <c r="E4" s="7" t="e">
        <f t="shared" si="1"/>
        <v>#REF!</v>
      </c>
      <c r="F4" s="8">
        <f>'(1) Data sheet'!DS5</f>
        <v>7386</v>
      </c>
      <c r="G4" s="9">
        <f t="shared" si="2"/>
        <v>11.0641740068308</v>
      </c>
      <c r="H4" s="10">
        <f>'(1) Data sheet'!DT5</f>
        <v>66756</v>
      </c>
    </row>
    <row r="5" spans="1:8">
      <c r="A5" s="5">
        <v>45477</v>
      </c>
      <c r="B5" s="6" t="e">
        <f t="shared" si="3"/>
        <v>#REF!</v>
      </c>
      <c r="C5" s="6" t="e">
        <f t="shared" si="0"/>
        <v>#REF!</v>
      </c>
      <c r="D5" s="7" t="e">
        <f>#REF!</f>
        <v>#REF!</v>
      </c>
      <c r="E5" s="7" t="e">
        <f t="shared" si="1"/>
        <v>#REF!</v>
      </c>
      <c r="F5" s="8">
        <f>'(1) Data sheet'!DS6</f>
        <v>9074</v>
      </c>
      <c r="G5" s="9">
        <f t="shared" si="2"/>
        <v>14.8026101141924</v>
      </c>
      <c r="H5" s="10">
        <f>'(1) Data sheet'!DT6</f>
        <v>61300.0000000006</v>
      </c>
    </row>
    <row r="6" spans="1:8">
      <c r="A6" s="5">
        <v>45478</v>
      </c>
      <c r="B6" s="6" t="e">
        <f t="shared" si="3"/>
        <v>#REF!</v>
      </c>
      <c r="C6" s="6" t="e">
        <f t="shared" si="0"/>
        <v>#REF!</v>
      </c>
      <c r="D6" s="7" t="e">
        <f>#REF!</f>
        <v>#REF!</v>
      </c>
      <c r="E6" s="7" t="e">
        <f t="shared" si="1"/>
        <v>#REF!</v>
      </c>
      <c r="F6" s="8">
        <f>'(1) Data sheet'!DS7</f>
        <v>0</v>
      </c>
      <c r="G6" s="9">
        <f t="shared" si="2"/>
        <v>0</v>
      </c>
      <c r="H6" s="10">
        <f>'(1) Data sheet'!DT7</f>
        <v>66235</v>
      </c>
    </row>
    <row r="7" spans="1:8">
      <c r="A7" s="5">
        <v>45479</v>
      </c>
      <c r="B7" s="6" t="e">
        <f t="shared" si="3"/>
        <v>#REF!</v>
      </c>
      <c r="C7" s="6" t="e">
        <f t="shared" si="0"/>
        <v>#REF!</v>
      </c>
      <c r="D7" s="7" t="e">
        <f>#REF!</f>
        <v>#REF!</v>
      </c>
      <c r="E7" s="7" t="e">
        <f t="shared" si="1"/>
        <v>#REF!</v>
      </c>
      <c r="F7" s="8">
        <f>'(1) Data sheet'!DS8</f>
        <v>0</v>
      </c>
      <c r="G7" s="9">
        <f t="shared" si="2"/>
        <v>0</v>
      </c>
      <c r="H7" s="10">
        <f>'(1) Data sheet'!DT8</f>
        <v>67290</v>
      </c>
    </row>
    <row r="8" spans="1:8">
      <c r="A8" s="5">
        <v>45480</v>
      </c>
      <c r="B8" s="6" t="e">
        <f t="shared" si="3"/>
        <v>#REF!</v>
      </c>
      <c r="C8" s="6" t="e">
        <f t="shared" si="0"/>
        <v>#REF!</v>
      </c>
      <c r="D8" s="7" t="e">
        <f>#REF!</f>
        <v>#REF!</v>
      </c>
      <c r="E8" s="7" t="e">
        <f t="shared" si="1"/>
        <v>#REF!</v>
      </c>
      <c r="F8" s="8">
        <f>'(1) Data sheet'!DS9</f>
        <v>0</v>
      </c>
      <c r="G8" s="9">
        <f t="shared" si="2"/>
        <v>0</v>
      </c>
      <c r="H8" s="10">
        <f>'(1) Data sheet'!DT9</f>
        <v>66942</v>
      </c>
    </row>
    <row r="9" spans="1:8">
      <c r="A9" s="5">
        <v>45481</v>
      </c>
      <c r="B9" s="6" t="e">
        <f t="shared" si="3"/>
        <v>#REF!</v>
      </c>
      <c r="C9" s="6" t="e">
        <f t="shared" si="0"/>
        <v>#REF!</v>
      </c>
      <c r="D9" s="7" t="e">
        <f>#REF!</f>
        <v>#REF!</v>
      </c>
      <c r="E9" s="7" t="e">
        <f t="shared" si="1"/>
        <v>#REF!</v>
      </c>
      <c r="F9" s="8">
        <f>'(1) Data sheet'!DS10</f>
        <v>0</v>
      </c>
      <c r="G9" s="9">
        <f t="shared" si="2"/>
        <v>0</v>
      </c>
      <c r="H9" s="10">
        <f>'(1) Data sheet'!DT10</f>
        <v>68117</v>
      </c>
    </row>
    <row r="10" spans="1:8">
      <c r="A10" s="5">
        <v>45482</v>
      </c>
      <c r="B10" s="6" t="e">
        <f t="shared" si="3"/>
        <v>#REF!</v>
      </c>
      <c r="C10" s="6" t="e">
        <f t="shared" si="0"/>
        <v>#REF!</v>
      </c>
      <c r="D10" s="7" t="e">
        <f>#REF!</f>
        <v>#REF!</v>
      </c>
      <c r="E10" s="7" t="e">
        <f t="shared" si="1"/>
        <v>#REF!</v>
      </c>
      <c r="F10" s="8">
        <f>'(1) Data sheet'!DS11</f>
        <v>4139</v>
      </c>
      <c r="G10" s="9">
        <f t="shared" si="2"/>
        <v>6.08416998632941</v>
      </c>
      <c r="H10" s="10">
        <f>'(1) Data sheet'!DT11</f>
        <v>68028.9999999994</v>
      </c>
    </row>
    <row r="11" spans="1:8">
      <c r="A11" s="5">
        <v>45483</v>
      </c>
      <c r="B11" s="6" t="e">
        <f t="shared" si="3"/>
        <v>#REF!</v>
      </c>
      <c r="C11" s="6" t="e">
        <f t="shared" si="0"/>
        <v>#REF!</v>
      </c>
      <c r="D11" s="7" t="e">
        <f>#REF!</f>
        <v>#REF!</v>
      </c>
      <c r="E11" s="7" t="e">
        <f t="shared" si="1"/>
        <v>#REF!</v>
      </c>
      <c r="F11" s="8">
        <f>'(1) Data sheet'!DS12</f>
        <v>0</v>
      </c>
      <c r="G11" s="9">
        <f t="shared" si="2"/>
        <v>0</v>
      </c>
      <c r="H11" s="10">
        <f>'(1) Data sheet'!DT12</f>
        <v>66803</v>
      </c>
    </row>
    <row r="12" spans="1:8">
      <c r="A12" s="5">
        <v>45484</v>
      </c>
      <c r="B12" s="6" t="e">
        <f t="shared" si="3"/>
        <v>#REF!</v>
      </c>
      <c r="C12" s="6" t="e">
        <f t="shared" si="0"/>
        <v>#REF!</v>
      </c>
      <c r="D12" s="7" t="e">
        <f>#REF!</f>
        <v>#REF!</v>
      </c>
      <c r="E12" s="7" t="e">
        <f t="shared" si="1"/>
        <v>#REF!</v>
      </c>
      <c r="F12" s="8">
        <f>'(1) Data sheet'!DS13</f>
        <v>0</v>
      </c>
      <c r="G12" s="9">
        <f t="shared" si="2"/>
        <v>0</v>
      </c>
      <c r="H12" s="10">
        <f>'(1) Data sheet'!DT13</f>
        <v>62909.9999999999</v>
      </c>
    </row>
    <row r="13" spans="1:8">
      <c r="A13" s="5">
        <v>45485</v>
      </c>
      <c r="B13" s="6" t="e">
        <f t="shared" si="3"/>
        <v>#REF!</v>
      </c>
      <c r="C13" s="6" t="e">
        <f t="shared" si="0"/>
        <v>#REF!</v>
      </c>
      <c r="D13" s="7" t="e">
        <f>#REF!</f>
        <v>#REF!</v>
      </c>
      <c r="E13" s="7" t="e">
        <f t="shared" si="1"/>
        <v>#REF!</v>
      </c>
      <c r="F13" s="8">
        <f>'(1) Data sheet'!DS14</f>
        <v>0</v>
      </c>
      <c r="G13" s="9">
        <f t="shared" si="2"/>
        <v>0</v>
      </c>
      <c r="H13" s="10">
        <f>'(1) Data sheet'!DT14</f>
        <v>62129</v>
      </c>
    </row>
    <row r="14" spans="1:8">
      <c r="A14" s="5">
        <v>45486</v>
      </c>
      <c r="B14" s="6" t="e">
        <f t="shared" si="3"/>
        <v>#REF!</v>
      </c>
      <c r="C14" s="6" t="e">
        <f t="shared" si="0"/>
        <v>#REF!</v>
      </c>
      <c r="D14" s="7" t="e">
        <f>#REF!</f>
        <v>#REF!</v>
      </c>
      <c r="E14" s="7" t="e">
        <f t="shared" si="1"/>
        <v>#REF!</v>
      </c>
      <c r="F14" s="8">
        <f>'(1) Data sheet'!DS15</f>
        <v>7643</v>
      </c>
      <c r="G14" s="9">
        <f t="shared" si="2"/>
        <v>12.8246862205517</v>
      </c>
      <c r="H14" s="10">
        <f>'(1) Data sheet'!DT15</f>
        <v>59596</v>
      </c>
    </row>
    <row r="15" spans="1:8">
      <c r="A15" s="5">
        <v>45487</v>
      </c>
      <c r="B15" s="6" t="e">
        <f t="shared" si="3"/>
        <v>#REF!</v>
      </c>
      <c r="C15" s="6" t="e">
        <f t="shared" si="0"/>
        <v>#REF!</v>
      </c>
      <c r="D15" s="7" t="e">
        <f>#REF!</f>
        <v>#REF!</v>
      </c>
      <c r="E15" s="7" t="e">
        <f t="shared" si="1"/>
        <v>#REF!</v>
      </c>
      <c r="F15" s="8">
        <f>'(1) Data sheet'!DS16</f>
        <v>18435</v>
      </c>
      <c r="G15" s="9">
        <f t="shared" si="2"/>
        <v>29.6713219068833</v>
      </c>
      <c r="H15" s="10">
        <f>'(1) Data sheet'!DT16</f>
        <v>62130.7000000002</v>
      </c>
    </row>
    <row r="16" spans="1:8">
      <c r="A16" s="5">
        <v>45488</v>
      </c>
      <c r="B16" s="6" t="e">
        <f t="shared" si="3"/>
        <v>#REF!</v>
      </c>
      <c r="C16" s="6" t="e">
        <f t="shared" si="0"/>
        <v>#REF!</v>
      </c>
      <c r="D16" s="7" t="e">
        <f>#REF!</f>
        <v>#REF!</v>
      </c>
      <c r="E16" s="7" t="e">
        <f t="shared" si="1"/>
        <v>#REF!</v>
      </c>
      <c r="F16" s="8" t="e">
        <f>'(1) Data sheet'!#REF!</f>
        <v>#REF!</v>
      </c>
      <c r="G16" s="9" t="e">
        <f t="shared" si="2"/>
        <v>#REF!</v>
      </c>
      <c r="H16" s="10">
        <f>'(1) Data sheet'!DT17</f>
        <v>64945</v>
      </c>
    </row>
    <row r="17" spans="1:8">
      <c r="A17" s="5">
        <v>45489</v>
      </c>
      <c r="B17" s="6" t="e">
        <f t="shared" si="3"/>
        <v>#REF!</v>
      </c>
      <c r="C17" s="6" t="e">
        <f t="shared" si="0"/>
        <v>#REF!</v>
      </c>
      <c r="D17" s="7" t="e">
        <f>#REF!</f>
        <v>#REF!</v>
      </c>
      <c r="E17" s="7" t="e">
        <f t="shared" si="1"/>
        <v>#REF!</v>
      </c>
      <c r="F17" s="8">
        <f>'(1) Data sheet'!DS18</f>
        <v>13544</v>
      </c>
      <c r="G17" s="9">
        <f t="shared" si="2"/>
        <v>21.0611432481187</v>
      </c>
      <c r="H17" s="10">
        <f>'(1) Data sheet'!DT18</f>
        <v>64307.9999999992</v>
      </c>
    </row>
    <row r="18" spans="1:8">
      <c r="A18" s="5">
        <v>45490</v>
      </c>
      <c r="B18" s="6" t="e">
        <f t="shared" si="3"/>
        <v>#REF!</v>
      </c>
      <c r="C18" s="6" t="e">
        <f t="shared" si="0"/>
        <v>#REF!</v>
      </c>
      <c r="D18" s="7" t="e">
        <f>#REF!</f>
        <v>#REF!</v>
      </c>
      <c r="E18" s="7" t="e">
        <f t="shared" si="1"/>
        <v>#REF!</v>
      </c>
      <c r="F18" s="8">
        <f>'(1) Data sheet'!DS19</f>
        <v>9084</v>
      </c>
      <c r="G18" s="9">
        <f t="shared" si="2"/>
        <v>14.0835025813553</v>
      </c>
      <c r="H18" s="10">
        <f>'(1) Data sheet'!DT19</f>
        <v>64501</v>
      </c>
    </row>
    <row r="19" spans="1:8">
      <c r="A19" s="5">
        <v>45491</v>
      </c>
      <c r="B19" s="6" t="e">
        <f t="shared" si="3"/>
        <v>#REF!</v>
      </c>
      <c r="C19" s="6" t="e">
        <f t="shared" si="0"/>
        <v>#REF!</v>
      </c>
      <c r="D19" s="7" t="e">
        <f>#REF!</f>
        <v>#REF!</v>
      </c>
      <c r="E19" s="7" t="e">
        <f t="shared" si="1"/>
        <v>#REF!</v>
      </c>
      <c r="F19" s="8">
        <f>'(1) Data sheet'!DS20</f>
        <v>2537</v>
      </c>
      <c r="G19" s="9">
        <f t="shared" si="2"/>
        <v>4.25742574257427</v>
      </c>
      <c r="H19" s="10">
        <f>'(1) Data sheet'!DT20</f>
        <v>59589.9999999999</v>
      </c>
    </row>
    <row r="20" spans="1:8">
      <c r="A20" s="5">
        <v>45492</v>
      </c>
      <c r="B20" s="6" t="e">
        <f t="shared" si="3"/>
        <v>#REF!</v>
      </c>
      <c r="C20" s="6" t="e">
        <f t="shared" si="0"/>
        <v>#REF!</v>
      </c>
      <c r="D20" s="7" t="e">
        <f>#REF!</f>
        <v>#REF!</v>
      </c>
      <c r="E20" s="7" t="e">
        <f t="shared" si="1"/>
        <v>#REF!</v>
      </c>
      <c r="F20" s="8">
        <f>'(1) Data sheet'!DS21</f>
        <v>0</v>
      </c>
      <c r="G20" s="9">
        <f t="shared" si="2"/>
        <v>0</v>
      </c>
      <c r="H20" s="10">
        <f>'(1) Data sheet'!DT21</f>
        <v>65110</v>
      </c>
    </row>
    <row r="21" spans="1:8">
      <c r="A21" s="5">
        <v>45493</v>
      </c>
      <c r="B21" s="6" t="e">
        <f t="shared" si="3"/>
        <v>#REF!</v>
      </c>
      <c r="C21" s="6" t="e">
        <f t="shared" si="0"/>
        <v>#REF!</v>
      </c>
      <c r="D21" s="7" t="e">
        <f>#REF!</f>
        <v>#REF!</v>
      </c>
      <c r="E21" s="7" t="e">
        <f t="shared" si="1"/>
        <v>#REF!</v>
      </c>
      <c r="F21" s="8">
        <f>'(1) Data sheet'!DS22</f>
        <v>0</v>
      </c>
      <c r="G21" s="9">
        <f t="shared" si="2"/>
        <v>0</v>
      </c>
      <c r="H21" s="10">
        <f>'(1) Data sheet'!DT22</f>
        <v>66012</v>
      </c>
    </row>
    <row r="22" spans="1:8">
      <c r="A22" s="5">
        <v>45494</v>
      </c>
      <c r="B22" s="6" t="e">
        <f t="shared" si="3"/>
        <v>#REF!</v>
      </c>
      <c r="C22" s="6" t="e">
        <f t="shared" si="0"/>
        <v>#REF!</v>
      </c>
      <c r="D22" s="7" t="e">
        <f>#REF!</f>
        <v>#REF!</v>
      </c>
      <c r="E22" s="7" t="e">
        <f t="shared" si="1"/>
        <v>#REF!</v>
      </c>
      <c r="F22" s="8">
        <f>'(1) Data sheet'!DS23</f>
        <v>17749</v>
      </c>
      <c r="G22" s="9">
        <f t="shared" si="2"/>
        <v>26.970065339614</v>
      </c>
      <c r="H22" s="10">
        <f>'(1) Data sheet'!DT23</f>
        <v>65810</v>
      </c>
    </row>
    <row r="23" spans="1:8">
      <c r="A23" s="5">
        <v>45495</v>
      </c>
      <c r="B23" s="6" t="e">
        <f t="shared" si="3"/>
        <v>#REF!</v>
      </c>
      <c r="C23" s="6" t="e">
        <f t="shared" si="0"/>
        <v>#REF!</v>
      </c>
      <c r="D23" s="7" t="e">
        <f>#REF!</f>
        <v>#REF!</v>
      </c>
      <c r="E23" s="7" t="e">
        <f t="shared" si="1"/>
        <v>#REF!</v>
      </c>
      <c r="F23" s="8">
        <f>'(1) Data sheet'!DS24</f>
        <v>20100</v>
      </c>
      <c r="G23" s="9">
        <f t="shared" si="2"/>
        <v>31.6311275474073</v>
      </c>
      <c r="H23" s="10">
        <f>'(1) Data sheet'!DT24</f>
        <v>63545</v>
      </c>
    </row>
    <row r="24" spans="1:8">
      <c r="A24" s="5">
        <v>45496</v>
      </c>
      <c r="B24" s="6" t="e">
        <f t="shared" si="3"/>
        <v>#REF!</v>
      </c>
      <c r="C24" s="6" t="e">
        <f t="shared" si="0"/>
        <v>#REF!</v>
      </c>
      <c r="D24" s="7" t="e">
        <f>#REF!</f>
        <v>#REF!</v>
      </c>
      <c r="E24" s="7" t="e">
        <f t="shared" si="1"/>
        <v>#REF!</v>
      </c>
      <c r="F24" s="8">
        <f>'(1) Data sheet'!DS25</f>
        <v>0</v>
      </c>
      <c r="G24" s="9">
        <f t="shared" si="2"/>
        <v>0</v>
      </c>
      <c r="H24" s="10">
        <f>'(1) Data sheet'!DT25</f>
        <v>65235</v>
      </c>
    </row>
    <row r="25" spans="1:8">
      <c r="A25" s="5">
        <v>45497</v>
      </c>
      <c r="B25" s="11" t="e">
        <f t="shared" si="3"/>
        <v>#REF!</v>
      </c>
      <c r="C25" s="6" t="e">
        <f t="shared" si="0"/>
        <v>#REF!</v>
      </c>
      <c r="D25" s="12" t="e">
        <f>#REF!</f>
        <v>#REF!</v>
      </c>
      <c r="E25" s="7" t="e">
        <f t="shared" si="1"/>
        <v>#REF!</v>
      </c>
      <c r="F25" s="13">
        <f>'(1) Data sheet'!DS26</f>
        <v>27236</v>
      </c>
      <c r="G25" s="9">
        <f t="shared" si="2"/>
        <v>42.4362350228261</v>
      </c>
      <c r="H25" s="10">
        <f>'(1) Data sheet'!DT26</f>
        <v>64181</v>
      </c>
    </row>
    <row r="26" spans="1:8">
      <c r="A26" s="5">
        <v>45498</v>
      </c>
      <c r="B26" s="6" t="e">
        <f t="shared" si="3"/>
        <v>#REF!</v>
      </c>
      <c r="C26" s="6" t="e">
        <f t="shared" si="0"/>
        <v>#REF!</v>
      </c>
      <c r="D26" s="7" t="e">
        <f>#REF!</f>
        <v>#REF!</v>
      </c>
      <c r="E26" s="7" t="e">
        <f t="shared" si="1"/>
        <v>#REF!</v>
      </c>
      <c r="F26" s="8">
        <f>'(1) Data sheet'!DS27</f>
        <v>3619</v>
      </c>
      <c r="G26" s="9">
        <f t="shared" si="2"/>
        <v>6.2454699202706</v>
      </c>
      <c r="H26" s="10">
        <f>'(1) Data sheet'!DT27</f>
        <v>57946</v>
      </c>
    </row>
    <row r="27" spans="1:8">
      <c r="A27" s="5">
        <v>45499</v>
      </c>
      <c r="B27" s="6" t="e">
        <f t="shared" si="3"/>
        <v>#REF!</v>
      </c>
      <c r="C27" s="6" t="e">
        <f t="shared" si="0"/>
        <v>#REF!</v>
      </c>
      <c r="D27" s="7" t="e">
        <f>#REF!</f>
        <v>#REF!</v>
      </c>
      <c r="E27" s="7" t="e">
        <f t="shared" si="1"/>
        <v>#REF!</v>
      </c>
      <c r="F27" s="8">
        <f>'(1) Data sheet'!DS28</f>
        <v>0</v>
      </c>
      <c r="G27" s="9">
        <f t="shared" si="2"/>
        <v>0</v>
      </c>
      <c r="H27" s="10">
        <f>'(1) Data sheet'!DT28</f>
        <v>64299</v>
      </c>
    </row>
    <row r="28" spans="1:8">
      <c r="A28" s="5">
        <v>45500</v>
      </c>
      <c r="B28" s="6" t="e">
        <f t="shared" si="3"/>
        <v>#REF!</v>
      </c>
      <c r="C28" s="6" t="e">
        <f t="shared" si="0"/>
        <v>#REF!</v>
      </c>
      <c r="D28" s="7" t="e">
        <f>#REF!</f>
        <v>#REF!</v>
      </c>
      <c r="E28" s="7" t="e">
        <f t="shared" si="1"/>
        <v>#REF!</v>
      </c>
      <c r="F28" s="8">
        <f>'(1) Data sheet'!DS29</f>
        <v>0</v>
      </c>
      <c r="G28" s="9">
        <f t="shared" si="2"/>
        <v>0</v>
      </c>
      <c r="H28" s="10">
        <f>'(1) Data sheet'!DT29</f>
        <v>64009</v>
      </c>
    </row>
    <row r="29" spans="1:8">
      <c r="A29" s="5">
        <v>45501</v>
      </c>
      <c r="B29" s="6" t="e">
        <f t="shared" si="3"/>
        <v>#REF!</v>
      </c>
      <c r="C29" s="6" t="e">
        <f t="shared" si="0"/>
        <v>#REF!</v>
      </c>
      <c r="D29" s="7" t="e">
        <f>#REF!</f>
        <v>#REF!</v>
      </c>
      <c r="E29" s="7" t="e">
        <f t="shared" si="1"/>
        <v>#REF!</v>
      </c>
      <c r="F29" s="8">
        <f>'(1) Data sheet'!DS30</f>
        <v>0</v>
      </c>
      <c r="G29" s="9">
        <f t="shared" si="2"/>
        <v>0</v>
      </c>
      <c r="H29" s="10">
        <f>'(1) Data sheet'!DT30</f>
        <v>68341.9999999987</v>
      </c>
    </row>
    <row r="30" spans="1:8">
      <c r="A30" s="5">
        <v>45502</v>
      </c>
      <c r="B30" s="6" t="e">
        <f t="shared" si="3"/>
        <v>#REF!</v>
      </c>
      <c r="C30" s="6" t="e">
        <f t="shared" si="0"/>
        <v>#REF!</v>
      </c>
      <c r="D30" s="7" t="e">
        <f>#REF!</f>
        <v>#REF!</v>
      </c>
      <c r="E30" s="7" t="e">
        <f t="shared" si="1"/>
        <v>#REF!</v>
      </c>
      <c r="F30" s="8">
        <f>'(1) Data sheet'!DS31</f>
        <v>5620</v>
      </c>
      <c r="G30" s="9">
        <f t="shared" si="2"/>
        <v>8.18514149225894</v>
      </c>
      <c r="H30" s="10">
        <f>'(1) Data sheet'!DT31</f>
        <v>68661.0000000011</v>
      </c>
    </row>
    <row r="31" spans="1:8">
      <c r="A31" s="5">
        <v>45503</v>
      </c>
      <c r="B31" s="6" t="e">
        <f t="shared" si="3"/>
        <v>#REF!</v>
      </c>
      <c r="C31" s="6" t="e">
        <f t="shared" si="0"/>
        <v>#REF!</v>
      </c>
      <c r="D31" s="7" t="e">
        <f>#REF!</f>
        <v>#REF!</v>
      </c>
      <c r="E31" s="7" t="e">
        <f t="shared" si="1"/>
        <v>#REF!</v>
      </c>
      <c r="F31" s="8" t="e">
        <f>'(1) Data sheet'!#REF!</f>
        <v>#REF!</v>
      </c>
      <c r="G31" s="9" t="e">
        <f t="shared" si="2"/>
        <v>#REF!</v>
      </c>
      <c r="H31" s="10" t="e">
        <f>'(1) Data sheet'!#REF!</f>
        <v>#REF!</v>
      </c>
    </row>
    <row r="32" spans="1:8">
      <c r="A32" s="5">
        <v>45504</v>
      </c>
      <c r="B32" s="6" t="e">
        <f t="shared" si="3"/>
        <v>#REF!</v>
      </c>
      <c r="C32" s="6" t="e">
        <f t="shared" si="0"/>
        <v>#REF!</v>
      </c>
      <c r="D32" s="7" t="e">
        <f>#REF!</f>
        <v>#REF!</v>
      </c>
      <c r="E32" s="7" t="e">
        <f t="shared" si="1"/>
        <v>#REF!</v>
      </c>
      <c r="F32" s="8" t="e">
        <f>'(1) Data sheet'!#REF!</f>
        <v>#REF!</v>
      </c>
      <c r="G32" s="9" t="e">
        <f t="shared" si="2"/>
        <v>#REF!</v>
      </c>
      <c r="H32" s="10" t="e">
        <f>'(1) Data sheet'!#REF!</f>
        <v>#REF!</v>
      </c>
    </row>
    <row r="33" spans="1:8">
      <c r="A33" s="14"/>
      <c r="B33" s="6" t="e">
        <f>SUM(B2:B32)</f>
        <v>#REF!</v>
      </c>
      <c r="C33" s="6" t="e">
        <f t="shared" si="0"/>
        <v>#REF!</v>
      </c>
      <c r="D33" s="7" t="e">
        <f t="shared" ref="D33:H33" si="4">SUM(D2:D32)</f>
        <v>#REF!</v>
      </c>
      <c r="E33" s="7" t="e">
        <f t="shared" si="1"/>
        <v>#REF!</v>
      </c>
      <c r="F33" s="15" t="e">
        <f t="shared" si="4"/>
        <v>#REF!</v>
      </c>
      <c r="G33" s="9" t="e">
        <f t="shared" si="2"/>
        <v>#REF!</v>
      </c>
      <c r="H33" s="16" t="e">
        <f t="shared" si="4"/>
        <v>#REF!</v>
      </c>
    </row>
  </sheetData>
  <pageMargins left="0.75" right="0.75" top="1" bottom="1" header="0.5" footer="0.5"/>
  <pageSetup paperSize="9" orientation="portrait"/>
  <headerFooter/>
  <ignoredErrors>
    <ignoredError sqref="E32 C32 G32" evalError="1"/>
    <ignoredError sqref="G33 E33 C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(1) Data 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51136</cp:lastModifiedBy>
  <dcterms:created xsi:type="dcterms:W3CDTF">2023-05-30T02:32:00Z</dcterms:created>
  <dcterms:modified xsi:type="dcterms:W3CDTF">2025-06-05T11:35:01Z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694F92C821BD4C3EB1EB0D294ED146D9</vt:lpwstr>
  </property>
  <property fmtid="{D5CDD505-2E9C-101B-9397-08002B2CF9AE}" pid="3" name="KSOProductBuildVer">
    <vt:lpwstr>1033-12.2.0.21179</vt:lpwstr>
  </property>
</Properties>
</file>