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852"/>
  </bookViews>
  <sheets>
    <sheet name="(1) Data sheet" sheetId="1" r:id="rId1"/>
    <sheet name="Sheet1" sheetId="35" state="hidden" r:id="rId2"/>
  </sheets>
  <definedNames>
    <definedName name="_xlnm.Print_Area" localSheetId="0">'(1) Data sheet'!$A$3:$IS$1048538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22522</author>
    <author>29541</author>
  </authors>
  <commentList>
    <comment ref="AX15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mmeter reset &amp; new installed</t>
        </r>
      </text>
    </comment>
    <comment ref="AB28" authorId="1">
      <text>
        <r>
          <rPr>
            <b/>
            <sz val="9"/>
            <rFont val="Times New Roman"/>
            <charset val="134"/>
          </rPr>
          <t>29541:</t>
        </r>
        <r>
          <rPr>
            <sz val="9"/>
            <rFont val="Times New Roman"/>
            <charset val="134"/>
          </rPr>
          <t xml:space="preserve">
</t>
        </r>
        <r>
          <rPr>
            <sz val="12"/>
            <rFont val="Times New Roman"/>
            <charset val="134"/>
          </rPr>
          <t>299.02250</t>
        </r>
      </text>
    </comment>
  </commentList>
</comments>
</file>

<file path=xl/sharedStrings.xml><?xml version="1.0" encoding="utf-8"?>
<sst xmlns="http://schemas.openxmlformats.org/spreadsheetml/2006/main" count="187" uniqueCount="113">
  <si>
    <t xml:space="preserve">                               </t>
  </si>
  <si>
    <t>DAILY_ENERGY_METER_READING_ FOR_THE_MONTH_OF FEB 2020</t>
  </si>
  <si>
    <t>SEP</t>
  </si>
  <si>
    <t>DATE</t>
  </si>
  <si>
    <t>NEW ETP1</t>
  </si>
  <si>
    <t>TOTAL KWH</t>
  </si>
  <si>
    <t>ETP2</t>
  </si>
  <si>
    <t>NBF-II</t>
  </si>
  <si>
    <t>7F-630A</t>
  </si>
  <si>
    <t>200V BUSBAR</t>
  </si>
  <si>
    <t>EVP BUS BAR</t>
  </si>
  <si>
    <t>RS UPS BUSBAR</t>
  </si>
  <si>
    <t>HEATER READIATOR</t>
  </si>
  <si>
    <t>AIR COMP. 1000 CFM</t>
  </si>
  <si>
    <t>MLTP DG ROOM</t>
  </si>
  <si>
    <t>ELECT PANEL-1</t>
  </si>
  <si>
    <t>MAIN UPS ROOM</t>
  </si>
  <si>
    <t>BUS BAR-1</t>
  </si>
  <si>
    <t>BUSBAR-2</t>
  </si>
  <si>
    <t>BUSBAR-4</t>
  </si>
  <si>
    <t>BUSBAR-5</t>
  </si>
  <si>
    <t>BUSBAR-6</t>
  </si>
  <si>
    <t>BUSBAR-7</t>
  </si>
  <si>
    <t>BUSBAR-8</t>
  </si>
  <si>
    <t>ATLAS-1</t>
  </si>
  <si>
    <t>ATLAS-2</t>
  </si>
  <si>
    <t>ATLAS-3</t>
  </si>
  <si>
    <t>ATLAS-4</t>
  </si>
  <si>
    <t>DM PLANT</t>
  </si>
  <si>
    <t>RO PLANT</t>
  </si>
  <si>
    <t>COMP UPS BUS BAR</t>
  </si>
  <si>
    <t>SURFACE TREATMENT-1</t>
  </si>
  <si>
    <t>VBF</t>
  </si>
  <si>
    <t>NBF-1</t>
  </si>
  <si>
    <t>NBF-3</t>
  </si>
  <si>
    <t>NBF-4</t>
  </si>
  <si>
    <t xml:space="preserve">COMP.PLANT 1600 AMP ACB NEW LT PANEL(11F) </t>
  </si>
  <si>
    <t>WTP-1</t>
  </si>
  <si>
    <t>AHU</t>
  </si>
  <si>
    <t>AIR WASHER-1</t>
  </si>
  <si>
    <t>A/W-2/3</t>
  </si>
  <si>
    <t>MFC AIR WAHER-1</t>
  </si>
  <si>
    <t>MFC AIR WASHER-2</t>
  </si>
  <si>
    <t>MFC AIR WASHER-3</t>
  </si>
  <si>
    <t>MFC AIR WASHER-4</t>
  </si>
  <si>
    <t>STP 40kld</t>
  </si>
  <si>
    <t>STP 100kld</t>
  </si>
  <si>
    <t>S/T-2 PANEL-1</t>
  </si>
  <si>
    <t>S/T-2 PANEL-2</t>
  </si>
  <si>
    <t>S/T-2 PANEL-3</t>
  </si>
  <si>
    <t>ENDURENCE M/C</t>
  </si>
  <si>
    <t xml:space="preserve">QA TEST LB </t>
  </si>
  <si>
    <t>B-196</t>
  </si>
  <si>
    <t>Molding Machine</t>
  </si>
  <si>
    <t>DG AUX</t>
  </si>
  <si>
    <t>VBF CT FAN</t>
  </si>
  <si>
    <t>CONDENSOR LINE</t>
  </si>
  <si>
    <t>TOTAL AIR COMP. UNIT</t>
  </si>
  <si>
    <t>ATLAS -5</t>
  </si>
  <si>
    <t>KAESER COMPRESSOR</t>
  </si>
  <si>
    <t>ADMIN-1                       (AC PANEL)</t>
  </si>
  <si>
    <t>ADMIN-1                       (basement panel)</t>
  </si>
  <si>
    <t>PNG METER READING</t>
  </si>
  <si>
    <t>TOTAL</t>
  </si>
  <si>
    <t>TUC SHOP</t>
  </si>
  <si>
    <t>NEW CANTEEN</t>
  </si>
  <si>
    <t>UPPCL (UNIT )</t>
  </si>
  <si>
    <t>DG UNIT</t>
  </si>
  <si>
    <t>total unit  (UPPCL+DG)</t>
  </si>
  <si>
    <t>Diesel consumption Ltr,</t>
  </si>
  <si>
    <t>DIESEL STOCK</t>
  </si>
  <si>
    <t>SPARE COST</t>
  </si>
  <si>
    <t>used According store (diesel)</t>
  </si>
  <si>
    <t>PNG (SCM) consumption</t>
  </si>
  <si>
    <t>sfc</t>
  </si>
  <si>
    <t>pf</t>
  </si>
  <si>
    <t>Total</t>
  </si>
  <si>
    <t>AIR WASHER</t>
  </si>
  <si>
    <t>AIR COMP.</t>
  </si>
  <si>
    <t>air comp 1</t>
  </si>
  <si>
    <t>air comp 2</t>
  </si>
  <si>
    <t>air comp 3</t>
  </si>
  <si>
    <t>air comp 4</t>
  </si>
  <si>
    <t>air comp 5</t>
  </si>
  <si>
    <t>air comp 6        (1000 cfm)</t>
  </si>
  <si>
    <t>air comp 7</t>
  </si>
  <si>
    <t>total</t>
  </si>
  <si>
    <t>person</t>
  </si>
  <si>
    <t>number</t>
  </si>
  <si>
    <t>forklift</t>
  </si>
  <si>
    <t>rakesh</t>
  </si>
  <si>
    <t>bendy</t>
  </si>
  <si>
    <t>ravindra</t>
  </si>
  <si>
    <t>vikas</t>
  </si>
  <si>
    <t>akash</t>
  </si>
  <si>
    <t>haransh</t>
  </si>
  <si>
    <t>Name</t>
  </si>
  <si>
    <t>contact no</t>
  </si>
  <si>
    <t>work</t>
  </si>
  <si>
    <t>2447 liter reservation given</t>
  </si>
  <si>
    <t>Jivan chandel</t>
  </si>
  <si>
    <t>diesel dip check</t>
  </si>
  <si>
    <t>4204 liter reservation given</t>
  </si>
  <si>
    <t>umesh</t>
  </si>
  <si>
    <t>krishna store</t>
  </si>
  <si>
    <t xml:space="preserve"> </t>
  </si>
  <si>
    <t>tana</t>
  </si>
  <si>
    <t>bvg head</t>
  </si>
  <si>
    <t>v</t>
  </si>
  <si>
    <t>UPPCL POWER</t>
  </si>
  <si>
    <t>%</t>
  </si>
  <si>
    <t>SOLAR POWER</t>
  </si>
  <si>
    <t>DG 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</si>
</sst>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_ "/>
    <numFmt numFmtId="183" formatCode="d\ mmm\ yy"/>
    <numFmt numFmtId="184" formatCode="mmm/yy"/>
    <numFmt numFmtId="185" formatCode="0.0000"/>
    <numFmt numFmtId="186" formatCode="0.000_ "/>
    <numFmt numFmtId="187" formatCode="0.00_ "/>
    <numFmt numFmtId="188" formatCode="0.00000"/>
    <numFmt numFmtId="189" formatCode="0.000"/>
  </numFmts>
  <fonts count="43">
    <font>
      <sz val="11"/>
      <color theme="1"/>
      <name val="Calibri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바탕"/>
      <charset val="134"/>
    </font>
    <font>
      <b/>
      <sz val="13"/>
      <name val="바탕"/>
      <charset val="134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indexed="10"/>
      <name val="Arial"/>
      <charset val="134"/>
    </font>
    <font>
      <b/>
      <sz val="14"/>
      <color rgb="FFFF0000"/>
      <name val="Arial"/>
      <charset val="134"/>
    </font>
    <font>
      <b/>
      <sz val="14"/>
      <color indexed="10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sz val="12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12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30" fillId="11" borderId="12" applyNumberFormat="0" applyAlignment="0" applyProtection="0">
      <alignment vertical="center"/>
    </xf>
    <xf numFmtId="0" fontId="31" fillId="11" borderId="11" applyNumberFormat="0" applyAlignment="0" applyProtection="0">
      <alignment vertical="center"/>
    </xf>
    <xf numFmtId="0" fontId="32" fillId="12" borderId="13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2" fillId="0" borderId="0" applyProtection="0"/>
    <xf numFmtId="0" fontId="2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183" fontId="9" fillId="4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 wrapText="1"/>
    </xf>
    <xf numFmtId="181" fontId="9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83" fontId="9" fillId="0" borderId="4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86" fontId="5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187" fontId="5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87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88" fontId="5" fillId="3" borderId="1" xfId="0" applyNumberFormat="1" applyFont="1" applyFill="1" applyBorder="1" applyAlignment="1">
      <alignment horizontal="center" vertical="center"/>
    </xf>
    <xf numFmtId="188" fontId="9" fillId="3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>
      <alignment horizontal="center" vertical="center" wrapText="1"/>
    </xf>
    <xf numFmtId="1" fontId="14" fillId="4" borderId="5" xfId="49" applyNumberFormat="1" applyFont="1" applyFill="1" applyBorder="1" applyAlignment="1" applyProtection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1" fillId="0" borderId="5" xfId="49" applyNumberFormat="1" applyFont="1" applyFill="1" applyBorder="1" applyAlignment="1" applyProtection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" fontId="1" fillId="8" borderId="5" xfId="49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17" fillId="4" borderId="1" xfId="0" applyNumberFormat="1" applyFont="1" applyFill="1" applyBorder="1" applyAlignment="1">
      <alignment horizontal="center" vertical="center"/>
    </xf>
    <xf numFmtId="189" fontId="17" fillId="4" borderId="1" xfId="0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4" borderId="0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AUG 15" xfId="49"/>
    <cellStyle name="Normal_Power Cost" xfId="50"/>
  </cellStyles>
  <tableStyles count="0" defaultTableStyle="TableStyleMedium2" defaultPivotStyle="PivotStyleLight16"/>
  <colors>
    <mruColors>
      <color rgb="00F622AF"/>
      <color rgb="00BBFFFF"/>
      <color rgb="0099CC00"/>
      <color rgb="00A8E5E3"/>
      <color rgb="00619D13"/>
      <color rgb="00FFFF00"/>
      <color rgb="00000000"/>
      <color rgb="007DD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Air compressor unit Oct 24</a:t>
            </a:r>
            <a:endParaRPr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'(1) Data sheet'!$FI$3:$FI$22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63243136"/>
        <c:axId val="163244672"/>
      </c:barChart>
      <c:catAx>
        <c:axId val="16324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63244672"/>
        <c:crosses val="autoZero"/>
        <c:auto val="1"/>
        <c:lblAlgn val="ctr"/>
        <c:lblOffset val="100"/>
        <c:noMultiLvlLbl val="0"/>
      </c:catAx>
      <c:valAx>
        <c:axId val="163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632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afdca-f67c-4c36-987c-ef8dd880151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'(1) Data sheet'!$EH$3:$EH$31</c:f>
              <c:numCache>
                <c:formatCode>0.00</c:formatCode>
                <c:ptCount val="29"/>
                <c:pt idx="0">
                  <c:v>1484.71503800003</c:v>
                </c:pt>
                <c:pt idx="1">
                  <c:v>2139.18000000005</c:v>
                </c:pt>
                <c:pt idx="2">
                  <c:v>2124.586</c:v>
                </c:pt>
                <c:pt idx="3">
                  <c:v>2363.01799999999</c:v>
                </c:pt>
                <c:pt idx="4">
                  <c:v>2347.8</c:v>
                </c:pt>
                <c:pt idx="5">
                  <c:v>2526.64999999996</c:v>
                </c:pt>
                <c:pt idx="6">
                  <c:v>2595.20599999996</c:v>
                </c:pt>
                <c:pt idx="7">
                  <c:v>2606.86800000006</c:v>
                </c:pt>
                <c:pt idx="8">
                  <c:v>2710.93800000001</c:v>
                </c:pt>
                <c:pt idx="9">
                  <c:v>2580.47799999999</c:v>
                </c:pt>
                <c:pt idx="10">
                  <c:v>2445.36799999994</c:v>
                </c:pt>
                <c:pt idx="11">
                  <c:v>2631.12200000009</c:v>
                </c:pt>
                <c:pt idx="12">
                  <c:v>2446.35799999996</c:v>
                </c:pt>
                <c:pt idx="13">
                  <c:v>2410.16999999997</c:v>
                </c:pt>
                <c:pt idx="14">
                  <c:v>2379.81799999997</c:v>
                </c:pt>
                <c:pt idx="15">
                  <c:v>2463.62400000004</c:v>
                </c:pt>
                <c:pt idx="16">
                  <c:v>2406.89999999996</c:v>
                </c:pt>
                <c:pt idx="17">
                  <c:v>2567.02400000005</c:v>
                </c:pt>
                <c:pt idx="18">
                  <c:v>2615.14</c:v>
                </c:pt>
                <c:pt idx="19">
                  <c:v>2852.15399999996</c:v>
                </c:pt>
                <c:pt idx="20">
                  <c:v>3205.70999999998</c:v>
                </c:pt>
                <c:pt idx="21">
                  <c:v>3144.56400000001</c:v>
                </c:pt>
                <c:pt idx="22">
                  <c:v>3152.444</c:v>
                </c:pt>
                <c:pt idx="23">
                  <c:v>3172.13799999997</c:v>
                </c:pt>
                <c:pt idx="24">
                  <c:v>3156.81800000008</c:v>
                </c:pt>
                <c:pt idx="25">
                  <c:v>3104.11799999996</c:v>
                </c:pt>
                <c:pt idx="26">
                  <c:v>3130.42399999997</c:v>
                </c:pt>
                <c:pt idx="27">
                  <c:v>3019.83400000009</c:v>
                </c:pt>
                <c:pt idx="28">
                  <c:v>3016.08599999997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329920"/>
        <c:axId val="163331456"/>
      </c:lineChart>
      <c:catAx>
        <c:axId val="1633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31456"/>
        <c:crosses val="autoZero"/>
        <c:auto val="1"/>
        <c:lblAlgn val="ctr"/>
        <c:lblOffset val="100"/>
        <c:noMultiLvlLbl val="0"/>
      </c:catAx>
      <c:valAx>
        <c:axId val="163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62d4c-67fa-42bf-b571-5e13748d04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165</xdr:col>
      <xdr:colOff>314325</xdr:colOff>
      <xdr:row>9</xdr:row>
      <xdr:rowOff>267970</xdr:rowOff>
    </xdr:from>
    <xdr:to>
      <xdr:col>181</xdr:col>
      <xdr:colOff>588010</xdr:colOff>
      <xdr:row>23</xdr:row>
      <xdr:rowOff>49530</xdr:rowOff>
    </xdr:to>
    <xdr:graphicFrame>
      <xdr:nvGraphicFramePr>
        <xdr:cNvPr id="2" name="Chart 1"/>
        <xdr:cNvGraphicFramePr/>
      </xdr:nvGraphicFramePr>
      <xdr:xfrm>
        <a:off x="175233330" y="2931795"/>
        <a:ext cx="1030160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419735</xdr:colOff>
      <xdr:row>26</xdr:row>
      <xdr:rowOff>244475</xdr:rowOff>
    </xdr:from>
    <xdr:to>
      <xdr:col>149</xdr:col>
      <xdr:colOff>201930</xdr:colOff>
      <xdr:row>35</xdr:row>
      <xdr:rowOff>212090</xdr:rowOff>
    </xdr:to>
    <xdr:graphicFrame>
      <xdr:nvGraphicFramePr>
        <xdr:cNvPr id="3" name="Chart 2"/>
        <xdr:cNvGraphicFramePr/>
      </xdr:nvGraphicFramePr>
      <xdr:xfrm>
        <a:off x="153341070" y="8295005"/>
        <a:ext cx="80194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T1048538"/>
  <sheetViews>
    <sheetView tabSelected="1" view="pageBreakPreview" zoomScale="59" zoomScaleNormal="87" workbookViewId="0">
      <pane xSplit="1" ySplit="2" topLeftCell="L3" activePane="bottomRight" state="frozen"/>
      <selection/>
      <selection pane="topRight"/>
      <selection pane="bottomLeft"/>
      <selection pane="bottomRight" activeCell="S33" sqref="S33"/>
    </sheetView>
  </sheetViews>
  <sheetFormatPr defaultColWidth="9.13888888888889" defaultRowHeight="15" customHeight="1"/>
  <cols>
    <col min="1" max="1" width="16.712962962963" style="20" customWidth="1"/>
    <col min="2" max="2" width="15" style="21" customWidth="1"/>
    <col min="3" max="5" width="14.712962962963" style="20" customWidth="1"/>
    <col min="6" max="6" width="14.4259259259259" style="21" customWidth="1"/>
    <col min="7" max="7" width="16.4259259259259" style="20" customWidth="1"/>
    <col min="8" max="8" width="17.5740740740741" style="21" customWidth="1"/>
    <col min="9" max="9" width="18.5740740740741" style="20" customWidth="1"/>
    <col min="10" max="10" width="12.712962962963" style="21" customWidth="1"/>
    <col min="11" max="11" width="15.287037037037" style="20" customWidth="1"/>
    <col min="12" max="12" width="14.712962962963" style="21" customWidth="1"/>
    <col min="13" max="13" width="14.5740740740741" style="20" customWidth="1"/>
    <col min="14" max="14" width="15.1388888888889" style="21" customWidth="1"/>
    <col min="15" max="15" width="15.287037037037" style="20" customWidth="1"/>
    <col min="16" max="16" width="15.1388888888889" style="21" customWidth="1"/>
    <col min="17" max="17" width="15.287037037037" style="20" customWidth="1"/>
    <col min="18" max="18" width="17" style="21" customWidth="1"/>
    <col min="19" max="19" width="23.712962962963" style="20" customWidth="1"/>
    <col min="20" max="20" width="15.287037037037" style="21" customWidth="1"/>
    <col min="21" max="21" width="16.4259259259259" style="20" customWidth="1"/>
    <col min="22" max="22" width="14.287037037037" style="21" customWidth="1"/>
    <col min="23" max="23" width="15.712962962963" style="20" customWidth="1"/>
    <col min="24" max="24" width="17.287037037037" style="21" customWidth="1"/>
    <col min="25" max="25" width="17.8518518518519" style="20" customWidth="1"/>
    <col min="26" max="26" width="17" style="21" customWidth="1"/>
    <col min="27" max="27" width="14.712962962963" style="20" customWidth="1"/>
    <col min="28" max="28" width="12.712962962963" style="21" customWidth="1"/>
    <col min="29" max="29" width="15.712962962963" style="20" customWidth="1"/>
    <col min="30" max="30" width="14.8518518518519" style="21" customWidth="1"/>
    <col min="31" max="31" width="16.1388888888889" style="20" customWidth="1"/>
    <col min="32" max="32" width="18.5740740740741" style="21" customWidth="1"/>
    <col min="33" max="33" width="14.712962962963" style="20" customWidth="1"/>
    <col min="34" max="34" width="15.1388888888889" style="21" customWidth="1"/>
    <col min="35" max="35" width="15" style="20" customWidth="1"/>
    <col min="36" max="36" width="15.1388888888889" style="21" customWidth="1"/>
    <col min="37" max="37" width="17.287037037037" style="20" customWidth="1"/>
    <col min="38" max="38" width="14.4259259259259" style="21" customWidth="1"/>
    <col min="39" max="39" width="15.5740740740741" style="20" customWidth="1"/>
    <col min="40" max="40" width="12.712962962963" style="21" customWidth="1"/>
    <col min="41" max="41" width="15.712962962963" style="20" customWidth="1"/>
    <col min="42" max="42" width="14.287037037037" style="21" customWidth="1"/>
    <col min="43" max="43" width="16.1388888888889" style="20" customWidth="1"/>
    <col min="44" max="44" width="15.1388888888889" style="21" customWidth="1"/>
    <col min="45" max="45" width="20.8518518518519" style="20" customWidth="1"/>
    <col min="46" max="46" width="12.712962962963" style="21" customWidth="1"/>
    <col min="47" max="47" width="12.712962962963" style="20" customWidth="1"/>
    <col min="48" max="48" width="15.5740740740741" style="21" customWidth="1"/>
    <col min="49" max="50" width="16.8518518518519" style="20" customWidth="1"/>
    <col min="51" max="51" width="18.4259259259259" style="20" customWidth="1"/>
    <col min="52" max="52" width="19" style="21" customWidth="1"/>
    <col min="53" max="53" width="14.712962962963" style="20" customWidth="1"/>
    <col min="54" max="54" width="23" style="21" customWidth="1"/>
    <col min="55" max="55" width="20.287037037037" style="20" customWidth="1"/>
    <col min="56" max="56" width="16.287037037037" style="21" customWidth="1"/>
    <col min="57" max="57" width="20.8518518518519" style="20" customWidth="1"/>
    <col min="58" max="58" width="12.712962962963" style="21" customWidth="1"/>
    <col min="59" max="59" width="18.1388888888889" style="20" customWidth="1"/>
    <col min="60" max="60" width="13.1388888888889" style="21" customWidth="1"/>
    <col min="61" max="61" width="16.8518518518519" style="20" customWidth="1"/>
    <col min="62" max="62" width="17.1388888888889" style="21" customWidth="1"/>
    <col min="63" max="63" width="15.4259259259259" style="20" customWidth="1"/>
    <col min="64" max="64" width="16.5740740740741" style="21" customWidth="1"/>
    <col min="65" max="65" width="22.287037037037" style="20" customWidth="1"/>
    <col min="66" max="66" width="12.712962962963" style="21" customWidth="1"/>
    <col min="67" max="67" width="13.4259259259259" style="20" customWidth="1"/>
    <col min="68" max="68" width="15.8518518518519" style="21" customWidth="1"/>
    <col min="69" max="69" width="14.712962962963" style="20" customWidth="1"/>
    <col min="70" max="70" width="17.287037037037" style="21" customWidth="1"/>
    <col min="71" max="71" width="14.1388888888889" style="20" customWidth="1"/>
    <col min="72" max="72" width="19.4259259259259" style="21" customWidth="1"/>
    <col min="73" max="73" width="15.287037037037" style="20" customWidth="1"/>
    <col min="74" max="74" width="15.1388888888889" style="21" customWidth="1"/>
    <col min="75" max="75" width="16.4259259259259" style="20" customWidth="1"/>
    <col min="76" max="76" width="16.287037037037" style="21" customWidth="1"/>
    <col min="77" max="77" width="16" style="20" customWidth="1"/>
    <col min="78" max="78" width="16.1388888888889" style="21" customWidth="1"/>
    <col min="79" max="79" width="16" style="20" customWidth="1"/>
    <col min="80" max="80" width="15.5740740740741" style="21" customWidth="1"/>
    <col min="81" max="81" width="16.8518518518519" style="20" customWidth="1"/>
    <col min="82" max="82" width="12.712962962963" style="21" customWidth="1"/>
    <col min="83" max="83" width="12.712962962963" style="20" customWidth="1"/>
    <col min="84" max="84" width="15.4259259259259" style="21" customWidth="1"/>
    <col min="85" max="85" width="12.712962962963" style="20" customWidth="1"/>
    <col min="86" max="86" width="21.4259259259259" style="21" customWidth="1"/>
    <col min="87" max="87" width="17" style="20" customWidth="1"/>
    <col min="88" max="88" width="12.712962962963" style="21" customWidth="1"/>
    <col min="89" max="89" width="15.8518518518519" style="20" customWidth="1"/>
    <col min="90" max="90" width="12.712962962963" style="21" customWidth="1"/>
    <col min="91" max="91" width="12.712962962963" style="20" customWidth="1"/>
    <col min="92" max="92" width="19.5740740740741" style="21" customWidth="1"/>
    <col min="93" max="93" width="12.712962962963" style="20" hidden="1" customWidth="1"/>
    <col min="94" max="94" width="13.4259259259259" style="20" hidden="1" customWidth="1"/>
    <col min="95" max="95" width="12.8518518518519" style="20" customWidth="1"/>
    <col min="96" max="96" width="16.5740740740741" style="21" customWidth="1"/>
    <col min="97" max="97" width="18.1388888888889" style="20" customWidth="1"/>
    <col min="98" max="98" width="12.712962962963" style="21" customWidth="1"/>
    <col min="99" max="99" width="14.712962962963" style="20" customWidth="1"/>
    <col min="100" max="100" width="15" style="21" customWidth="1"/>
    <col min="101" max="101" width="15.712962962963" style="20" customWidth="1"/>
    <col min="102" max="102" width="17.1388888888889" style="21" customWidth="1"/>
    <col min="103" max="103" width="12.712962962963" style="20" customWidth="1"/>
    <col min="104" max="104" width="9.13888888888889" style="20" hidden="1" customWidth="1"/>
    <col min="105" max="105" width="16.4259259259259" style="21" customWidth="1"/>
    <col min="106" max="106" width="20.712962962963" style="20" customWidth="1"/>
    <col min="107" max="107" width="19.4259259259259" style="22" customWidth="1"/>
    <col min="108" max="108" width="18.5740740740741" style="21" customWidth="1"/>
    <col min="109" max="109" width="16" style="20" customWidth="1"/>
    <col min="110" max="110" width="18.5740740740741" style="21" customWidth="1"/>
    <col min="111" max="112" width="21.5740740740741" style="21" customWidth="1"/>
    <col min="113" max="113" width="17.8518518518519" style="20" customWidth="1"/>
    <col min="114" max="114" width="17.712962962963" style="21" customWidth="1"/>
    <col min="115" max="115" width="17.8518518518519" style="20" customWidth="1"/>
    <col min="116" max="116" width="23" style="23" customWidth="1"/>
    <col min="117" max="117" width="21" style="20" customWidth="1"/>
    <col min="118" max="118" width="23" style="23" customWidth="1"/>
    <col min="119" max="121" width="21" style="20" customWidth="1"/>
    <col min="122" max="122" width="21.8518518518519" style="24" customWidth="1"/>
    <col min="123" max="123" width="13.4259259259259" style="20" customWidth="1"/>
    <col min="124" max="124" width="16" style="20" customWidth="1"/>
    <col min="125" max="125" width="17.287037037037" style="20" customWidth="1"/>
    <col min="126" max="126" width="19.5740740740741" style="25" customWidth="1"/>
    <col min="127" max="127" width="20.8518518518519" style="20" customWidth="1"/>
    <col min="128" max="128" width="29.712962962963" style="26" customWidth="1"/>
    <col min="129" max="129" width="15.8518518518519" style="26" customWidth="1"/>
    <col min="130" max="130" width="9.13888888888889" style="27"/>
    <col min="131" max="131" width="9.13888888888889" style="20"/>
    <col min="132" max="132" width="15.5740740740741" style="20" customWidth="1"/>
    <col min="133" max="133" width="15" style="20" customWidth="1"/>
    <col min="134" max="135" width="16.712962962963" style="20" customWidth="1"/>
    <col min="136" max="136" width="15" style="20" customWidth="1"/>
    <col min="137" max="137" width="16.712962962963" style="20" customWidth="1"/>
    <col min="138" max="138" width="13.5740740740741" style="20" customWidth="1"/>
    <col min="139" max="140" width="9.13888888888889" style="20"/>
    <col min="141" max="141" width="17.5740740740741" style="20" customWidth="1"/>
    <col min="142" max="142" width="14.8518518518519" style="20" customWidth="1"/>
    <col min="143" max="143" width="17" style="20" customWidth="1"/>
    <col min="144" max="146" width="9.13888888888889" style="20"/>
    <col min="147" max="147" width="15.8518518518519" style="20" customWidth="1"/>
    <col min="148" max="154" width="9.13888888888889" style="20"/>
    <col min="155" max="155" width="14" style="20" customWidth="1"/>
    <col min="156" max="156" width="22.712962962963" style="20" customWidth="1"/>
    <col min="157" max="157" width="25.8518518518519" style="20" customWidth="1"/>
    <col min="158" max="158" width="10.8518518518519" style="20"/>
    <col min="159" max="159" width="11.8518518518519" style="20"/>
    <col min="160" max="161" width="10.8518518518519" style="20"/>
    <col min="162" max="162" width="11.8518518518519" style="20"/>
    <col min="163" max="163" width="12.4259259259259" style="20" customWidth="1"/>
    <col min="164" max="164" width="10.8518518518519" style="20"/>
    <col min="165" max="165" width="12.8518518518519" style="20" customWidth="1"/>
    <col min="166" max="16383" width="9.13888888888889" style="20"/>
  </cols>
  <sheetData>
    <row r="1" ht="24.75" hidden="1" customHeight="1" spans="1:115">
      <c r="A1" s="28" t="s">
        <v>0</v>
      </c>
      <c r="B1" s="29" t="s">
        <v>1</v>
      </c>
      <c r="C1" s="30"/>
      <c r="D1" s="30"/>
      <c r="E1" s="30"/>
      <c r="F1" s="29"/>
      <c r="G1" s="30"/>
      <c r="H1" s="29" t="s">
        <v>2</v>
      </c>
      <c r="I1" s="45">
        <v>44105</v>
      </c>
      <c r="J1" s="29"/>
      <c r="K1" s="30"/>
      <c r="L1" s="29"/>
      <c r="M1" s="30"/>
      <c r="N1" s="29"/>
      <c r="O1" s="30"/>
      <c r="P1" s="29"/>
      <c r="Q1" s="30"/>
      <c r="R1" s="29"/>
      <c r="S1" s="30"/>
      <c r="T1" s="29"/>
      <c r="U1" s="30"/>
      <c r="V1" s="29"/>
      <c r="W1" s="30"/>
      <c r="X1" s="29"/>
      <c r="Y1" s="30"/>
      <c r="Z1" s="29"/>
      <c r="AA1" s="30"/>
      <c r="AB1" s="29"/>
      <c r="AC1" s="30"/>
      <c r="AD1" s="29"/>
      <c r="AE1" s="30"/>
      <c r="AF1" s="29"/>
      <c r="AG1" s="30"/>
      <c r="AH1" s="29"/>
      <c r="AI1" s="30"/>
      <c r="AJ1" s="29"/>
      <c r="AK1" s="30"/>
      <c r="AL1" s="29"/>
      <c r="AM1" s="30"/>
      <c r="AN1" s="29"/>
      <c r="AO1" s="30"/>
      <c r="AP1" s="29"/>
      <c r="AQ1" s="30"/>
      <c r="AR1" s="29"/>
      <c r="AS1" s="30"/>
      <c r="AT1" s="29"/>
      <c r="AU1" s="30"/>
      <c r="AV1" s="29"/>
      <c r="AW1" s="30"/>
      <c r="AX1" s="30"/>
      <c r="AY1" s="30"/>
      <c r="AZ1" s="29"/>
      <c r="BA1" s="30"/>
      <c r="BB1" s="29"/>
      <c r="BC1" s="30"/>
      <c r="BD1" s="29"/>
      <c r="BE1" s="30"/>
      <c r="BF1" s="29"/>
      <c r="BG1" s="30"/>
      <c r="BH1" s="29"/>
      <c r="BI1" s="30"/>
      <c r="BJ1" s="29"/>
      <c r="BK1" s="30"/>
      <c r="BL1" s="29"/>
      <c r="BM1" s="30"/>
      <c r="BN1" s="29"/>
      <c r="BO1" s="30"/>
      <c r="BP1" s="29"/>
      <c r="BQ1" s="30"/>
      <c r="BR1" s="29"/>
      <c r="BS1" s="30"/>
      <c r="BT1" s="55">
        <f>BR4-BR3</f>
        <v>0.264870000000002</v>
      </c>
      <c r="BU1" s="30"/>
      <c r="BV1" s="29"/>
      <c r="BW1" s="30"/>
      <c r="BX1" s="29"/>
      <c r="BY1" s="30"/>
      <c r="BZ1" s="29"/>
      <c r="CA1" s="30"/>
      <c r="CB1" s="29"/>
      <c r="CC1" s="30"/>
      <c r="CD1" s="29"/>
      <c r="CE1" s="30"/>
      <c r="CF1" s="29"/>
      <c r="CG1" s="30"/>
      <c r="CH1" s="29"/>
      <c r="CI1" s="30"/>
      <c r="CJ1" s="29"/>
      <c r="CK1" s="30"/>
      <c r="CL1" s="29"/>
      <c r="CM1" s="30"/>
      <c r="CN1" s="29"/>
      <c r="CO1" s="30"/>
      <c r="CP1" s="30"/>
      <c r="CQ1" s="30"/>
      <c r="CR1" s="29"/>
      <c r="CS1" s="30"/>
      <c r="CT1" s="29"/>
      <c r="CU1" s="30"/>
      <c r="CV1" s="29"/>
      <c r="CW1" s="30"/>
      <c r="CX1" s="29"/>
      <c r="CY1" s="30"/>
      <c r="CZ1" s="30"/>
      <c r="DA1" s="29"/>
      <c r="DB1" s="30"/>
      <c r="DC1" s="30"/>
      <c r="DD1" s="29"/>
      <c r="DE1" s="30"/>
      <c r="DF1" s="29"/>
      <c r="DG1" s="29"/>
      <c r="DH1" s="29"/>
      <c r="DI1" s="30"/>
      <c r="DJ1" s="29"/>
      <c r="DK1" s="30"/>
    </row>
    <row r="2" s="17" customFormat="1" ht="35.1" customHeight="1" spans="1:306">
      <c r="A2" s="31" t="s">
        <v>3</v>
      </c>
      <c r="B2" s="32" t="s">
        <v>4</v>
      </c>
      <c r="C2" s="32" t="s">
        <v>5</v>
      </c>
      <c r="D2" s="32" t="s">
        <v>6</v>
      </c>
      <c r="E2" s="32" t="s">
        <v>5</v>
      </c>
      <c r="F2" s="32" t="s">
        <v>7</v>
      </c>
      <c r="G2" s="32" t="s">
        <v>5</v>
      </c>
      <c r="H2" s="32" t="s">
        <v>8</v>
      </c>
      <c r="I2" s="32" t="s">
        <v>5</v>
      </c>
      <c r="J2" s="32" t="s">
        <v>9</v>
      </c>
      <c r="K2" s="32" t="s">
        <v>5</v>
      </c>
      <c r="L2" s="32" t="s">
        <v>10</v>
      </c>
      <c r="M2" s="32" t="s">
        <v>5</v>
      </c>
      <c r="N2" s="32" t="s">
        <v>11</v>
      </c>
      <c r="O2" s="32" t="s">
        <v>5</v>
      </c>
      <c r="P2" s="32" t="s">
        <v>12</v>
      </c>
      <c r="Q2" s="32" t="s">
        <v>5</v>
      </c>
      <c r="R2" s="32" t="s">
        <v>13</v>
      </c>
      <c r="S2" s="32" t="s">
        <v>5</v>
      </c>
      <c r="T2" s="32" t="s">
        <v>14</v>
      </c>
      <c r="U2" s="32" t="s">
        <v>5</v>
      </c>
      <c r="V2" s="32" t="s">
        <v>15</v>
      </c>
      <c r="W2" s="32" t="s">
        <v>5</v>
      </c>
      <c r="X2" s="32" t="s">
        <v>16</v>
      </c>
      <c r="Y2" s="32" t="s">
        <v>5</v>
      </c>
      <c r="Z2" s="32" t="s">
        <v>17</v>
      </c>
      <c r="AA2" s="32" t="s">
        <v>5</v>
      </c>
      <c r="AB2" s="32" t="s">
        <v>18</v>
      </c>
      <c r="AC2" s="32" t="s">
        <v>5</v>
      </c>
      <c r="AD2" s="32" t="s">
        <v>19</v>
      </c>
      <c r="AE2" s="32" t="s">
        <v>5</v>
      </c>
      <c r="AF2" s="32" t="s">
        <v>20</v>
      </c>
      <c r="AG2" s="32" t="s">
        <v>5</v>
      </c>
      <c r="AH2" s="32" t="s">
        <v>21</v>
      </c>
      <c r="AI2" s="32" t="s">
        <v>5</v>
      </c>
      <c r="AJ2" s="32" t="s">
        <v>22</v>
      </c>
      <c r="AK2" s="32" t="s">
        <v>5</v>
      </c>
      <c r="AL2" s="32" t="s">
        <v>23</v>
      </c>
      <c r="AM2" s="32" t="s">
        <v>5</v>
      </c>
      <c r="AN2" s="32" t="s">
        <v>24</v>
      </c>
      <c r="AO2" s="32" t="s">
        <v>5</v>
      </c>
      <c r="AP2" s="32" t="s">
        <v>25</v>
      </c>
      <c r="AQ2" s="32" t="s">
        <v>5</v>
      </c>
      <c r="AR2" s="32" t="s">
        <v>26</v>
      </c>
      <c r="AS2" s="32" t="s">
        <v>5</v>
      </c>
      <c r="AT2" s="31" t="s">
        <v>27</v>
      </c>
      <c r="AU2" s="32" t="s">
        <v>5</v>
      </c>
      <c r="AV2" s="31" t="s">
        <v>28</v>
      </c>
      <c r="AW2" s="32" t="s">
        <v>5</v>
      </c>
      <c r="AX2" s="31" t="s">
        <v>29</v>
      </c>
      <c r="AY2" s="32" t="s">
        <v>5</v>
      </c>
      <c r="AZ2" s="32" t="s">
        <v>30</v>
      </c>
      <c r="BA2" s="32" t="s">
        <v>5</v>
      </c>
      <c r="BB2" s="32" t="s">
        <v>31</v>
      </c>
      <c r="BC2" s="32" t="s">
        <v>5</v>
      </c>
      <c r="BD2" s="32" t="s">
        <v>32</v>
      </c>
      <c r="BE2" s="32" t="s">
        <v>5</v>
      </c>
      <c r="BF2" s="32" t="s">
        <v>33</v>
      </c>
      <c r="BG2" s="32" t="s">
        <v>5</v>
      </c>
      <c r="BH2" s="32" t="s">
        <v>34</v>
      </c>
      <c r="BI2" s="32" t="s">
        <v>5</v>
      </c>
      <c r="BJ2" s="32" t="s">
        <v>35</v>
      </c>
      <c r="BK2" s="32" t="s">
        <v>5</v>
      </c>
      <c r="BL2" s="32" t="s">
        <v>36</v>
      </c>
      <c r="BM2" s="32" t="s">
        <v>5</v>
      </c>
      <c r="BN2" s="32" t="s">
        <v>37</v>
      </c>
      <c r="BO2" s="32" t="s">
        <v>5</v>
      </c>
      <c r="BP2" s="32" t="s">
        <v>38</v>
      </c>
      <c r="BQ2" s="32" t="s">
        <v>5</v>
      </c>
      <c r="BR2" s="32" t="s">
        <v>39</v>
      </c>
      <c r="BS2" s="32" t="s">
        <v>5</v>
      </c>
      <c r="BT2" s="32" t="s">
        <v>40</v>
      </c>
      <c r="BU2" s="32" t="s">
        <v>5</v>
      </c>
      <c r="BV2" s="32" t="s">
        <v>41</v>
      </c>
      <c r="BW2" s="32" t="s">
        <v>5</v>
      </c>
      <c r="BX2" s="32" t="s">
        <v>42</v>
      </c>
      <c r="BY2" s="32" t="s">
        <v>5</v>
      </c>
      <c r="BZ2" s="32" t="s">
        <v>43</v>
      </c>
      <c r="CA2" s="32" t="s">
        <v>5</v>
      </c>
      <c r="CB2" s="32" t="s">
        <v>44</v>
      </c>
      <c r="CC2" s="32" t="s">
        <v>5</v>
      </c>
      <c r="CD2" s="32" t="s">
        <v>45</v>
      </c>
      <c r="CE2" s="32" t="s">
        <v>5</v>
      </c>
      <c r="CF2" s="32" t="s">
        <v>46</v>
      </c>
      <c r="CG2" s="32" t="s">
        <v>5</v>
      </c>
      <c r="CH2" s="32" t="s">
        <v>47</v>
      </c>
      <c r="CI2" s="32" t="s">
        <v>5</v>
      </c>
      <c r="CJ2" s="32" t="s">
        <v>48</v>
      </c>
      <c r="CK2" s="32" t="s">
        <v>5</v>
      </c>
      <c r="CL2" s="32" t="s">
        <v>49</v>
      </c>
      <c r="CM2" s="32" t="s">
        <v>5</v>
      </c>
      <c r="CN2" s="32" t="s">
        <v>50</v>
      </c>
      <c r="CO2" s="32" t="s">
        <v>5</v>
      </c>
      <c r="CP2" s="32" t="s">
        <v>51</v>
      </c>
      <c r="CQ2" s="32" t="s">
        <v>5</v>
      </c>
      <c r="CR2" s="32" t="s">
        <v>52</v>
      </c>
      <c r="CS2" s="32" t="s">
        <v>5</v>
      </c>
      <c r="CT2" s="32" t="s">
        <v>53</v>
      </c>
      <c r="CU2" s="32" t="s">
        <v>5</v>
      </c>
      <c r="CV2" s="32" t="s">
        <v>54</v>
      </c>
      <c r="CW2" s="32" t="s">
        <v>5</v>
      </c>
      <c r="CX2" s="32" t="s">
        <v>55</v>
      </c>
      <c r="CY2" s="32" t="s">
        <v>5</v>
      </c>
      <c r="CZ2" s="31"/>
      <c r="DA2" s="32" t="s">
        <v>56</v>
      </c>
      <c r="DB2" s="32" t="s">
        <v>5</v>
      </c>
      <c r="DC2" s="32" t="s">
        <v>57</v>
      </c>
      <c r="DD2" s="32" t="s">
        <v>58</v>
      </c>
      <c r="DE2" s="32" t="s">
        <v>5</v>
      </c>
      <c r="DF2" s="32" t="s">
        <v>59</v>
      </c>
      <c r="DG2" s="32" t="s">
        <v>5</v>
      </c>
      <c r="DH2" s="32" t="s">
        <v>60</v>
      </c>
      <c r="DI2" s="32" t="s">
        <v>5</v>
      </c>
      <c r="DJ2" s="32" t="s">
        <v>61</v>
      </c>
      <c r="DK2" s="32" t="s">
        <v>5</v>
      </c>
      <c r="DL2" s="32" t="s">
        <v>62</v>
      </c>
      <c r="DM2" s="31" t="s">
        <v>63</v>
      </c>
      <c r="DN2" s="32" t="s">
        <v>64</v>
      </c>
      <c r="DO2" s="31" t="s">
        <v>63</v>
      </c>
      <c r="DP2" s="32" t="s">
        <v>65</v>
      </c>
      <c r="DQ2" s="31" t="s">
        <v>63</v>
      </c>
      <c r="DR2" s="31" t="s">
        <v>66</v>
      </c>
      <c r="DS2" s="31" t="s">
        <v>67</v>
      </c>
      <c r="DT2" s="32" t="s">
        <v>68</v>
      </c>
      <c r="DU2" s="32" t="s">
        <v>69</v>
      </c>
      <c r="DV2" s="79" t="s">
        <v>70</v>
      </c>
      <c r="DW2" s="31" t="s">
        <v>71</v>
      </c>
      <c r="DX2" s="80" t="s">
        <v>72</v>
      </c>
      <c r="DY2" s="32" t="s">
        <v>73</v>
      </c>
      <c r="DZ2" s="100" t="s">
        <v>74</v>
      </c>
      <c r="EA2" s="101" t="s">
        <v>75</v>
      </c>
      <c r="EB2" s="32" t="s">
        <v>39</v>
      </c>
      <c r="EC2" s="32" t="s">
        <v>40</v>
      </c>
      <c r="ED2" s="32" t="s">
        <v>41</v>
      </c>
      <c r="EE2" s="32" t="s">
        <v>42</v>
      </c>
      <c r="EF2" s="32" t="s">
        <v>43</v>
      </c>
      <c r="EG2" s="32" t="s">
        <v>44</v>
      </c>
      <c r="EH2" s="114" t="s">
        <v>76</v>
      </c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01" t="s">
        <v>38</v>
      </c>
      <c r="EZ2" s="101" t="s">
        <v>77</v>
      </c>
      <c r="FA2" s="101" t="s">
        <v>78</v>
      </c>
      <c r="FB2" s="32" t="s">
        <v>79</v>
      </c>
      <c r="FC2" s="32" t="s">
        <v>80</v>
      </c>
      <c r="FD2" s="32" t="s">
        <v>81</v>
      </c>
      <c r="FE2" s="32" t="s">
        <v>82</v>
      </c>
      <c r="FF2" s="32" t="s">
        <v>83</v>
      </c>
      <c r="FG2" s="32" t="s">
        <v>84</v>
      </c>
      <c r="FH2" s="32" t="s">
        <v>85</v>
      </c>
      <c r="FI2" s="101" t="s">
        <v>86</v>
      </c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  <c r="IW2" s="114"/>
      <c r="IX2" s="114"/>
      <c r="IY2" s="114"/>
      <c r="IZ2" s="114"/>
      <c r="JA2" s="114"/>
      <c r="JB2" s="114"/>
      <c r="JC2" s="114"/>
      <c r="JD2" s="114"/>
      <c r="JE2" s="114"/>
      <c r="JF2" s="114"/>
      <c r="JG2" s="114"/>
      <c r="JH2" s="114"/>
      <c r="JI2" s="114"/>
      <c r="JJ2" s="114"/>
      <c r="JK2" s="114"/>
      <c r="JL2" s="114"/>
      <c r="JM2" s="114"/>
      <c r="JN2" s="114"/>
      <c r="JO2" s="114"/>
      <c r="JP2" s="114"/>
      <c r="JQ2" s="114"/>
      <c r="JR2" s="114"/>
      <c r="JS2" s="114"/>
      <c r="JT2" s="114"/>
      <c r="JU2" s="114"/>
      <c r="JV2" s="114"/>
      <c r="JW2" s="114"/>
      <c r="JX2" s="114"/>
      <c r="JY2" s="114"/>
      <c r="JZ2" s="114"/>
      <c r="KA2" s="114"/>
      <c r="KB2" s="114"/>
      <c r="KC2" s="114"/>
      <c r="KD2" s="114"/>
      <c r="KE2" s="114"/>
      <c r="KF2" s="114"/>
      <c r="KG2" s="114"/>
      <c r="KH2" s="114"/>
      <c r="KI2" s="114"/>
      <c r="KJ2" s="114"/>
      <c r="KK2" s="114"/>
      <c r="KL2" s="114"/>
      <c r="KM2" s="114"/>
      <c r="KN2" s="114"/>
      <c r="KO2" s="114"/>
      <c r="KP2" s="114"/>
      <c r="KQ2" s="114"/>
      <c r="KR2" s="114"/>
      <c r="KS2" s="114"/>
      <c r="KT2" s="114"/>
    </row>
    <row r="3" ht="24.95" customHeight="1" outlineLevel="1" spans="1:306">
      <c r="A3" s="33">
        <v>45748</v>
      </c>
      <c r="B3" s="34">
        <v>30.758346</v>
      </c>
      <c r="C3" s="35">
        <f t="shared" ref="C3:C10" si="0">(B4-B3)*1000</f>
        <v>147.549999999999</v>
      </c>
      <c r="D3" s="36">
        <v>11999.184</v>
      </c>
      <c r="E3" s="35">
        <f t="shared" ref="E3:E12" si="1">D4-D3</f>
        <v>32.9580000000005</v>
      </c>
      <c r="F3" s="34">
        <v>0</v>
      </c>
      <c r="G3" s="35">
        <f t="shared" ref="G3:G26" si="2">(F4-F3)*1000</f>
        <v>0</v>
      </c>
      <c r="H3" s="34">
        <v>161.85778</v>
      </c>
      <c r="I3" s="35">
        <f t="shared" ref="I3:I27" si="3">(H4-H3)*1000</f>
        <v>1273.37</v>
      </c>
      <c r="J3" s="34">
        <v>5323.1284</v>
      </c>
      <c r="K3" s="35">
        <f t="shared" ref="K3:K11" si="4">(J4-J3)</f>
        <v>37.9632000000001</v>
      </c>
      <c r="L3" s="34">
        <v>24705.848</v>
      </c>
      <c r="M3" s="43">
        <f t="shared" ref="M3" si="5">(L4-L3)</f>
        <v>222.027999999998</v>
      </c>
      <c r="N3" s="34">
        <v>3478.72</v>
      </c>
      <c r="O3" s="35">
        <f t="shared" ref="O3:O19" si="6">(N4-N3)*1000</f>
        <v>4355.00000000002</v>
      </c>
      <c r="P3" s="34">
        <v>68.075184</v>
      </c>
      <c r="Q3" s="35">
        <f t="shared" ref="Q3:Q27" si="7">(P4-P3)*1000</f>
        <v>466.616000000002</v>
      </c>
      <c r="R3" s="34">
        <v>2212564.575</v>
      </c>
      <c r="S3" s="48">
        <f t="shared" ref="S3:S12" si="8">(R4-R3)</f>
        <v>3669.25</v>
      </c>
      <c r="T3" s="34">
        <v>2435.4202</v>
      </c>
      <c r="U3" s="35">
        <f>(T4-T3)*1000</f>
        <v>5224.60000000001</v>
      </c>
      <c r="V3" s="34">
        <v>635.83996</v>
      </c>
      <c r="W3" s="35">
        <f t="shared" ref="W3:W10" si="9">(V4-V3)*1000</f>
        <v>1930.83999999999</v>
      </c>
      <c r="X3" s="34">
        <v>50.39222</v>
      </c>
      <c r="Y3" s="35">
        <f t="shared" ref="Y3:Y27" si="10">(X4-X3)*1000000</f>
        <v>15451.9999999962</v>
      </c>
      <c r="Z3" s="34">
        <v>5000.0572</v>
      </c>
      <c r="AA3" s="35">
        <f>(Z4-Z3)</f>
        <v>316.6708</v>
      </c>
      <c r="AB3" s="34">
        <v>120.87749</v>
      </c>
      <c r="AC3" s="35">
        <f t="shared" ref="AC3:AC27" si="11">(AB4-AB3)*1000</f>
        <v>393.090000000001</v>
      </c>
      <c r="AD3" s="34">
        <v>755626.563</v>
      </c>
      <c r="AE3" s="35">
        <f t="shared" ref="AE3:AE15" si="12">(AD4-AD3)</f>
        <v>477.337000000058</v>
      </c>
      <c r="AF3" s="34">
        <v>3302548.352</v>
      </c>
      <c r="AG3" s="35">
        <f t="shared" ref="AG3:AG15" si="13">(AF4-AF3)</f>
        <v>607.155000000261</v>
      </c>
      <c r="AH3" s="38">
        <v>1993.0232</v>
      </c>
      <c r="AI3" s="35">
        <f t="shared" ref="AI3:AI12" si="14">(AH4-AH3)*1000</f>
        <v>4501.99999999995</v>
      </c>
      <c r="AJ3" s="34">
        <v>259.08948</v>
      </c>
      <c r="AK3" s="35">
        <f t="shared" ref="AK3:AK27" si="15">(AJ4-AJ3)*1000</f>
        <v>979.360000000042</v>
      </c>
      <c r="AL3" s="34">
        <v>696.6448</v>
      </c>
      <c r="AM3" s="35">
        <f t="shared" ref="AM3:AM11" si="16">(AL4-AL3)*1000</f>
        <v>1971.11999999993</v>
      </c>
      <c r="AN3" s="34">
        <v>383.3978</v>
      </c>
      <c r="AO3" s="48">
        <f t="shared" ref="AO3:AO13" si="17">(AN4-AN3)*1000</f>
        <v>2147.63999999997</v>
      </c>
      <c r="AP3" s="54">
        <v>3968.2768</v>
      </c>
      <c r="AQ3" s="48">
        <f t="shared" ref="AQ3:AQ27" si="18">(AP4-AP3)*1000</f>
        <v>0</v>
      </c>
      <c r="AR3" s="34">
        <v>292.81622</v>
      </c>
      <c r="AS3" s="35">
        <f t="shared" ref="AS3:AS8" si="19">(AR4-AR3)*1000</f>
        <v>0</v>
      </c>
      <c r="AT3" s="34">
        <v>351.54748</v>
      </c>
      <c r="AU3" s="55">
        <f t="shared" ref="AU3:AU27" si="20">(AT4-AT3)*1000</f>
        <v>1288.07999999998</v>
      </c>
      <c r="AV3" s="34">
        <v>205040.202</v>
      </c>
      <c r="AW3" s="35">
        <f t="shared" ref="AW3:AW8" si="21">(AV4-AV3)</f>
        <v>228.426999999996</v>
      </c>
      <c r="AX3" s="56">
        <v>51699.26</v>
      </c>
      <c r="AY3" s="35">
        <f t="shared" ref="AY3:AY8" si="22">AX4-AX3</f>
        <v>146.796999999999</v>
      </c>
      <c r="AZ3" s="34">
        <v>1765.12</v>
      </c>
      <c r="BA3" s="48">
        <f t="shared" ref="BA3:BA14" si="23">(AZ4-AZ3)*1000</f>
        <v>2227.00000000009</v>
      </c>
      <c r="BB3" s="34">
        <v>642.35328</v>
      </c>
      <c r="BC3" s="48">
        <f t="shared" ref="BC3:BC14" si="24">(BB4-BB3)*1000</f>
        <v>0.199999999949796</v>
      </c>
      <c r="BD3" s="34">
        <v>940.93192</v>
      </c>
      <c r="BE3" s="48">
        <f>(BD4-BD3)*1000</f>
        <v>3.04000000005544</v>
      </c>
      <c r="BF3" s="34">
        <v>20684</v>
      </c>
      <c r="BG3" s="48">
        <f>(BF4-BF3)*10</f>
        <v>0</v>
      </c>
      <c r="BH3" s="34">
        <v>28556</v>
      </c>
      <c r="BI3" s="48">
        <f>(BH4-BH3)*10</f>
        <v>4850</v>
      </c>
      <c r="BJ3" s="34">
        <v>39404</v>
      </c>
      <c r="BK3" s="35">
        <f t="shared" ref="BK3:BK27" si="25">(BJ4-BJ3)*10</f>
        <v>3500</v>
      </c>
      <c r="BL3" s="34">
        <v>4876.5044</v>
      </c>
      <c r="BM3" s="48">
        <f>(BL4-BL3)*1000</f>
        <v>13347.6000000001</v>
      </c>
      <c r="BN3" s="51">
        <v>0</v>
      </c>
      <c r="BO3" s="63">
        <v>0</v>
      </c>
      <c r="BP3" s="34">
        <v>80.40882</v>
      </c>
      <c r="BQ3" s="48">
        <f t="shared" ref="BQ3:BQ27" si="26">(BP4-BP3)*1000</f>
        <v>1361.572</v>
      </c>
      <c r="BR3" s="34">
        <v>112.0312</v>
      </c>
      <c r="BS3" s="48">
        <f t="shared" ref="BS3:BS27" si="27">(BR4-BR3)*1000</f>
        <v>264.870000000002</v>
      </c>
      <c r="BT3" s="34">
        <v>34.149068</v>
      </c>
      <c r="BU3" s="48">
        <f>(BT4-BT3)</f>
        <v>0.246167999999997</v>
      </c>
      <c r="BV3" s="34">
        <v>87.946432</v>
      </c>
      <c r="BW3" s="48">
        <f>(BV4-BV3)*1000</f>
        <v>916.560000000004</v>
      </c>
      <c r="BX3" s="34">
        <v>515.1174</v>
      </c>
      <c r="BY3" s="48">
        <f>(BX4-BX3)*1000</f>
        <v>251.160000000027</v>
      </c>
      <c r="BZ3" s="34">
        <v>26.662956</v>
      </c>
      <c r="CA3" s="48">
        <f t="shared" ref="CA3:CA13" si="28">(BZ4-BZ3)*1000</f>
        <v>316.483999999999</v>
      </c>
      <c r="CB3" s="51">
        <v>341.266</v>
      </c>
      <c r="CC3" s="48">
        <f>(CB4-CB3)*1000</f>
        <v>0</v>
      </c>
      <c r="CD3" s="34">
        <v>1683.953</v>
      </c>
      <c r="CE3" s="39">
        <f t="shared" ref="CE3:CE27" si="29">(CD4-CD3)</f>
        <v>9.01099999999997</v>
      </c>
      <c r="CF3" s="66">
        <v>218975.072</v>
      </c>
      <c r="CG3" s="35">
        <f t="shared" ref="CG3:CG20" si="30">CF4-CF3</f>
        <v>165.840000000026</v>
      </c>
      <c r="CH3" s="34">
        <v>3103.1</v>
      </c>
      <c r="CI3" s="35">
        <f t="shared" ref="CI3:CI10" si="31">(CH4-CH3)*1000</f>
        <v>700.000000000273</v>
      </c>
      <c r="CJ3" s="34">
        <v>3224.7</v>
      </c>
      <c r="CK3" s="48">
        <f>(CJ4-CJ3)*1000</f>
        <v>800.000000000182</v>
      </c>
      <c r="CL3" s="70">
        <v>980.28</v>
      </c>
      <c r="CM3" s="55">
        <f t="shared" ref="CM3:CM25" si="32">(CL4-CL3)*1000</f>
        <v>1170.00000000007</v>
      </c>
      <c r="CN3" s="34">
        <v>0</v>
      </c>
      <c r="CO3" s="71"/>
      <c r="CP3" s="71"/>
      <c r="CQ3" s="35">
        <v>0</v>
      </c>
      <c r="CR3" s="34">
        <v>6486199.706</v>
      </c>
      <c r="CS3" s="35">
        <f t="shared" ref="CS3:CS9" si="33">CR4-CR3</f>
        <v>3547.10800000001</v>
      </c>
      <c r="CT3" s="34">
        <v>3842.1012</v>
      </c>
      <c r="CU3" s="48">
        <f t="shared" ref="CU3:CU8" si="34">(CT4-CT3)*1000</f>
        <v>1094.00000000005</v>
      </c>
      <c r="CV3" s="34">
        <v>236.38926</v>
      </c>
      <c r="CW3" s="35">
        <f>(CV4-CV3)*1000</f>
        <v>6.64000000000442</v>
      </c>
      <c r="CX3" s="76">
        <v>638.496</v>
      </c>
      <c r="CY3" s="48">
        <f t="shared" ref="CY3:CY11" si="35">(CX4-CX3)*1000</f>
        <v>0</v>
      </c>
      <c r="CZ3" s="71"/>
      <c r="DA3" s="34">
        <v>11.177014</v>
      </c>
      <c r="DB3" s="48">
        <f>(DA4-DA3)*1000</f>
        <v>426.778000000001</v>
      </c>
      <c r="DC3" s="35">
        <f t="shared" ref="DC3" si="36">AO3+AQ3+AS3+AU3+DE3+S3</f>
        <v>8282.17000000003</v>
      </c>
      <c r="DD3" s="34">
        <v>4071.5432</v>
      </c>
      <c r="DE3" s="48">
        <f t="shared" ref="DE3:DE17" si="37">(DD4-DD3)*1000</f>
        <v>1177.20000000008</v>
      </c>
      <c r="DF3" s="34">
        <v>0</v>
      </c>
      <c r="DG3" s="55">
        <f>DF4-DF3</f>
        <v>0</v>
      </c>
      <c r="DH3" s="34">
        <v>3845.4684</v>
      </c>
      <c r="DI3" s="48">
        <f t="shared" ref="DI3:DI15" si="38">(DH4-DH3)*1000</f>
        <v>654.799999999796</v>
      </c>
      <c r="DJ3" s="34">
        <v>302.83682</v>
      </c>
      <c r="DK3" s="48">
        <f t="shared" ref="DK3:DK12" si="39">(DJ4-DJ3)*1000</f>
        <v>174.840000000017</v>
      </c>
      <c r="DL3" s="34">
        <v>16516.19</v>
      </c>
      <c r="DM3" s="78">
        <f t="shared" ref="DM3:DM16" si="40">(DL4-DL3)*2.936</f>
        <v>0</v>
      </c>
      <c r="DN3" s="34">
        <v>18456.165</v>
      </c>
      <c r="DO3" s="48">
        <f t="shared" ref="DO3:DO11" si="41">DN4-DN3</f>
        <v>48.6029999999992</v>
      </c>
      <c r="DP3" s="34">
        <v>169.554</v>
      </c>
      <c r="DQ3" s="48">
        <f>(DP4-DP3)*1000</f>
        <v>432.999999999993</v>
      </c>
      <c r="DR3" s="81">
        <v>57045</v>
      </c>
      <c r="DS3" s="81">
        <v>0</v>
      </c>
      <c r="DT3" s="82">
        <f t="shared" ref="DT3:DT27" si="42">DR3+DS3</f>
        <v>57045</v>
      </c>
      <c r="DU3" s="81">
        <v>0</v>
      </c>
      <c r="DV3" s="81">
        <v>16545</v>
      </c>
      <c r="DW3" s="83">
        <v>617</v>
      </c>
      <c r="DX3" s="84"/>
      <c r="DY3" s="102">
        <f>DM3</f>
        <v>0</v>
      </c>
      <c r="DZ3" s="103" t="e">
        <f>DS3/DU3</f>
        <v>#DIV/0!</v>
      </c>
      <c r="EA3" s="104"/>
      <c r="EB3" s="105">
        <f>(BT1)</f>
        <v>0.264870000000002</v>
      </c>
      <c r="EC3" s="105">
        <f>(BU3)</f>
        <v>0.246167999999997</v>
      </c>
      <c r="ED3" s="105">
        <f>(BW3)</f>
        <v>916.560000000004</v>
      </c>
      <c r="EE3" s="105">
        <f>(BY3)</f>
        <v>251.160000000027</v>
      </c>
      <c r="EF3" s="105">
        <f>(CA3)</f>
        <v>316.483999999999</v>
      </c>
      <c r="EG3" s="105">
        <f>(CC3)</f>
        <v>0</v>
      </c>
      <c r="EH3" s="115">
        <f>(EB3+EC3+ED3+EE3+EF3+EG3)</f>
        <v>1484.71503800003</v>
      </c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03">
        <f>BQ3</f>
        <v>1361.572</v>
      </c>
      <c r="EZ3" s="103">
        <f>BT1+BU3+BW3+BY3+CA3+CC3</f>
        <v>1484.71503800003</v>
      </c>
      <c r="FA3" s="121">
        <f t="shared" ref="FA3:FA27" si="43">DC3</f>
        <v>8282.17000000003</v>
      </c>
      <c r="FB3" s="103">
        <f>AO3</f>
        <v>2147.63999999997</v>
      </c>
      <c r="FC3" s="103">
        <f>AQ3</f>
        <v>0</v>
      </c>
      <c r="FD3" s="103" t="e">
        <f>#REF!</f>
        <v>#REF!</v>
      </c>
      <c r="FE3" s="103">
        <f>AU3</f>
        <v>1288.07999999998</v>
      </c>
      <c r="FF3" s="103">
        <f>DE3</f>
        <v>1177.20000000008</v>
      </c>
      <c r="FG3" s="103">
        <f>S3</f>
        <v>3669.25</v>
      </c>
      <c r="FH3" s="103" t="e">
        <f>#REF!</f>
        <v>#REF!</v>
      </c>
      <c r="FI3" s="122" t="e">
        <f>SUM(FB3:FH3)</f>
        <v>#REF!</v>
      </c>
      <c r="FJ3" s="116"/>
      <c r="FK3" s="116"/>
      <c r="FL3" s="123"/>
      <c r="FM3" s="123"/>
      <c r="FN3" s="123"/>
      <c r="FO3" s="123"/>
      <c r="FP3" s="123"/>
      <c r="FQ3" s="123"/>
      <c r="FR3" s="123"/>
      <c r="FS3" s="123"/>
      <c r="FT3" s="123"/>
      <c r="FU3" s="123"/>
      <c r="FV3" s="123"/>
      <c r="FW3" s="123"/>
      <c r="FX3" s="123"/>
      <c r="FY3" s="123"/>
      <c r="FZ3" s="123"/>
      <c r="GA3" s="123"/>
      <c r="GB3" s="123"/>
      <c r="GC3" s="123"/>
      <c r="GD3" s="123"/>
      <c r="GE3" s="123"/>
      <c r="GF3" s="123"/>
      <c r="GG3" s="123"/>
      <c r="GH3" s="123"/>
      <c r="GI3" s="123"/>
      <c r="GJ3" s="123"/>
      <c r="GK3" s="123"/>
      <c r="GL3" s="123"/>
      <c r="GM3" s="123"/>
      <c r="GN3" s="123"/>
      <c r="GO3" s="123"/>
      <c r="GP3" s="123"/>
      <c r="GQ3" s="123"/>
      <c r="GR3" s="123"/>
      <c r="GS3" s="123"/>
      <c r="GT3" s="123"/>
      <c r="GU3" s="123"/>
      <c r="GV3" s="123"/>
      <c r="GW3" s="123"/>
      <c r="GX3" s="123"/>
      <c r="GY3" s="123"/>
      <c r="GZ3" s="123"/>
      <c r="HA3" s="123"/>
      <c r="HB3" s="123"/>
      <c r="HC3" s="123"/>
      <c r="HD3" s="123"/>
      <c r="HE3" s="123"/>
      <c r="HF3" s="123"/>
      <c r="HG3" s="123"/>
      <c r="HH3" s="123"/>
      <c r="HI3" s="123"/>
      <c r="HJ3" s="123"/>
      <c r="HK3" s="123"/>
      <c r="HL3" s="123"/>
      <c r="HM3" s="123"/>
      <c r="HN3" s="123"/>
      <c r="HO3" s="123"/>
      <c r="HP3" s="123"/>
      <c r="HQ3" s="123"/>
      <c r="HR3" s="123"/>
      <c r="HS3" s="123"/>
      <c r="HT3" s="123"/>
      <c r="HU3" s="123"/>
      <c r="HV3" s="123"/>
      <c r="HW3" s="123"/>
      <c r="HX3" s="123"/>
      <c r="HY3" s="123"/>
      <c r="HZ3" s="123"/>
      <c r="IA3" s="123"/>
      <c r="IB3" s="123"/>
      <c r="IC3" s="123"/>
      <c r="ID3" s="123"/>
      <c r="IE3" s="123"/>
      <c r="IF3" s="123"/>
      <c r="IG3" s="123"/>
      <c r="IH3" s="123"/>
      <c r="II3" s="123"/>
      <c r="IJ3" s="123"/>
      <c r="IK3" s="123"/>
      <c r="IL3" s="123"/>
      <c r="IM3" s="123"/>
      <c r="IN3" s="123"/>
      <c r="IO3" s="123"/>
      <c r="IP3" s="123"/>
      <c r="IQ3" s="123"/>
      <c r="IR3" s="123"/>
      <c r="IS3" s="123"/>
      <c r="IT3" s="123"/>
      <c r="IU3" s="123"/>
      <c r="IV3" s="123"/>
      <c r="IW3" s="123"/>
      <c r="IX3" s="123"/>
      <c r="IY3" s="123"/>
      <c r="IZ3" s="123"/>
      <c r="JA3" s="123"/>
      <c r="JB3" s="123"/>
      <c r="JC3" s="123"/>
      <c r="JD3" s="123"/>
      <c r="JE3" s="123"/>
      <c r="JF3" s="123"/>
      <c r="JG3" s="123"/>
      <c r="JH3" s="123"/>
      <c r="JI3" s="123"/>
      <c r="JJ3" s="123"/>
      <c r="JK3" s="123"/>
      <c r="JL3" s="123"/>
      <c r="JM3" s="123"/>
      <c r="JN3" s="123"/>
      <c r="JO3" s="123"/>
      <c r="JP3" s="123"/>
      <c r="JQ3" s="123"/>
      <c r="JR3" s="123"/>
      <c r="JS3" s="123"/>
      <c r="JT3" s="123"/>
      <c r="JU3" s="123"/>
      <c r="JV3" s="123"/>
      <c r="JW3" s="123"/>
      <c r="JX3" s="123"/>
      <c r="JY3" s="123"/>
      <c r="JZ3" s="123"/>
      <c r="KA3" s="123"/>
      <c r="KB3" s="123"/>
      <c r="KC3" s="123"/>
      <c r="KD3" s="123"/>
      <c r="KE3" s="123"/>
      <c r="KF3" s="123"/>
      <c r="KG3" s="123"/>
      <c r="KH3" s="123"/>
      <c r="KI3" s="123"/>
      <c r="KJ3" s="123"/>
      <c r="KK3" s="123"/>
      <c r="KL3" s="123"/>
      <c r="KM3" s="123"/>
      <c r="KN3" s="123"/>
      <c r="KO3" s="123"/>
      <c r="KP3" s="123"/>
      <c r="KQ3" s="123"/>
      <c r="KR3" s="123"/>
      <c r="KS3" s="123"/>
      <c r="KT3" s="123"/>
    </row>
    <row r="4" s="18" customFormat="1" ht="24.95" customHeight="1" spans="1:306">
      <c r="A4" s="33">
        <v>45749</v>
      </c>
      <c r="B4" s="34">
        <v>30.905896</v>
      </c>
      <c r="C4" s="35">
        <f t="shared" si="0"/>
        <v>150.322000000003</v>
      </c>
      <c r="D4" s="37">
        <v>12032.142</v>
      </c>
      <c r="E4" s="35">
        <f t="shared" si="1"/>
        <v>36.8870000000006</v>
      </c>
      <c r="F4" s="34">
        <v>0</v>
      </c>
      <c r="G4" s="35">
        <f t="shared" si="2"/>
        <v>0</v>
      </c>
      <c r="H4" s="38">
        <v>163.13115</v>
      </c>
      <c r="I4" s="35">
        <f t="shared" si="3"/>
        <v>1273.1</v>
      </c>
      <c r="J4" s="38">
        <v>5361.0916</v>
      </c>
      <c r="K4" s="35">
        <f t="shared" si="4"/>
        <v>36.5248000000001</v>
      </c>
      <c r="L4" s="38">
        <v>24927.876</v>
      </c>
      <c r="M4" s="35">
        <f t="shared" ref="M4:M15" si="44">(L5-L4)</f>
        <v>248.489000000001</v>
      </c>
      <c r="N4" s="38">
        <v>3483.075</v>
      </c>
      <c r="O4" s="35">
        <f t="shared" si="6"/>
        <v>4381.00000000031</v>
      </c>
      <c r="P4" s="38">
        <v>68.5418</v>
      </c>
      <c r="Q4" s="35">
        <f t="shared" si="7"/>
        <v>467.792000000003</v>
      </c>
      <c r="R4" s="49">
        <v>2216233.825</v>
      </c>
      <c r="S4" s="48">
        <f t="shared" si="8"/>
        <v>3659.4719999996</v>
      </c>
      <c r="T4" s="38">
        <v>2440.6448</v>
      </c>
      <c r="U4" s="35">
        <f>(T5-T4)*1000</f>
        <v>5604.80000000007</v>
      </c>
      <c r="V4" s="38">
        <v>637.7708</v>
      </c>
      <c r="W4" s="35">
        <f t="shared" si="9"/>
        <v>1849.2</v>
      </c>
      <c r="X4" s="38">
        <v>50.407672</v>
      </c>
      <c r="Y4" s="35">
        <f t="shared" si="10"/>
        <v>15540.0000000014</v>
      </c>
      <c r="Z4" s="38">
        <v>5316.728</v>
      </c>
      <c r="AA4" s="35">
        <f t="shared" ref="AA4:AA15" si="45">(Z5-Z4)</f>
        <v>347.4864</v>
      </c>
      <c r="AB4" s="38">
        <v>121.27058</v>
      </c>
      <c r="AC4" s="35">
        <f t="shared" si="11"/>
        <v>476.81</v>
      </c>
      <c r="AD4" s="38">
        <v>756103.9</v>
      </c>
      <c r="AE4" s="35">
        <f t="shared" si="12"/>
        <v>415.858000000007</v>
      </c>
      <c r="AF4" s="38">
        <v>3303155.507</v>
      </c>
      <c r="AG4" s="35">
        <f t="shared" si="13"/>
        <v>607.174999999814</v>
      </c>
      <c r="AH4" s="38">
        <v>1997.5252</v>
      </c>
      <c r="AI4" s="35">
        <f t="shared" si="14"/>
        <v>4580.40000000005</v>
      </c>
      <c r="AJ4" s="38">
        <v>260.06884</v>
      </c>
      <c r="AK4" s="35">
        <f t="shared" si="15"/>
        <v>976.939999999956</v>
      </c>
      <c r="AL4" s="38">
        <v>698.61592</v>
      </c>
      <c r="AM4" s="35">
        <f t="shared" si="16"/>
        <v>2005.60000000007</v>
      </c>
      <c r="AN4" s="38">
        <v>385.54544</v>
      </c>
      <c r="AO4" s="48">
        <f t="shared" si="17"/>
        <v>2141.72000000002</v>
      </c>
      <c r="AP4" s="34">
        <v>3968.2768</v>
      </c>
      <c r="AQ4" s="48">
        <f t="shared" si="18"/>
        <v>4.7999999997046</v>
      </c>
      <c r="AR4" s="38">
        <v>292.81622</v>
      </c>
      <c r="AS4" s="35">
        <f t="shared" si="19"/>
        <v>0</v>
      </c>
      <c r="AT4" s="38">
        <v>352.83556</v>
      </c>
      <c r="AU4" s="55">
        <f t="shared" si="20"/>
        <v>1288.47999999999</v>
      </c>
      <c r="AV4" s="38">
        <v>205268.629</v>
      </c>
      <c r="AW4" s="35">
        <f t="shared" si="21"/>
        <v>215.587</v>
      </c>
      <c r="AX4" s="57">
        <v>51846.057</v>
      </c>
      <c r="AY4" s="35">
        <f t="shared" si="22"/>
        <v>63.2839999999997</v>
      </c>
      <c r="AZ4" s="38">
        <v>1767.347</v>
      </c>
      <c r="BA4" s="48">
        <f t="shared" si="23"/>
        <v>2288.99999999999</v>
      </c>
      <c r="BB4" s="34">
        <v>642.35348</v>
      </c>
      <c r="BC4" s="48">
        <f t="shared" si="24"/>
        <v>0</v>
      </c>
      <c r="BD4" s="38">
        <v>940.93496</v>
      </c>
      <c r="BE4" s="48">
        <f>(BD5-BD4)*1000</f>
        <v>3.11999999996715</v>
      </c>
      <c r="BF4" s="34">
        <v>20684</v>
      </c>
      <c r="BG4" s="48">
        <f>(BF5-BF4)*10</f>
        <v>0</v>
      </c>
      <c r="BH4" s="38">
        <v>29041</v>
      </c>
      <c r="BI4" s="48">
        <f>(BH5-BH4)*10</f>
        <v>4910</v>
      </c>
      <c r="BJ4" s="38">
        <v>39754</v>
      </c>
      <c r="BK4" s="35">
        <f t="shared" si="25"/>
        <v>3600</v>
      </c>
      <c r="BL4" s="38">
        <v>4889.852</v>
      </c>
      <c r="BM4" s="48">
        <v>13493</v>
      </c>
      <c r="BN4" s="49">
        <v>0</v>
      </c>
      <c r="BO4" s="63">
        <v>0</v>
      </c>
      <c r="BP4" s="38">
        <v>81.770392</v>
      </c>
      <c r="BQ4" s="48">
        <f t="shared" si="26"/>
        <v>1349.36</v>
      </c>
      <c r="BR4" s="38">
        <v>112.29607</v>
      </c>
      <c r="BS4" s="48">
        <f t="shared" si="27"/>
        <v>261.629999999997</v>
      </c>
      <c r="BT4" s="34">
        <v>34.395236</v>
      </c>
      <c r="BU4" s="48">
        <f>(BT5-BT4)*1000</f>
        <v>338.768000000002</v>
      </c>
      <c r="BV4" s="38">
        <v>88.862992</v>
      </c>
      <c r="BW4" s="48">
        <f>(BV5-BV4)*1000</f>
        <v>913.151999999997</v>
      </c>
      <c r="BX4" s="34">
        <v>515.36856</v>
      </c>
      <c r="BY4" s="48">
        <f>(BX5-BX4)*1000</f>
        <v>319.640000000049</v>
      </c>
      <c r="BZ4" s="34">
        <v>26.97944</v>
      </c>
      <c r="CA4" s="48">
        <f t="shared" si="28"/>
        <v>305.990000000001</v>
      </c>
      <c r="CB4" s="34">
        <v>341.266</v>
      </c>
      <c r="CC4" s="48">
        <f>(CB5-CB4)*1000</f>
        <v>0</v>
      </c>
      <c r="CD4" s="38">
        <v>1692.964</v>
      </c>
      <c r="CE4" s="39">
        <f t="shared" si="29"/>
        <v>7.15000000000009</v>
      </c>
      <c r="CF4" s="67">
        <v>219140.912</v>
      </c>
      <c r="CG4" s="35">
        <f t="shared" si="30"/>
        <v>164.911999999982</v>
      </c>
      <c r="CH4" s="38">
        <v>3103.8</v>
      </c>
      <c r="CI4" s="35">
        <f t="shared" si="31"/>
        <v>799.999999999727</v>
      </c>
      <c r="CJ4" s="34">
        <v>3225.5</v>
      </c>
      <c r="CK4" s="48">
        <f>(CJ5-CJ4)*1000</f>
        <v>800.000000000182</v>
      </c>
      <c r="CL4" s="72">
        <v>981.45</v>
      </c>
      <c r="CM4" s="55">
        <f t="shared" si="32"/>
        <v>1169.99999999996</v>
      </c>
      <c r="CN4" s="38">
        <v>0</v>
      </c>
      <c r="CO4" s="73"/>
      <c r="CP4" s="73"/>
      <c r="CQ4" s="35">
        <v>0</v>
      </c>
      <c r="CR4" s="38">
        <v>6489746.814</v>
      </c>
      <c r="CS4" s="35">
        <f t="shared" si="33"/>
        <v>3637.07500000019</v>
      </c>
      <c r="CT4" s="34">
        <v>3843.1952</v>
      </c>
      <c r="CU4" s="48">
        <f t="shared" si="34"/>
        <v>1178.79999999968</v>
      </c>
      <c r="CV4" s="38">
        <v>236.3959</v>
      </c>
      <c r="CW4" s="35">
        <f>(CV5-CV4)*1000</f>
        <v>7.99999999998136</v>
      </c>
      <c r="CX4" s="77">
        <v>638.496</v>
      </c>
      <c r="CY4" s="48">
        <f t="shared" si="35"/>
        <v>0</v>
      </c>
      <c r="CZ4" s="73"/>
      <c r="DA4" s="38">
        <v>11.603792</v>
      </c>
      <c r="DB4" s="48">
        <f t="shared" ref="DB4:DB32" si="46">(DA5-DA4)*1000</f>
        <v>404.664</v>
      </c>
      <c r="DC4" s="35">
        <f t="shared" ref="DC4:DC27" si="47">AO4+AQ4+AS4+AU4+DE4+S4</f>
        <v>8252.07199999932</v>
      </c>
      <c r="DD4" s="38">
        <v>4072.7204</v>
      </c>
      <c r="DE4" s="48">
        <f t="shared" si="37"/>
        <v>1157.6</v>
      </c>
      <c r="DF4" s="34">
        <v>0</v>
      </c>
      <c r="DG4" s="55">
        <f>DF5-DF4</f>
        <v>0</v>
      </c>
      <c r="DH4" s="38">
        <v>3846.1232</v>
      </c>
      <c r="DI4" s="48">
        <f t="shared" si="38"/>
        <v>645.199999999932</v>
      </c>
      <c r="DJ4" s="38">
        <v>303.01166</v>
      </c>
      <c r="DK4" s="48">
        <f t="shared" si="39"/>
        <v>168.020000000013</v>
      </c>
      <c r="DL4" s="34">
        <v>16516.19</v>
      </c>
      <c r="DM4" s="78">
        <f t="shared" si="40"/>
        <v>0.234880000005127</v>
      </c>
      <c r="DN4" s="38">
        <v>18504.768</v>
      </c>
      <c r="DO4" s="48">
        <f t="shared" si="41"/>
        <v>46.0740000000005</v>
      </c>
      <c r="DP4" s="34">
        <v>169.987</v>
      </c>
      <c r="DQ4" s="48">
        <f t="shared" ref="DQ4:DQ13" si="48">(DP5-DP4)*1000</f>
        <v>444.000000000017</v>
      </c>
      <c r="DR4" s="81">
        <v>57961</v>
      </c>
      <c r="DS4" s="81">
        <v>0</v>
      </c>
      <c r="DT4" s="82">
        <f t="shared" si="42"/>
        <v>57961</v>
      </c>
      <c r="DU4" s="81">
        <v>0</v>
      </c>
      <c r="DV4" s="81">
        <v>16545</v>
      </c>
      <c r="DW4" s="83">
        <v>4579</v>
      </c>
      <c r="DX4" s="85"/>
      <c r="DY4" s="102">
        <f>DM4</f>
        <v>0.234880000005127</v>
      </c>
      <c r="DZ4" s="103" t="e">
        <f>DS4/DU4</f>
        <v>#DIV/0!</v>
      </c>
      <c r="EA4" s="106"/>
      <c r="EB4" s="105">
        <f>(BS4)</f>
        <v>261.629999999997</v>
      </c>
      <c r="EC4" s="105">
        <f>(BU4)</f>
        <v>338.768000000002</v>
      </c>
      <c r="ED4" s="105">
        <f>(BW4)</f>
        <v>913.151999999997</v>
      </c>
      <c r="EE4" s="105">
        <f>(BY4)</f>
        <v>319.640000000049</v>
      </c>
      <c r="EF4" s="105">
        <f>(CA4)</f>
        <v>305.990000000001</v>
      </c>
      <c r="EG4" s="105">
        <f>(CC4)</f>
        <v>0</v>
      </c>
      <c r="EH4" s="115">
        <f>(EB4+EC4+ED4+EE4+EF4+EG4)</f>
        <v>2139.18000000005</v>
      </c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03">
        <f>BQ4</f>
        <v>1349.36</v>
      </c>
      <c r="EZ4" s="103">
        <f>BS4+BU4+BW4+BY4+CA4+CC4</f>
        <v>2139.18000000005</v>
      </c>
      <c r="FA4" s="121">
        <f t="shared" si="43"/>
        <v>8252.07199999932</v>
      </c>
      <c r="FB4" s="103">
        <f t="shared" ref="FB4:FB27" si="49">AO4</f>
        <v>2141.72000000002</v>
      </c>
      <c r="FC4" s="103">
        <f t="shared" ref="FC4:FC27" si="50">AQ4</f>
        <v>4.7999999997046</v>
      </c>
      <c r="FD4" s="103">
        <f>AS3</f>
        <v>0</v>
      </c>
      <c r="FE4" s="103">
        <f t="shared" ref="FE4:FE27" si="51">AU4</f>
        <v>1288.47999999999</v>
      </c>
      <c r="FF4" s="103">
        <f t="shared" ref="FF4:FF27" si="52">DE4</f>
        <v>1157.6</v>
      </c>
      <c r="FG4" s="103">
        <f t="shared" ref="FG4:FG27" si="53">S4</f>
        <v>3659.4719999996</v>
      </c>
      <c r="FH4" s="103" t="e">
        <f>#REF!</f>
        <v>#REF!</v>
      </c>
      <c r="FI4" s="122" t="e">
        <f>SUM(FB4:FH4)</f>
        <v>#REF!</v>
      </c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  <c r="IW4" s="116"/>
      <c r="IX4" s="116"/>
      <c r="IY4" s="116"/>
      <c r="IZ4" s="116"/>
      <c r="JA4" s="116"/>
      <c r="JB4" s="116"/>
      <c r="JC4" s="116"/>
      <c r="JD4" s="116"/>
      <c r="JE4" s="116"/>
      <c r="JF4" s="116"/>
      <c r="JG4" s="116"/>
      <c r="JH4" s="116"/>
      <c r="JI4" s="116"/>
      <c r="JJ4" s="116"/>
      <c r="JK4" s="116"/>
      <c r="JL4" s="116"/>
      <c r="JM4" s="116"/>
      <c r="JN4" s="116"/>
      <c r="JO4" s="116"/>
      <c r="JP4" s="116"/>
      <c r="JQ4" s="116"/>
      <c r="JR4" s="116"/>
      <c r="JS4" s="116"/>
      <c r="JT4" s="116"/>
      <c r="JU4" s="116"/>
      <c r="JV4" s="116"/>
      <c r="JW4" s="116"/>
      <c r="JX4" s="116"/>
      <c r="JY4" s="116"/>
      <c r="JZ4" s="116"/>
      <c r="KA4" s="116"/>
      <c r="KB4" s="116"/>
      <c r="KC4" s="116"/>
      <c r="KD4" s="116"/>
      <c r="KE4" s="116"/>
      <c r="KF4" s="116"/>
      <c r="KG4" s="116"/>
      <c r="KH4" s="116"/>
      <c r="KI4" s="116"/>
      <c r="KJ4" s="116"/>
      <c r="KK4" s="116"/>
      <c r="KL4" s="116"/>
      <c r="KM4" s="116"/>
      <c r="KN4" s="116"/>
      <c r="KO4" s="116"/>
      <c r="KP4" s="116"/>
      <c r="KQ4" s="116"/>
      <c r="KR4" s="116"/>
      <c r="KS4" s="116"/>
      <c r="KT4" s="116"/>
    </row>
    <row r="5" s="19" customFormat="1" ht="24.95" customHeight="1" spans="1:165">
      <c r="A5" s="33">
        <v>45750</v>
      </c>
      <c r="B5" s="34">
        <v>31.056218</v>
      </c>
      <c r="C5" s="35">
        <f t="shared" si="0"/>
        <v>156.506</v>
      </c>
      <c r="D5" s="36">
        <v>12069.029</v>
      </c>
      <c r="E5" s="39">
        <f t="shared" si="1"/>
        <v>33.2729999999992</v>
      </c>
      <c r="F5" s="34">
        <v>0</v>
      </c>
      <c r="G5" s="39">
        <f t="shared" si="2"/>
        <v>0</v>
      </c>
      <c r="H5" s="34">
        <v>164.40425</v>
      </c>
      <c r="I5" s="39">
        <f t="shared" si="3"/>
        <v>1281.54000000001</v>
      </c>
      <c r="J5" s="34">
        <v>5397.6164</v>
      </c>
      <c r="K5" s="35">
        <f t="shared" si="4"/>
        <v>39.6199999999999</v>
      </c>
      <c r="L5" s="34">
        <v>25176.365</v>
      </c>
      <c r="M5" s="43">
        <f t="shared" si="44"/>
        <v>259.321</v>
      </c>
      <c r="N5" s="34">
        <v>3487.456</v>
      </c>
      <c r="O5" s="39">
        <f t="shared" si="6"/>
        <v>4344.00000000005</v>
      </c>
      <c r="P5" s="34">
        <v>69.009592</v>
      </c>
      <c r="Q5" s="50">
        <f t="shared" si="7"/>
        <v>454.012000000006</v>
      </c>
      <c r="R5" s="51">
        <v>2219893.297</v>
      </c>
      <c r="S5" s="52">
        <f t="shared" si="8"/>
        <v>3668.79800000042</v>
      </c>
      <c r="T5" s="34">
        <v>2446.2496</v>
      </c>
      <c r="U5" s="50">
        <f>(T6-T5)*1000</f>
        <v>5701.59999999987</v>
      </c>
      <c r="V5" s="34">
        <v>639.62</v>
      </c>
      <c r="W5" s="39">
        <f t="shared" si="9"/>
        <v>1935.60000000002</v>
      </c>
      <c r="X5" s="34">
        <v>50.423212</v>
      </c>
      <c r="Y5" s="39">
        <f t="shared" si="10"/>
        <v>15703.9999999995</v>
      </c>
      <c r="Z5" s="34">
        <v>5664.2144</v>
      </c>
      <c r="AA5" s="35">
        <f t="shared" si="45"/>
        <v>409.732</v>
      </c>
      <c r="AB5" s="34">
        <v>121.74739</v>
      </c>
      <c r="AC5" s="39">
        <f t="shared" si="11"/>
        <v>522.760000000005</v>
      </c>
      <c r="AD5" s="34">
        <v>756519.758</v>
      </c>
      <c r="AE5" s="43">
        <f t="shared" si="12"/>
        <v>427.556999999913</v>
      </c>
      <c r="AF5" s="34">
        <v>3303762.682</v>
      </c>
      <c r="AG5" s="43">
        <f t="shared" si="13"/>
        <v>701.418999999762</v>
      </c>
      <c r="AH5" s="38">
        <v>2002.1056</v>
      </c>
      <c r="AI5" s="35">
        <v>4635</v>
      </c>
      <c r="AJ5" s="34">
        <v>261.04578</v>
      </c>
      <c r="AK5" s="39">
        <f t="shared" si="15"/>
        <v>929.320000000018</v>
      </c>
      <c r="AL5" s="34">
        <v>700.62152</v>
      </c>
      <c r="AM5" s="39">
        <f t="shared" si="16"/>
        <v>2006.16000000002</v>
      </c>
      <c r="AN5" s="34">
        <v>387.68716</v>
      </c>
      <c r="AO5" s="48">
        <f t="shared" si="17"/>
        <v>2148.95999999999</v>
      </c>
      <c r="AP5" s="34">
        <v>3968.2816</v>
      </c>
      <c r="AQ5" s="48">
        <f t="shared" si="18"/>
        <v>12.8000000004249</v>
      </c>
      <c r="AR5" s="34">
        <v>292.81622</v>
      </c>
      <c r="AS5" s="35">
        <f t="shared" si="19"/>
        <v>0</v>
      </c>
      <c r="AT5" s="34">
        <v>354.12404</v>
      </c>
      <c r="AU5" s="55">
        <f t="shared" si="20"/>
        <v>1287.6</v>
      </c>
      <c r="AV5" s="34">
        <v>205484.216</v>
      </c>
      <c r="AW5" s="39">
        <f t="shared" si="21"/>
        <v>252.691000000021</v>
      </c>
      <c r="AX5" s="56">
        <v>51909.341</v>
      </c>
      <c r="AY5" s="39">
        <f t="shared" si="22"/>
        <v>69.5420000000013</v>
      </c>
      <c r="AZ5" s="34">
        <v>1769.636</v>
      </c>
      <c r="BA5" s="48">
        <f t="shared" si="23"/>
        <v>2276.00000000007</v>
      </c>
      <c r="BB5" s="34">
        <v>642.35348</v>
      </c>
      <c r="BC5" s="48">
        <f t="shared" si="24"/>
        <v>147.799999999961</v>
      </c>
      <c r="BD5" s="34">
        <v>940.93808</v>
      </c>
      <c r="BE5" s="59">
        <f>(BD6-BD5)*1000</f>
        <v>44.399999999996</v>
      </c>
      <c r="BF5" s="34">
        <v>20684</v>
      </c>
      <c r="BG5" s="48">
        <f>(BF6-BF5)*10</f>
        <v>0</v>
      </c>
      <c r="BH5" s="34">
        <v>29532</v>
      </c>
      <c r="BI5" s="48">
        <f t="shared" ref="BI5:BI27" si="54">(BH6-BH5)*10</f>
        <v>4870</v>
      </c>
      <c r="BJ5" s="34">
        <v>40114</v>
      </c>
      <c r="BK5" s="43">
        <f t="shared" si="25"/>
        <v>3640</v>
      </c>
      <c r="BL5" s="34">
        <v>3493.4064</v>
      </c>
      <c r="BM5" s="48">
        <v>13031</v>
      </c>
      <c r="BN5" s="51">
        <v>0</v>
      </c>
      <c r="BO5" s="64">
        <v>0</v>
      </c>
      <c r="BP5" s="34">
        <v>83.119752</v>
      </c>
      <c r="BQ5" s="48">
        <f t="shared" si="26"/>
        <v>1506.16799999999</v>
      </c>
      <c r="BR5" s="34">
        <v>112.5577</v>
      </c>
      <c r="BS5" s="55">
        <f t="shared" si="27"/>
        <v>264.660000000006</v>
      </c>
      <c r="BT5" s="34">
        <v>34.734004</v>
      </c>
      <c r="BU5" s="48">
        <f t="shared" ref="BU5:BU15" si="55">(BT6-BT5)*1000</f>
        <v>381.120000000003</v>
      </c>
      <c r="BV5" s="34">
        <v>89.776144</v>
      </c>
      <c r="BW5" s="55">
        <f>(BV6-BV5)*1000</f>
        <v>900.536000000002</v>
      </c>
      <c r="BX5" s="34">
        <v>515.6882</v>
      </c>
      <c r="BY5" s="55">
        <f>(BX6-BX5)*1000</f>
        <v>284.359999999992</v>
      </c>
      <c r="BZ5" s="34">
        <v>27.28543</v>
      </c>
      <c r="CA5" s="55">
        <f t="shared" si="28"/>
        <v>293.909999999997</v>
      </c>
      <c r="CB5" s="34">
        <v>341.266</v>
      </c>
      <c r="CC5" s="55">
        <f>(CB6-CB5)*1000</f>
        <v>0</v>
      </c>
      <c r="CD5" s="34">
        <v>1700.114</v>
      </c>
      <c r="CE5" s="39">
        <f t="shared" ref="CE5:CE12" si="56">(CD6-CD5)</f>
        <v>4.18499999999995</v>
      </c>
      <c r="CF5" s="67">
        <v>219305.824</v>
      </c>
      <c r="CG5" s="50">
        <f t="shared" si="30"/>
        <v>163.072000000015</v>
      </c>
      <c r="CH5" s="34">
        <v>3104.6</v>
      </c>
      <c r="CI5" s="39">
        <f t="shared" si="31"/>
        <v>700.000000000273</v>
      </c>
      <c r="CJ5" s="34">
        <v>3226.3</v>
      </c>
      <c r="CK5" s="55">
        <f>(CJ6-CJ5)*1000</f>
        <v>799.999999999727</v>
      </c>
      <c r="CL5" s="70">
        <v>982.62</v>
      </c>
      <c r="CM5" s="55">
        <f t="shared" si="32"/>
        <v>1200.00000000005</v>
      </c>
      <c r="CN5" s="34">
        <v>0</v>
      </c>
      <c r="CO5" s="71"/>
      <c r="CP5" s="71"/>
      <c r="CQ5" s="39">
        <v>0</v>
      </c>
      <c r="CR5" s="34">
        <v>6493383.889</v>
      </c>
      <c r="CS5" s="35">
        <f t="shared" si="33"/>
        <v>3694.20199999958</v>
      </c>
      <c r="CT5" s="34">
        <v>3844.374</v>
      </c>
      <c r="CU5" s="48">
        <f t="shared" si="34"/>
        <v>1201.60000000033</v>
      </c>
      <c r="CV5" s="34">
        <v>236.4039</v>
      </c>
      <c r="CW5" s="39">
        <f>(CV6-CV5)*1000</f>
        <v>51.1600000000101</v>
      </c>
      <c r="CX5" s="76">
        <v>638.496</v>
      </c>
      <c r="CY5" s="48">
        <f t="shared" si="35"/>
        <v>0</v>
      </c>
      <c r="CZ5" s="71"/>
      <c r="DA5" s="34">
        <v>12.008456</v>
      </c>
      <c r="DB5" s="48">
        <f t="shared" si="46"/>
        <v>395.588</v>
      </c>
      <c r="DC5" s="35">
        <f t="shared" si="47"/>
        <v>8445.35800000055</v>
      </c>
      <c r="DD5" s="34">
        <v>4073.878</v>
      </c>
      <c r="DE5" s="48">
        <f t="shared" si="37"/>
        <v>1327.19999999972</v>
      </c>
      <c r="DF5" s="34">
        <v>0</v>
      </c>
      <c r="DG5" s="55">
        <f>DF6-DF5</f>
        <v>0</v>
      </c>
      <c r="DH5" s="34">
        <v>3846.7684</v>
      </c>
      <c r="DI5" s="55">
        <f t="shared" si="38"/>
        <v>648.000000000138</v>
      </c>
      <c r="DJ5" s="34">
        <v>303.17968</v>
      </c>
      <c r="DK5" s="48">
        <f t="shared" si="39"/>
        <v>175.739999999962</v>
      </c>
      <c r="DL5" s="34">
        <v>16516.27</v>
      </c>
      <c r="DM5" s="60">
        <f t="shared" si="40"/>
        <v>0</v>
      </c>
      <c r="DN5" s="34">
        <v>18550.842</v>
      </c>
      <c r="DO5" s="48">
        <f t="shared" si="41"/>
        <v>53.4579999999987</v>
      </c>
      <c r="DP5" s="34">
        <v>170.431</v>
      </c>
      <c r="DQ5" s="55">
        <f t="shared" si="48"/>
        <v>488</v>
      </c>
      <c r="DR5" s="86">
        <v>56814</v>
      </c>
      <c r="DS5" s="86">
        <v>1748</v>
      </c>
      <c r="DT5" s="87">
        <f t="shared" si="42"/>
        <v>58562</v>
      </c>
      <c r="DU5" s="86">
        <v>450</v>
      </c>
      <c r="DV5" s="81">
        <v>16431</v>
      </c>
      <c r="DW5" s="88">
        <v>0</v>
      </c>
      <c r="DX5" s="89"/>
      <c r="DY5" s="107">
        <f>DM5</f>
        <v>0</v>
      </c>
      <c r="DZ5" s="108">
        <f>DS5/DU5</f>
        <v>3.88444444444444</v>
      </c>
      <c r="EA5" s="109"/>
      <c r="EB5" s="110">
        <f>(BS5)</f>
        <v>264.660000000006</v>
      </c>
      <c r="EC5" s="110">
        <f>(BU5)</f>
        <v>381.120000000003</v>
      </c>
      <c r="ED5" s="110">
        <f>(BW5)</f>
        <v>900.536000000002</v>
      </c>
      <c r="EE5" s="110">
        <f>(BY5)</f>
        <v>284.359999999992</v>
      </c>
      <c r="EF5" s="110">
        <f>(CA5)</f>
        <v>293.909999999997</v>
      </c>
      <c r="EG5" s="110">
        <f>(CC5)</f>
        <v>0</v>
      </c>
      <c r="EH5" s="117">
        <f t="shared" ref="EH5:EH27" si="57">SUM(EB5:EG5)</f>
        <v>2124.586</v>
      </c>
      <c r="EY5" s="111">
        <f t="shared" ref="EY5:EY27" si="58">BQ5</f>
        <v>1506.16799999999</v>
      </c>
      <c r="EZ5" s="111">
        <f t="shared" ref="EZ5:EZ27" si="59">BS5+BU5+BW5+BY5+CA5+CC5</f>
        <v>2124.586</v>
      </c>
      <c r="FA5" s="121">
        <f t="shared" si="43"/>
        <v>8445.35800000055</v>
      </c>
      <c r="FB5" s="111">
        <f t="shared" si="49"/>
        <v>2148.95999999999</v>
      </c>
      <c r="FC5" s="111">
        <f t="shared" si="50"/>
        <v>12.8000000004249</v>
      </c>
      <c r="FD5" s="111">
        <f t="shared" ref="FD5:FD10" si="60">AS5</f>
        <v>0</v>
      </c>
      <c r="FE5" s="111">
        <f t="shared" si="51"/>
        <v>1287.6</v>
      </c>
      <c r="FF5" s="111">
        <f t="shared" si="52"/>
        <v>1327.19999999972</v>
      </c>
      <c r="FG5" s="111">
        <f t="shared" si="53"/>
        <v>3668.79800000042</v>
      </c>
      <c r="FH5" s="111" t="e">
        <f>#REF!</f>
        <v>#REF!</v>
      </c>
      <c r="FI5" s="121" t="e">
        <f t="shared" ref="FI5:FI27" si="61">SUM(FB5:FH5)</f>
        <v>#REF!</v>
      </c>
    </row>
    <row r="6" s="19" customFormat="1" ht="24.95" customHeight="1" spans="1:186">
      <c r="A6" s="33">
        <v>45751</v>
      </c>
      <c r="B6" s="34">
        <v>31.212724</v>
      </c>
      <c r="C6" s="35">
        <f t="shared" si="0"/>
        <v>163.605999999998</v>
      </c>
      <c r="D6" s="36">
        <v>12102.302</v>
      </c>
      <c r="E6" s="39">
        <f t="shared" si="1"/>
        <v>29.9240000000009</v>
      </c>
      <c r="F6" s="34">
        <v>0</v>
      </c>
      <c r="G6" s="39">
        <f t="shared" si="2"/>
        <v>0</v>
      </c>
      <c r="H6" s="34">
        <v>165.68579</v>
      </c>
      <c r="I6" s="39">
        <f t="shared" si="3"/>
        <v>1296.83</v>
      </c>
      <c r="J6" s="34">
        <v>5437.2364</v>
      </c>
      <c r="K6" s="35">
        <f t="shared" si="4"/>
        <v>40.4892</v>
      </c>
      <c r="L6" s="34">
        <v>25435.686</v>
      </c>
      <c r="M6" s="43">
        <f t="shared" si="44"/>
        <v>222.715999999997</v>
      </c>
      <c r="N6" s="34">
        <v>3491.8</v>
      </c>
      <c r="O6" s="39">
        <f t="shared" si="6"/>
        <v>4373.9999999998</v>
      </c>
      <c r="P6" s="34">
        <v>69.463604</v>
      </c>
      <c r="Q6" s="50">
        <f t="shared" si="7"/>
        <v>511.955999999998</v>
      </c>
      <c r="R6" s="51">
        <v>2223562.095</v>
      </c>
      <c r="S6" s="52">
        <f t="shared" si="8"/>
        <v>3654.02199999988</v>
      </c>
      <c r="T6" s="34">
        <v>2451.9512</v>
      </c>
      <c r="U6" s="50">
        <f t="shared" ref="U6:U32" si="62">(T7-T6)*1000</f>
        <v>6072.99999999987</v>
      </c>
      <c r="V6" s="34">
        <v>641.5556</v>
      </c>
      <c r="W6" s="39">
        <f t="shared" si="9"/>
        <v>2063.55999999994</v>
      </c>
      <c r="X6" s="34">
        <v>50.438916</v>
      </c>
      <c r="Y6" s="39">
        <f t="shared" si="10"/>
        <v>15959.9999999998</v>
      </c>
      <c r="Z6" s="34">
        <v>6073.9464</v>
      </c>
      <c r="AA6" s="35">
        <f t="shared" si="45"/>
        <v>354.624</v>
      </c>
      <c r="AB6" s="34">
        <v>122.27015</v>
      </c>
      <c r="AC6" s="39">
        <f t="shared" si="11"/>
        <v>425.520000000006</v>
      </c>
      <c r="AD6" s="34">
        <v>756947.315</v>
      </c>
      <c r="AE6" s="43">
        <f t="shared" si="12"/>
        <v>515.139000000083</v>
      </c>
      <c r="AF6" s="34">
        <v>3304464.101</v>
      </c>
      <c r="AG6" s="43">
        <f t="shared" si="13"/>
        <v>658.843000000343</v>
      </c>
      <c r="AH6" s="38">
        <v>3100.4838</v>
      </c>
      <c r="AI6" s="35">
        <f>(AH7-AH6)</f>
        <v>4877.705</v>
      </c>
      <c r="AJ6" s="34">
        <v>261.9751</v>
      </c>
      <c r="AK6" s="39">
        <f t="shared" si="15"/>
        <v>961.200000000019</v>
      </c>
      <c r="AL6" s="34">
        <v>702.62768</v>
      </c>
      <c r="AM6" s="39">
        <f t="shared" si="16"/>
        <v>2065.51999999999</v>
      </c>
      <c r="AN6" s="34">
        <v>389.83612</v>
      </c>
      <c r="AO6" s="48">
        <f t="shared" si="17"/>
        <v>2031.76000000002</v>
      </c>
      <c r="AP6" s="51">
        <v>3968.2944</v>
      </c>
      <c r="AQ6" s="48">
        <f t="shared" si="18"/>
        <v>52.7999999999338</v>
      </c>
      <c r="AR6" s="34">
        <v>292.81622</v>
      </c>
      <c r="AS6" s="35">
        <f t="shared" si="19"/>
        <v>0</v>
      </c>
      <c r="AT6" s="34">
        <v>355.41164</v>
      </c>
      <c r="AU6" s="55">
        <f t="shared" si="20"/>
        <v>1283.60000000004</v>
      </c>
      <c r="AV6" s="34">
        <v>205736.907</v>
      </c>
      <c r="AW6" s="39">
        <f t="shared" si="21"/>
        <v>292.144</v>
      </c>
      <c r="AX6" s="56">
        <v>51978.883</v>
      </c>
      <c r="AY6" s="39">
        <f t="shared" si="22"/>
        <v>153.712</v>
      </c>
      <c r="AZ6" s="56">
        <v>1771.912</v>
      </c>
      <c r="BA6" s="48">
        <f t="shared" si="23"/>
        <v>2377.99999999993</v>
      </c>
      <c r="BB6" s="34">
        <v>642.50128</v>
      </c>
      <c r="BC6" s="48">
        <f t="shared" si="24"/>
        <v>156.480000000101</v>
      </c>
      <c r="BD6" s="34">
        <v>940.98248</v>
      </c>
      <c r="BE6" s="59">
        <f t="shared" ref="BE6:BE15" si="63">(BD7-BD6)*1000</f>
        <v>183.520000000044</v>
      </c>
      <c r="BF6" s="34">
        <v>20684</v>
      </c>
      <c r="BG6" s="48">
        <f>(BF7-BF6)*10</f>
        <v>0</v>
      </c>
      <c r="BH6" s="34">
        <v>30019</v>
      </c>
      <c r="BI6" s="48">
        <f t="shared" si="54"/>
        <v>5020</v>
      </c>
      <c r="BJ6" s="34">
        <v>40478</v>
      </c>
      <c r="BK6" s="43">
        <f t="shared" si="25"/>
        <v>3620</v>
      </c>
      <c r="BL6" s="34">
        <v>16.524879</v>
      </c>
      <c r="BM6" s="48">
        <f>(BL7-BL6)*1000</f>
        <v>13813.153</v>
      </c>
      <c r="BN6" s="51">
        <v>0</v>
      </c>
      <c r="BO6" s="64">
        <v>0</v>
      </c>
      <c r="BP6" s="34">
        <v>84.62592</v>
      </c>
      <c r="BQ6" s="48">
        <f t="shared" si="26"/>
        <v>1508.6</v>
      </c>
      <c r="BR6" s="34">
        <v>112.82236</v>
      </c>
      <c r="BS6" s="55">
        <f t="shared" si="27"/>
        <v>262.329999999992</v>
      </c>
      <c r="BT6" s="34">
        <v>35.115124</v>
      </c>
      <c r="BU6" s="48">
        <f t="shared" si="55"/>
        <v>383.299999999998</v>
      </c>
      <c r="BV6" s="34">
        <v>90.67668</v>
      </c>
      <c r="BW6" s="55">
        <f t="shared" ref="BW6:BW21" si="64">(BV7-BV6)*1000</f>
        <v>1118.61599999999</v>
      </c>
      <c r="BX6" s="34">
        <v>515.97256</v>
      </c>
      <c r="BY6" s="55">
        <f t="shared" ref="BY6:BY14" si="65">(BX7-BX6)*1000</f>
        <v>284.760000000006</v>
      </c>
      <c r="BZ6" s="34">
        <v>27.57934</v>
      </c>
      <c r="CA6" s="55">
        <f t="shared" si="28"/>
        <v>314.012000000002</v>
      </c>
      <c r="CB6" s="34">
        <v>341.266</v>
      </c>
      <c r="CC6" s="55">
        <f t="shared" ref="CC6:CC22" si="66">(CB7-CB6)*1000</f>
        <v>0</v>
      </c>
      <c r="CD6" s="34">
        <v>1704.299</v>
      </c>
      <c r="CE6" s="39">
        <f t="shared" si="56"/>
        <v>3.53300000000013</v>
      </c>
      <c r="CF6" s="67">
        <v>219468.896</v>
      </c>
      <c r="CG6" s="39">
        <f t="shared" si="30"/>
        <v>146.239999999991</v>
      </c>
      <c r="CH6" s="34">
        <v>3105.3</v>
      </c>
      <c r="CI6" s="39">
        <f t="shared" si="31"/>
        <v>699.999999999818</v>
      </c>
      <c r="CJ6" s="34">
        <v>3227.1</v>
      </c>
      <c r="CK6" s="55">
        <f t="shared" ref="CK6:CK30" si="67">(CJ7-CJ6)*1000</f>
        <v>800.000000000182</v>
      </c>
      <c r="CL6" s="70">
        <v>983.82</v>
      </c>
      <c r="CM6" s="55">
        <f t="shared" si="32"/>
        <v>1189.99999999994</v>
      </c>
      <c r="CN6" s="34">
        <v>0</v>
      </c>
      <c r="CO6" s="71"/>
      <c r="CP6" s="71"/>
      <c r="CQ6" s="39">
        <v>0</v>
      </c>
      <c r="CR6" s="34">
        <v>6497078.091</v>
      </c>
      <c r="CS6" s="35">
        <f t="shared" si="33"/>
        <v>3691.58499999996</v>
      </c>
      <c r="CT6" s="34">
        <v>3845.5756</v>
      </c>
      <c r="CU6" s="48">
        <f t="shared" si="34"/>
        <v>1161.99999999981</v>
      </c>
      <c r="CV6" s="34">
        <v>236.45506</v>
      </c>
      <c r="CW6" s="39">
        <f>(CV7-CV6)*1000</f>
        <v>16.8799999999862</v>
      </c>
      <c r="CX6" s="76">
        <v>638.496</v>
      </c>
      <c r="CY6" s="55">
        <f t="shared" si="35"/>
        <v>0</v>
      </c>
      <c r="CZ6" s="71"/>
      <c r="DA6" s="34">
        <v>12.404044</v>
      </c>
      <c r="DB6" s="48">
        <f t="shared" si="46"/>
        <v>359.361999999999</v>
      </c>
      <c r="DC6" s="35">
        <f t="shared" si="47"/>
        <v>8622.58200000013</v>
      </c>
      <c r="DD6" s="34">
        <v>4075.2052</v>
      </c>
      <c r="DE6" s="48">
        <f t="shared" si="37"/>
        <v>1600.40000000026</v>
      </c>
      <c r="DF6" s="34">
        <v>0</v>
      </c>
      <c r="DG6" s="55">
        <f>DF7-DF6</f>
        <v>0</v>
      </c>
      <c r="DH6" s="34">
        <v>3847.4164</v>
      </c>
      <c r="DI6" s="55">
        <f t="shared" si="38"/>
        <v>748.399999999947</v>
      </c>
      <c r="DJ6" s="34">
        <v>303.35542</v>
      </c>
      <c r="DK6" s="48">
        <f t="shared" si="39"/>
        <v>178.719999999998</v>
      </c>
      <c r="DL6" s="51">
        <v>16516.27</v>
      </c>
      <c r="DM6" s="60">
        <f t="shared" si="40"/>
        <v>0</v>
      </c>
      <c r="DN6" s="34">
        <v>18604.3</v>
      </c>
      <c r="DO6" s="48">
        <f t="shared" si="41"/>
        <v>45.4989999999998</v>
      </c>
      <c r="DP6" s="34">
        <v>170.919</v>
      </c>
      <c r="DQ6" s="55">
        <f t="shared" si="48"/>
        <v>497.99999999999</v>
      </c>
      <c r="DR6" s="86">
        <v>60142</v>
      </c>
      <c r="DS6" s="86">
        <v>0</v>
      </c>
      <c r="DT6" s="87">
        <f t="shared" si="42"/>
        <v>60142</v>
      </c>
      <c r="DU6" s="88">
        <v>0</v>
      </c>
      <c r="DV6" s="81">
        <v>16431</v>
      </c>
      <c r="DW6" s="90">
        <v>27100</v>
      </c>
      <c r="DX6" s="89"/>
      <c r="DY6" s="107">
        <f t="shared" ref="DY6:DY27" si="68">DM6</f>
        <v>0</v>
      </c>
      <c r="DZ6" s="108" t="e">
        <f>DS6/DU6</f>
        <v>#DIV/0!</v>
      </c>
      <c r="EA6" s="109"/>
      <c r="EB6" s="110">
        <f t="shared" ref="EB6:EB27" si="69">BS6</f>
        <v>262.329999999992</v>
      </c>
      <c r="EC6" s="110">
        <f t="shared" ref="EC6:EC27" si="70">BU6</f>
        <v>383.299999999998</v>
      </c>
      <c r="ED6" s="110">
        <f t="shared" ref="ED6:ED27" si="71">BW6</f>
        <v>1118.61599999999</v>
      </c>
      <c r="EE6" s="110">
        <f t="shared" ref="EE6:EE27" si="72">BY6</f>
        <v>284.760000000006</v>
      </c>
      <c r="EF6" s="110">
        <f t="shared" ref="EF6:EF27" si="73">CA6</f>
        <v>314.012000000002</v>
      </c>
      <c r="EG6" s="110">
        <f t="shared" ref="EG6:EG27" si="74">CC6</f>
        <v>0</v>
      </c>
      <c r="EH6" s="117">
        <f t="shared" si="57"/>
        <v>2363.01799999999</v>
      </c>
      <c r="EK6" s="109" t="s">
        <v>87</v>
      </c>
      <c r="EL6" s="109" t="s">
        <v>88</v>
      </c>
      <c r="EM6" s="109" t="s">
        <v>89</v>
      </c>
      <c r="EY6" s="111">
        <f t="shared" si="58"/>
        <v>1508.6</v>
      </c>
      <c r="EZ6" s="111">
        <f t="shared" si="59"/>
        <v>2363.01799999999</v>
      </c>
      <c r="FA6" s="121">
        <f t="shared" si="43"/>
        <v>8622.58200000013</v>
      </c>
      <c r="FB6" s="111">
        <f t="shared" si="49"/>
        <v>2031.76000000002</v>
      </c>
      <c r="FC6" s="111">
        <f t="shared" si="50"/>
        <v>52.7999999999338</v>
      </c>
      <c r="FD6" s="111">
        <f t="shared" si="60"/>
        <v>0</v>
      </c>
      <c r="FE6" s="111">
        <f t="shared" si="51"/>
        <v>1283.60000000004</v>
      </c>
      <c r="FF6" s="111">
        <f t="shared" si="52"/>
        <v>1600.40000000026</v>
      </c>
      <c r="FG6" s="111">
        <f t="shared" si="53"/>
        <v>3654.02199999988</v>
      </c>
      <c r="FH6" s="111" t="e">
        <f>#REF!</f>
        <v>#REF!</v>
      </c>
      <c r="FI6" s="121" t="e">
        <f t="shared" si="61"/>
        <v>#REF!</v>
      </c>
      <c r="GD6" s="18"/>
    </row>
    <row r="7" s="18" customFormat="1" ht="24.95" customHeight="1" spans="1:165">
      <c r="A7" s="33">
        <v>45752</v>
      </c>
      <c r="B7" s="34">
        <v>31.37633</v>
      </c>
      <c r="C7" s="35">
        <f t="shared" si="0"/>
        <v>169.050000000002</v>
      </c>
      <c r="D7" s="36">
        <v>12132.226</v>
      </c>
      <c r="E7" s="39">
        <f t="shared" si="1"/>
        <v>31.5100000000002</v>
      </c>
      <c r="F7" s="34">
        <v>0</v>
      </c>
      <c r="G7" s="39">
        <f t="shared" si="2"/>
        <v>0</v>
      </c>
      <c r="H7" s="34">
        <v>166.98262</v>
      </c>
      <c r="I7" s="39">
        <f t="shared" si="3"/>
        <v>1250.92000000001</v>
      </c>
      <c r="J7" s="34">
        <v>5477.7256</v>
      </c>
      <c r="K7" s="35">
        <f t="shared" si="4"/>
        <v>40.0820000000003</v>
      </c>
      <c r="L7" s="34">
        <v>25658.402</v>
      </c>
      <c r="M7" s="43">
        <f t="shared" si="44"/>
        <v>218.452000000001</v>
      </c>
      <c r="N7" s="34">
        <v>3496.174</v>
      </c>
      <c r="O7" s="39">
        <f t="shared" si="6"/>
        <v>4298.99999999998</v>
      </c>
      <c r="P7" s="34">
        <v>69.97556</v>
      </c>
      <c r="Q7" s="50">
        <f t="shared" si="7"/>
        <v>464.103999999992</v>
      </c>
      <c r="R7" s="34">
        <v>2227216.117</v>
      </c>
      <c r="S7" s="52">
        <f t="shared" si="8"/>
        <v>3696.08000000007</v>
      </c>
      <c r="T7" s="34">
        <v>2458.0242</v>
      </c>
      <c r="U7" s="50">
        <f t="shared" si="62"/>
        <v>6138.40000000027</v>
      </c>
      <c r="V7" s="34">
        <v>643.61916</v>
      </c>
      <c r="W7" s="39">
        <f t="shared" si="9"/>
        <v>1952.80000000002</v>
      </c>
      <c r="X7" s="34">
        <v>50.454876</v>
      </c>
      <c r="Y7" s="39">
        <f t="shared" si="10"/>
        <v>15472.0000000026</v>
      </c>
      <c r="Z7" s="34">
        <v>6428.5704</v>
      </c>
      <c r="AA7" s="35">
        <f t="shared" si="45"/>
        <v>401.4296</v>
      </c>
      <c r="AB7" s="34">
        <v>122.69567</v>
      </c>
      <c r="AC7" s="39">
        <f t="shared" si="11"/>
        <v>472.189999999998</v>
      </c>
      <c r="AD7" s="34">
        <v>757462.454</v>
      </c>
      <c r="AE7" s="43">
        <f t="shared" si="12"/>
        <v>404.187999999966</v>
      </c>
      <c r="AF7" s="34">
        <v>3305122.944</v>
      </c>
      <c r="AG7" s="43">
        <f t="shared" si="13"/>
        <v>624.367999999784</v>
      </c>
      <c r="AH7" s="38">
        <v>7978.1888</v>
      </c>
      <c r="AI7" s="35">
        <v>4667</v>
      </c>
      <c r="AJ7" s="34">
        <v>262.9363</v>
      </c>
      <c r="AK7" s="39">
        <f t="shared" si="15"/>
        <v>943.879999999979</v>
      </c>
      <c r="AL7" s="34">
        <v>704.6932</v>
      </c>
      <c r="AM7" s="39">
        <f t="shared" si="16"/>
        <v>2076.55999999997</v>
      </c>
      <c r="AN7" s="34">
        <v>391.86788</v>
      </c>
      <c r="AO7" s="48">
        <f t="shared" si="17"/>
        <v>576.199999999972</v>
      </c>
      <c r="AP7" s="54">
        <v>3968.3472</v>
      </c>
      <c r="AQ7" s="48">
        <f t="shared" si="18"/>
        <v>1587.99999999974</v>
      </c>
      <c r="AR7" s="34">
        <v>292.81622</v>
      </c>
      <c r="AS7" s="35">
        <f t="shared" si="19"/>
        <v>124.680000000012</v>
      </c>
      <c r="AT7" s="34">
        <v>356.69524</v>
      </c>
      <c r="AU7" s="55">
        <f t="shared" si="20"/>
        <v>1303.92000000001</v>
      </c>
      <c r="AV7" s="34">
        <v>206029.051</v>
      </c>
      <c r="AW7" s="39">
        <f t="shared" si="21"/>
        <v>235.541999999987</v>
      </c>
      <c r="AX7" s="58">
        <v>52132.595</v>
      </c>
      <c r="AY7" s="39">
        <f t="shared" si="22"/>
        <v>82.7209999999977</v>
      </c>
      <c r="AZ7" s="34">
        <v>1774.29</v>
      </c>
      <c r="BA7" s="48">
        <f t="shared" si="23"/>
        <v>2336.99999999999</v>
      </c>
      <c r="BB7" s="34">
        <v>642.65776</v>
      </c>
      <c r="BC7" s="48">
        <f t="shared" si="24"/>
        <v>402.119999999968</v>
      </c>
      <c r="BD7" s="34">
        <v>941.166</v>
      </c>
      <c r="BE7" s="59">
        <f t="shared" si="63"/>
        <v>107.759999999985</v>
      </c>
      <c r="BF7" s="34">
        <v>20684</v>
      </c>
      <c r="BG7" s="48">
        <f t="shared" ref="BG7:BG27" si="75">(BF8-BF7)*10</f>
        <v>0</v>
      </c>
      <c r="BH7" s="34">
        <v>30521</v>
      </c>
      <c r="BI7" s="48">
        <f t="shared" si="54"/>
        <v>5110</v>
      </c>
      <c r="BJ7" s="34">
        <v>40840</v>
      </c>
      <c r="BK7" s="43">
        <f t="shared" si="25"/>
        <v>3670</v>
      </c>
      <c r="BL7" s="34">
        <v>30.338032</v>
      </c>
      <c r="BM7" s="48">
        <f t="shared" ref="BM7:BM27" si="76">(BL8-BL7)*1000</f>
        <v>13883.324</v>
      </c>
      <c r="BN7" s="51">
        <v>0</v>
      </c>
      <c r="BO7" s="64">
        <v>0</v>
      </c>
      <c r="BP7" s="34">
        <v>86.13452</v>
      </c>
      <c r="BQ7" s="48">
        <f t="shared" si="26"/>
        <v>1423.536</v>
      </c>
      <c r="BR7" s="34">
        <v>113.08469</v>
      </c>
      <c r="BS7" s="55">
        <f t="shared" si="27"/>
        <v>261.700000000005</v>
      </c>
      <c r="BT7" s="34">
        <v>35.498424</v>
      </c>
      <c r="BU7" s="48">
        <f t="shared" si="55"/>
        <v>383.64</v>
      </c>
      <c r="BV7" s="34">
        <v>91.795296</v>
      </c>
      <c r="BW7" s="55">
        <f t="shared" si="64"/>
        <v>1077.45600000001</v>
      </c>
      <c r="BX7" s="34">
        <v>516.25732</v>
      </c>
      <c r="BY7" s="55">
        <f t="shared" si="65"/>
        <v>288.279999999986</v>
      </c>
      <c r="BZ7" s="34">
        <v>27.893352</v>
      </c>
      <c r="CA7" s="55">
        <f t="shared" si="28"/>
        <v>336.724</v>
      </c>
      <c r="CB7" s="34">
        <v>341.266</v>
      </c>
      <c r="CC7" s="55">
        <f t="shared" si="66"/>
        <v>0</v>
      </c>
      <c r="CD7" s="34">
        <v>1707.832</v>
      </c>
      <c r="CE7" s="39">
        <f t="shared" si="56"/>
        <v>9.16799999999989</v>
      </c>
      <c r="CF7" s="67">
        <v>219615.136</v>
      </c>
      <c r="CG7" s="39">
        <f t="shared" si="30"/>
        <v>142.33600000001</v>
      </c>
      <c r="CH7" s="34">
        <v>3106</v>
      </c>
      <c r="CI7" s="39">
        <f t="shared" si="31"/>
        <v>699.999999999818</v>
      </c>
      <c r="CJ7" s="34">
        <v>3227.9</v>
      </c>
      <c r="CK7" s="55">
        <f t="shared" si="67"/>
        <v>699.999999999818</v>
      </c>
      <c r="CL7" s="70">
        <v>985.01</v>
      </c>
      <c r="CM7" s="55">
        <f t="shared" si="32"/>
        <v>1159.99999999997</v>
      </c>
      <c r="CN7" s="34">
        <v>0</v>
      </c>
      <c r="CO7" s="74"/>
      <c r="CP7" s="74"/>
      <c r="CQ7" s="39">
        <v>0</v>
      </c>
      <c r="CR7" s="34">
        <v>6500769.676</v>
      </c>
      <c r="CS7" s="35">
        <f t="shared" si="33"/>
        <v>3756.50700000022</v>
      </c>
      <c r="CT7" s="34">
        <v>3846.7376</v>
      </c>
      <c r="CU7" s="48">
        <f t="shared" si="34"/>
        <v>1180.00000000029</v>
      </c>
      <c r="CV7" s="34">
        <v>236.47194</v>
      </c>
      <c r="CW7" s="39">
        <f t="shared" ref="CW7:CW27" si="77">(CV8-CV7)*1000</f>
        <v>8.72000000001094</v>
      </c>
      <c r="CX7" s="76">
        <v>638.496</v>
      </c>
      <c r="CY7" s="55">
        <f t="shared" si="35"/>
        <v>0</v>
      </c>
      <c r="CZ7" s="74"/>
      <c r="DA7" s="34">
        <v>12.763406</v>
      </c>
      <c r="DB7" s="48">
        <f t="shared" si="46"/>
        <v>372.14</v>
      </c>
      <c r="DC7" s="35">
        <f t="shared" si="47"/>
        <v>9070.0799999997</v>
      </c>
      <c r="DD7" s="34">
        <v>4076.8056</v>
      </c>
      <c r="DE7" s="48">
        <f t="shared" si="37"/>
        <v>1781.1999999999</v>
      </c>
      <c r="DF7" s="34">
        <v>0</v>
      </c>
      <c r="DG7" s="55">
        <f t="shared" ref="DG7:DG16" si="78">DF8-DF7</f>
        <v>0</v>
      </c>
      <c r="DH7" s="34">
        <v>3848.1648</v>
      </c>
      <c r="DI7" s="55">
        <f t="shared" si="38"/>
        <v>659.200000000055</v>
      </c>
      <c r="DJ7" s="34">
        <v>303.53414</v>
      </c>
      <c r="DK7" s="48">
        <f t="shared" si="39"/>
        <v>161.420000000021</v>
      </c>
      <c r="DL7" s="51">
        <v>16516.27</v>
      </c>
      <c r="DM7" s="60">
        <f t="shared" si="40"/>
        <v>0</v>
      </c>
      <c r="DN7" s="34">
        <v>18649.799</v>
      </c>
      <c r="DO7" s="48">
        <f t="shared" si="41"/>
        <v>42.8140000000021</v>
      </c>
      <c r="DP7" s="34">
        <v>171.417</v>
      </c>
      <c r="DQ7" s="55">
        <f t="shared" si="48"/>
        <v>454.000000000008</v>
      </c>
      <c r="DR7" s="86">
        <v>59832</v>
      </c>
      <c r="DS7" s="86">
        <v>0</v>
      </c>
      <c r="DT7" s="87">
        <f t="shared" si="42"/>
        <v>59832</v>
      </c>
      <c r="DU7" s="91">
        <v>0</v>
      </c>
      <c r="DV7" s="90">
        <v>16431</v>
      </c>
      <c r="DW7" s="90">
        <v>34787</v>
      </c>
      <c r="DX7" s="92"/>
      <c r="DY7" s="107">
        <f t="shared" si="68"/>
        <v>0</v>
      </c>
      <c r="DZ7" s="108" t="e">
        <f t="shared" ref="DZ7:DZ20" si="79">DS7/DU7</f>
        <v>#DIV/0!</v>
      </c>
      <c r="EA7" s="46"/>
      <c r="EB7" s="110">
        <f t="shared" si="69"/>
        <v>261.700000000005</v>
      </c>
      <c r="EC7" s="110">
        <f t="shared" si="70"/>
        <v>383.64</v>
      </c>
      <c r="ED7" s="110">
        <f t="shared" si="71"/>
        <v>1077.45600000001</v>
      </c>
      <c r="EE7" s="110">
        <f t="shared" si="72"/>
        <v>288.279999999986</v>
      </c>
      <c r="EF7" s="110">
        <f t="shared" si="73"/>
        <v>336.724</v>
      </c>
      <c r="EG7" s="110">
        <f t="shared" si="74"/>
        <v>0</v>
      </c>
      <c r="EH7" s="117">
        <f t="shared" si="57"/>
        <v>2347.8</v>
      </c>
      <c r="EK7" s="118" t="s">
        <v>90</v>
      </c>
      <c r="EL7" s="118">
        <v>9717941162</v>
      </c>
      <c r="EM7" s="118" t="s">
        <v>91</v>
      </c>
      <c r="EY7" s="111">
        <f t="shared" si="58"/>
        <v>1423.536</v>
      </c>
      <c r="EZ7" s="111">
        <f t="shared" si="59"/>
        <v>2347.8</v>
      </c>
      <c r="FA7" s="121">
        <f t="shared" si="43"/>
        <v>9070.0799999997</v>
      </c>
      <c r="FB7" s="111">
        <f t="shared" si="49"/>
        <v>576.199999999972</v>
      </c>
      <c r="FC7" s="111">
        <f t="shared" si="50"/>
        <v>1587.99999999974</v>
      </c>
      <c r="FD7" s="111">
        <f t="shared" si="60"/>
        <v>124.680000000012</v>
      </c>
      <c r="FE7" s="111">
        <f t="shared" si="51"/>
        <v>1303.92000000001</v>
      </c>
      <c r="FF7" s="111">
        <f t="shared" si="52"/>
        <v>1781.1999999999</v>
      </c>
      <c r="FG7" s="111">
        <f t="shared" si="53"/>
        <v>3696.08000000007</v>
      </c>
      <c r="FH7" s="111" t="e">
        <f>#REF!</f>
        <v>#REF!</v>
      </c>
      <c r="FI7" s="121" t="e">
        <f t="shared" si="61"/>
        <v>#REF!</v>
      </c>
    </row>
    <row r="8" s="18" customFormat="1" ht="24.95" customHeight="1" spans="1:165">
      <c r="A8" s="33">
        <v>45753</v>
      </c>
      <c r="B8" s="34">
        <v>31.54538</v>
      </c>
      <c r="C8" s="35">
        <f t="shared" si="0"/>
        <v>139.243999999998</v>
      </c>
      <c r="D8" s="36">
        <v>12163.736</v>
      </c>
      <c r="E8" s="39">
        <f t="shared" si="1"/>
        <v>34.0049999999992</v>
      </c>
      <c r="F8" s="34">
        <v>0</v>
      </c>
      <c r="G8" s="39">
        <f t="shared" si="2"/>
        <v>0</v>
      </c>
      <c r="H8" s="34">
        <v>168.23354</v>
      </c>
      <c r="I8" s="39">
        <f t="shared" si="3"/>
        <v>1256.7</v>
      </c>
      <c r="J8" s="34">
        <v>5517.8076</v>
      </c>
      <c r="K8" s="35">
        <f t="shared" si="4"/>
        <v>40.1311999999998</v>
      </c>
      <c r="L8" s="34">
        <v>25876.854</v>
      </c>
      <c r="M8" s="43">
        <f t="shared" si="44"/>
        <v>185.627</v>
      </c>
      <c r="N8" s="34">
        <v>3500.473</v>
      </c>
      <c r="O8" s="39">
        <f t="shared" si="6"/>
        <v>4316.00000000026</v>
      </c>
      <c r="P8" s="34">
        <v>70.439664</v>
      </c>
      <c r="Q8" s="50">
        <f t="shared" si="7"/>
        <v>464.976000000007</v>
      </c>
      <c r="R8" s="34">
        <v>2230912.197</v>
      </c>
      <c r="S8" s="52">
        <f t="shared" si="8"/>
        <v>3669.304</v>
      </c>
      <c r="T8" s="34">
        <v>2464.1626</v>
      </c>
      <c r="U8" s="50">
        <f t="shared" si="62"/>
        <v>5802.99999999988</v>
      </c>
      <c r="V8" s="34">
        <v>645.57196</v>
      </c>
      <c r="W8" s="39">
        <f t="shared" si="9"/>
        <v>1841.91999999996</v>
      </c>
      <c r="X8" s="34">
        <v>50.470348</v>
      </c>
      <c r="Y8" s="39">
        <f t="shared" si="10"/>
        <v>13927.9999999999</v>
      </c>
      <c r="Z8" s="34">
        <v>6830</v>
      </c>
      <c r="AA8" s="35">
        <f t="shared" si="45"/>
        <v>285.4984</v>
      </c>
      <c r="AB8" s="34">
        <v>123.16786</v>
      </c>
      <c r="AC8" s="39">
        <f t="shared" si="11"/>
        <v>418.659999999988</v>
      </c>
      <c r="AD8" s="34">
        <v>757866.642</v>
      </c>
      <c r="AE8" s="43">
        <f t="shared" si="12"/>
        <v>309.415000000037</v>
      </c>
      <c r="AF8" s="34">
        <v>3305747.312</v>
      </c>
      <c r="AG8" s="43">
        <f t="shared" si="13"/>
        <v>522.36400000006</v>
      </c>
      <c r="AH8" s="38">
        <v>12.645554</v>
      </c>
      <c r="AI8" s="39">
        <f t="shared" si="14"/>
        <v>3911.945</v>
      </c>
      <c r="AJ8" s="34">
        <v>263.88018</v>
      </c>
      <c r="AK8" s="39">
        <f t="shared" si="15"/>
        <v>831.459999999993</v>
      </c>
      <c r="AL8" s="34">
        <v>706.76976</v>
      </c>
      <c r="AM8" s="39">
        <f t="shared" si="16"/>
        <v>1696.55999999998</v>
      </c>
      <c r="AN8" s="34">
        <v>392.44408</v>
      </c>
      <c r="AO8" s="48">
        <f t="shared" si="17"/>
        <v>0</v>
      </c>
      <c r="AP8" s="54">
        <v>3969.9352</v>
      </c>
      <c r="AQ8" s="48">
        <f t="shared" si="18"/>
        <v>865.999999999985</v>
      </c>
      <c r="AR8" s="34">
        <v>292.9409</v>
      </c>
      <c r="AS8" s="35">
        <f t="shared" si="19"/>
        <v>634.72999999999</v>
      </c>
      <c r="AT8" s="34">
        <v>357.99916</v>
      </c>
      <c r="AU8" s="55">
        <f t="shared" si="20"/>
        <v>1276.95999999997</v>
      </c>
      <c r="AV8" s="34">
        <v>206264.593</v>
      </c>
      <c r="AW8" s="39">
        <f t="shared" si="21"/>
        <v>171.420000000013</v>
      </c>
      <c r="AX8" s="56">
        <v>52215.316</v>
      </c>
      <c r="AY8" s="39">
        <f t="shared" si="22"/>
        <v>87.747000000003</v>
      </c>
      <c r="AZ8" s="34">
        <v>1776.627</v>
      </c>
      <c r="BA8" s="48">
        <f t="shared" si="23"/>
        <v>1986.0000000001</v>
      </c>
      <c r="BB8" s="34">
        <v>643.05988</v>
      </c>
      <c r="BC8" s="48">
        <f t="shared" si="24"/>
        <v>323.480000000018</v>
      </c>
      <c r="BD8" s="34">
        <v>941.27376</v>
      </c>
      <c r="BE8" s="59">
        <f t="shared" si="63"/>
        <v>2.95999999991636</v>
      </c>
      <c r="BF8" s="34">
        <v>20684</v>
      </c>
      <c r="BG8" s="48">
        <f t="shared" si="75"/>
        <v>0</v>
      </c>
      <c r="BH8" s="34">
        <v>31032</v>
      </c>
      <c r="BI8" s="48">
        <f t="shared" si="54"/>
        <v>4920</v>
      </c>
      <c r="BJ8" s="34">
        <v>41207</v>
      </c>
      <c r="BK8" s="43">
        <f t="shared" si="25"/>
        <v>3570</v>
      </c>
      <c r="BL8" s="34">
        <v>44.221356</v>
      </c>
      <c r="BM8" s="48">
        <f t="shared" si="76"/>
        <v>11603.172</v>
      </c>
      <c r="BN8" s="51">
        <v>0</v>
      </c>
      <c r="BO8" s="48">
        <f>(BN9-BN8)*10</f>
        <v>0</v>
      </c>
      <c r="BP8" s="34">
        <v>87.558056</v>
      </c>
      <c r="BQ8" s="48">
        <f t="shared" si="26"/>
        <v>1438.304</v>
      </c>
      <c r="BR8" s="34">
        <v>113.34639</v>
      </c>
      <c r="BS8" s="55">
        <f t="shared" si="27"/>
        <v>259.739999999994</v>
      </c>
      <c r="BT8" s="34">
        <v>35.882064</v>
      </c>
      <c r="BU8" s="48">
        <f t="shared" si="55"/>
        <v>383.851999999997</v>
      </c>
      <c r="BV8" s="34">
        <v>92.872752</v>
      </c>
      <c r="BW8" s="55">
        <f t="shared" si="64"/>
        <v>1293.87199999999</v>
      </c>
      <c r="BX8" s="34">
        <v>516.5456</v>
      </c>
      <c r="BY8" s="55">
        <f t="shared" si="65"/>
        <v>283.239999999978</v>
      </c>
      <c r="BZ8" s="34">
        <v>28.230076</v>
      </c>
      <c r="CA8" s="55">
        <f t="shared" si="28"/>
        <v>305.945999999999</v>
      </c>
      <c r="CB8" s="34">
        <v>341.266</v>
      </c>
      <c r="CC8" s="55">
        <f t="shared" si="66"/>
        <v>0</v>
      </c>
      <c r="CD8" s="34">
        <v>1717</v>
      </c>
      <c r="CE8" s="39">
        <f t="shared" si="56"/>
        <v>4.61699999999996</v>
      </c>
      <c r="CF8" s="67">
        <v>219757.472</v>
      </c>
      <c r="CG8" s="39">
        <f t="shared" si="30"/>
        <v>121.872000000003</v>
      </c>
      <c r="CH8" s="34">
        <v>3106.7</v>
      </c>
      <c r="CI8" s="39">
        <f t="shared" si="31"/>
        <v>700.000000000273</v>
      </c>
      <c r="CJ8" s="34">
        <v>3228.6</v>
      </c>
      <c r="CK8" s="55">
        <f t="shared" si="67"/>
        <v>800.000000000182</v>
      </c>
      <c r="CL8" s="70">
        <v>986.17</v>
      </c>
      <c r="CM8" s="55">
        <f t="shared" si="32"/>
        <v>1200.00000000005</v>
      </c>
      <c r="CN8" s="34">
        <v>0</v>
      </c>
      <c r="CO8" s="75"/>
      <c r="CP8" s="75"/>
      <c r="CQ8" s="48">
        <f>(CP9-CP8)*10</f>
        <v>0</v>
      </c>
      <c r="CR8" s="34">
        <v>6504526.183</v>
      </c>
      <c r="CS8" s="35">
        <f t="shared" si="33"/>
        <v>2384.92299999949</v>
      </c>
      <c r="CT8" s="34">
        <v>3847.9176</v>
      </c>
      <c r="CU8" s="48">
        <f t="shared" si="34"/>
        <v>1174.39999999988</v>
      </c>
      <c r="CV8" s="34">
        <v>236.48066</v>
      </c>
      <c r="CW8" s="39">
        <f t="shared" si="77"/>
        <v>8.90000000001123</v>
      </c>
      <c r="CX8" s="76">
        <v>638.496</v>
      </c>
      <c r="CY8" s="55">
        <f t="shared" si="35"/>
        <v>0</v>
      </c>
      <c r="CZ8" s="75"/>
      <c r="DA8" s="34">
        <v>13.135546</v>
      </c>
      <c r="DB8" s="48">
        <f t="shared" si="46"/>
        <v>346.296000000001</v>
      </c>
      <c r="DC8" s="35">
        <f t="shared" si="47"/>
        <v>8104.99399999986</v>
      </c>
      <c r="DD8" s="34">
        <v>4078.5868</v>
      </c>
      <c r="DE8" s="48">
        <f t="shared" si="37"/>
        <v>1657.9999999999</v>
      </c>
      <c r="DF8" s="34">
        <v>0</v>
      </c>
      <c r="DG8" s="55">
        <f t="shared" si="78"/>
        <v>0</v>
      </c>
      <c r="DH8" s="34">
        <v>3848.824</v>
      </c>
      <c r="DI8" s="55">
        <f t="shared" si="38"/>
        <v>270.799999999781</v>
      </c>
      <c r="DJ8" s="34">
        <v>303.69556</v>
      </c>
      <c r="DK8" s="48">
        <f t="shared" si="39"/>
        <v>116.019999999992</v>
      </c>
      <c r="DL8" s="51">
        <v>16516.27</v>
      </c>
      <c r="DM8" s="60">
        <f t="shared" si="40"/>
        <v>0</v>
      </c>
      <c r="DN8" s="34">
        <v>18692.613</v>
      </c>
      <c r="DO8" s="48">
        <f t="shared" si="41"/>
        <v>32.7239999999983</v>
      </c>
      <c r="DP8" s="34">
        <v>171.871</v>
      </c>
      <c r="DQ8" s="55">
        <f t="shared" si="48"/>
        <v>423.999999999978</v>
      </c>
      <c r="DR8" s="86">
        <v>54198</v>
      </c>
      <c r="DS8" s="86">
        <v>0</v>
      </c>
      <c r="DT8" s="87">
        <f t="shared" si="42"/>
        <v>54198</v>
      </c>
      <c r="DU8" s="90">
        <v>0</v>
      </c>
      <c r="DV8" s="90">
        <v>16320</v>
      </c>
      <c r="DW8" s="90">
        <v>9500</v>
      </c>
      <c r="DX8" s="92"/>
      <c r="DY8" s="107">
        <f t="shared" si="68"/>
        <v>0</v>
      </c>
      <c r="DZ8" s="111" t="e">
        <f t="shared" si="79"/>
        <v>#DIV/0!</v>
      </c>
      <c r="EA8" s="46"/>
      <c r="EB8" s="110">
        <f t="shared" si="69"/>
        <v>259.739999999994</v>
      </c>
      <c r="EC8" s="110">
        <f t="shared" si="70"/>
        <v>383.851999999997</v>
      </c>
      <c r="ED8" s="110">
        <f t="shared" si="71"/>
        <v>1293.87199999999</v>
      </c>
      <c r="EE8" s="110">
        <f t="shared" si="72"/>
        <v>283.239999999978</v>
      </c>
      <c r="EF8" s="110">
        <f t="shared" si="73"/>
        <v>305.945999999999</v>
      </c>
      <c r="EG8" s="110">
        <f t="shared" si="74"/>
        <v>0</v>
      </c>
      <c r="EH8" s="117">
        <f t="shared" si="57"/>
        <v>2526.64999999996</v>
      </c>
      <c r="EK8" s="118" t="s">
        <v>92</v>
      </c>
      <c r="EL8" s="118">
        <v>7499054321</v>
      </c>
      <c r="EM8" s="118" t="s">
        <v>91</v>
      </c>
      <c r="EY8" s="111">
        <f t="shared" si="58"/>
        <v>1438.304</v>
      </c>
      <c r="EZ8" s="111">
        <f t="shared" si="59"/>
        <v>2526.64999999996</v>
      </c>
      <c r="FA8" s="121">
        <f t="shared" si="43"/>
        <v>8104.99399999986</v>
      </c>
      <c r="FB8" s="111">
        <f t="shared" si="49"/>
        <v>0</v>
      </c>
      <c r="FC8" s="111">
        <f t="shared" si="50"/>
        <v>865.999999999985</v>
      </c>
      <c r="FD8" s="111">
        <f t="shared" si="60"/>
        <v>634.72999999999</v>
      </c>
      <c r="FE8" s="111">
        <f t="shared" si="51"/>
        <v>1276.95999999997</v>
      </c>
      <c r="FF8" s="111">
        <f t="shared" si="52"/>
        <v>1657.9999999999</v>
      </c>
      <c r="FG8" s="111">
        <f t="shared" si="53"/>
        <v>3669.304</v>
      </c>
      <c r="FH8" s="111" t="e">
        <f>#REF!</f>
        <v>#REF!</v>
      </c>
      <c r="FI8" s="121" t="e">
        <f t="shared" si="61"/>
        <v>#REF!</v>
      </c>
    </row>
    <row r="9" s="18" customFormat="1" ht="24.95" customHeight="1" spans="1:165">
      <c r="A9" s="33">
        <v>45754</v>
      </c>
      <c r="B9" s="34">
        <v>31.684624</v>
      </c>
      <c r="C9" s="35">
        <f t="shared" si="0"/>
        <v>142.588</v>
      </c>
      <c r="D9" s="36">
        <v>12197.741</v>
      </c>
      <c r="E9" s="39">
        <f t="shared" si="1"/>
        <v>31.9529999999995</v>
      </c>
      <c r="F9" s="34">
        <v>0</v>
      </c>
      <c r="G9" s="39">
        <f t="shared" si="2"/>
        <v>0</v>
      </c>
      <c r="H9" s="34">
        <v>169.49024</v>
      </c>
      <c r="I9" s="39">
        <f t="shared" si="3"/>
        <v>1234.83999999999</v>
      </c>
      <c r="J9" s="34">
        <v>5557.9388</v>
      </c>
      <c r="K9" s="35">
        <f t="shared" si="4"/>
        <v>37.6131999999998</v>
      </c>
      <c r="L9" s="34">
        <v>26062.481</v>
      </c>
      <c r="M9" s="43">
        <f t="shared" si="44"/>
        <v>268.936000000002</v>
      </c>
      <c r="N9" s="34">
        <v>3504.789</v>
      </c>
      <c r="O9" s="39">
        <f t="shared" si="6"/>
        <v>4307.99999999999</v>
      </c>
      <c r="P9" s="34">
        <v>70.90464</v>
      </c>
      <c r="Q9" s="50">
        <f t="shared" si="7"/>
        <v>459.599999999995</v>
      </c>
      <c r="R9" s="34">
        <v>2234581.501</v>
      </c>
      <c r="S9" s="52">
        <f t="shared" si="8"/>
        <v>3639.98900000006</v>
      </c>
      <c r="T9" s="34">
        <v>2469.9656</v>
      </c>
      <c r="U9" s="50">
        <f t="shared" si="62"/>
        <v>6215.00000000015</v>
      </c>
      <c r="V9" s="34">
        <v>647.41388</v>
      </c>
      <c r="W9" s="39">
        <f t="shared" si="9"/>
        <v>2027.64000000002</v>
      </c>
      <c r="X9" s="34">
        <v>50.484276</v>
      </c>
      <c r="Y9" s="39">
        <f t="shared" si="10"/>
        <v>15931.9999999994</v>
      </c>
      <c r="Z9" s="34">
        <v>7115.4984</v>
      </c>
      <c r="AA9" s="35">
        <f t="shared" si="45"/>
        <v>350.6776</v>
      </c>
      <c r="AB9" s="34">
        <v>123.58652</v>
      </c>
      <c r="AC9" s="39">
        <f t="shared" si="11"/>
        <v>432.860000000005</v>
      </c>
      <c r="AD9" s="34">
        <v>758176.057</v>
      </c>
      <c r="AE9" s="43">
        <f t="shared" si="12"/>
        <v>436.753000000026</v>
      </c>
      <c r="AF9" s="34">
        <v>3306269.676</v>
      </c>
      <c r="AG9" s="43">
        <f t="shared" si="13"/>
        <v>561.691000000108</v>
      </c>
      <c r="AH9" s="38">
        <v>16.557499</v>
      </c>
      <c r="AI9" s="39">
        <f t="shared" si="14"/>
        <v>5009.915</v>
      </c>
      <c r="AJ9" s="34">
        <v>264.71164</v>
      </c>
      <c r="AK9" s="39">
        <f t="shared" si="15"/>
        <v>945.240000000013</v>
      </c>
      <c r="AL9" s="34">
        <v>708.46632</v>
      </c>
      <c r="AM9" s="39">
        <f t="shared" si="16"/>
        <v>2048.80000000003</v>
      </c>
      <c r="AN9" s="34">
        <v>392.44408</v>
      </c>
      <c r="AO9" s="48">
        <f t="shared" si="17"/>
        <v>0</v>
      </c>
      <c r="AP9" s="54">
        <v>3970.8012</v>
      </c>
      <c r="AQ9" s="48">
        <f t="shared" si="18"/>
        <v>0</v>
      </c>
      <c r="AR9" s="34">
        <v>293.57563</v>
      </c>
      <c r="AS9" s="39">
        <f t="shared" ref="AS9:AU14" si="80">(AR10-AR9)*1000</f>
        <v>1302.05000000001</v>
      </c>
      <c r="AT9" s="34">
        <v>359.27612</v>
      </c>
      <c r="AU9" s="55">
        <f t="shared" si="20"/>
        <v>1279.56</v>
      </c>
      <c r="AV9" s="34">
        <v>206436.013</v>
      </c>
      <c r="AW9" s="39">
        <f t="shared" ref="AW9:AW27" si="81">(AV10-AV9)</f>
        <v>204.198999999993</v>
      </c>
      <c r="AX9" s="58">
        <v>52303.063</v>
      </c>
      <c r="AY9" s="39">
        <f t="shared" ref="AY9:AY14" si="82">AX10-AX9</f>
        <v>130.644999999997</v>
      </c>
      <c r="AZ9" s="34">
        <v>1778.613</v>
      </c>
      <c r="BA9" s="48">
        <f t="shared" si="23"/>
        <v>2135.99999999997</v>
      </c>
      <c r="BB9" s="34">
        <v>643.38336</v>
      </c>
      <c r="BC9" s="48">
        <f t="shared" si="24"/>
        <v>245.559999999955</v>
      </c>
      <c r="BD9" s="34">
        <v>941.27672</v>
      </c>
      <c r="BE9" s="59">
        <f t="shared" si="63"/>
        <v>3.04000000005544</v>
      </c>
      <c r="BF9" s="34">
        <v>20684</v>
      </c>
      <c r="BG9" s="48">
        <f t="shared" si="75"/>
        <v>0</v>
      </c>
      <c r="BH9" s="34">
        <v>31524</v>
      </c>
      <c r="BI9" s="48">
        <f t="shared" si="54"/>
        <v>4900</v>
      </c>
      <c r="BJ9" s="34">
        <v>41564</v>
      </c>
      <c r="BK9" s="43">
        <f t="shared" si="25"/>
        <v>3620</v>
      </c>
      <c r="BL9" s="34">
        <v>55.824528</v>
      </c>
      <c r="BM9" s="48">
        <f t="shared" si="76"/>
        <v>11318.6</v>
      </c>
      <c r="BN9" s="51">
        <v>0</v>
      </c>
      <c r="BO9" s="64">
        <v>0</v>
      </c>
      <c r="BP9" s="34">
        <v>88.99636</v>
      </c>
      <c r="BQ9" s="48">
        <f t="shared" si="26"/>
        <v>1547.26600000001</v>
      </c>
      <c r="BR9" s="34">
        <v>113.60613</v>
      </c>
      <c r="BS9" s="48">
        <f t="shared" si="27"/>
        <v>262.350000000012</v>
      </c>
      <c r="BT9" s="34">
        <v>36.265916</v>
      </c>
      <c r="BU9" s="48">
        <f t="shared" si="55"/>
        <v>377.592</v>
      </c>
      <c r="BV9" s="34">
        <v>94.166624</v>
      </c>
      <c r="BW9" s="55">
        <f t="shared" si="64"/>
        <v>1341.95200000001</v>
      </c>
      <c r="BX9" s="34">
        <v>516.82884</v>
      </c>
      <c r="BY9" s="55">
        <f t="shared" si="65"/>
        <v>298.159999999939</v>
      </c>
      <c r="BZ9" s="34">
        <v>28.536022</v>
      </c>
      <c r="CA9" s="55">
        <f t="shared" si="28"/>
        <v>315.152000000001</v>
      </c>
      <c r="CB9" s="34">
        <v>341.266</v>
      </c>
      <c r="CC9" s="55">
        <f t="shared" si="66"/>
        <v>0</v>
      </c>
      <c r="CD9" s="34">
        <v>1721.617</v>
      </c>
      <c r="CE9" s="39">
        <f t="shared" si="56"/>
        <v>5.77600000000007</v>
      </c>
      <c r="CF9" s="67">
        <v>219879.344</v>
      </c>
      <c r="CG9" s="39">
        <f t="shared" si="30"/>
        <v>167.503999999986</v>
      </c>
      <c r="CH9" s="34">
        <v>3107.4</v>
      </c>
      <c r="CI9" s="39">
        <f t="shared" si="31"/>
        <v>699.999999999818</v>
      </c>
      <c r="CJ9" s="34">
        <v>3229.4</v>
      </c>
      <c r="CK9" s="55">
        <f t="shared" si="67"/>
        <v>799.999999999727</v>
      </c>
      <c r="CL9" s="70">
        <v>987.37</v>
      </c>
      <c r="CM9" s="55">
        <f t="shared" si="32"/>
        <v>1179.99999999995</v>
      </c>
      <c r="CN9" s="34">
        <v>0</v>
      </c>
      <c r="CO9" s="74"/>
      <c r="CP9" s="74"/>
      <c r="CQ9" s="39">
        <v>0</v>
      </c>
      <c r="CR9" s="34">
        <v>6506911.106</v>
      </c>
      <c r="CS9" s="35">
        <f t="shared" si="33"/>
        <v>3941.66500000004</v>
      </c>
      <c r="CT9" s="34">
        <v>3849.092</v>
      </c>
      <c r="CU9" s="55">
        <f t="shared" ref="CU9:CU27" si="83">(CT10-CT9)*1000</f>
        <v>1730.39999999992</v>
      </c>
      <c r="CV9" s="34">
        <v>236.48956</v>
      </c>
      <c r="CW9" s="39">
        <f t="shared" si="77"/>
        <v>8.78000000000156</v>
      </c>
      <c r="CX9" s="76">
        <v>638.496</v>
      </c>
      <c r="CY9" s="55">
        <f t="shared" si="35"/>
        <v>0</v>
      </c>
      <c r="CZ9" s="74"/>
      <c r="DA9" s="34">
        <v>13.481842</v>
      </c>
      <c r="DB9" s="48">
        <f t="shared" si="46"/>
        <v>386.393999999999</v>
      </c>
      <c r="DC9" s="35">
        <f t="shared" si="47"/>
        <v>8317.19900000018</v>
      </c>
      <c r="DD9" s="34">
        <v>4080.2448</v>
      </c>
      <c r="DE9" s="48">
        <f t="shared" si="37"/>
        <v>2095.6000000001</v>
      </c>
      <c r="DF9" s="34">
        <v>0</v>
      </c>
      <c r="DG9" s="55">
        <f t="shared" si="78"/>
        <v>0</v>
      </c>
      <c r="DH9" s="34">
        <v>3849.0948</v>
      </c>
      <c r="DI9" s="55">
        <f t="shared" si="38"/>
        <v>936.400000000049</v>
      </c>
      <c r="DJ9" s="34">
        <v>303.81158</v>
      </c>
      <c r="DK9" s="48">
        <f t="shared" si="39"/>
        <v>160.579999999982</v>
      </c>
      <c r="DL9" s="51">
        <v>16516.27</v>
      </c>
      <c r="DM9" s="60">
        <f t="shared" si="40"/>
        <v>0</v>
      </c>
      <c r="DN9" s="34">
        <v>18725.337</v>
      </c>
      <c r="DO9" s="48">
        <f t="shared" si="41"/>
        <v>47.7010000000009</v>
      </c>
      <c r="DP9" s="34">
        <v>172.295</v>
      </c>
      <c r="DQ9" s="55">
        <f t="shared" si="48"/>
        <v>485.000000000014</v>
      </c>
      <c r="DR9" s="86">
        <v>59841</v>
      </c>
      <c r="DS9" s="86">
        <v>0</v>
      </c>
      <c r="DT9" s="87">
        <f t="shared" si="42"/>
        <v>59841</v>
      </c>
      <c r="DU9" s="90">
        <v>0</v>
      </c>
      <c r="DV9" s="90">
        <v>16320</v>
      </c>
      <c r="DW9" s="90">
        <v>11385</v>
      </c>
      <c r="DX9" s="92"/>
      <c r="DY9" s="107">
        <f t="shared" si="68"/>
        <v>0</v>
      </c>
      <c r="DZ9" s="108" t="e">
        <f t="shared" si="79"/>
        <v>#DIV/0!</v>
      </c>
      <c r="EA9" s="46"/>
      <c r="EB9" s="110">
        <f t="shared" si="69"/>
        <v>262.350000000012</v>
      </c>
      <c r="EC9" s="110">
        <f t="shared" si="70"/>
        <v>377.592</v>
      </c>
      <c r="ED9" s="110">
        <f t="shared" si="71"/>
        <v>1341.95200000001</v>
      </c>
      <c r="EE9" s="110">
        <f t="shared" si="72"/>
        <v>298.159999999939</v>
      </c>
      <c r="EF9" s="110">
        <f t="shared" si="73"/>
        <v>315.152000000001</v>
      </c>
      <c r="EG9" s="110">
        <f t="shared" si="74"/>
        <v>0</v>
      </c>
      <c r="EH9" s="117">
        <f t="shared" si="57"/>
        <v>2595.20599999996</v>
      </c>
      <c r="EK9" s="118" t="s">
        <v>93</v>
      </c>
      <c r="EL9" s="118">
        <v>7065108270</v>
      </c>
      <c r="EM9" s="118"/>
      <c r="EY9" s="111">
        <f t="shared" si="58"/>
        <v>1547.26600000001</v>
      </c>
      <c r="EZ9" s="111">
        <f t="shared" si="59"/>
        <v>2595.20599999996</v>
      </c>
      <c r="FA9" s="121">
        <f t="shared" si="43"/>
        <v>8317.19900000018</v>
      </c>
      <c r="FB9" s="111">
        <f t="shared" si="49"/>
        <v>0</v>
      </c>
      <c r="FC9" s="111">
        <f t="shared" si="50"/>
        <v>0</v>
      </c>
      <c r="FD9" s="111">
        <f t="shared" si="60"/>
        <v>1302.05000000001</v>
      </c>
      <c r="FE9" s="111">
        <f t="shared" si="51"/>
        <v>1279.56</v>
      </c>
      <c r="FF9" s="111">
        <f t="shared" si="52"/>
        <v>2095.6000000001</v>
      </c>
      <c r="FG9" s="111">
        <f t="shared" si="53"/>
        <v>3639.98900000006</v>
      </c>
      <c r="FH9" s="111" t="e">
        <f>#REF!</f>
        <v>#REF!</v>
      </c>
      <c r="FI9" s="121" t="e">
        <f t="shared" si="61"/>
        <v>#REF!</v>
      </c>
    </row>
    <row r="10" s="18" customFormat="1" ht="24.95" customHeight="1" spans="1:165">
      <c r="A10" s="33">
        <v>45755</v>
      </c>
      <c r="B10" s="34">
        <v>31.827212</v>
      </c>
      <c r="C10" s="35">
        <f t="shared" si="0"/>
        <v>149.938000000002</v>
      </c>
      <c r="D10" s="36">
        <v>12229.694</v>
      </c>
      <c r="E10" s="39">
        <f t="shared" si="1"/>
        <v>32.0460000000003</v>
      </c>
      <c r="F10" s="34">
        <v>0</v>
      </c>
      <c r="G10" s="39">
        <f t="shared" si="2"/>
        <v>0</v>
      </c>
      <c r="H10" s="34">
        <v>170.72508</v>
      </c>
      <c r="I10" s="39">
        <f t="shared" si="3"/>
        <v>1251.90000000001</v>
      </c>
      <c r="J10" s="34">
        <v>5595.552</v>
      </c>
      <c r="K10" s="35">
        <f t="shared" si="4"/>
        <v>38.4696000000004</v>
      </c>
      <c r="L10" s="34">
        <v>26331.417</v>
      </c>
      <c r="M10" s="43">
        <f t="shared" si="44"/>
        <v>223.050999999999</v>
      </c>
      <c r="N10" s="34">
        <v>3509.097</v>
      </c>
      <c r="O10" s="39">
        <f t="shared" si="6"/>
        <v>4279.99999999975</v>
      </c>
      <c r="P10" s="34">
        <v>71.36424</v>
      </c>
      <c r="Q10" s="50">
        <f t="shared" si="7"/>
        <v>487.104000000002</v>
      </c>
      <c r="R10" s="34">
        <v>2238221.49</v>
      </c>
      <c r="S10" s="52">
        <f t="shared" si="8"/>
        <v>3650.00799999991</v>
      </c>
      <c r="T10" s="34">
        <v>2476.1806</v>
      </c>
      <c r="U10" s="50">
        <f t="shared" si="62"/>
        <v>5986.79999999968</v>
      </c>
      <c r="V10" s="34">
        <v>649.44152</v>
      </c>
      <c r="W10" s="39">
        <f t="shared" si="9"/>
        <v>1887.88</v>
      </c>
      <c r="X10" s="34">
        <v>50.500208</v>
      </c>
      <c r="Y10" s="39">
        <f t="shared" si="10"/>
        <v>16323.9999999973</v>
      </c>
      <c r="Z10" s="34">
        <v>7466.176</v>
      </c>
      <c r="AA10" s="35">
        <f t="shared" si="45"/>
        <v>390.392</v>
      </c>
      <c r="AB10" s="34">
        <v>124.01938</v>
      </c>
      <c r="AC10" s="39">
        <f t="shared" si="11"/>
        <v>523.040000000009</v>
      </c>
      <c r="AD10" s="34">
        <v>758612.81</v>
      </c>
      <c r="AE10" s="43">
        <f t="shared" si="12"/>
        <v>542.916999999899</v>
      </c>
      <c r="AF10" s="34">
        <v>3306831.367</v>
      </c>
      <c r="AG10" s="43">
        <f t="shared" si="13"/>
        <v>605.018999999855</v>
      </c>
      <c r="AH10" s="38">
        <v>21.567414</v>
      </c>
      <c r="AI10" s="39">
        <f t="shared" si="14"/>
        <v>5337.712</v>
      </c>
      <c r="AJ10" s="34">
        <v>265.65688</v>
      </c>
      <c r="AK10" s="39">
        <f t="shared" si="15"/>
        <v>1198.14000000002</v>
      </c>
      <c r="AL10" s="34">
        <v>710.51512</v>
      </c>
      <c r="AM10" s="39">
        <f t="shared" si="16"/>
        <v>2062.40000000003</v>
      </c>
      <c r="AN10" s="34">
        <v>392.44408</v>
      </c>
      <c r="AO10" s="48">
        <f t="shared" si="17"/>
        <v>0</v>
      </c>
      <c r="AP10" s="54">
        <v>3970.8012</v>
      </c>
      <c r="AQ10" s="48">
        <f t="shared" si="18"/>
        <v>118.800000000192</v>
      </c>
      <c r="AR10" s="34">
        <v>294.87768</v>
      </c>
      <c r="AS10" s="39">
        <f t="shared" si="80"/>
        <v>1393.66000000001</v>
      </c>
      <c r="AT10" s="34">
        <v>360.55568</v>
      </c>
      <c r="AU10" s="55">
        <f t="shared" si="20"/>
        <v>1289.71999999999</v>
      </c>
      <c r="AV10" s="34">
        <v>206640.212</v>
      </c>
      <c r="AW10" s="39">
        <f t="shared" si="81"/>
        <v>73.0620000000054</v>
      </c>
      <c r="AX10" s="58">
        <v>52433.708</v>
      </c>
      <c r="AY10" s="39">
        <f t="shared" si="82"/>
        <v>128.904000000002</v>
      </c>
      <c r="AZ10" s="34">
        <v>1780.749</v>
      </c>
      <c r="BA10" s="48">
        <f t="shared" si="23"/>
        <v>2176.99999999991</v>
      </c>
      <c r="BB10" s="34">
        <v>643.62892</v>
      </c>
      <c r="BC10" s="48">
        <f t="shared" si="24"/>
        <v>148.919999999976</v>
      </c>
      <c r="BD10" s="34">
        <v>941.27976</v>
      </c>
      <c r="BE10" s="59">
        <f t="shared" si="63"/>
        <v>3.11999999996715</v>
      </c>
      <c r="BF10" s="34">
        <v>20684</v>
      </c>
      <c r="BG10" s="48">
        <f t="shared" si="75"/>
        <v>0</v>
      </c>
      <c r="BH10" s="34">
        <v>32014</v>
      </c>
      <c r="BI10" s="48">
        <f t="shared" si="54"/>
        <v>4960</v>
      </c>
      <c r="BJ10" s="34">
        <v>41926</v>
      </c>
      <c r="BK10" s="43">
        <f t="shared" si="25"/>
        <v>3630</v>
      </c>
      <c r="BL10" s="34">
        <v>67.143128</v>
      </c>
      <c r="BM10" s="48">
        <f t="shared" si="76"/>
        <v>11992.128</v>
      </c>
      <c r="BN10" s="51">
        <v>0</v>
      </c>
      <c r="BO10" s="64">
        <v>0</v>
      </c>
      <c r="BP10" s="34">
        <v>90.543626</v>
      </c>
      <c r="BQ10" s="48">
        <f t="shared" si="26"/>
        <v>1644.51799999999</v>
      </c>
      <c r="BR10" s="34">
        <v>113.86848</v>
      </c>
      <c r="BS10" s="55">
        <f t="shared" si="27"/>
        <v>262.529999999998</v>
      </c>
      <c r="BT10" s="34">
        <v>36.643508</v>
      </c>
      <c r="BU10" s="48">
        <f t="shared" si="55"/>
        <v>369.384000000004</v>
      </c>
      <c r="BV10" s="34">
        <v>95.508576</v>
      </c>
      <c r="BW10" s="55">
        <f t="shared" si="64"/>
        <v>1350.61599999999</v>
      </c>
      <c r="BX10" s="34">
        <v>517.127</v>
      </c>
      <c r="BY10" s="55">
        <f t="shared" si="65"/>
        <v>296.080000000075</v>
      </c>
      <c r="BZ10" s="34">
        <v>28.851174</v>
      </c>
      <c r="CA10" s="55">
        <f t="shared" si="28"/>
        <v>328.257999999998</v>
      </c>
      <c r="CB10" s="34">
        <v>341.266</v>
      </c>
      <c r="CC10" s="55">
        <f t="shared" si="66"/>
        <v>0</v>
      </c>
      <c r="CD10" s="34">
        <v>1727.393</v>
      </c>
      <c r="CE10" s="39">
        <f t="shared" si="56"/>
        <v>5.67200000000003</v>
      </c>
      <c r="CF10" s="67">
        <v>220046.848</v>
      </c>
      <c r="CG10" s="39">
        <f t="shared" si="30"/>
        <v>164.152000000002</v>
      </c>
      <c r="CH10" s="34">
        <v>3108.1</v>
      </c>
      <c r="CI10" s="39">
        <f t="shared" si="31"/>
        <v>800.000000000182</v>
      </c>
      <c r="CJ10" s="34">
        <v>3230.2</v>
      </c>
      <c r="CK10" s="55">
        <f t="shared" si="67"/>
        <v>700.000000000273</v>
      </c>
      <c r="CL10" s="70">
        <v>988.55</v>
      </c>
      <c r="CM10" s="55">
        <f t="shared" si="32"/>
        <v>1200.00000000005</v>
      </c>
      <c r="CN10" s="34">
        <v>0</v>
      </c>
      <c r="CO10" s="74"/>
      <c r="CP10" s="74"/>
      <c r="CQ10" s="39">
        <v>0</v>
      </c>
      <c r="CR10" s="34">
        <v>6510852.771</v>
      </c>
      <c r="CS10" s="43">
        <f t="shared" ref="CS10:CS14" si="84">CR11-CR10</f>
        <v>4490.92599999998</v>
      </c>
      <c r="CT10" s="34">
        <v>3850.8224</v>
      </c>
      <c r="CU10" s="55">
        <f t="shared" si="83"/>
        <v>1848.39999999986</v>
      </c>
      <c r="CV10" s="34">
        <v>236.49834</v>
      </c>
      <c r="CW10" s="39">
        <f t="shared" si="77"/>
        <v>40.8599999999808</v>
      </c>
      <c r="CX10" s="76">
        <v>638.496</v>
      </c>
      <c r="CY10" s="55">
        <f t="shared" si="35"/>
        <v>0</v>
      </c>
      <c r="CZ10" s="74"/>
      <c r="DA10" s="34">
        <v>13.868236</v>
      </c>
      <c r="DB10" s="48">
        <f t="shared" si="46"/>
        <v>384.758</v>
      </c>
      <c r="DC10" s="35">
        <f t="shared" si="47"/>
        <v>8504.98800000004</v>
      </c>
      <c r="DD10" s="34">
        <v>4082.3404</v>
      </c>
      <c r="DE10" s="48">
        <f t="shared" si="37"/>
        <v>2052.79999999993</v>
      </c>
      <c r="DF10" s="34">
        <v>0</v>
      </c>
      <c r="DG10" s="55">
        <f t="shared" si="78"/>
        <v>0</v>
      </c>
      <c r="DH10" s="34">
        <v>3850.0312</v>
      </c>
      <c r="DI10" s="55">
        <f t="shared" si="38"/>
        <v>1024.40000000024</v>
      </c>
      <c r="DJ10" s="34">
        <v>303.97216</v>
      </c>
      <c r="DK10" s="48">
        <f t="shared" si="39"/>
        <v>182.479999999998</v>
      </c>
      <c r="DL10" s="51">
        <v>16516.27</v>
      </c>
      <c r="DM10" s="60">
        <f t="shared" si="40"/>
        <v>39.606639999994</v>
      </c>
      <c r="DN10" s="34">
        <v>18773.038</v>
      </c>
      <c r="DO10" s="48">
        <f t="shared" si="41"/>
        <v>51.7239999999983</v>
      </c>
      <c r="DP10" s="34">
        <v>172.78</v>
      </c>
      <c r="DQ10" s="55">
        <f t="shared" si="48"/>
        <v>508.999999999986</v>
      </c>
      <c r="DR10" s="86">
        <v>60605</v>
      </c>
      <c r="DS10" s="86">
        <v>0</v>
      </c>
      <c r="DT10" s="86">
        <f t="shared" si="42"/>
        <v>60605</v>
      </c>
      <c r="DU10" s="90">
        <v>0</v>
      </c>
      <c r="DV10" s="90">
        <v>16096</v>
      </c>
      <c r="DW10" s="90">
        <v>67843</v>
      </c>
      <c r="DX10" s="92"/>
      <c r="DY10" s="107">
        <f t="shared" si="68"/>
        <v>39.606639999994</v>
      </c>
      <c r="DZ10" s="108" t="e">
        <f t="shared" si="79"/>
        <v>#DIV/0!</v>
      </c>
      <c r="EA10" s="46"/>
      <c r="EB10" s="110">
        <f t="shared" si="69"/>
        <v>262.529999999998</v>
      </c>
      <c r="EC10" s="110">
        <f t="shared" si="70"/>
        <v>369.384000000004</v>
      </c>
      <c r="ED10" s="110">
        <f t="shared" si="71"/>
        <v>1350.61599999999</v>
      </c>
      <c r="EE10" s="110">
        <f t="shared" si="72"/>
        <v>296.080000000075</v>
      </c>
      <c r="EF10" s="110">
        <f t="shared" si="73"/>
        <v>328.257999999998</v>
      </c>
      <c r="EG10" s="110">
        <f t="shared" si="74"/>
        <v>0</v>
      </c>
      <c r="EH10" s="117">
        <f t="shared" si="57"/>
        <v>2606.86800000006</v>
      </c>
      <c r="EK10" s="118" t="s">
        <v>94</v>
      </c>
      <c r="EL10" s="118">
        <v>9557024108</v>
      </c>
      <c r="EM10" s="118"/>
      <c r="EY10" s="111">
        <f t="shared" si="58"/>
        <v>1644.51799999999</v>
      </c>
      <c r="EZ10" s="111">
        <f t="shared" si="59"/>
        <v>2606.86800000006</v>
      </c>
      <c r="FA10" s="121">
        <f t="shared" si="43"/>
        <v>8504.98800000004</v>
      </c>
      <c r="FB10" s="111">
        <f t="shared" si="49"/>
        <v>0</v>
      </c>
      <c r="FC10" s="111">
        <f t="shared" si="50"/>
        <v>118.800000000192</v>
      </c>
      <c r="FD10" s="111">
        <f t="shared" si="60"/>
        <v>1393.66000000001</v>
      </c>
      <c r="FE10" s="111">
        <f t="shared" si="51"/>
        <v>1289.71999999999</v>
      </c>
      <c r="FF10" s="111">
        <f t="shared" si="52"/>
        <v>2052.79999999993</v>
      </c>
      <c r="FG10" s="111">
        <f t="shared" si="53"/>
        <v>3650.00799999991</v>
      </c>
      <c r="FH10" s="111" t="e">
        <f>#REF!</f>
        <v>#REF!</v>
      </c>
      <c r="FI10" s="121" t="e">
        <f t="shared" si="61"/>
        <v>#REF!</v>
      </c>
    </row>
    <row r="11" s="18" customFormat="1" ht="24.95" customHeight="1" spans="1:165">
      <c r="A11" s="33">
        <v>45756</v>
      </c>
      <c r="B11" s="34">
        <v>31.97715</v>
      </c>
      <c r="C11" s="39">
        <f t="shared" ref="C11:C27" si="85">(B12-B11)*1000</f>
        <v>149.242000000001</v>
      </c>
      <c r="D11" s="36">
        <v>12261.74</v>
      </c>
      <c r="E11" s="39">
        <f t="shared" si="1"/>
        <v>34.8379999999997</v>
      </c>
      <c r="F11" s="34">
        <v>0</v>
      </c>
      <c r="G11" s="39">
        <f t="shared" si="2"/>
        <v>0</v>
      </c>
      <c r="H11" s="34">
        <v>171.97698</v>
      </c>
      <c r="I11" s="39">
        <f t="shared" si="3"/>
        <v>1212.3</v>
      </c>
      <c r="J11" s="34">
        <v>5634.0216</v>
      </c>
      <c r="K11" s="35">
        <f t="shared" si="4"/>
        <v>39.8987999999999</v>
      </c>
      <c r="L11" s="34">
        <v>26554.468</v>
      </c>
      <c r="M11" s="43">
        <f t="shared" si="44"/>
        <v>171.156999999999</v>
      </c>
      <c r="N11" s="34">
        <v>3513.377</v>
      </c>
      <c r="O11" s="39">
        <f t="shared" si="6"/>
        <v>4023.00000000014</v>
      </c>
      <c r="P11" s="34">
        <v>71.851344</v>
      </c>
      <c r="Q11" s="50">
        <f t="shared" si="7"/>
        <v>459.568000000004</v>
      </c>
      <c r="R11" s="34">
        <v>2241871.498</v>
      </c>
      <c r="S11" s="52">
        <f t="shared" si="8"/>
        <v>3651.35199999996</v>
      </c>
      <c r="T11" s="34">
        <v>2482.1674</v>
      </c>
      <c r="U11" s="50">
        <f t="shared" si="62"/>
        <v>6568.40000000011</v>
      </c>
      <c r="V11" s="34">
        <v>651.3294</v>
      </c>
      <c r="W11" s="39">
        <f t="shared" ref="W11:W27" si="86">(V12-V11)*1000</f>
        <v>1918.24000000008</v>
      </c>
      <c r="X11" s="34">
        <v>50.516532</v>
      </c>
      <c r="Y11" s="39">
        <f t="shared" si="10"/>
        <v>15840.0000000043</v>
      </c>
      <c r="Z11" s="34">
        <v>7856.568</v>
      </c>
      <c r="AA11" s="35">
        <f t="shared" si="45"/>
        <v>386.180799999999</v>
      </c>
      <c r="AB11" s="34">
        <v>124.54242</v>
      </c>
      <c r="AC11" s="39">
        <f t="shared" si="11"/>
        <v>496.389999999991</v>
      </c>
      <c r="AD11" s="34">
        <v>759155.727</v>
      </c>
      <c r="AE11" s="43">
        <f t="shared" si="12"/>
        <v>427.271000000066</v>
      </c>
      <c r="AF11" s="34">
        <v>3307436.386</v>
      </c>
      <c r="AG11" s="43">
        <f t="shared" si="13"/>
        <v>569.299000000115</v>
      </c>
      <c r="AH11" s="38">
        <v>26.905126</v>
      </c>
      <c r="AI11" s="39">
        <f t="shared" si="14"/>
        <v>5296.224</v>
      </c>
      <c r="AJ11" s="34">
        <v>266.85502</v>
      </c>
      <c r="AK11" s="39">
        <f t="shared" si="15"/>
        <v>955.499999999972</v>
      </c>
      <c r="AL11" s="34">
        <v>712.57752</v>
      </c>
      <c r="AM11" s="39">
        <f t="shared" si="16"/>
        <v>2054.87999999991</v>
      </c>
      <c r="AN11" s="34">
        <v>392.44408</v>
      </c>
      <c r="AO11" s="48">
        <f t="shared" si="17"/>
        <v>0</v>
      </c>
      <c r="AP11" s="54">
        <v>3970.92</v>
      </c>
      <c r="AQ11" s="48">
        <f t="shared" si="18"/>
        <v>15.5999999997221</v>
      </c>
      <c r="AR11" s="34">
        <v>296.27134</v>
      </c>
      <c r="AS11" s="39">
        <f t="shared" si="80"/>
        <v>1152.69999999998</v>
      </c>
      <c r="AT11" s="34">
        <v>361.8454</v>
      </c>
      <c r="AU11" s="55">
        <f t="shared" si="20"/>
        <v>1287.75999999999</v>
      </c>
      <c r="AV11" s="34">
        <v>206713.274</v>
      </c>
      <c r="AW11" s="39">
        <f t="shared" si="81"/>
        <v>150.535999999993</v>
      </c>
      <c r="AX11" s="56">
        <v>52562.612</v>
      </c>
      <c r="AY11" s="39">
        <f t="shared" si="82"/>
        <v>127.146000000001</v>
      </c>
      <c r="AZ11" s="34">
        <v>1782.926</v>
      </c>
      <c r="BA11" s="48">
        <f t="shared" si="23"/>
        <v>2216.00000000012</v>
      </c>
      <c r="BB11" s="34">
        <v>643.77784</v>
      </c>
      <c r="BC11" s="52">
        <f t="shared" si="24"/>
        <v>346.360000000004</v>
      </c>
      <c r="BD11" s="34">
        <v>941.28288</v>
      </c>
      <c r="BE11" s="59">
        <f t="shared" si="63"/>
        <v>3.04000000005544</v>
      </c>
      <c r="BF11" s="34">
        <v>20684</v>
      </c>
      <c r="BG11" s="48">
        <f t="shared" si="75"/>
        <v>0</v>
      </c>
      <c r="BH11" s="34">
        <v>32510</v>
      </c>
      <c r="BI11" s="48">
        <f t="shared" si="54"/>
        <v>4840</v>
      </c>
      <c r="BJ11" s="34">
        <v>42289</v>
      </c>
      <c r="BK11" s="43">
        <f t="shared" si="25"/>
        <v>0</v>
      </c>
      <c r="BL11" s="34">
        <v>79.135256</v>
      </c>
      <c r="BM11" s="48">
        <f t="shared" si="76"/>
        <v>11611.912</v>
      </c>
      <c r="BN11" s="51">
        <v>0</v>
      </c>
      <c r="BO11" s="64">
        <v>0</v>
      </c>
      <c r="BP11" s="34">
        <v>92.188144</v>
      </c>
      <c r="BQ11" s="48">
        <f t="shared" si="26"/>
        <v>1636.05600000001</v>
      </c>
      <c r="BR11" s="34">
        <v>114.13101</v>
      </c>
      <c r="BS11" s="55">
        <f t="shared" si="27"/>
        <v>261.209999999991</v>
      </c>
      <c r="BT11" s="34">
        <v>37.012892</v>
      </c>
      <c r="BU11" s="48">
        <f t="shared" si="55"/>
        <v>357.728000000002</v>
      </c>
      <c r="BV11" s="34">
        <v>96.859192</v>
      </c>
      <c r="BW11" s="55">
        <f t="shared" si="64"/>
        <v>1342.17600000001</v>
      </c>
      <c r="BX11" s="34">
        <v>517.42308</v>
      </c>
      <c r="BY11" s="55">
        <f t="shared" si="65"/>
        <v>314.120000000003</v>
      </c>
      <c r="BZ11" s="34">
        <v>29.179432</v>
      </c>
      <c r="CA11" s="55">
        <f t="shared" si="28"/>
        <v>435.704000000001</v>
      </c>
      <c r="CB11" s="34">
        <v>341.266</v>
      </c>
      <c r="CC11" s="55">
        <f t="shared" si="66"/>
        <v>0</v>
      </c>
      <c r="CD11" s="34">
        <v>1733.065</v>
      </c>
      <c r="CE11" s="39">
        <f t="shared" si="56"/>
        <v>8.39699999999993</v>
      </c>
      <c r="CF11" s="67">
        <v>220211</v>
      </c>
      <c r="CG11" s="39">
        <f t="shared" si="30"/>
        <v>151.880000000005</v>
      </c>
      <c r="CH11" s="34">
        <v>3108.9</v>
      </c>
      <c r="CI11" s="68">
        <f t="shared" ref="CI11:CI19" si="87">(CH12-CH11)*1000</f>
        <v>500</v>
      </c>
      <c r="CJ11" s="34">
        <v>3230.9</v>
      </c>
      <c r="CK11" s="55">
        <f t="shared" si="67"/>
        <v>699.999999999818</v>
      </c>
      <c r="CL11" s="70">
        <v>989.75</v>
      </c>
      <c r="CM11" s="55">
        <f t="shared" si="32"/>
        <v>1039.99999999996</v>
      </c>
      <c r="CN11" s="34">
        <v>0</v>
      </c>
      <c r="CO11" s="74"/>
      <c r="CP11" s="74"/>
      <c r="CQ11" s="39">
        <v>0</v>
      </c>
      <c r="CR11" s="34">
        <v>6515343.697</v>
      </c>
      <c r="CS11" s="43">
        <f t="shared" si="84"/>
        <v>4256.54499999993</v>
      </c>
      <c r="CT11" s="34">
        <v>3852.6708</v>
      </c>
      <c r="CU11" s="55">
        <f t="shared" si="83"/>
        <v>1650.80000000034</v>
      </c>
      <c r="CV11" s="34">
        <v>236.5392</v>
      </c>
      <c r="CW11" s="39">
        <f t="shared" si="77"/>
        <v>16.4400000000171</v>
      </c>
      <c r="CX11" s="76">
        <v>638.496</v>
      </c>
      <c r="CY11" s="55">
        <f t="shared" si="35"/>
        <v>0</v>
      </c>
      <c r="CZ11" s="74"/>
      <c r="DA11" s="34">
        <v>14.252994</v>
      </c>
      <c r="DB11" s="48">
        <f t="shared" si="46"/>
        <v>364.347</v>
      </c>
      <c r="DC11" s="35">
        <f t="shared" si="47"/>
        <v>8153.41199999947</v>
      </c>
      <c r="DD11" s="34">
        <v>4084.3932</v>
      </c>
      <c r="DE11" s="48">
        <f t="shared" si="37"/>
        <v>2045.99999999982</v>
      </c>
      <c r="DF11" s="34">
        <v>0</v>
      </c>
      <c r="DG11" s="55">
        <f t="shared" si="78"/>
        <v>0</v>
      </c>
      <c r="DH11" s="34">
        <v>3851.0556</v>
      </c>
      <c r="DI11" s="55">
        <f t="shared" si="38"/>
        <v>1043.20000000007</v>
      </c>
      <c r="DJ11" s="34">
        <v>304.15464</v>
      </c>
      <c r="DK11" s="48">
        <f t="shared" si="39"/>
        <v>163.920000000019</v>
      </c>
      <c r="DL11" s="34">
        <v>16529.76</v>
      </c>
      <c r="DM11" s="60">
        <f t="shared" si="40"/>
        <v>0</v>
      </c>
      <c r="DN11" s="34">
        <v>18824.762</v>
      </c>
      <c r="DO11" s="48">
        <f t="shared" si="41"/>
        <v>44.2610000000022</v>
      </c>
      <c r="DP11" s="34">
        <v>173.289</v>
      </c>
      <c r="DQ11" s="55">
        <f t="shared" si="48"/>
        <v>526.00000000001</v>
      </c>
      <c r="DR11" s="86">
        <v>55227.1999999994</v>
      </c>
      <c r="DS11" s="86">
        <v>1170</v>
      </c>
      <c r="DT11" s="86">
        <f t="shared" ref="DT11:DT20" si="88">DR11+DS11</f>
        <v>56397.1999999994</v>
      </c>
      <c r="DU11" s="90">
        <v>350</v>
      </c>
      <c r="DV11" s="88">
        <v>15756</v>
      </c>
      <c r="DW11" s="90">
        <v>34577</v>
      </c>
      <c r="DX11" s="92"/>
      <c r="DY11" s="107">
        <f t="shared" si="68"/>
        <v>0</v>
      </c>
      <c r="DZ11" s="108">
        <f t="shared" si="79"/>
        <v>3.34285714285714</v>
      </c>
      <c r="EA11" s="46"/>
      <c r="EB11" s="110">
        <f t="shared" si="69"/>
        <v>261.209999999991</v>
      </c>
      <c r="EC11" s="110">
        <f t="shared" si="70"/>
        <v>357.728000000002</v>
      </c>
      <c r="ED11" s="110">
        <f t="shared" si="71"/>
        <v>1342.17600000001</v>
      </c>
      <c r="EE11" s="110">
        <f t="shared" si="72"/>
        <v>314.120000000003</v>
      </c>
      <c r="EF11" s="110">
        <f t="shared" si="73"/>
        <v>435.704000000001</v>
      </c>
      <c r="EG11" s="110">
        <f t="shared" si="74"/>
        <v>0</v>
      </c>
      <c r="EH11" s="117">
        <f t="shared" si="57"/>
        <v>2710.93800000001</v>
      </c>
      <c r="EK11" s="118" t="s">
        <v>95</v>
      </c>
      <c r="EL11" s="118">
        <v>8650043053</v>
      </c>
      <c r="EM11" s="118"/>
      <c r="EY11" s="111">
        <f t="shared" si="58"/>
        <v>1636.05600000001</v>
      </c>
      <c r="EZ11" s="111">
        <f t="shared" si="59"/>
        <v>2710.93800000001</v>
      </c>
      <c r="FA11" s="121">
        <f t="shared" si="43"/>
        <v>8153.41199999947</v>
      </c>
      <c r="FB11" s="111">
        <f t="shared" si="49"/>
        <v>0</v>
      </c>
      <c r="FC11" s="111">
        <f t="shared" si="50"/>
        <v>15.5999999997221</v>
      </c>
      <c r="FD11" s="111">
        <f t="shared" ref="FD11:FD27" si="89">AS11</f>
        <v>1152.69999999998</v>
      </c>
      <c r="FE11" s="111">
        <f t="shared" si="51"/>
        <v>1287.75999999999</v>
      </c>
      <c r="FF11" s="111">
        <f t="shared" si="52"/>
        <v>2045.99999999982</v>
      </c>
      <c r="FG11" s="111">
        <f t="shared" si="53"/>
        <v>3651.35199999996</v>
      </c>
      <c r="FH11" s="111" t="e">
        <f>#REF!</f>
        <v>#REF!</v>
      </c>
      <c r="FI11" s="121" t="e">
        <f t="shared" si="61"/>
        <v>#REF!</v>
      </c>
    </row>
    <row r="12" s="18" customFormat="1" ht="24.95" customHeight="1" spans="1:165">
      <c r="A12" s="33">
        <v>45757</v>
      </c>
      <c r="B12" s="34">
        <v>32.126392</v>
      </c>
      <c r="C12" s="39">
        <f t="shared" si="85"/>
        <v>224.017999999994</v>
      </c>
      <c r="D12" s="36">
        <v>12296.578</v>
      </c>
      <c r="E12" s="39">
        <f t="shared" si="1"/>
        <v>40.4750000000004</v>
      </c>
      <c r="F12" s="34">
        <v>0</v>
      </c>
      <c r="G12" s="39">
        <v>0</v>
      </c>
      <c r="H12" s="34">
        <v>173.18928</v>
      </c>
      <c r="I12" s="39">
        <f t="shared" si="3"/>
        <v>1335.86</v>
      </c>
      <c r="J12" s="34">
        <v>5673.9204</v>
      </c>
      <c r="K12" s="35">
        <f t="shared" ref="K12:K27" si="90">(J13-J12)</f>
        <v>37.8847999999998</v>
      </c>
      <c r="L12" s="34">
        <v>26725.625</v>
      </c>
      <c r="M12" s="43">
        <f t="shared" si="44"/>
        <v>115.525000000001</v>
      </c>
      <c r="N12" s="34">
        <v>3517.4</v>
      </c>
      <c r="O12" s="39">
        <f t="shared" si="6"/>
        <v>4154.99999999975</v>
      </c>
      <c r="P12" s="34">
        <v>72.310912</v>
      </c>
      <c r="Q12" s="50">
        <f t="shared" si="7"/>
        <v>301.079999999999</v>
      </c>
      <c r="R12" s="34">
        <v>2245522.85</v>
      </c>
      <c r="S12" s="52">
        <f t="shared" si="8"/>
        <v>3640.21900000004</v>
      </c>
      <c r="T12" s="34">
        <v>2488.7358</v>
      </c>
      <c r="U12" s="50">
        <f t="shared" si="62"/>
        <v>6303.80000000014</v>
      </c>
      <c r="V12" s="34">
        <v>653.24764</v>
      </c>
      <c r="W12" s="39">
        <f t="shared" si="86"/>
        <v>1849.06000000001</v>
      </c>
      <c r="X12" s="34">
        <v>50.532372</v>
      </c>
      <c r="Y12" s="39">
        <f t="shared" si="10"/>
        <v>15915.9999999972</v>
      </c>
      <c r="Z12" s="34">
        <v>8242.7488</v>
      </c>
      <c r="AA12" s="35">
        <f t="shared" si="45"/>
        <v>383.801600000001</v>
      </c>
      <c r="AB12" s="34">
        <v>125.03881</v>
      </c>
      <c r="AC12" s="39">
        <f t="shared" si="11"/>
        <v>489.140000000006</v>
      </c>
      <c r="AD12" s="34">
        <v>759582.998</v>
      </c>
      <c r="AE12" s="43">
        <f t="shared" si="12"/>
        <v>336.821999999927</v>
      </c>
      <c r="AF12" s="34">
        <v>3308005.685</v>
      </c>
      <c r="AG12" s="43">
        <f t="shared" si="13"/>
        <v>676.55700000003</v>
      </c>
      <c r="AH12" s="38">
        <v>32.20135</v>
      </c>
      <c r="AI12" s="39">
        <f t="shared" si="14"/>
        <v>5150.07</v>
      </c>
      <c r="AJ12" s="34">
        <v>267.81052</v>
      </c>
      <c r="AK12" s="39">
        <f t="shared" si="15"/>
        <v>1092.82000000002</v>
      </c>
      <c r="AL12" s="34">
        <v>714.6324</v>
      </c>
      <c r="AM12" s="39">
        <v>2057</v>
      </c>
      <c r="AN12" s="34">
        <v>392.44408</v>
      </c>
      <c r="AO12" s="48">
        <f t="shared" si="17"/>
        <v>0</v>
      </c>
      <c r="AP12" s="54">
        <v>3970.9356</v>
      </c>
      <c r="AQ12" s="48">
        <f t="shared" si="18"/>
        <v>10.4000000001179</v>
      </c>
      <c r="AR12" s="34">
        <v>297.42404</v>
      </c>
      <c r="AS12" s="39">
        <f t="shared" si="80"/>
        <v>983.580000000018</v>
      </c>
      <c r="AT12" s="34">
        <v>363.13316</v>
      </c>
      <c r="AU12" s="55">
        <f t="shared" si="20"/>
        <v>1285.56000000003</v>
      </c>
      <c r="AV12" s="34">
        <v>206863.81</v>
      </c>
      <c r="AW12" s="39">
        <f t="shared" si="81"/>
        <v>176.04800000001</v>
      </c>
      <c r="AX12" s="56">
        <v>52689.758</v>
      </c>
      <c r="AY12" s="39">
        <f t="shared" si="82"/>
        <v>136.195</v>
      </c>
      <c r="AZ12" s="34">
        <v>1785.142</v>
      </c>
      <c r="BA12" s="48">
        <f t="shared" si="23"/>
        <v>2642.00000000005</v>
      </c>
      <c r="BB12" s="34">
        <v>644.1242</v>
      </c>
      <c r="BC12" s="52">
        <f t="shared" si="24"/>
        <v>420.200000000023</v>
      </c>
      <c r="BD12" s="34">
        <v>941.28592</v>
      </c>
      <c r="BE12" s="59">
        <f t="shared" si="63"/>
        <v>3.03999999994176</v>
      </c>
      <c r="BF12" s="34">
        <v>20684</v>
      </c>
      <c r="BG12" s="48">
        <f t="shared" si="75"/>
        <v>0</v>
      </c>
      <c r="BH12" s="34">
        <v>32994</v>
      </c>
      <c r="BI12" s="48">
        <f t="shared" si="54"/>
        <v>4830</v>
      </c>
      <c r="BJ12" s="34">
        <v>42289</v>
      </c>
      <c r="BK12" s="43">
        <f t="shared" si="25"/>
        <v>600</v>
      </c>
      <c r="BL12" s="34">
        <v>90.747168</v>
      </c>
      <c r="BM12" s="48">
        <f t="shared" si="76"/>
        <v>11728.232</v>
      </c>
      <c r="BN12" s="51">
        <v>0</v>
      </c>
      <c r="BO12" s="64">
        <v>0</v>
      </c>
      <c r="BP12" s="34">
        <v>93.8242</v>
      </c>
      <c r="BQ12" s="48">
        <f t="shared" si="26"/>
        <v>1470.79199999999</v>
      </c>
      <c r="BR12" s="34">
        <v>114.39222</v>
      </c>
      <c r="BS12" s="55">
        <f t="shared" si="27"/>
        <v>261.64</v>
      </c>
      <c r="BT12" s="34">
        <v>37.37062</v>
      </c>
      <c r="BU12" s="48">
        <f t="shared" si="55"/>
        <v>321.472</v>
      </c>
      <c r="BV12" s="34">
        <v>98.201368</v>
      </c>
      <c r="BW12" s="55">
        <f t="shared" si="64"/>
        <v>1293.128</v>
      </c>
      <c r="BX12" s="34">
        <v>517.7372</v>
      </c>
      <c r="BY12" s="55">
        <f t="shared" si="65"/>
        <v>301.559999999995</v>
      </c>
      <c r="BZ12" s="34">
        <v>29.615136</v>
      </c>
      <c r="CA12" s="55">
        <f t="shared" si="28"/>
        <v>402.678000000002</v>
      </c>
      <c r="CB12" s="34">
        <v>341.266</v>
      </c>
      <c r="CC12" s="55">
        <f t="shared" si="66"/>
        <v>0</v>
      </c>
      <c r="CD12" s="34">
        <v>1741.462</v>
      </c>
      <c r="CE12" s="39">
        <f t="shared" si="56"/>
        <v>8.20100000000002</v>
      </c>
      <c r="CF12" s="66">
        <v>220362.88</v>
      </c>
      <c r="CG12" s="39">
        <f t="shared" si="30"/>
        <v>79.3439999999828</v>
      </c>
      <c r="CH12" s="34">
        <v>3109.4</v>
      </c>
      <c r="CI12" s="39">
        <f t="shared" si="87"/>
        <v>699.999999999818</v>
      </c>
      <c r="CJ12" s="34">
        <v>3231.6</v>
      </c>
      <c r="CK12" s="55">
        <f t="shared" si="67"/>
        <v>700.000000000273</v>
      </c>
      <c r="CL12" s="70">
        <v>990.79</v>
      </c>
      <c r="CM12" s="55">
        <f t="shared" si="32"/>
        <v>1150.00000000009</v>
      </c>
      <c r="CN12" s="34">
        <v>0</v>
      </c>
      <c r="CO12" s="74"/>
      <c r="CP12" s="74"/>
      <c r="CQ12" s="39">
        <v>0</v>
      </c>
      <c r="CR12" s="34">
        <v>6519600.242</v>
      </c>
      <c r="CS12" s="43">
        <f t="shared" si="84"/>
        <v>4124.40299999993</v>
      </c>
      <c r="CT12" s="34">
        <v>3854.3216</v>
      </c>
      <c r="CU12" s="55">
        <f t="shared" si="83"/>
        <v>1628.3999999996</v>
      </c>
      <c r="CV12" s="34">
        <v>236.55564</v>
      </c>
      <c r="CW12" s="39">
        <f t="shared" si="77"/>
        <v>206.41999999998</v>
      </c>
      <c r="CX12" s="76">
        <v>638.496</v>
      </c>
      <c r="CY12" s="55">
        <f t="shared" ref="CY12:CY27" si="91">(CX13-CX12)*1000</f>
        <v>0</v>
      </c>
      <c r="CZ12" s="74"/>
      <c r="DA12" s="34">
        <v>14.617341</v>
      </c>
      <c r="DB12" s="48">
        <f t="shared" si="46"/>
        <v>320.550000000001</v>
      </c>
      <c r="DC12" s="35">
        <f t="shared" si="47"/>
        <v>7964.55900000033</v>
      </c>
      <c r="DD12" s="34">
        <v>4086.4392</v>
      </c>
      <c r="DE12" s="48">
        <f t="shared" si="37"/>
        <v>2044.80000000012</v>
      </c>
      <c r="DF12" s="34">
        <v>0</v>
      </c>
      <c r="DG12" s="55">
        <f t="shared" si="78"/>
        <v>0</v>
      </c>
      <c r="DH12" s="34">
        <v>3852.0988</v>
      </c>
      <c r="DI12" s="55">
        <f t="shared" si="38"/>
        <v>1088.79999999999</v>
      </c>
      <c r="DJ12" s="34">
        <v>304.31856</v>
      </c>
      <c r="DK12" s="48">
        <f t="shared" si="39"/>
        <v>178.139999999985</v>
      </c>
      <c r="DL12" s="34">
        <v>16529.76</v>
      </c>
      <c r="DM12" s="60">
        <f t="shared" si="40"/>
        <v>247.09376</v>
      </c>
      <c r="DN12" s="34">
        <v>18869.023</v>
      </c>
      <c r="DO12" s="55">
        <f t="shared" ref="DO12:DO27" si="92">DN13-DN12</f>
        <v>47.2729999999974</v>
      </c>
      <c r="DP12" s="34">
        <v>173.815</v>
      </c>
      <c r="DQ12" s="55">
        <f t="shared" si="48"/>
        <v>497.000000000014</v>
      </c>
      <c r="DR12" s="86">
        <v>47893.6000000012</v>
      </c>
      <c r="DS12" s="86">
        <v>7121</v>
      </c>
      <c r="DT12" s="86">
        <f t="shared" si="88"/>
        <v>55014.6000000012</v>
      </c>
      <c r="DU12" s="90">
        <v>1800</v>
      </c>
      <c r="DV12" s="88">
        <v>13866</v>
      </c>
      <c r="DW12" s="90">
        <v>15438</v>
      </c>
      <c r="DX12" s="93"/>
      <c r="DY12" s="107">
        <f t="shared" si="68"/>
        <v>247.09376</v>
      </c>
      <c r="DZ12" s="108">
        <f>DS12/DW12</f>
        <v>0.461264412488664</v>
      </c>
      <c r="EA12" s="46"/>
      <c r="EB12" s="110">
        <f t="shared" si="69"/>
        <v>261.64</v>
      </c>
      <c r="EC12" s="110">
        <f t="shared" si="70"/>
        <v>321.472</v>
      </c>
      <c r="ED12" s="110">
        <f t="shared" si="71"/>
        <v>1293.128</v>
      </c>
      <c r="EE12" s="110">
        <f t="shared" si="72"/>
        <v>301.559999999995</v>
      </c>
      <c r="EF12" s="110">
        <f t="shared" si="73"/>
        <v>402.678000000002</v>
      </c>
      <c r="EG12" s="110">
        <f t="shared" si="74"/>
        <v>0</v>
      </c>
      <c r="EH12" s="117">
        <f t="shared" si="57"/>
        <v>2580.47799999999</v>
      </c>
      <c r="EK12" s="93" t="s">
        <v>96</v>
      </c>
      <c r="EL12" s="93" t="s">
        <v>97</v>
      </c>
      <c r="EM12" s="93" t="s">
        <v>98</v>
      </c>
      <c r="EY12" s="111">
        <f t="shared" si="58"/>
        <v>1470.79199999999</v>
      </c>
      <c r="EZ12" s="111">
        <f t="shared" si="59"/>
        <v>2580.47799999999</v>
      </c>
      <c r="FA12" s="121">
        <f t="shared" si="43"/>
        <v>7964.55900000033</v>
      </c>
      <c r="FB12" s="111">
        <f t="shared" si="49"/>
        <v>0</v>
      </c>
      <c r="FC12" s="111">
        <f t="shared" si="50"/>
        <v>10.4000000001179</v>
      </c>
      <c r="FD12" s="111">
        <f t="shared" si="89"/>
        <v>983.580000000018</v>
      </c>
      <c r="FE12" s="111">
        <f t="shared" si="51"/>
        <v>1285.56000000003</v>
      </c>
      <c r="FF12" s="111">
        <f t="shared" si="52"/>
        <v>2044.80000000012</v>
      </c>
      <c r="FG12" s="111">
        <f t="shared" si="53"/>
        <v>3640.21900000004</v>
      </c>
      <c r="FH12" s="111" t="e">
        <f>#REF!</f>
        <v>#REF!</v>
      </c>
      <c r="FI12" s="121" t="e">
        <f t="shared" si="61"/>
        <v>#REF!</v>
      </c>
    </row>
    <row r="13" s="19" customFormat="1" ht="24.95" customHeight="1" spans="1:165">
      <c r="A13" s="33">
        <v>45758</v>
      </c>
      <c r="B13" s="34">
        <v>32.35041</v>
      </c>
      <c r="C13" s="39">
        <f t="shared" si="85"/>
        <v>158.02</v>
      </c>
      <c r="D13" s="36">
        <v>12337.053</v>
      </c>
      <c r="E13" s="39">
        <f>(D14-D13)</f>
        <v>36.5709999999999</v>
      </c>
      <c r="F13" s="34">
        <v>0</v>
      </c>
      <c r="G13" s="39">
        <f t="shared" si="2"/>
        <v>0</v>
      </c>
      <c r="H13" s="34">
        <v>174.52514</v>
      </c>
      <c r="I13" s="39">
        <f t="shared" si="3"/>
        <v>1323.20000000001</v>
      </c>
      <c r="J13" s="34">
        <v>5711.8052</v>
      </c>
      <c r="K13" s="35">
        <f t="shared" si="90"/>
        <v>34.8948</v>
      </c>
      <c r="L13" s="34">
        <v>26841.15</v>
      </c>
      <c r="M13" s="43">
        <f t="shared" si="44"/>
        <v>106.912999999997</v>
      </c>
      <c r="N13" s="34">
        <v>3521.555</v>
      </c>
      <c r="O13" s="39">
        <f t="shared" si="6"/>
        <v>4173.00000000023</v>
      </c>
      <c r="P13" s="34">
        <v>72.611992</v>
      </c>
      <c r="Q13" s="50">
        <f t="shared" si="7"/>
        <v>369.759999999999</v>
      </c>
      <c r="R13" s="34">
        <v>2249163.069</v>
      </c>
      <c r="S13" s="52">
        <f t="shared" ref="S13:S18" si="93">(R14-R13)</f>
        <v>3607.11799999978</v>
      </c>
      <c r="T13" s="34">
        <v>2495.0396</v>
      </c>
      <c r="U13" s="50">
        <f t="shared" si="62"/>
        <v>6100.19999999986</v>
      </c>
      <c r="V13" s="34">
        <v>655.0967</v>
      </c>
      <c r="W13" s="39">
        <f t="shared" si="86"/>
        <v>2041.73999999989</v>
      </c>
      <c r="X13" s="34">
        <v>50.548288</v>
      </c>
      <c r="Y13" s="39">
        <f t="shared" si="10"/>
        <v>15343.9999999989</v>
      </c>
      <c r="Z13" s="34">
        <v>8626.5504</v>
      </c>
      <c r="AA13" s="35">
        <f t="shared" si="45"/>
        <v>363.5648</v>
      </c>
      <c r="AB13" s="34">
        <v>125.52795</v>
      </c>
      <c r="AC13" s="39">
        <f t="shared" si="11"/>
        <v>468.490000000003</v>
      </c>
      <c r="AD13" s="34">
        <v>759919.82</v>
      </c>
      <c r="AE13" s="43">
        <f t="shared" si="12"/>
        <v>322.167000000016</v>
      </c>
      <c r="AF13" s="34">
        <v>3308682.242</v>
      </c>
      <c r="AG13" s="43">
        <f t="shared" si="13"/>
        <v>859.848999999929</v>
      </c>
      <c r="AH13" s="38">
        <v>37.35142</v>
      </c>
      <c r="AI13" s="39">
        <f t="shared" ref="AI13:AI27" si="94">(AH14-AH13)*1000</f>
        <v>4765.828</v>
      </c>
      <c r="AJ13" s="34">
        <v>268.90334</v>
      </c>
      <c r="AK13" s="39">
        <f t="shared" si="15"/>
        <v>1032.94</v>
      </c>
      <c r="AL13" s="34">
        <v>1507.1367</v>
      </c>
      <c r="AM13" s="39">
        <f>(AL14-AL13)</f>
        <v>1919.1009</v>
      </c>
      <c r="AN13" s="34">
        <v>392.44408</v>
      </c>
      <c r="AO13" s="48">
        <f t="shared" si="17"/>
        <v>0</v>
      </c>
      <c r="AP13" s="54">
        <v>3970.946</v>
      </c>
      <c r="AQ13" s="48">
        <f t="shared" si="18"/>
        <v>32.4000000000524</v>
      </c>
      <c r="AR13" s="34">
        <v>298.40762</v>
      </c>
      <c r="AS13" s="39">
        <f t="shared" si="80"/>
        <v>1113.25999999997</v>
      </c>
      <c r="AT13" s="34">
        <v>364.41872</v>
      </c>
      <c r="AU13" s="39">
        <f t="shared" si="80"/>
        <v>1283.91999999997</v>
      </c>
      <c r="AV13" s="34">
        <v>207039.858</v>
      </c>
      <c r="AW13" s="39">
        <f t="shared" si="81"/>
        <v>179.557000000001</v>
      </c>
      <c r="AX13" s="56">
        <v>52825.953</v>
      </c>
      <c r="AY13" s="39">
        <f t="shared" si="82"/>
        <v>105.919999999998</v>
      </c>
      <c r="AZ13" s="34">
        <v>1787.784</v>
      </c>
      <c r="BA13" s="48">
        <f t="shared" si="23"/>
        <v>1917.99999999989</v>
      </c>
      <c r="BB13" s="34">
        <v>644.5444</v>
      </c>
      <c r="BC13" s="52">
        <f t="shared" si="24"/>
        <v>295.839999999998</v>
      </c>
      <c r="BD13" s="34">
        <v>941.28896</v>
      </c>
      <c r="BE13" s="59">
        <f t="shared" si="63"/>
        <v>3.04000000005544</v>
      </c>
      <c r="BF13" s="34">
        <v>20684</v>
      </c>
      <c r="BG13" s="48">
        <f t="shared" si="75"/>
        <v>0</v>
      </c>
      <c r="BH13" s="34">
        <v>33477</v>
      </c>
      <c r="BI13" s="48">
        <f t="shared" si="54"/>
        <v>4830</v>
      </c>
      <c r="BJ13" s="34">
        <v>42349</v>
      </c>
      <c r="BK13" s="43">
        <f t="shared" si="25"/>
        <v>3510</v>
      </c>
      <c r="BL13" s="34">
        <v>102.4754</v>
      </c>
      <c r="BM13" s="48">
        <f t="shared" si="76"/>
        <v>11721.43</v>
      </c>
      <c r="BN13" s="51">
        <v>0</v>
      </c>
      <c r="BO13" s="63">
        <v>0</v>
      </c>
      <c r="BP13" s="34">
        <v>95.294992</v>
      </c>
      <c r="BQ13" s="48">
        <f t="shared" si="26"/>
        <v>1306.63200000001</v>
      </c>
      <c r="BR13" s="34">
        <v>114.65386</v>
      </c>
      <c r="BS13" s="55">
        <f t="shared" si="27"/>
        <v>323.640000000012</v>
      </c>
      <c r="BT13" s="34">
        <v>37.692092</v>
      </c>
      <c r="BU13" s="48">
        <f t="shared" si="55"/>
        <v>340.356</v>
      </c>
      <c r="BV13" s="34">
        <v>99.494496</v>
      </c>
      <c r="BW13" s="55">
        <f t="shared" si="64"/>
        <v>1157.394</v>
      </c>
      <c r="BX13" s="34">
        <v>518.03876</v>
      </c>
      <c r="BY13" s="55">
        <f t="shared" si="65"/>
        <v>279.879999999935</v>
      </c>
      <c r="BZ13" s="34">
        <v>30.017814</v>
      </c>
      <c r="CA13" s="55">
        <f t="shared" si="28"/>
        <v>344.097999999999</v>
      </c>
      <c r="CB13" s="51">
        <v>341.266</v>
      </c>
      <c r="CC13" s="55">
        <f t="shared" si="66"/>
        <v>0</v>
      </c>
      <c r="CD13" s="34">
        <v>1749.663</v>
      </c>
      <c r="CE13" s="39">
        <f t="shared" si="29"/>
        <v>4.31700000000001</v>
      </c>
      <c r="CF13" s="66">
        <v>220442.224</v>
      </c>
      <c r="CG13" s="39">
        <f t="shared" si="30"/>
        <v>63.2799999999988</v>
      </c>
      <c r="CH13" s="34">
        <v>3110.1</v>
      </c>
      <c r="CI13" s="39">
        <f t="shared" si="87"/>
        <v>700.000000000273</v>
      </c>
      <c r="CJ13" s="34">
        <v>3232.3</v>
      </c>
      <c r="CK13" s="55">
        <f t="shared" ref="CK13:CK25" si="95">(CJ14-CJ13)*1000</f>
        <v>699.999999999818</v>
      </c>
      <c r="CL13" s="70">
        <v>991.94</v>
      </c>
      <c r="CM13" s="55">
        <f t="shared" si="32"/>
        <v>1179.99999999995</v>
      </c>
      <c r="CN13" s="34">
        <v>0</v>
      </c>
      <c r="CO13" s="71"/>
      <c r="CP13" s="71"/>
      <c r="CQ13" s="43">
        <v>0</v>
      </c>
      <c r="CR13" s="34">
        <v>6523724.645</v>
      </c>
      <c r="CS13" s="43">
        <f t="shared" si="84"/>
        <v>4042.50800000038</v>
      </c>
      <c r="CT13" s="34">
        <v>3855.95</v>
      </c>
      <c r="CU13" s="55">
        <f t="shared" si="83"/>
        <v>1523.20000000009</v>
      </c>
      <c r="CV13" s="34">
        <v>236.76206</v>
      </c>
      <c r="CW13" s="39">
        <f t="shared" si="77"/>
        <v>443.700000000007</v>
      </c>
      <c r="CX13" s="76">
        <v>638.496</v>
      </c>
      <c r="CY13" s="55">
        <f t="shared" si="91"/>
        <v>0</v>
      </c>
      <c r="CZ13" s="71"/>
      <c r="DA13" s="34">
        <v>14.937891</v>
      </c>
      <c r="DB13" s="48">
        <f t="shared" si="46"/>
        <v>315.507999999999</v>
      </c>
      <c r="DC13" s="35">
        <f t="shared" si="47"/>
        <v>8095.09799999966</v>
      </c>
      <c r="DD13" s="34">
        <v>4088.484</v>
      </c>
      <c r="DE13" s="48">
        <f t="shared" si="37"/>
        <v>2058.39999999989</v>
      </c>
      <c r="DF13" s="34">
        <v>0</v>
      </c>
      <c r="DG13" s="55">
        <f t="shared" si="78"/>
        <v>0</v>
      </c>
      <c r="DH13" s="34">
        <v>3853.1876</v>
      </c>
      <c r="DI13" s="55">
        <f t="shared" si="38"/>
        <v>739.599999999882</v>
      </c>
      <c r="DJ13" s="34">
        <v>304.4967</v>
      </c>
      <c r="DK13" s="48">
        <f t="shared" ref="DK13:DK20" si="96">(DJ14-DJ13)*1000</f>
        <v>182.640000000049</v>
      </c>
      <c r="DL13" s="34">
        <v>16613.92</v>
      </c>
      <c r="DM13" s="60">
        <f t="shared" si="40"/>
        <v>614.09376000001</v>
      </c>
      <c r="DN13" s="34">
        <v>18916.296</v>
      </c>
      <c r="DO13" s="55">
        <f t="shared" si="92"/>
        <v>50.3890000000029</v>
      </c>
      <c r="DP13" s="34">
        <v>174.312</v>
      </c>
      <c r="DQ13" s="55">
        <f t="shared" si="48"/>
        <v>435.000000000002</v>
      </c>
      <c r="DR13" s="86">
        <v>41620</v>
      </c>
      <c r="DS13" s="86">
        <v>16429</v>
      </c>
      <c r="DT13" s="86">
        <f t="shared" si="88"/>
        <v>58049</v>
      </c>
      <c r="DU13" s="90">
        <v>4200</v>
      </c>
      <c r="DV13" s="88">
        <v>9627</v>
      </c>
      <c r="DW13" s="90">
        <v>2937</v>
      </c>
      <c r="DX13" s="93" t="s">
        <v>99</v>
      </c>
      <c r="DY13" s="107">
        <f t="shared" si="68"/>
        <v>614.09376000001</v>
      </c>
      <c r="DZ13" s="108">
        <f>DS13/DU13</f>
        <v>3.91166666666667</v>
      </c>
      <c r="EA13" s="109"/>
      <c r="EB13" s="110">
        <f t="shared" si="69"/>
        <v>323.640000000012</v>
      </c>
      <c r="EC13" s="110">
        <f t="shared" si="70"/>
        <v>340.356</v>
      </c>
      <c r="ED13" s="110">
        <f t="shared" si="71"/>
        <v>1157.394</v>
      </c>
      <c r="EE13" s="110">
        <f t="shared" si="72"/>
        <v>279.879999999935</v>
      </c>
      <c r="EF13" s="110">
        <f t="shared" si="73"/>
        <v>344.097999999999</v>
      </c>
      <c r="EG13" s="110">
        <f t="shared" si="74"/>
        <v>0</v>
      </c>
      <c r="EH13" s="117">
        <f t="shared" si="57"/>
        <v>2445.36799999994</v>
      </c>
      <c r="EK13" s="92" t="s">
        <v>100</v>
      </c>
      <c r="EL13" s="119">
        <v>9805973808</v>
      </c>
      <c r="EM13" s="120" t="s">
        <v>101</v>
      </c>
      <c r="EY13" s="111">
        <f t="shared" si="58"/>
        <v>1306.63200000001</v>
      </c>
      <c r="EZ13" s="111">
        <f t="shared" si="59"/>
        <v>2445.36799999994</v>
      </c>
      <c r="FA13" s="121">
        <f t="shared" si="43"/>
        <v>8095.09799999966</v>
      </c>
      <c r="FB13" s="111">
        <f t="shared" si="49"/>
        <v>0</v>
      </c>
      <c r="FC13" s="111">
        <f t="shared" si="50"/>
        <v>32.4000000000524</v>
      </c>
      <c r="FD13" s="111">
        <f t="shared" si="89"/>
        <v>1113.25999999997</v>
      </c>
      <c r="FE13" s="111">
        <f t="shared" si="51"/>
        <v>1283.91999999997</v>
      </c>
      <c r="FF13" s="111">
        <f t="shared" si="52"/>
        <v>2058.39999999989</v>
      </c>
      <c r="FG13" s="111">
        <f t="shared" si="53"/>
        <v>3607.11799999978</v>
      </c>
      <c r="FH13" s="111" t="e">
        <f>#REF!</f>
        <v>#REF!</v>
      </c>
      <c r="FI13" s="121" t="e">
        <f t="shared" si="61"/>
        <v>#REF!</v>
      </c>
    </row>
    <row r="14" s="19" customFormat="1" ht="24.95" customHeight="1" spans="1:165">
      <c r="A14" s="33">
        <v>45759</v>
      </c>
      <c r="B14" s="34">
        <v>32.50843</v>
      </c>
      <c r="C14" s="39">
        <f t="shared" si="85"/>
        <v>194.694000000005</v>
      </c>
      <c r="D14" s="36">
        <v>12373.624</v>
      </c>
      <c r="E14" s="39">
        <f>(D15-D14)</f>
        <v>41.5910000000003</v>
      </c>
      <c r="F14" s="34">
        <v>0</v>
      </c>
      <c r="G14" s="39">
        <f>G17</f>
        <v>0</v>
      </c>
      <c r="H14" s="34">
        <v>175.84834</v>
      </c>
      <c r="I14" s="39">
        <f t="shared" si="3"/>
        <v>1364.99999999998</v>
      </c>
      <c r="J14" s="34">
        <v>5746.7</v>
      </c>
      <c r="K14" s="35">
        <f t="shared" si="90"/>
        <v>40.0704000000005</v>
      </c>
      <c r="L14" s="34">
        <v>26948.063</v>
      </c>
      <c r="M14" s="43">
        <f t="shared" si="44"/>
        <v>226.734</v>
      </c>
      <c r="N14" s="34">
        <v>3525.728</v>
      </c>
      <c r="O14" s="39">
        <f>('(1) Data sheet'!N15-'(1) Data sheet'!N14)*1000</f>
        <v>4186.00000000015</v>
      </c>
      <c r="P14" s="34">
        <v>72.981752</v>
      </c>
      <c r="Q14" s="50">
        <f t="shared" si="7"/>
        <v>497.280000000003</v>
      </c>
      <c r="R14" s="34">
        <v>2252770.187</v>
      </c>
      <c r="S14" s="52">
        <f t="shared" si="93"/>
        <v>3693.15500000026</v>
      </c>
      <c r="T14" s="34">
        <v>2501.1398</v>
      </c>
      <c r="U14" s="50">
        <f t="shared" si="62"/>
        <v>6312.80000000015</v>
      </c>
      <c r="V14" s="34">
        <v>657.13844</v>
      </c>
      <c r="W14" s="39">
        <f t="shared" si="86"/>
        <v>2342.4</v>
      </c>
      <c r="X14" s="34">
        <v>50.563632</v>
      </c>
      <c r="Y14" s="39">
        <f t="shared" si="10"/>
        <v>15064.0000000024</v>
      </c>
      <c r="Z14" s="34">
        <v>8990.1152</v>
      </c>
      <c r="AA14" s="35">
        <f t="shared" si="45"/>
        <v>359.031199999999</v>
      </c>
      <c r="AB14" s="34">
        <v>125.99644</v>
      </c>
      <c r="AC14" s="39">
        <f t="shared" si="11"/>
        <v>439.16999999999</v>
      </c>
      <c r="AD14" s="34">
        <v>760241.987</v>
      </c>
      <c r="AE14" s="43">
        <f t="shared" si="12"/>
        <v>409.633000000031</v>
      </c>
      <c r="AF14" s="34">
        <v>3309542.091</v>
      </c>
      <c r="AG14" s="43">
        <f t="shared" si="13"/>
        <v>676.677000000142</v>
      </c>
      <c r="AH14" s="38">
        <v>42.117248</v>
      </c>
      <c r="AI14" s="39">
        <f t="shared" si="94"/>
        <v>4299.876</v>
      </c>
      <c r="AJ14" s="34">
        <v>269.93628</v>
      </c>
      <c r="AK14" s="39">
        <f t="shared" si="15"/>
        <v>1207.22000000001</v>
      </c>
      <c r="AL14" s="34">
        <v>3426.2376</v>
      </c>
      <c r="AM14" s="39">
        <f t="shared" ref="AM14:AM32" si="97">(AL15-AL14)</f>
        <v>2003.5212</v>
      </c>
      <c r="AN14" s="34">
        <v>392.44408</v>
      </c>
      <c r="AO14" s="48">
        <f t="shared" ref="AO14:AO27" si="98">(AN15-AN14)*1000</f>
        <v>0</v>
      </c>
      <c r="AP14" s="54">
        <v>3970.9784</v>
      </c>
      <c r="AQ14" s="48">
        <f t="shared" si="18"/>
        <v>0</v>
      </c>
      <c r="AR14" s="34">
        <v>299.52088</v>
      </c>
      <c r="AS14" s="39">
        <f t="shared" si="80"/>
        <v>1463.06000000004</v>
      </c>
      <c r="AT14" s="34">
        <v>365.70264</v>
      </c>
      <c r="AU14" s="39">
        <f t="shared" si="20"/>
        <v>1301.4</v>
      </c>
      <c r="AV14" s="34">
        <v>207219.415</v>
      </c>
      <c r="AW14" s="39">
        <f t="shared" si="81"/>
        <v>187.592999999993</v>
      </c>
      <c r="AX14" s="56">
        <v>52931.873</v>
      </c>
      <c r="AY14" s="39">
        <f t="shared" si="82"/>
        <v>103.097999999998</v>
      </c>
      <c r="AZ14" s="34">
        <v>1789.702</v>
      </c>
      <c r="BA14" s="48">
        <f t="shared" si="23"/>
        <v>2213.99999999994</v>
      </c>
      <c r="BB14" s="34">
        <v>644.84024</v>
      </c>
      <c r="BC14" s="52">
        <f t="shared" si="24"/>
        <v>203.600000000051</v>
      </c>
      <c r="BD14" s="34">
        <v>941.292</v>
      </c>
      <c r="BE14" s="59">
        <f t="shared" si="63"/>
        <v>3.03999999994176</v>
      </c>
      <c r="BF14" s="34">
        <v>20684</v>
      </c>
      <c r="BG14" s="48">
        <f t="shared" si="75"/>
        <v>0</v>
      </c>
      <c r="BH14" s="34">
        <v>33960</v>
      </c>
      <c r="BI14" s="48">
        <f t="shared" si="54"/>
        <v>5020</v>
      </c>
      <c r="BJ14" s="34">
        <v>42700</v>
      </c>
      <c r="BK14" s="43">
        <f t="shared" si="25"/>
        <v>3920</v>
      </c>
      <c r="BL14" s="34">
        <v>114.19683</v>
      </c>
      <c r="BM14" s="48">
        <f t="shared" si="76"/>
        <v>12434.37</v>
      </c>
      <c r="BN14" s="51">
        <v>0</v>
      </c>
      <c r="BO14" s="63">
        <v>0</v>
      </c>
      <c r="BP14" s="34">
        <v>96.601624</v>
      </c>
      <c r="BQ14" s="48">
        <f t="shared" si="26"/>
        <v>1286.99999999999</v>
      </c>
      <c r="BR14" s="34">
        <v>114.9775</v>
      </c>
      <c r="BS14" s="55">
        <f t="shared" si="27"/>
        <v>367.419999999996</v>
      </c>
      <c r="BT14" s="34">
        <v>38.032448</v>
      </c>
      <c r="BU14" s="48">
        <f t="shared" si="55"/>
        <v>335.076000000001</v>
      </c>
      <c r="BV14" s="34">
        <v>100.65189</v>
      </c>
      <c r="BW14" s="55">
        <f t="shared" si="64"/>
        <v>1130.51</v>
      </c>
      <c r="BX14" s="34">
        <v>518.31864</v>
      </c>
      <c r="BY14" s="55">
        <f t="shared" si="65"/>
        <v>317.640000000097</v>
      </c>
      <c r="BZ14" s="34">
        <v>30.361912</v>
      </c>
      <c r="CA14" s="55">
        <f t="shared" ref="CA14:CA20" si="99">(BZ15-BZ14)*1000</f>
        <v>480.475999999999</v>
      </c>
      <c r="CB14" s="51">
        <v>341.266</v>
      </c>
      <c r="CC14" s="55">
        <f t="shared" si="66"/>
        <v>0</v>
      </c>
      <c r="CD14" s="34">
        <v>1753.98</v>
      </c>
      <c r="CE14" s="39">
        <f t="shared" si="29"/>
        <v>8.10300000000007</v>
      </c>
      <c r="CF14" s="66">
        <v>220505.504</v>
      </c>
      <c r="CG14" s="39">
        <f t="shared" si="30"/>
        <v>74.7680000000109</v>
      </c>
      <c r="CH14" s="34">
        <v>3110.8</v>
      </c>
      <c r="CI14" s="39">
        <f t="shared" si="87"/>
        <v>599.999999999909</v>
      </c>
      <c r="CJ14" s="34">
        <v>3233</v>
      </c>
      <c r="CK14" s="55">
        <f t="shared" si="95"/>
        <v>800.000000000182</v>
      </c>
      <c r="CL14" s="70">
        <v>993.12</v>
      </c>
      <c r="CM14" s="55">
        <f t="shared" si="32"/>
        <v>1200.00000000005</v>
      </c>
      <c r="CN14" s="34">
        <v>0</v>
      </c>
      <c r="CO14" s="71"/>
      <c r="CP14" s="71"/>
      <c r="CQ14" s="43">
        <v>0</v>
      </c>
      <c r="CR14" s="34">
        <v>6527767.153</v>
      </c>
      <c r="CS14" s="43">
        <f t="shared" si="84"/>
        <v>4077.32700000051</v>
      </c>
      <c r="CT14" s="34">
        <v>3857.4732</v>
      </c>
      <c r="CU14" s="55">
        <f t="shared" si="83"/>
        <v>1513.19999999987</v>
      </c>
      <c r="CV14" s="34">
        <v>237.20576</v>
      </c>
      <c r="CW14" s="39">
        <f t="shared" si="77"/>
        <v>4.9799999999891</v>
      </c>
      <c r="CX14" s="76">
        <v>638.496</v>
      </c>
      <c r="CY14" s="55">
        <f t="shared" si="91"/>
        <v>0</v>
      </c>
      <c r="CZ14" s="71"/>
      <c r="DA14" s="34">
        <v>15.253399</v>
      </c>
      <c r="DB14" s="48">
        <f t="shared" si="46"/>
        <v>373.120999999999</v>
      </c>
      <c r="DC14" s="35">
        <f t="shared" si="47"/>
        <v>8548.8150000006</v>
      </c>
      <c r="DD14" s="34">
        <v>4090.5424</v>
      </c>
      <c r="DE14" s="48">
        <f t="shared" si="37"/>
        <v>2091.2000000003</v>
      </c>
      <c r="DF14" s="34">
        <v>0</v>
      </c>
      <c r="DG14" s="55">
        <f t="shared" si="78"/>
        <v>0</v>
      </c>
      <c r="DH14" s="34">
        <v>3853.9272</v>
      </c>
      <c r="DI14" s="55">
        <f t="shared" si="38"/>
        <v>341.199999999844</v>
      </c>
      <c r="DJ14" s="34">
        <v>304.67934</v>
      </c>
      <c r="DK14" s="48">
        <f t="shared" si="96"/>
        <v>100.399999999979</v>
      </c>
      <c r="DL14" s="34">
        <v>16823.08</v>
      </c>
      <c r="DM14" s="60">
        <f t="shared" si="40"/>
        <v>0</v>
      </c>
      <c r="DN14" s="34">
        <v>18966.685</v>
      </c>
      <c r="DO14" s="55">
        <f t="shared" si="92"/>
        <v>42.9300000000003</v>
      </c>
      <c r="DP14" s="34">
        <v>174.747</v>
      </c>
      <c r="DQ14" s="55">
        <f t="shared" ref="DQ14:DQ22" si="100">(DP15-DP14)*1000</f>
        <v>492.999999999995</v>
      </c>
      <c r="DR14" s="86">
        <v>61167</v>
      </c>
      <c r="DS14" s="86">
        <v>0</v>
      </c>
      <c r="DT14" s="86">
        <f t="shared" si="88"/>
        <v>61167</v>
      </c>
      <c r="DU14" s="90">
        <v>0</v>
      </c>
      <c r="DV14" s="88">
        <v>9501</v>
      </c>
      <c r="DW14" s="90">
        <v>23925</v>
      </c>
      <c r="DX14" s="93"/>
      <c r="DY14" s="107">
        <f t="shared" si="68"/>
        <v>0</v>
      </c>
      <c r="DZ14" s="108" t="e">
        <f t="shared" si="79"/>
        <v>#DIV/0!</v>
      </c>
      <c r="EA14" s="109"/>
      <c r="EB14" s="110">
        <f t="shared" si="69"/>
        <v>367.419999999996</v>
      </c>
      <c r="EC14" s="110">
        <f t="shared" si="70"/>
        <v>335.076000000001</v>
      </c>
      <c r="ED14" s="110">
        <f t="shared" si="71"/>
        <v>1130.51</v>
      </c>
      <c r="EE14" s="110">
        <f t="shared" si="72"/>
        <v>317.640000000097</v>
      </c>
      <c r="EF14" s="110">
        <f t="shared" si="73"/>
        <v>480.475999999999</v>
      </c>
      <c r="EG14" s="110">
        <f t="shared" si="74"/>
        <v>0</v>
      </c>
      <c r="EH14" s="117">
        <f t="shared" si="57"/>
        <v>2631.12200000009</v>
      </c>
      <c r="EK14" s="92" t="s">
        <v>90</v>
      </c>
      <c r="EL14" s="119">
        <v>8209029388</v>
      </c>
      <c r="EM14" s="120" t="s">
        <v>101</v>
      </c>
      <c r="EY14" s="111">
        <f t="shared" si="58"/>
        <v>1286.99999999999</v>
      </c>
      <c r="EZ14" s="111">
        <f t="shared" si="59"/>
        <v>2631.12200000009</v>
      </c>
      <c r="FA14" s="121">
        <f t="shared" si="43"/>
        <v>8548.8150000006</v>
      </c>
      <c r="FB14" s="111">
        <f t="shared" si="49"/>
        <v>0</v>
      </c>
      <c r="FC14" s="111">
        <f t="shared" si="50"/>
        <v>0</v>
      </c>
      <c r="FD14" s="111">
        <f t="shared" si="89"/>
        <v>1463.06000000004</v>
      </c>
      <c r="FE14" s="111">
        <f t="shared" si="51"/>
        <v>1301.4</v>
      </c>
      <c r="FF14" s="111">
        <f t="shared" si="52"/>
        <v>2091.2000000003</v>
      </c>
      <c r="FG14" s="111">
        <f t="shared" si="53"/>
        <v>3693.15500000026</v>
      </c>
      <c r="FH14" s="111" t="e">
        <f>#REF!</f>
        <v>#REF!</v>
      </c>
      <c r="FI14" s="121" t="e">
        <f t="shared" si="61"/>
        <v>#REF!</v>
      </c>
    </row>
    <row r="15" s="19" customFormat="1" ht="24.95" customHeight="1" spans="1:165">
      <c r="A15" s="33">
        <v>45760</v>
      </c>
      <c r="B15" s="34">
        <v>32.703124</v>
      </c>
      <c r="C15" s="39">
        <f t="shared" si="85"/>
        <v>212.607999999996</v>
      </c>
      <c r="D15" s="36">
        <v>12415.215</v>
      </c>
      <c r="E15" s="39">
        <f>(D16-D15)</f>
        <v>35.0349999999999</v>
      </c>
      <c r="F15" s="34">
        <v>0</v>
      </c>
      <c r="G15" s="39">
        <f t="shared" si="2"/>
        <v>0</v>
      </c>
      <c r="H15" s="34">
        <v>177.21334</v>
      </c>
      <c r="I15" s="39">
        <f t="shared" si="3"/>
        <v>1304.42000000002</v>
      </c>
      <c r="J15" s="34">
        <v>5786.7704</v>
      </c>
      <c r="K15" s="35">
        <f t="shared" si="90"/>
        <v>34.9735999999994</v>
      </c>
      <c r="L15" s="34">
        <v>27174.797</v>
      </c>
      <c r="M15" s="43">
        <f t="shared" si="44"/>
        <v>192.953000000001</v>
      </c>
      <c r="N15" s="34">
        <v>3529.914</v>
      </c>
      <c r="O15" s="39">
        <f t="shared" si="6"/>
        <v>4247.99999999959</v>
      </c>
      <c r="P15" s="34">
        <v>73.479032</v>
      </c>
      <c r="Q15" s="50">
        <f t="shared" si="7"/>
        <v>462.319999999991</v>
      </c>
      <c r="R15" s="34">
        <v>2256463.342</v>
      </c>
      <c r="S15" s="52">
        <f t="shared" si="93"/>
        <v>3658.3629999999</v>
      </c>
      <c r="T15" s="34">
        <v>2507.4526</v>
      </c>
      <c r="U15" s="50">
        <f t="shared" si="62"/>
        <v>5869.00000000014</v>
      </c>
      <c r="V15" s="34">
        <v>659.48084</v>
      </c>
      <c r="W15" s="39">
        <f t="shared" si="86"/>
        <v>2012.24000000002</v>
      </c>
      <c r="X15" s="34">
        <v>50.578696</v>
      </c>
      <c r="Y15" s="39">
        <f t="shared" si="10"/>
        <v>14527.9999999985</v>
      </c>
      <c r="Z15" s="34">
        <v>9349.1464</v>
      </c>
      <c r="AA15" s="35">
        <f t="shared" si="45"/>
        <v>321.7088</v>
      </c>
      <c r="AB15" s="34">
        <v>126.43561</v>
      </c>
      <c r="AC15" s="39">
        <f t="shared" si="11"/>
        <v>351.610000000008</v>
      </c>
      <c r="AD15" s="34">
        <v>760651.62</v>
      </c>
      <c r="AE15" s="43">
        <f t="shared" si="12"/>
        <v>241.844000000041</v>
      </c>
      <c r="AF15" s="34">
        <v>3310218.768</v>
      </c>
      <c r="AG15" s="43">
        <f t="shared" si="13"/>
        <v>616.18899999978</v>
      </c>
      <c r="AH15" s="38">
        <v>46.417124</v>
      </c>
      <c r="AI15" s="39">
        <f t="shared" si="94"/>
        <v>4196.6</v>
      </c>
      <c r="AJ15" s="34">
        <v>271.1435</v>
      </c>
      <c r="AK15" s="39">
        <f t="shared" si="15"/>
        <v>875.200000000007</v>
      </c>
      <c r="AL15" s="34">
        <v>5429.7588</v>
      </c>
      <c r="AM15" s="39">
        <f t="shared" si="97"/>
        <v>1480.7108</v>
      </c>
      <c r="AN15" s="34">
        <v>392.44408</v>
      </c>
      <c r="AO15" s="48">
        <f t="shared" si="98"/>
        <v>0</v>
      </c>
      <c r="AP15" s="54">
        <v>3970.9784</v>
      </c>
      <c r="AQ15" s="48">
        <f t="shared" si="18"/>
        <v>150.399999999991</v>
      </c>
      <c r="AR15" s="34">
        <v>300.98394</v>
      </c>
      <c r="AS15" s="39">
        <f t="shared" ref="AS15:AS27" si="101">(AR16-AR15)*1000</f>
        <v>967.739999999992</v>
      </c>
      <c r="AT15" s="34">
        <v>367.00404</v>
      </c>
      <c r="AU15" s="39">
        <f t="shared" si="20"/>
        <v>1249.60000000004</v>
      </c>
      <c r="AV15" s="34">
        <v>207407.008</v>
      </c>
      <c r="AW15" s="39">
        <f t="shared" si="81"/>
        <v>216.264999999985</v>
      </c>
      <c r="AX15" s="56">
        <v>53034.971</v>
      </c>
      <c r="AY15" s="39">
        <f t="shared" ref="AY15:AY18" si="102">AX16-AX15</f>
        <v>75.6320000000051</v>
      </c>
      <c r="AZ15" s="34">
        <v>1791.916</v>
      </c>
      <c r="BA15" s="48">
        <f t="shared" ref="BA15:BA27" si="103">(AZ16-AZ15)*1000</f>
        <v>2145.99999999996</v>
      </c>
      <c r="BB15" s="34">
        <v>645.04384</v>
      </c>
      <c r="BC15" s="52">
        <f t="shared" ref="BC15:BC27" si="104">(BB16-BB15)*1000</f>
        <v>362.519999999904</v>
      </c>
      <c r="BD15" s="34">
        <v>941.29504</v>
      </c>
      <c r="BE15" s="59">
        <f t="shared" si="63"/>
        <v>3.04000000005544</v>
      </c>
      <c r="BF15" s="34">
        <v>20684</v>
      </c>
      <c r="BG15" s="48">
        <f t="shared" si="75"/>
        <v>0</v>
      </c>
      <c r="BH15" s="34">
        <v>34462</v>
      </c>
      <c r="BI15" s="48">
        <f t="shared" si="54"/>
        <v>4890</v>
      </c>
      <c r="BJ15" s="34">
        <v>43092</v>
      </c>
      <c r="BK15" s="43">
        <f t="shared" si="25"/>
        <v>3820</v>
      </c>
      <c r="BL15" s="34">
        <v>126.6312</v>
      </c>
      <c r="BM15" s="48">
        <f t="shared" si="76"/>
        <v>10438.97</v>
      </c>
      <c r="BN15" s="51">
        <v>0</v>
      </c>
      <c r="BO15" s="63">
        <v>0</v>
      </c>
      <c r="BP15" s="34">
        <v>97.888624</v>
      </c>
      <c r="BQ15" s="48">
        <f t="shared" si="26"/>
        <v>1325.568</v>
      </c>
      <c r="BR15" s="34">
        <v>115.34492</v>
      </c>
      <c r="BS15" s="55">
        <f t="shared" si="27"/>
        <v>292.509999999993</v>
      </c>
      <c r="BT15" s="34">
        <v>38.367524</v>
      </c>
      <c r="BU15" s="48">
        <f t="shared" si="55"/>
        <v>351.779999999998</v>
      </c>
      <c r="BV15" s="34">
        <v>101.7824</v>
      </c>
      <c r="BW15" s="55">
        <f t="shared" si="64"/>
        <v>1134.52000000001</v>
      </c>
      <c r="BX15" s="34">
        <v>518.63628</v>
      </c>
      <c r="BY15" s="55">
        <f t="shared" ref="BY15:BY21" si="105">(BX16-BX15)*1000</f>
        <v>302.159999999958</v>
      </c>
      <c r="BZ15" s="34">
        <v>30.842388</v>
      </c>
      <c r="CA15" s="55">
        <f t="shared" si="99"/>
        <v>365.387999999999</v>
      </c>
      <c r="CB15" s="51">
        <v>341.266</v>
      </c>
      <c r="CC15" s="55">
        <f t="shared" si="66"/>
        <v>0</v>
      </c>
      <c r="CD15" s="34">
        <v>1762.083</v>
      </c>
      <c r="CE15" s="39">
        <f t="shared" si="29"/>
        <v>3.66499999999996</v>
      </c>
      <c r="CF15" s="66">
        <v>220580.272</v>
      </c>
      <c r="CG15" s="39">
        <f t="shared" si="30"/>
        <v>70.9439999999886</v>
      </c>
      <c r="CH15" s="34">
        <v>3111.4</v>
      </c>
      <c r="CI15" s="39">
        <f t="shared" si="87"/>
        <v>699.999999999818</v>
      </c>
      <c r="CJ15" s="34">
        <v>3233.8</v>
      </c>
      <c r="CK15" s="55">
        <f t="shared" si="95"/>
        <v>699.999999999818</v>
      </c>
      <c r="CL15" s="70">
        <v>994.32</v>
      </c>
      <c r="CM15" s="55">
        <f t="shared" si="32"/>
        <v>1189.99999999994</v>
      </c>
      <c r="CN15" s="34">
        <v>0</v>
      </c>
      <c r="CO15" s="71"/>
      <c r="CP15" s="71"/>
      <c r="CQ15" s="43">
        <v>0</v>
      </c>
      <c r="CR15" s="34">
        <v>6531844.48</v>
      </c>
      <c r="CS15" s="43">
        <f t="shared" ref="CS15:CS27" si="106">CR16-CR15</f>
        <v>2877.39499999955</v>
      </c>
      <c r="CT15" s="34">
        <v>3858.9864</v>
      </c>
      <c r="CU15" s="55">
        <f t="shared" si="83"/>
        <v>1372.0000000003</v>
      </c>
      <c r="CV15" s="34">
        <v>237.21074</v>
      </c>
      <c r="CW15" s="39">
        <f t="shared" si="77"/>
        <v>50.2200000000244</v>
      </c>
      <c r="CX15" s="76">
        <v>638.496</v>
      </c>
      <c r="CY15" s="55">
        <f t="shared" si="91"/>
        <v>0</v>
      </c>
      <c r="CZ15" s="71"/>
      <c r="DA15" s="34">
        <v>15.62652</v>
      </c>
      <c r="DB15" s="48">
        <f t="shared" si="46"/>
        <v>361.583000000001</v>
      </c>
      <c r="DC15" s="35">
        <f t="shared" si="47"/>
        <v>8052.10299999976</v>
      </c>
      <c r="DD15" s="34">
        <v>4092.6336</v>
      </c>
      <c r="DE15" s="48">
        <f t="shared" si="37"/>
        <v>2025.99999999984</v>
      </c>
      <c r="DF15" s="34">
        <v>0</v>
      </c>
      <c r="DG15" s="55">
        <f t="shared" si="78"/>
        <v>0</v>
      </c>
      <c r="DH15" s="34">
        <v>3854.2684</v>
      </c>
      <c r="DI15" s="55">
        <f t="shared" si="38"/>
        <v>277.199999999993</v>
      </c>
      <c r="DJ15" s="34">
        <v>304.77974</v>
      </c>
      <c r="DK15" s="48">
        <f t="shared" si="96"/>
        <v>100.000000000023</v>
      </c>
      <c r="DL15" s="34">
        <v>16823.08</v>
      </c>
      <c r="DM15" s="60">
        <f t="shared" si="40"/>
        <v>46.9172799999987</v>
      </c>
      <c r="DN15" s="34">
        <v>19009.615</v>
      </c>
      <c r="DO15" s="55">
        <f t="shared" si="92"/>
        <v>43.25</v>
      </c>
      <c r="DP15" s="34">
        <v>175.24</v>
      </c>
      <c r="DQ15" s="55">
        <f t="shared" si="100"/>
        <v>465.000000000003</v>
      </c>
      <c r="DR15" s="86">
        <v>53397</v>
      </c>
      <c r="DS15" s="86">
        <v>1453</v>
      </c>
      <c r="DT15" s="86">
        <f t="shared" si="88"/>
        <v>54850</v>
      </c>
      <c r="DU15" s="90">
        <v>460</v>
      </c>
      <c r="DV15" s="88">
        <v>8999</v>
      </c>
      <c r="DW15" s="90">
        <v>923</v>
      </c>
      <c r="DX15" s="93" t="s">
        <v>102</v>
      </c>
      <c r="DY15" s="107">
        <f t="shared" si="68"/>
        <v>46.9172799999987</v>
      </c>
      <c r="DZ15" s="108">
        <f t="shared" si="79"/>
        <v>3.15869565217391</v>
      </c>
      <c r="EA15" s="109"/>
      <c r="EB15" s="110">
        <f t="shared" si="69"/>
        <v>292.509999999993</v>
      </c>
      <c r="EC15" s="110">
        <f t="shared" si="70"/>
        <v>351.779999999998</v>
      </c>
      <c r="ED15" s="110">
        <f t="shared" si="71"/>
        <v>1134.52000000001</v>
      </c>
      <c r="EE15" s="110">
        <f t="shared" si="72"/>
        <v>302.159999999958</v>
      </c>
      <c r="EF15" s="110">
        <f t="shared" si="73"/>
        <v>365.387999999999</v>
      </c>
      <c r="EG15" s="110">
        <f t="shared" si="74"/>
        <v>0</v>
      </c>
      <c r="EH15" s="117">
        <f t="shared" si="57"/>
        <v>2446.35799999996</v>
      </c>
      <c r="EK15" s="92" t="s">
        <v>103</v>
      </c>
      <c r="EL15" s="119">
        <v>9310062369</v>
      </c>
      <c r="EM15" s="120" t="s">
        <v>101</v>
      </c>
      <c r="EY15" s="111">
        <f t="shared" si="58"/>
        <v>1325.568</v>
      </c>
      <c r="EZ15" s="111">
        <f t="shared" si="59"/>
        <v>2446.35799999996</v>
      </c>
      <c r="FA15" s="121">
        <f t="shared" si="43"/>
        <v>8052.10299999976</v>
      </c>
      <c r="FB15" s="111">
        <f t="shared" si="49"/>
        <v>0</v>
      </c>
      <c r="FC15" s="111">
        <f t="shared" si="50"/>
        <v>150.399999999991</v>
      </c>
      <c r="FD15" s="111">
        <f t="shared" si="89"/>
        <v>967.739999999992</v>
      </c>
      <c r="FE15" s="111">
        <f t="shared" si="51"/>
        <v>1249.60000000004</v>
      </c>
      <c r="FF15" s="111">
        <f t="shared" si="52"/>
        <v>2025.99999999984</v>
      </c>
      <c r="FG15" s="111">
        <f t="shared" si="53"/>
        <v>3658.3629999999</v>
      </c>
      <c r="FH15" s="111" t="e">
        <f>#REF!</f>
        <v>#REF!</v>
      </c>
      <c r="FI15" s="121" t="e">
        <f t="shared" si="61"/>
        <v>#REF!</v>
      </c>
    </row>
    <row r="16" s="19" customFormat="1" ht="24.95" customHeight="1" spans="1:165">
      <c r="A16" s="33">
        <v>45761</v>
      </c>
      <c r="B16" s="34">
        <v>32.915732</v>
      </c>
      <c r="C16" s="39">
        <f t="shared" si="85"/>
        <v>179.448000000001</v>
      </c>
      <c r="D16" s="36">
        <v>12450.25</v>
      </c>
      <c r="E16" s="39">
        <f t="shared" ref="E16:E22" si="107">(D17-D16)</f>
        <v>36.2420000000002</v>
      </c>
      <c r="F16" s="34">
        <v>0</v>
      </c>
      <c r="G16" s="39">
        <f t="shared" si="2"/>
        <v>0</v>
      </c>
      <c r="H16" s="34">
        <v>178.51776</v>
      </c>
      <c r="I16" s="39">
        <f t="shared" si="3"/>
        <v>1260.04</v>
      </c>
      <c r="J16" s="34">
        <v>5821.744</v>
      </c>
      <c r="K16" s="35">
        <f t="shared" si="90"/>
        <v>35.5188000000007</v>
      </c>
      <c r="L16" s="34">
        <v>27367.75</v>
      </c>
      <c r="M16" s="43">
        <f t="shared" ref="M16:M23" si="108">(L17-L16)</f>
        <v>210.154999999999</v>
      </c>
      <c r="N16" s="34">
        <v>3534.162</v>
      </c>
      <c r="O16" s="39">
        <f t="shared" si="6"/>
        <v>4245.00000000035</v>
      </c>
      <c r="P16" s="34">
        <v>73.941352</v>
      </c>
      <c r="Q16" s="50">
        <f t="shared" si="7"/>
        <v>476.872</v>
      </c>
      <c r="R16" s="34">
        <v>2260121.705</v>
      </c>
      <c r="S16" s="52">
        <f t="shared" si="93"/>
        <v>3658.09700000007</v>
      </c>
      <c r="T16" s="34">
        <v>2513.3216</v>
      </c>
      <c r="U16" s="50">
        <f t="shared" si="62"/>
        <v>5874.3999999997</v>
      </c>
      <c r="V16" s="34">
        <v>661.49308</v>
      </c>
      <c r="W16" s="39">
        <f t="shared" si="86"/>
        <v>2028.40000000003</v>
      </c>
      <c r="X16" s="34">
        <v>50.593224</v>
      </c>
      <c r="Y16" s="39">
        <f t="shared" si="10"/>
        <v>15912.0000000001</v>
      </c>
      <c r="Z16" s="34">
        <v>9670.8552</v>
      </c>
      <c r="AA16" s="35">
        <v>356</v>
      </c>
      <c r="AB16" s="34">
        <v>126.78722</v>
      </c>
      <c r="AC16" s="39">
        <f t="shared" si="11"/>
        <v>493.15</v>
      </c>
      <c r="AD16" s="34">
        <v>760893.464</v>
      </c>
      <c r="AE16" s="43">
        <f t="shared" ref="AE16:AE27" si="109">(AD17-AD16)</f>
        <v>546.407000000007</v>
      </c>
      <c r="AF16" s="34">
        <v>3310834.957</v>
      </c>
      <c r="AG16" s="43">
        <f t="shared" ref="AG16:AG21" si="110">(AF17-AF16)</f>
        <v>756.657000000123</v>
      </c>
      <c r="AH16" s="38">
        <v>50.613724</v>
      </c>
      <c r="AI16" s="39">
        <f t="shared" si="94"/>
        <v>5128.404</v>
      </c>
      <c r="AJ16" s="34">
        <v>272.0187</v>
      </c>
      <c r="AK16" s="39">
        <f t="shared" si="15"/>
        <v>1275.71799999998</v>
      </c>
      <c r="AL16" s="34">
        <v>6910.4696</v>
      </c>
      <c r="AM16" s="39">
        <f t="shared" si="97"/>
        <v>2049.7704</v>
      </c>
      <c r="AN16" s="34">
        <v>392.44408</v>
      </c>
      <c r="AO16" s="48">
        <f t="shared" si="98"/>
        <v>0</v>
      </c>
      <c r="AP16" s="54">
        <v>3971.1288</v>
      </c>
      <c r="AQ16" s="48">
        <f t="shared" si="18"/>
        <v>0</v>
      </c>
      <c r="AR16" s="34">
        <v>301.95168</v>
      </c>
      <c r="AS16" s="39">
        <f t="shared" si="101"/>
        <v>1446.8</v>
      </c>
      <c r="AT16" s="34">
        <v>368.25364</v>
      </c>
      <c r="AU16" s="39">
        <f t="shared" si="20"/>
        <v>1287.08</v>
      </c>
      <c r="AV16" s="34">
        <v>207623.273</v>
      </c>
      <c r="AW16" s="39">
        <f t="shared" si="81"/>
        <v>148.92200000002</v>
      </c>
      <c r="AX16" s="56">
        <v>53110.603</v>
      </c>
      <c r="AY16" s="39">
        <f t="shared" si="102"/>
        <v>110.053</v>
      </c>
      <c r="AZ16" s="34">
        <v>1794.062</v>
      </c>
      <c r="BA16" s="48">
        <f t="shared" si="103"/>
        <v>2112.00000000008</v>
      </c>
      <c r="BB16" s="34">
        <v>645.40636</v>
      </c>
      <c r="BC16" s="52">
        <f t="shared" si="104"/>
        <v>373.919999999998</v>
      </c>
      <c r="BD16" s="34">
        <v>941.29808</v>
      </c>
      <c r="BE16" s="59">
        <f t="shared" ref="BE16:BE31" si="111">(BD17-BD16)*1000</f>
        <v>3.11999999996715</v>
      </c>
      <c r="BF16" s="34">
        <v>20684</v>
      </c>
      <c r="BG16" s="48">
        <f t="shared" si="75"/>
        <v>0</v>
      </c>
      <c r="BH16" s="34">
        <v>34951</v>
      </c>
      <c r="BI16" s="48">
        <f t="shared" si="54"/>
        <v>4770</v>
      </c>
      <c r="BJ16" s="34">
        <v>43474</v>
      </c>
      <c r="BK16" s="43">
        <f t="shared" ref="BK16:BK19" si="112">(BJ17-BJ16)*10</f>
        <v>3730</v>
      </c>
      <c r="BL16" s="34">
        <v>137.07017</v>
      </c>
      <c r="BM16" s="48">
        <f t="shared" si="76"/>
        <v>12190.46</v>
      </c>
      <c r="BN16" s="51">
        <v>0</v>
      </c>
      <c r="BO16" s="63">
        <v>0</v>
      </c>
      <c r="BP16" s="34">
        <v>99.214192</v>
      </c>
      <c r="BQ16" s="48">
        <f t="shared" si="26"/>
        <v>1423.548</v>
      </c>
      <c r="BR16" s="34">
        <v>115.63743</v>
      </c>
      <c r="BS16" s="55">
        <f t="shared" si="27"/>
        <v>268.430000000009</v>
      </c>
      <c r="BT16" s="34">
        <v>38.719304</v>
      </c>
      <c r="BU16" s="48">
        <f t="shared" ref="BU16:BU27" si="113">(BT17-BT16)*1000</f>
        <v>373.019999999997</v>
      </c>
      <c r="BV16" s="34">
        <v>102.91692</v>
      </c>
      <c r="BW16" s="55">
        <f t="shared" si="64"/>
        <v>1160.11999999999</v>
      </c>
      <c r="BX16" s="34">
        <v>518.93844</v>
      </c>
      <c r="BY16" s="55">
        <f t="shared" si="105"/>
        <v>275.679999999966</v>
      </c>
      <c r="BZ16" s="34">
        <v>31.207776</v>
      </c>
      <c r="CA16" s="55">
        <f t="shared" si="99"/>
        <v>332.920000000001</v>
      </c>
      <c r="CB16" s="51">
        <v>341.266</v>
      </c>
      <c r="CC16" s="55">
        <f t="shared" si="66"/>
        <v>0</v>
      </c>
      <c r="CD16" s="34">
        <v>1765.748</v>
      </c>
      <c r="CE16" s="39">
        <f t="shared" si="29"/>
        <v>4.37599999999998</v>
      </c>
      <c r="CF16" s="66">
        <v>220651.216</v>
      </c>
      <c r="CG16" s="39">
        <f t="shared" si="30"/>
        <v>71.4560000000056</v>
      </c>
      <c r="CH16" s="34">
        <v>3112.1</v>
      </c>
      <c r="CI16" s="39">
        <f t="shared" si="87"/>
        <v>700.000000000273</v>
      </c>
      <c r="CJ16" s="34">
        <v>3234.5</v>
      </c>
      <c r="CK16" s="55">
        <f t="shared" si="95"/>
        <v>699.999999999818</v>
      </c>
      <c r="CL16" s="70">
        <v>995.51</v>
      </c>
      <c r="CM16" s="55">
        <f t="shared" si="32"/>
        <v>1180.00000000006</v>
      </c>
      <c r="CN16" s="34">
        <v>0</v>
      </c>
      <c r="CO16" s="71"/>
      <c r="CP16" s="71"/>
      <c r="CQ16" s="43">
        <v>0</v>
      </c>
      <c r="CR16" s="34">
        <v>6534721.875</v>
      </c>
      <c r="CS16" s="43">
        <f t="shared" si="106"/>
        <v>3984.4589999998</v>
      </c>
      <c r="CT16" s="34">
        <v>3860.3584</v>
      </c>
      <c r="CU16" s="55">
        <f t="shared" si="83"/>
        <v>1523.20000000009</v>
      </c>
      <c r="CV16" s="34">
        <v>237.26096</v>
      </c>
      <c r="CW16" s="39">
        <f t="shared" si="77"/>
        <v>4.93999999997641</v>
      </c>
      <c r="CX16" s="76">
        <v>638.496</v>
      </c>
      <c r="CY16" s="55">
        <f t="shared" si="91"/>
        <v>0</v>
      </c>
      <c r="CZ16" s="71"/>
      <c r="DA16" s="34">
        <v>15.988103</v>
      </c>
      <c r="DB16" s="48">
        <f t="shared" si="46"/>
        <v>354.021999999999</v>
      </c>
      <c r="DC16" s="35">
        <f t="shared" si="47"/>
        <v>8487.17699999982</v>
      </c>
      <c r="DD16" s="34">
        <v>4094.6596</v>
      </c>
      <c r="DE16" s="48">
        <f t="shared" si="37"/>
        <v>2095.19999999975</v>
      </c>
      <c r="DF16" s="34">
        <v>0</v>
      </c>
      <c r="DG16" s="55">
        <f t="shared" si="78"/>
        <v>0</v>
      </c>
      <c r="DH16" s="34">
        <v>3854.5456</v>
      </c>
      <c r="DI16" s="55">
        <f t="shared" ref="DI16:DI27" si="114">(DH17-DH16)*1000</f>
        <v>947.200000000066</v>
      </c>
      <c r="DJ16" s="34">
        <v>304.87974</v>
      </c>
      <c r="DK16" s="48">
        <f t="shared" si="96"/>
        <v>166.899999999998</v>
      </c>
      <c r="DL16" s="34">
        <v>16839.06</v>
      </c>
      <c r="DM16" s="60">
        <f t="shared" si="40"/>
        <v>0</v>
      </c>
      <c r="DN16" s="34">
        <v>19052.865</v>
      </c>
      <c r="DO16" s="55">
        <f t="shared" si="92"/>
        <v>0</v>
      </c>
      <c r="DP16" s="34">
        <v>175.705</v>
      </c>
      <c r="DQ16" s="55">
        <f t="shared" si="100"/>
        <v>586.999999999989</v>
      </c>
      <c r="DR16" s="86">
        <v>59952</v>
      </c>
      <c r="DS16" s="86">
        <v>0</v>
      </c>
      <c r="DT16" s="86">
        <f t="shared" si="88"/>
        <v>59952</v>
      </c>
      <c r="DU16" s="90">
        <v>0</v>
      </c>
      <c r="DV16" s="88">
        <v>8999</v>
      </c>
      <c r="DW16" s="90">
        <v>28800</v>
      </c>
      <c r="DX16" s="94"/>
      <c r="DY16" s="107">
        <f t="shared" si="68"/>
        <v>0</v>
      </c>
      <c r="DZ16" s="108" t="e">
        <f t="shared" si="79"/>
        <v>#DIV/0!</v>
      </c>
      <c r="EA16" s="109"/>
      <c r="EB16" s="110">
        <f t="shared" si="69"/>
        <v>268.430000000009</v>
      </c>
      <c r="EC16" s="110">
        <f t="shared" si="70"/>
        <v>373.019999999997</v>
      </c>
      <c r="ED16" s="110">
        <f t="shared" si="71"/>
        <v>1160.11999999999</v>
      </c>
      <c r="EE16" s="110">
        <f t="shared" si="72"/>
        <v>275.679999999966</v>
      </c>
      <c r="EF16" s="110">
        <f t="shared" si="73"/>
        <v>332.920000000001</v>
      </c>
      <c r="EG16" s="110">
        <f t="shared" si="74"/>
        <v>0</v>
      </c>
      <c r="EH16" s="117">
        <f t="shared" si="57"/>
        <v>2410.16999999997</v>
      </c>
      <c r="EK16" s="92" t="s">
        <v>104</v>
      </c>
      <c r="EL16" s="119"/>
      <c r="EM16" s="120" t="s">
        <v>101</v>
      </c>
      <c r="EY16" s="111">
        <f t="shared" si="58"/>
        <v>1423.548</v>
      </c>
      <c r="EZ16" s="111">
        <f t="shared" si="59"/>
        <v>2410.16999999997</v>
      </c>
      <c r="FA16" s="121">
        <f t="shared" si="43"/>
        <v>8487.17699999982</v>
      </c>
      <c r="FB16" s="111">
        <f t="shared" si="49"/>
        <v>0</v>
      </c>
      <c r="FC16" s="111">
        <f t="shared" si="50"/>
        <v>0</v>
      </c>
      <c r="FD16" s="111">
        <f t="shared" si="89"/>
        <v>1446.8</v>
      </c>
      <c r="FE16" s="111">
        <f t="shared" si="51"/>
        <v>1287.08</v>
      </c>
      <c r="FF16" s="111">
        <f t="shared" si="52"/>
        <v>2095.19999999975</v>
      </c>
      <c r="FG16" s="111">
        <f t="shared" si="53"/>
        <v>3658.09700000007</v>
      </c>
      <c r="FH16" s="111" t="e">
        <f>#REF!</f>
        <v>#REF!</v>
      </c>
      <c r="FI16" s="121" t="e">
        <f t="shared" si="61"/>
        <v>#REF!</v>
      </c>
    </row>
    <row r="17" s="19" customFormat="1" ht="24.95" customHeight="1" spans="1:165">
      <c r="A17" s="33">
        <v>45762</v>
      </c>
      <c r="B17" s="34">
        <v>33.09518</v>
      </c>
      <c r="C17" s="39">
        <f t="shared" si="85"/>
        <v>177.143999999998</v>
      </c>
      <c r="D17" s="36">
        <v>12486.492</v>
      </c>
      <c r="E17" s="39">
        <f t="shared" si="107"/>
        <v>35.9369999999999</v>
      </c>
      <c r="F17" s="34">
        <v>0</v>
      </c>
      <c r="G17" s="39">
        <f t="shared" si="2"/>
        <v>0</v>
      </c>
      <c r="H17" s="34">
        <v>179.7778</v>
      </c>
      <c r="I17" s="39">
        <f t="shared" si="3"/>
        <v>1218.67999999998</v>
      </c>
      <c r="J17" s="34">
        <v>5857.2628</v>
      </c>
      <c r="K17" s="35">
        <f t="shared" si="90"/>
        <v>34.4171999999999</v>
      </c>
      <c r="L17" s="34">
        <v>27577.905</v>
      </c>
      <c r="M17" s="43">
        <f t="shared" si="108"/>
        <v>204.432000000001</v>
      </c>
      <c r="N17" s="34">
        <v>3538.407</v>
      </c>
      <c r="O17" s="39">
        <f t="shared" si="6"/>
        <v>4270.99999999973</v>
      </c>
      <c r="P17" s="34">
        <v>74.418224</v>
      </c>
      <c r="Q17" s="50">
        <f t="shared" si="7"/>
        <v>507.304000000005</v>
      </c>
      <c r="R17" s="34">
        <v>2263779.802</v>
      </c>
      <c r="S17" s="52">
        <f t="shared" si="93"/>
        <v>3666.37899999972</v>
      </c>
      <c r="T17" s="34">
        <v>2519.196</v>
      </c>
      <c r="U17" s="50">
        <f t="shared" si="62"/>
        <v>5733.60000000002</v>
      </c>
      <c r="V17" s="34">
        <v>663.52148</v>
      </c>
      <c r="W17" s="39">
        <f t="shared" si="86"/>
        <v>2016.07999999999</v>
      </c>
      <c r="X17" s="34">
        <v>50.609136</v>
      </c>
      <c r="Y17" s="39">
        <f t="shared" si="10"/>
        <v>16292</v>
      </c>
      <c r="Z17" s="34">
        <v>10.026005</v>
      </c>
      <c r="AA17" s="35">
        <f>(Z18-Z17)*1000</f>
        <v>384.978</v>
      </c>
      <c r="AB17" s="34">
        <v>127.28037</v>
      </c>
      <c r="AC17" s="39">
        <f t="shared" si="11"/>
        <v>498.429999999999</v>
      </c>
      <c r="AD17" s="34">
        <v>761439.871</v>
      </c>
      <c r="AE17" s="43">
        <f t="shared" si="109"/>
        <v>440.345999999903</v>
      </c>
      <c r="AF17" s="34">
        <v>3311591.614</v>
      </c>
      <c r="AG17" s="43">
        <f t="shared" si="110"/>
        <v>719.356000000145</v>
      </c>
      <c r="AH17" s="38">
        <v>55.742128</v>
      </c>
      <c r="AI17" s="39">
        <f t="shared" si="94"/>
        <v>5436.596</v>
      </c>
      <c r="AJ17" s="34">
        <v>273.294418</v>
      </c>
      <c r="AK17" s="39">
        <f t="shared" si="15"/>
        <v>1012.832</v>
      </c>
      <c r="AL17" s="34">
        <v>8960.24</v>
      </c>
      <c r="AM17" s="39">
        <f t="shared" si="97"/>
        <v>2027.596</v>
      </c>
      <c r="AN17" s="34">
        <v>392.44408</v>
      </c>
      <c r="AO17" s="48">
        <f t="shared" si="98"/>
        <v>0</v>
      </c>
      <c r="AP17" s="54">
        <v>3971.1288</v>
      </c>
      <c r="AQ17" s="48">
        <f t="shared" si="18"/>
        <v>0</v>
      </c>
      <c r="AR17" s="34">
        <v>303.39848</v>
      </c>
      <c r="AS17" s="39">
        <f t="shared" si="101"/>
        <v>1300.38000000002</v>
      </c>
      <c r="AT17" s="34">
        <v>369.54072</v>
      </c>
      <c r="AU17" s="39">
        <f t="shared" si="20"/>
        <v>1287.44</v>
      </c>
      <c r="AV17" s="34">
        <v>207772.195</v>
      </c>
      <c r="AW17" s="39">
        <f t="shared" si="81"/>
        <v>118.50999999998</v>
      </c>
      <c r="AX17" s="56">
        <v>53220.656</v>
      </c>
      <c r="AY17" s="39">
        <f t="shared" si="102"/>
        <v>121.900999999998</v>
      </c>
      <c r="AZ17" s="34">
        <v>1796.174</v>
      </c>
      <c r="BA17" s="48">
        <f t="shared" si="103"/>
        <v>2344.00000000005</v>
      </c>
      <c r="BB17" s="34">
        <v>645.78028</v>
      </c>
      <c r="BC17" s="52">
        <f t="shared" si="104"/>
        <v>177.720000000022</v>
      </c>
      <c r="BD17" s="34">
        <v>941.3012</v>
      </c>
      <c r="BE17" s="59">
        <f t="shared" si="111"/>
        <v>2.96000000003005</v>
      </c>
      <c r="BF17" s="34">
        <v>20684</v>
      </c>
      <c r="BG17" s="48">
        <f t="shared" si="75"/>
        <v>0</v>
      </c>
      <c r="BH17" s="34">
        <v>35428</v>
      </c>
      <c r="BI17" s="48">
        <f t="shared" si="54"/>
        <v>4840</v>
      </c>
      <c r="BJ17" s="34">
        <v>43847</v>
      </c>
      <c r="BK17" s="43">
        <f t="shared" si="112"/>
        <v>3830</v>
      </c>
      <c r="BL17" s="34">
        <v>149.26063</v>
      </c>
      <c r="BM17" s="48">
        <f t="shared" si="76"/>
        <v>11892.51</v>
      </c>
      <c r="BN17" s="51">
        <v>0</v>
      </c>
      <c r="BO17" s="63">
        <v>0</v>
      </c>
      <c r="BP17" s="34">
        <v>100.63774</v>
      </c>
      <c r="BQ17" s="48">
        <f t="shared" si="26"/>
        <v>1583.40000000001</v>
      </c>
      <c r="BR17" s="34">
        <v>115.90586</v>
      </c>
      <c r="BS17" s="55">
        <f t="shared" si="27"/>
        <v>266.769999999994</v>
      </c>
      <c r="BT17" s="34">
        <v>39.092324</v>
      </c>
      <c r="BU17" s="48">
        <f t="shared" si="113"/>
        <v>374.991999999999</v>
      </c>
      <c r="BV17" s="34">
        <v>104.07704</v>
      </c>
      <c r="BW17" s="55">
        <f t="shared" si="64"/>
        <v>1134.31</v>
      </c>
      <c r="BX17" s="34">
        <v>519.21412</v>
      </c>
      <c r="BY17" s="55">
        <f t="shared" si="105"/>
        <v>262.479999999982</v>
      </c>
      <c r="BZ17" s="34">
        <v>31.540696</v>
      </c>
      <c r="CA17" s="55">
        <f t="shared" si="99"/>
        <v>332.898</v>
      </c>
      <c r="CB17" s="51">
        <v>341.266</v>
      </c>
      <c r="CC17" s="55">
        <f t="shared" si="66"/>
        <v>0</v>
      </c>
      <c r="CD17" s="34">
        <v>1770.124</v>
      </c>
      <c r="CE17" s="39">
        <f t="shared" si="29"/>
        <v>3.65300000000002</v>
      </c>
      <c r="CF17" s="66">
        <v>220722.672</v>
      </c>
      <c r="CG17" s="39">
        <f t="shared" si="30"/>
        <v>138.831999999995</v>
      </c>
      <c r="CH17" s="34">
        <v>3112.8</v>
      </c>
      <c r="CI17" s="39">
        <f t="shared" si="87"/>
        <v>699.999999999818</v>
      </c>
      <c r="CJ17" s="34">
        <v>3235.2</v>
      </c>
      <c r="CK17" s="55">
        <f t="shared" si="95"/>
        <v>800.000000000182</v>
      </c>
      <c r="CL17" s="70">
        <v>996.69</v>
      </c>
      <c r="CM17" s="55">
        <f t="shared" si="32"/>
        <v>1189.99999999994</v>
      </c>
      <c r="CN17" s="34">
        <v>0</v>
      </c>
      <c r="CO17" s="71"/>
      <c r="CP17" s="71"/>
      <c r="CQ17" s="43">
        <v>0</v>
      </c>
      <c r="CR17" s="34">
        <v>6538706.334</v>
      </c>
      <c r="CS17" s="43">
        <f t="shared" si="106"/>
        <v>3932.04800000042</v>
      </c>
      <c r="CT17" s="34">
        <v>3861.8816</v>
      </c>
      <c r="CU17" s="55">
        <f t="shared" si="83"/>
        <v>1496.39999999999</v>
      </c>
      <c r="CV17" s="34">
        <v>237.2659</v>
      </c>
      <c r="CW17" s="39">
        <f t="shared" si="77"/>
        <v>7.62000000000285</v>
      </c>
      <c r="CX17" s="76">
        <v>638.496</v>
      </c>
      <c r="CY17" s="55">
        <f t="shared" si="91"/>
        <v>0</v>
      </c>
      <c r="CZ17" s="71"/>
      <c r="DA17" s="34">
        <v>16.342125</v>
      </c>
      <c r="DB17" s="48">
        <f t="shared" si="46"/>
        <v>352.726000000001</v>
      </c>
      <c r="DC17" s="35">
        <f t="shared" si="47"/>
        <v>8336.99899999988</v>
      </c>
      <c r="DD17" s="34">
        <v>4096.7548</v>
      </c>
      <c r="DE17" s="48">
        <f t="shared" si="37"/>
        <v>2082.80000000013</v>
      </c>
      <c r="DF17" s="34">
        <v>0</v>
      </c>
      <c r="DG17" s="55">
        <f>DF22-DF17</f>
        <v>0</v>
      </c>
      <c r="DH17" s="34">
        <v>3855.4928</v>
      </c>
      <c r="DI17" s="55">
        <f t="shared" si="114"/>
        <v>1000.3999999999</v>
      </c>
      <c r="DJ17" s="34">
        <v>305.04664</v>
      </c>
      <c r="DK17" s="48">
        <f t="shared" si="96"/>
        <v>159.67999999998</v>
      </c>
      <c r="DL17" s="34">
        <v>16839.06</v>
      </c>
      <c r="DM17" s="60">
        <f t="shared" ref="DM17:DM27" si="115">(DL18-DL17)*2.936</f>
        <v>0</v>
      </c>
      <c r="DN17" s="34">
        <v>19052.865</v>
      </c>
      <c r="DO17" s="55">
        <f t="shared" si="92"/>
        <v>90.2479999999996</v>
      </c>
      <c r="DP17" s="34">
        <v>176.292</v>
      </c>
      <c r="DQ17" s="55">
        <f t="shared" si="100"/>
        <v>628.999999999991</v>
      </c>
      <c r="DR17" s="86">
        <v>60170</v>
      </c>
      <c r="DS17" s="86">
        <v>0</v>
      </c>
      <c r="DT17" s="86">
        <f t="shared" si="88"/>
        <v>60170</v>
      </c>
      <c r="DU17" s="90">
        <v>0</v>
      </c>
      <c r="DV17" s="88">
        <v>8999</v>
      </c>
      <c r="DW17" s="90">
        <v>0</v>
      </c>
      <c r="DX17" s="94"/>
      <c r="DY17" s="107">
        <f t="shared" si="68"/>
        <v>0</v>
      </c>
      <c r="DZ17" s="108" t="e">
        <f>#REF!/DU17</f>
        <v>#REF!</v>
      </c>
      <c r="EA17" s="109"/>
      <c r="EB17" s="110">
        <f t="shared" si="69"/>
        <v>266.769999999994</v>
      </c>
      <c r="EC17" s="110">
        <f t="shared" si="70"/>
        <v>374.991999999999</v>
      </c>
      <c r="ED17" s="110">
        <f t="shared" si="71"/>
        <v>1134.31</v>
      </c>
      <c r="EE17" s="110">
        <f t="shared" si="72"/>
        <v>262.479999999982</v>
      </c>
      <c r="EF17" s="110">
        <f>CB19</f>
        <v>341.266</v>
      </c>
      <c r="EG17" s="110">
        <f t="shared" si="74"/>
        <v>0</v>
      </c>
      <c r="EH17" s="117">
        <f t="shared" si="57"/>
        <v>2379.81799999997</v>
      </c>
      <c r="EK17" s="92"/>
      <c r="EL17" s="119"/>
      <c r="EM17" s="120"/>
      <c r="EY17" s="111">
        <f t="shared" si="58"/>
        <v>1583.40000000001</v>
      </c>
      <c r="EZ17" s="111">
        <f>BS17+BU17+BW17+BY17+CB19+CC17</f>
        <v>2379.81799999997</v>
      </c>
      <c r="FA17" s="121">
        <f t="shared" si="43"/>
        <v>8336.99899999988</v>
      </c>
      <c r="FB17" s="111">
        <f t="shared" si="49"/>
        <v>0</v>
      </c>
      <c r="FC17" s="111">
        <f t="shared" si="50"/>
        <v>0</v>
      </c>
      <c r="FD17" s="111">
        <f t="shared" si="89"/>
        <v>1300.38000000002</v>
      </c>
      <c r="FE17" s="111">
        <f t="shared" si="51"/>
        <v>1287.44</v>
      </c>
      <c r="FF17" s="111">
        <f t="shared" si="52"/>
        <v>2082.80000000013</v>
      </c>
      <c r="FG17" s="111">
        <f t="shared" si="53"/>
        <v>3666.37899999972</v>
      </c>
      <c r="FH17" s="111" t="e">
        <f>#REF!</f>
        <v>#REF!</v>
      </c>
      <c r="FI17" s="121" t="e">
        <f t="shared" si="61"/>
        <v>#REF!</v>
      </c>
    </row>
    <row r="18" s="19" customFormat="1" ht="24.95" customHeight="1" spans="1:165">
      <c r="A18" s="33">
        <v>45763</v>
      </c>
      <c r="B18" s="34">
        <v>33.272324</v>
      </c>
      <c r="C18" s="39">
        <f t="shared" si="85"/>
        <v>173.802000000002</v>
      </c>
      <c r="D18" s="36">
        <v>12522.429</v>
      </c>
      <c r="E18" s="39">
        <f t="shared" si="107"/>
        <v>36.5740000000005</v>
      </c>
      <c r="F18" s="34">
        <v>0</v>
      </c>
      <c r="G18" s="39">
        <f t="shared" si="2"/>
        <v>0</v>
      </c>
      <c r="H18" s="34">
        <v>180.99648</v>
      </c>
      <c r="I18" s="39">
        <f t="shared" si="3"/>
        <v>1249.36</v>
      </c>
      <c r="J18" s="34">
        <v>5891.68</v>
      </c>
      <c r="K18" s="35">
        <f t="shared" si="90"/>
        <v>37.9431999999997</v>
      </c>
      <c r="L18" s="34">
        <v>27782.337</v>
      </c>
      <c r="M18" s="43">
        <f t="shared" si="108"/>
        <v>254.171999999999</v>
      </c>
      <c r="N18" s="34">
        <v>3542.678</v>
      </c>
      <c r="O18" s="39">
        <f t="shared" si="6"/>
        <v>4190.00000000005</v>
      </c>
      <c r="P18" s="34">
        <v>74.925528</v>
      </c>
      <c r="Q18" s="50">
        <f t="shared" si="7"/>
        <v>524.367999999996</v>
      </c>
      <c r="R18" s="34">
        <v>2267446.181</v>
      </c>
      <c r="S18" s="52">
        <f t="shared" si="93"/>
        <v>3663.11599999992</v>
      </c>
      <c r="T18" s="34">
        <v>2524.9296</v>
      </c>
      <c r="U18" s="50">
        <f t="shared" si="62"/>
        <v>6276.40000000019</v>
      </c>
      <c r="V18" s="34">
        <v>665.53756</v>
      </c>
      <c r="W18" s="39">
        <f t="shared" si="86"/>
        <v>2085.47999999996</v>
      </c>
      <c r="X18" s="34">
        <v>50.625428</v>
      </c>
      <c r="Y18" s="39">
        <f t="shared" si="10"/>
        <v>16260.0000000026</v>
      </c>
      <c r="Z18" s="34">
        <v>10.410983</v>
      </c>
      <c r="AA18" s="35">
        <f t="shared" ref="AA18:AA32" si="116">(Z19-Z18)*1000</f>
        <v>341.849</v>
      </c>
      <c r="AB18" s="34">
        <v>127.7788</v>
      </c>
      <c r="AC18" s="39">
        <f t="shared" si="11"/>
        <v>497.810000000001</v>
      </c>
      <c r="AD18" s="34">
        <v>761880.217</v>
      </c>
      <c r="AE18" s="43">
        <f t="shared" si="109"/>
        <v>448.476000000024</v>
      </c>
      <c r="AF18" s="34">
        <v>3312310.97</v>
      </c>
      <c r="AG18" s="43">
        <f t="shared" si="110"/>
        <v>769.282999999821</v>
      </c>
      <c r="AH18" s="38">
        <v>61.178724</v>
      </c>
      <c r="AI18" s="39">
        <f t="shared" si="94"/>
        <v>5444.62</v>
      </c>
      <c r="AJ18" s="34">
        <v>274.30725</v>
      </c>
      <c r="AK18" s="39">
        <f t="shared" si="15"/>
        <v>1053.69000000002</v>
      </c>
      <c r="AL18" s="34">
        <v>10987.836</v>
      </c>
      <c r="AM18" s="39">
        <f t="shared" si="97"/>
        <v>2044.652</v>
      </c>
      <c r="AN18" s="34">
        <v>392.44408</v>
      </c>
      <c r="AO18" s="48">
        <f t="shared" si="98"/>
        <v>0</v>
      </c>
      <c r="AP18" s="54">
        <v>3971.1288</v>
      </c>
      <c r="AQ18" s="48">
        <f t="shared" si="18"/>
        <v>0</v>
      </c>
      <c r="AR18" s="34">
        <v>304.69886</v>
      </c>
      <c r="AS18" s="39">
        <f t="shared" si="101"/>
        <v>1335.96</v>
      </c>
      <c r="AT18" s="34">
        <v>370.82816</v>
      </c>
      <c r="AU18" s="39">
        <f t="shared" si="20"/>
        <v>1291.11999999998</v>
      </c>
      <c r="AV18" s="34">
        <v>207890.705</v>
      </c>
      <c r="AW18" s="39">
        <f t="shared" si="81"/>
        <v>185.731</v>
      </c>
      <c r="AX18" s="56">
        <v>53342.557</v>
      </c>
      <c r="AY18" s="39">
        <f t="shared" si="102"/>
        <v>116.341999999997</v>
      </c>
      <c r="AZ18" s="34">
        <v>1798.518</v>
      </c>
      <c r="BA18" s="48">
        <f t="shared" si="103"/>
        <v>2226.99999999986</v>
      </c>
      <c r="BB18" s="34">
        <v>645.958</v>
      </c>
      <c r="BC18" s="52">
        <f t="shared" si="104"/>
        <v>240.480000000048</v>
      </c>
      <c r="BD18" s="34">
        <v>941.30416</v>
      </c>
      <c r="BE18" s="59">
        <f t="shared" si="111"/>
        <v>3.03999999994176</v>
      </c>
      <c r="BF18" s="34">
        <v>20684</v>
      </c>
      <c r="BG18" s="48">
        <f t="shared" si="75"/>
        <v>0</v>
      </c>
      <c r="BH18" s="34">
        <v>35912</v>
      </c>
      <c r="BI18" s="48">
        <f t="shared" si="54"/>
        <v>4790</v>
      </c>
      <c r="BJ18" s="34">
        <v>44230</v>
      </c>
      <c r="BK18" s="43">
        <f t="shared" si="112"/>
        <v>3770</v>
      </c>
      <c r="BL18" s="34">
        <v>161.15314</v>
      </c>
      <c r="BM18" s="48">
        <f t="shared" si="76"/>
        <v>12104.08</v>
      </c>
      <c r="BN18" s="51">
        <v>0</v>
      </c>
      <c r="BO18" s="63">
        <v>0</v>
      </c>
      <c r="BP18" s="34">
        <v>102.22114</v>
      </c>
      <c r="BQ18" s="48">
        <f t="shared" si="26"/>
        <v>1556.46</v>
      </c>
      <c r="BR18" s="34">
        <v>116.17263</v>
      </c>
      <c r="BS18" s="55">
        <f t="shared" si="27"/>
        <v>272.999999999996</v>
      </c>
      <c r="BT18" s="34">
        <v>39.467316</v>
      </c>
      <c r="BU18" s="48">
        <f t="shared" si="113"/>
        <v>371.104000000003</v>
      </c>
      <c r="BV18" s="34">
        <v>105.21135</v>
      </c>
      <c r="BW18" s="55">
        <f t="shared" si="64"/>
        <v>1123.38</v>
      </c>
      <c r="BX18" s="34">
        <v>519.4766</v>
      </c>
      <c r="BY18" s="55">
        <f t="shared" si="105"/>
        <v>363.680000000045</v>
      </c>
      <c r="BZ18" s="34">
        <v>31.873594</v>
      </c>
      <c r="CA18" s="55">
        <f t="shared" si="99"/>
        <v>332.460000000001</v>
      </c>
      <c r="CB18" s="51">
        <v>341.266</v>
      </c>
      <c r="CC18" s="55">
        <f t="shared" si="66"/>
        <v>0</v>
      </c>
      <c r="CD18" s="34">
        <v>1773.777</v>
      </c>
      <c r="CE18" s="39">
        <f t="shared" si="29"/>
        <v>3.57500000000005</v>
      </c>
      <c r="CF18" s="66">
        <v>220861.504</v>
      </c>
      <c r="CG18" s="39">
        <f t="shared" si="30"/>
        <v>140.016000000003</v>
      </c>
      <c r="CH18" s="34">
        <v>3113.5</v>
      </c>
      <c r="CI18" s="39">
        <f t="shared" si="87"/>
        <v>599.999999999909</v>
      </c>
      <c r="CJ18" s="34">
        <v>3236</v>
      </c>
      <c r="CK18" s="55">
        <f t="shared" si="95"/>
        <v>699.999999999818</v>
      </c>
      <c r="CL18" s="70">
        <v>997.88</v>
      </c>
      <c r="CM18" s="55">
        <f t="shared" si="32"/>
        <v>1169.99999999996</v>
      </c>
      <c r="CN18" s="34">
        <v>0</v>
      </c>
      <c r="CO18" s="71"/>
      <c r="CP18" s="71"/>
      <c r="CQ18" s="43">
        <v>0</v>
      </c>
      <c r="CR18" s="34">
        <v>6542638.382</v>
      </c>
      <c r="CS18" s="43">
        <f t="shared" si="106"/>
        <v>3999.84999999963</v>
      </c>
      <c r="CT18" s="34">
        <v>3863.378</v>
      </c>
      <c r="CU18" s="55">
        <f t="shared" si="83"/>
        <v>1501.99999999995</v>
      </c>
      <c r="CV18" s="34">
        <v>237.27352</v>
      </c>
      <c r="CW18" s="39">
        <f t="shared" si="77"/>
        <v>5.20000000000209</v>
      </c>
      <c r="CX18" s="76">
        <v>638.496</v>
      </c>
      <c r="CY18" s="55">
        <f t="shared" si="91"/>
        <v>0</v>
      </c>
      <c r="CZ18" s="71"/>
      <c r="DA18" s="34">
        <v>16.694851</v>
      </c>
      <c r="DB18" s="48">
        <f t="shared" si="46"/>
        <v>370.781000000001</v>
      </c>
      <c r="DC18" s="35">
        <f t="shared" ref="DC18" si="117">AO18+AQ18+AS18+AU18+DE18+S18</f>
        <v>8297.39599999991</v>
      </c>
      <c r="DD18" s="34">
        <v>4098.8376</v>
      </c>
      <c r="DE18" s="48">
        <f t="shared" ref="DE18:DE27" si="118">(DD19-DD18)*1000</f>
        <v>2007.20000000001</v>
      </c>
      <c r="DF18" s="34">
        <v>0</v>
      </c>
      <c r="DG18" s="55">
        <f>DF19-DF22</f>
        <v>0</v>
      </c>
      <c r="DH18" s="34">
        <v>3856.4932</v>
      </c>
      <c r="DI18" s="55">
        <f t="shared" si="114"/>
        <v>1049.60000000028</v>
      </c>
      <c r="DJ18" s="34">
        <v>305.20632</v>
      </c>
      <c r="DK18" s="48">
        <f t="shared" si="96"/>
        <v>175.959999999975</v>
      </c>
      <c r="DL18" s="34">
        <v>16839.06</v>
      </c>
      <c r="DM18" s="60">
        <f t="shared" si="115"/>
        <v>0</v>
      </c>
      <c r="DN18" s="34">
        <v>19143.113</v>
      </c>
      <c r="DO18" s="55">
        <f t="shared" si="92"/>
        <v>46.0669999999991</v>
      </c>
      <c r="DP18" s="34">
        <v>176.921</v>
      </c>
      <c r="DQ18" s="55">
        <f t="shared" si="100"/>
        <v>647.999999999996</v>
      </c>
      <c r="DR18" s="86">
        <v>60812</v>
      </c>
      <c r="DS18" s="86">
        <v>0</v>
      </c>
      <c r="DT18" s="86">
        <f t="shared" si="88"/>
        <v>60812</v>
      </c>
      <c r="DU18" s="90">
        <v>0</v>
      </c>
      <c r="DV18" s="88">
        <v>8874</v>
      </c>
      <c r="DW18" s="90">
        <v>31003</v>
      </c>
      <c r="DX18" s="94" t="s">
        <v>105</v>
      </c>
      <c r="DY18" s="107">
        <f t="shared" si="68"/>
        <v>0</v>
      </c>
      <c r="DZ18" s="108" t="e">
        <f t="shared" si="79"/>
        <v>#DIV/0!</v>
      </c>
      <c r="EA18" s="109"/>
      <c r="EB18" s="110">
        <f t="shared" si="69"/>
        <v>272.999999999996</v>
      </c>
      <c r="EC18" s="110">
        <f t="shared" si="70"/>
        <v>371.104000000003</v>
      </c>
      <c r="ED18" s="110">
        <f t="shared" si="71"/>
        <v>1123.38</v>
      </c>
      <c r="EE18" s="110">
        <f t="shared" si="72"/>
        <v>363.680000000045</v>
      </c>
      <c r="EF18" s="110">
        <f t="shared" si="73"/>
        <v>332.460000000001</v>
      </c>
      <c r="EG18" s="110">
        <f t="shared" si="74"/>
        <v>0</v>
      </c>
      <c r="EH18" s="117">
        <f t="shared" si="57"/>
        <v>2463.62400000004</v>
      </c>
      <c r="EK18" s="92" t="s">
        <v>106</v>
      </c>
      <c r="EL18" s="119"/>
      <c r="EM18" s="120" t="s">
        <v>107</v>
      </c>
      <c r="EY18" s="111">
        <f t="shared" si="58"/>
        <v>1556.46</v>
      </c>
      <c r="EZ18" s="111">
        <f t="shared" si="59"/>
        <v>2463.62400000004</v>
      </c>
      <c r="FA18" s="121">
        <f t="shared" si="43"/>
        <v>8297.39599999991</v>
      </c>
      <c r="FB18" s="111">
        <f t="shared" si="49"/>
        <v>0</v>
      </c>
      <c r="FC18" s="111">
        <f t="shared" si="50"/>
        <v>0</v>
      </c>
      <c r="FD18" s="111">
        <f t="shared" si="89"/>
        <v>1335.96</v>
      </c>
      <c r="FE18" s="111">
        <f t="shared" si="51"/>
        <v>1291.11999999998</v>
      </c>
      <c r="FF18" s="111">
        <f t="shared" si="52"/>
        <v>2007.20000000001</v>
      </c>
      <c r="FG18" s="111">
        <f t="shared" si="53"/>
        <v>3663.11599999992</v>
      </c>
      <c r="FH18" s="111" t="e">
        <f>#REF!</f>
        <v>#REF!</v>
      </c>
      <c r="FI18" s="121" t="e">
        <f t="shared" si="61"/>
        <v>#REF!</v>
      </c>
    </row>
    <row r="19" s="19" customFormat="1" ht="24.95" customHeight="1" spans="1:165">
      <c r="A19" s="33">
        <v>45764</v>
      </c>
      <c r="B19" s="34">
        <v>33.446126</v>
      </c>
      <c r="C19" s="39">
        <f t="shared" si="85"/>
        <v>204.906000000001</v>
      </c>
      <c r="D19" s="36">
        <v>12559.003</v>
      </c>
      <c r="E19" s="39">
        <f t="shared" si="107"/>
        <v>34.0959999999995</v>
      </c>
      <c r="F19" s="34">
        <v>0</v>
      </c>
      <c r="G19" s="39">
        <f t="shared" si="2"/>
        <v>0</v>
      </c>
      <c r="H19" s="34">
        <v>182.24584</v>
      </c>
      <c r="I19" s="39">
        <f t="shared" si="3"/>
        <v>1318.86</v>
      </c>
      <c r="J19" s="34">
        <v>5929.6232</v>
      </c>
      <c r="K19" s="35">
        <f t="shared" si="90"/>
        <v>37.9232000000002</v>
      </c>
      <c r="L19" s="34">
        <v>28036.509</v>
      </c>
      <c r="M19" s="43">
        <f t="shared" si="108"/>
        <v>229.611000000001</v>
      </c>
      <c r="N19" s="34">
        <v>3546.868</v>
      </c>
      <c r="O19" s="39">
        <f t="shared" si="6"/>
        <v>4193.00000000021</v>
      </c>
      <c r="P19" s="34">
        <v>75.449896</v>
      </c>
      <c r="Q19" s="50">
        <f t="shared" si="7"/>
        <v>519.016000000008</v>
      </c>
      <c r="R19" s="34">
        <v>2271109.297</v>
      </c>
      <c r="S19" s="52">
        <f t="shared" ref="S19:S27" si="119">(R20-R19)</f>
        <v>3643.43900000025</v>
      </c>
      <c r="T19" s="34">
        <v>2531.206</v>
      </c>
      <c r="U19" s="50">
        <f t="shared" si="62"/>
        <v>6171.59999999967</v>
      </c>
      <c r="V19" s="34">
        <v>667.62304</v>
      </c>
      <c r="W19" s="39">
        <f t="shared" si="86"/>
        <v>2330.5600000001</v>
      </c>
      <c r="X19" s="34">
        <v>50.641688</v>
      </c>
      <c r="Y19" s="39">
        <f t="shared" si="10"/>
        <v>16455.999999998</v>
      </c>
      <c r="Z19" s="34">
        <v>10.752832</v>
      </c>
      <c r="AA19" s="35">
        <f t="shared" si="116"/>
        <v>294.312</v>
      </c>
      <c r="AB19" s="34">
        <v>128.27661</v>
      </c>
      <c r="AC19" s="39">
        <f t="shared" si="11"/>
        <v>488.640000000004</v>
      </c>
      <c r="AD19" s="34">
        <v>762328.693</v>
      </c>
      <c r="AE19" s="43">
        <f t="shared" si="109"/>
        <v>485.67200000002</v>
      </c>
      <c r="AF19" s="34">
        <v>3313080.253</v>
      </c>
      <c r="AG19" s="43">
        <f t="shared" si="110"/>
        <v>793.033999999985</v>
      </c>
      <c r="AH19" s="38">
        <v>66.623344</v>
      </c>
      <c r="AI19" s="39">
        <f t="shared" si="94"/>
        <v>5385.048</v>
      </c>
      <c r="AJ19" s="34">
        <v>275.36094</v>
      </c>
      <c r="AK19" s="39">
        <f t="shared" si="15"/>
        <v>1334.75999999996</v>
      </c>
      <c r="AL19" s="34">
        <v>13032.488</v>
      </c>
      <c r="AM19" s="39">
        <f t="shared" si="97"/>
        <v>2092.766</v>
      </c>
      <c r="AN19" s="34">
        <v>392.44408</v>
      </c>
      <c r="AO19" s="48">
        <f t="shared" si="98"/>
        <v>0</v>
      </c>
      <c r="AP19" s="54">
        <v>3971.1288</v>
      </c>
      <c r="AQ19" s="48">
        <f t="shared" si="18"/>
        <v>0</v>
      </c>
      <c r="AR19" s="34">
        <v>306.03482</v>
      </c>
      <c r="AS19" s="39">
        <f t="shared" si="101"/>
        <v>1412.97999999995</v>
      </c>
      <c r="AT19" s="34">
        <v>372.11928</v>
      </c>
      <c r="AU19" s="39">
        <f t="shared" si="20"/>
        <v>1280.32000000002</v>
      </c>
      <c r="AV19" s="34">
        <v>208076.436</v>
      </c>
      <c r="AW19" s="39">
        <f t="shared" si="81"/>
        <v>165.678000000014</v>
      </c>
      <c r="AX19" s="56">
        <v>53458.899</v>
      </c>
      <c r="AY19" s="39">
        <f t="shared" ref="AY19:AY27" si="120">AX20-AX19</f>
        <v>119.887999999999</v>
      </c>
      <c r="AZ19" s="34">
        <v>1800.745</v>
      </c>
      <c r="BA19" s="48">
        <f t="shared" si="103"/>
        <v>2263.00000000015</v>
      </c>
      <c r="BB19" s="34">
        <v>646.19848</v>
      </c>
      <c r="BC19" s="52">
        <f t="shared" si="104"/>
        <v>295.240000000035</v>
      </c>
      <c r="BD19" s="34">
        <v>941.3072</v>
      </c>
      <c r="BE19" s="59">
        <f t="shared" si="111"/>
        <v>3.12000000008084</v>
      </c>
      <c r="BF19" s="34">
        <v>20684</v>
      </c>
      <c r="BG19" s="48">
        <f t="shared" si="75"/>
        <v>0</v>
      </c>
      <c r="BH19" s="34">
        <v>36391</v>
      </c>
      <c r="BI19" s="48">
        <f t="shared" si="54"/>
        <v>4910</v>
      </c>
      <c r="BJ19" s="34">
        <v>44607</v>
      </c>
      <c r="BK19" s="43">
        <f t="shared" si="112"/>
        <v>3870</v>
      </c>
      <c r="BL19" s="34">
        <v>173.25722</v>
      </c>
      <c r="BM19" s="48">
        <f t="shared" si="76"/>
        <v>12650.74</v>
      </c>
      <c r="BN19" s="51">
        <v>0</v>
      </c>
      <c r="BO19" s="63">
        <f>(BN20-BN19)*1000</f>
        <v>0</v>
      </c>
      <c r="BP19" s="34">
        <v>103.7776</v>
      </c>
      <c r="BQ19" s="48">
        <f t="shared" si="26"/>
        <v>1487.65999999999</v>
      </c>
      <c r="BR19" s="34">
        <v>116.44563</v>
      </c>
      <c r="BS19" s="55">
        <f t="shared" si="27"/>
        <v>331.880000000012</v>
      </c>
      <c r="BT19" s="34">
        <v>39.83842</v>
      </c>
      <c r="BU19" s="48">
        <f t="shared" si="113"/>
        <v>367.932000000003</v>
      </c>
      <c r="BV19" s="34">
        <v>106.33473</v>
      </c>
      <c r="BW19" s="55">
        <f t="shared" si="64"/>
        <v>962.93</v>
      </c>
      <c r="BX19" s="34">
        <v>519.84028</v>
      </c>
      <c r="BY19" s="55">
        <f t="shared" si="105"/>
        <v>410.639999999944</v>
      </c>
      <c r="BZ19" s="34">
        <v>32.206054</v>
      </c>
      <c r="CA19" s="55">
        <f t="shared" si="99"/>
        <v>333.517999999998</v>
      </c>
      <c r="CB19" s="51">
        <v>341.266</v>
      </c>
      <c r="CC19" s="55">
        <f t="shared" si="66"/>
        <v>0</v>
      </c>
      <c r="CD19" s="34">
        <v>1777.352</v>
      </c>
      <c r="CE19" s="39">
        <f t="shared" si="29"/>
        <v>3.4409999999998</v>
      </c>
      <c r="CF19" s="66">
        <v>221001.52</v>
      </c>
      <c r="CG19" s="39">
        <f t="shared" si="30"/>
        <v>146.768000000011</v>
      </c>
      <c r="CH19" s="34">
        <v>3114.1</v>
      </c>
      <c r="CI19" s="39">
        <f t="shared" si="87"/>
        <v>700.000000000273</v>
      </c>
      <c r="CJ19" s="34">
        <v>3236.7</v>
      </c>
      <c r="CK19" s="55">
        <f t="shared" si="95"/>
        <v>700.000000000273</v>
      </c>
      <c r="CL19" s="70">
        <v>999.05</v>
      </c>
      <c r="CM19" s="55">
        <f t="shared" si="32"/>
        <v>1170.00000000007</v>
      </c>
      <c r="CN19" s="34">
        <v>0</v>
      </c>
      <c r="CO19" s="71"/>
      <c r="CP19" s="71"/>
      <c r="CQ19" s="43">
        <f>(CP20-CP19)*1000</f>
        <v>0</v>
      </c>
      <c r="CR19" s="34">
        <v>6546638.232</v>
      </c>
      <c r="CS19" s="43">
        <f t="shared" si="106"/>
        <v>4260.49399999995</v>
      </c>
      <c r="CT19" s="34">
        <v>3864.88</v>
      </c>
      <c r="CU19" s="55">
        <f t="shared" si="83"/>
        <v>1479.19999999976</v>
      </c>
      <c r="CV19" s="34">
        <v>237.27872</v>
      </c>
      <c r="CW19" s="39">
        <f t="shared" si="77"/>
        <v>4.12000000000035</v>
      </c>
      <c r="CX19" s="76">
        <v>638.496</v>
      </c>
      <c r="CY19" s="55">
        <f t="shared" si="91"/>
        <v>0</v>
      </c>
      <c r="CZ19" s="71"/>
      <c r="DA19" s="34">
        <v>17.065632</v>
      </c>
      <c r="DB19" s="48">
        <f t="shared" si="46"/>
        <v>365.617999999998</v>
      </c>
      <c r="DC19" s="35">
        <f t="shared" si="47"/>
        <v>8383.13900000039</v>
      </c>
      <c r="DD19" s="34">
        <v>4100.8448</v>
      </c>
      <c r="DE19" s="48">
        <f t="shared" si="118"/>
        <v>2046.40000000018</v>
      </c>
      <c r="DF19" s="34">
        <v>0</v>
      </c>
      <c r="DG19" s="55">
        <f>(DF20-DF19)*1000</f>
        <v>0</v>
      </c>
      <c r="DH19" s="34">
        <v>3857.5428</v>
      </c>
      <c r="DI19" s="55">
        <f t="shared" si="114"/>
        <v>1014.40000000002</v>
      </c>
      <c r="DJ19" s="34">
        <v>305.38228</v>
      </c>
      <c r="DK19" s="48">
        <f t="shared" si="96"/>
        <v>165.360000000021</v>
      </c>
      <c r="DL19" s="34">
        <v>16839.06</v>
      </c>
      <c r="DM19" s="60">
        <f t="shared" si="115"/>
        <v>0</v>
      </c>
      <c r="DN19" s="34">
        <v>19189.18</v>
      </c>
      <c r="DO19" s="55">
        <f t="shared" si="92"/>
        <v>56.6630000000005</v>
      </c>
      <c r="DP19" s="34">
        <v>177.569</v>
      </c>
      <c r="DQ19" s="55">
        <f t="shared" si="100"/>
        <v>488</v>
      </c>
      <c r="DR19" s="86">
        <v>62444.9999999997</v>
      </c>
      <c r="DS19" s="86">
        <v>0</v>
      </c>
      <c r="DT19" s="86">
        <f t="shared" si="88"/>
        <v>62444.9999999997</v>
      </c>
      <c r="DU19" s="90">
        <v>0</v>
      </c>
      <c r="DV19" s="88">
        <v>8749</v>
      </c>
      <c r="DW19" s="90">
        <v>1728</v>
      </c>
      <c r="DX19" s="94"/>
      <c r="DY19" s="107">
        <f t="shared" si="68"/>
        <v>0</v>
      </c>
      <c r="DZ19" s="108" t="e">
        <f t="shared" si="79"/>
        <v>#DIV/0!</v>
      </c>
      <c r="EA19" s="109"/>
      <c r="EB19" s="110">
        <f t="shared" si="69"/>
        <v>331.880000000012</v>
      </c>
      <c r="EC19" s="110">
        <f t="shared" si="70"/>
        <v>367.932000000003</v>
      </c>
      <c r="ED19" s="110">
        <f t="shared" si="71"/>
        <v>962.93</v>
      </c>
      <c r="EE19" s="110">
        <f t="shared" si="72"/>
        <v>410.639999999944</v>
      </c>
      <c r="EF19" s="110">
        <f t="shared" si="73"/>
        <v>333.517999999998</v>
      </c>
      <c r="EG19" s="110">
        <f t="shared" si="74"/>
        <v>0</v>
      </c>
      <c r="EH19" s="117">
        <f t="shared" si="57"/>
        <v>2406.89999999996</v>
      </c>
      <c r="EK19" s="92"/>
      <c r="EL19" s="119"/>
      <c r="EM19" s="120"/>
      <c r="EY19" s="111">
        <f t="shared" si="58"/>
        <v>1487.65999999999</v>
      </c>
      <c r="EZ19" s="111">
        <f t="shared" si="59"/>
        <v>2406.89999999996</v>
      </c>
      <c r="FA19" s="121">
        <f t="shared" si="43"/>
        <v>8383.13900000039</v>
      </c>
      <c r="FB19" s="111">
        <f t="shared" si="49"/>
        <v>0</v>
      </c>
      <c r="FC19" s="111">
        <f t="shared" si="50"/>
        <v>0</v>
      </c>
      <c r="FD19" s="111">
        <f t="shared" si="89"/>
        <v>1412.97999999995</v>
      </c>
      <c r="FE19" s="111">
        <f t="shared" si="51"/>
        <v>1280.32000000002</v>
      </c>
      <c r="FF19" s="111">
        <f t="shared" si="52"/>
        <v>2046.40000000018</v>
      </c>
      <c r="FG19" s="111">
        <f t="shared" si="53"/>
        <v>3643.43900000025</v>
      </c>
      <c r="FH19" s="111" t="e">
        <f>#REF!</f>
        <v>#REF!</v>
      </c>
      <c r="FI19" s="121" t="e">
        <f t="shared" si="61"/>
        <v>#REF!</v>
      </c>
    </row>
    <row r="20" s="19" customFormat="1" ht="24.95" customHeight="1" spans="1:165">
      <c r="A20" s="33">
        <v>45765</v>
      </c>
      <c r="B20" s="34">
        <v>33.651032</v>
      </c>
      <c r="C20" s="39">
        <f t="shared" si="85"/>
        <v>248.564000000002</v>
      </c>
      <c r="D20" s="36">
        <v>12593.099</v>
      </c>
      <c r="E20" s="39">
        <f t="shared" si="107"/>
        <v>46.4760000000006</v>
      </c>
      <c r="F20" s="34">
        <v>0</v>
      </c>
      <c r="G20" s="39">
        <f t="shared" si="2"/>
        <v>0</v>
      </c>
      <c r="H20" s="34">
        <v>183.5647</v>
      </c>
      <c r="I20" s="39">
        <f t="shared" si="3"/>
        <v>1356.46</v>
      </c>
      <c r="J20" s="34">
        <v>5967.5464</v>
      </c>
      <c r="K20" s="35">
        <f t="shared" si="90"/>
        <v>39.2395999999999</v>
      </c>
      <c r="L20" s="34">
        <v>28266.12</v>
      </c>
      <c r="M20" s="43">
        <f t="shared" si="108"/>
        <v>233.536</v>
      </c>
      <c r="N20" s="34">
        <v>3551.061</v>
      </c>
      <c r="O20" s="39">
        <f t="shared" ref="O20:O27" si="121">(N21-N20)*1000</f>
        <v>4181.00000000004</v>
      </c>
      <c r="P20" s="34">
        <v>75.968912</v>
      </c>
      <c r="Q20" s="50">
        <f t="shared" si="7"/>
        <v>515.680000000003</v>
      </c>
      <c r="R20" s="34">
        <v>2274752.736</v>
      </c>
      <c r="S20" s="52">
        <f t="shared" si="119"/>
        <v>3617.9589999998</v>
      </c>
      <c r="T20" s="34">
        <v>2537.3776</v>
      </c>
      <c r="U20" s="50">
        <f t="shared" si="62"/>
        <v>6187.40000000025</v>
      </c>
      <c r="V20" s="34">
        <v>669.9536</v>
      </c>
      <c r="W20" s="39">
        <f t="shared" si="86"/>
        <v>2524.87999999994</v>
      </c>
      <c r="X20" s="34">
        <v>50.658144</v>
      </c>
      <c r="Y20" s="39">
        <f t="shared" si="10"/>
        <v>16995.9999999989</v>
      </c>
      <c r="Z20" s="34">
        <v>11.047144</v>
      </c>
      <c r="AA20" s="35">
        <f t="shared" si="116"/>
        <v>338.632000000001</v>
      </c>
      <c r="AB20" s="34">
        <v>128.76525</v>
      </c>
      <c r="AC20" s="39">
        <f t="shared" si="11"/>
        <v>464.859999999987</v>
      </c>
      <c r="AD20" s="34">
        <v>762814.365</v>
      </c>
      <c r="AE20" s="43">
        <f t="shared" si="109"/>
        <v>559.19299999997</v>
      </c>
      <c r="AF20" s="34">
        <v>3313873.287</v>
      </c>
      <c r="AG20" s="43">
        <f t="shared" si="110"/>
        <v>848.060000000056</v>
      </c>
      <c r="AH20" s="38">
        <v>72.008392</v>
      </c>
      <c r="AI20" s="39">
        <f t="shared" si="94"/>
        <v>5794.52000000001</v>
      </c>
      <c r="AJ20" s="34">
        <v>276.6957</v>
      </c>
      <c r="AK20" s="39">
        <f t="shared" si="15"/>
        <v>907.440000000008</v>
      </c>
      <c r="AL20" s="34">
        <v>15125.254</v>
      </c>
      <c r="AM20" s="39">
        <f t="shared" si="97"/>
        <v>2019.56</v>
      </c>
      <c r="AN20" s="34">
        <v>392.44408</v>
      </c>
      <c r="AO20" s="48">
        <f t="shared" si="98"/>
        <v>0</v>
      </c>
      <c r="AP20" s="54">
        <v>3971.1288</v>
      </c>
      <c r="AQ20" s="48">
        <f t="shared" si="18"/>
        <v>8.80000000006476</v>
      </c>
      <c r="AR20" s="34">
        <v>307.4478</v>
      </c>
      <c r="AS20" s="39">
        <f t="shared" si="101"/>
        <v>1299.30000000002</v>
      </c>
      <c r="AT20" s="34">
        <v>373.3996</v>
      </c>
      <c r="AU20" s="39">
        <f t="shared" si="20"/>
        <v>1276.52</v>
      </c>
      <c r="AV20" s="34">
        <v>208242.114</v>
      </c>
      <c r="AW20" s="39">
        <f t="shared" si="81"/>
        <v>268.772999999986</v>
      </c>
      <c r="AX20" s="56">
        <v>53578.787</v>
      </c>
      <c r="AY20" s="39">
        <f t="shared" si="120"/>
        <v>126.589</v>
      </c>
      <c r="AZ20" s="34">
        <v>1803.008</v>
      </c>
      <c r="BA20" s="48">
        <f t="shared" si="103"/>
        <v>2257.00000000006</v>
      </c>
      <c r="BB20" s="34">
        <v>646.49372</v>
      </c>
      <c r="BC20" s="52">
        <f t="shared" si="104"/>
        <v>102.359999999976</v>
      </c>
      <c r="BD20" s="34">
        <v>941.31032</v>
      </c>
      <c r="BE20" s="59">
        <f t="shared" si="111"/>
        <v>3.03999999994176</v>
      </c>
      <c r="BF20" s="34">
        <v>20684</v>
      </c>
      <c r="BG20" s="48">
        <f t="shared" si="75"/>
        <v>0</v>
      </c>
      <c r="BH20" s="34">
        <v>36882</v>
      </c>
      <c r="BI20" s="48">
        <f t="shared" si="54"/>
        <v>4860</v>
      </c>
      <c r="BJ20" s="34">
        <v>44994</v>
      </c>
      <c r="BK20" s="43">
        <f t="shared" si="25"/>
        <v>3600</v>
      </c>
      <c r="BL20" s="34">
        <v>185.90796</v>
      </c>
      <c r="BM20" s="48">
        <f t="shared" si="76"/>
        <v>12355</v>
      </c>
      <c r="BN20" s="51">
        <v>0</v>
      </c>
      <c r="BO20" s="63">
        <v>0</v>
      </c>
      <c r="BP20" s="34">
        <v>105.26526</v>
      </c>
      <c r="BQ20" s="48">
        <f t="shared" si="26"/>
        <v>1979.88000000001</v>
      </c>
      <c r="BR20" s="34">
        <v>116.77751</v>
      </c>
      <c r="BS20" s="55">
        <f t="shared" si="27"/>
        <v>360.779999999991</v>
      </c>
      <c r="BT20" s="34">
        <v>40.206352</v>
      </c>
      <c r="BU20" s="48">
        <f t="shared" si="113"/>
        <v>361.832</v>
      </c>
      <c r="BV20" s="34">
        <v>107.29766</v>
      </c>
      <c r="BW20" s="55">
        <f t="shared" si="64"/>
        <v>1122.99</v>
      </c>
      <c r="BX20" s="34">
        <v>520.25092</v>
      </c>
      <c r="BY20" s="55">
        <f t="shared" si="105"/>
        <v>398.440000000051</v>
      </c>
      <c r="BZ20" s="34">
        <v>32.539572</v>
      </c>
      <c r="CA20" s="55">
        <f t="shared" si="99"/>
        <v>322.982000000003</v>
      </c>
      <c r="CB20" s="51">
        <v>341.266</v>
      </c>
      <c r="CC20" s="55">
        <f t="shared" si="66"/>
        <v>0</v>
      </c>
      <c r="CD20" s="34">
        <v>1780.793</v>
      </c>
      <c r="CE20" s="39">
        <f t="shared" si="29"/>
        <v>4.64300000000003</v>
      </c>
      <c r="CF20" s="66">
        <v>221148.288</v>
      </c>
      <c r="CG20" s="39">
        <f t="shared" si="30"/>
        <v>151.152000000002</v>
      </c>
      <c r="CH20" s="34">
        <v>3114.8</v>
      </c>
      <c r="CI20" s="39">
        <f t="shared" ref="CI20:CI31" si="122">(CH21-CH20)*1000</f>
        <v>699.999999999818</v>
      </c>
      <c r="CJ20" s="34">
        <v>3237.4</v>
      </c>
      <c r="CK20" s="55">
        <f t="shared" si="95"/>
        <v>699.999999999818</v>
      </c>
      <c r="CL20" s="70">
        <v>1000.22</v>
      </c>
      <c r="CM20" s="55">
        <v>1180</v>
      </c>
      <c r="CN20" s="34">
        <v>0</v>
      </c>
      <c r="CO20" s="71"/>
      <c r="CP20" s="71"/>
      <c r="CQ20" s="43">
        <v>0</v>
      </c>
      <c r="CR20" s="34">
        <v>6550898.726</v>
      </c>
      <c r="CS20" s="43">
        <f t="shared" si="106"/>
        <v>3920.23000000045</v>
      </c>
      <c r="CT20" s="34">
        <v>3866.3592</v>
      </c>
      <c r="CU20" s="55">
        <f t="shared" si="83"/>
        <v>1373.60000000035</v>
      </c>
      <c r="CV20" s="34">
        <v>237.28284</v>
      </c>
      <c r="CW20" s="39">
        <f t="shared" si="77"/>
        <v>130.200000000002</v>
      </c>
      <c r="CX20" s="76">
        <v>638.496</v>
      </c>
      <c r="CY20" s="55">
        <f t="shared" si="91"/>
        <v>0</v>
      </c>
      <c r="CZ20" s="71"/>
      <c r="DA20" s="34">
        <v>17.43125</v>
      </c>
      <c r="DB20" s="48">
        <f t="shared" si="46"/>
        <v>367.724000000003</v>
      </c>
      <c r="DC20" s="35">
        <f t="shared" si="47"/>
        <v>8188.97899999966</v>
      </c>
      <c r="DD20" s="34">
        <v>4102.8912</v>
      </c>
      <c r="DE20" s="48">
        <f t="shared" si="118"/>
        <v>1986.39999999978</v>
      </c>
      <c r="DF20" s="34">
        <v>0</v>
      </c>
      <c r="DG20" s="55">
        <f t="shared" ref="DG20:DG25" si="123">(DF21-DF20)*1000</f>
        <v>0</v>
      </c>
      <c r="DH20" s="34">
        <v>3858.5572</v>
      </c>
      <c r="DI20" s="55">
        <f t="shared" si="114"/>
        <v>916.799999999967</v>
      </c>
      <c r="DJ20" s="34">
        <v>305.54764</v>
      </c>
      <c r="DK20" s="48">
        <f t="shared" si="96"/>
        <v>173.020000000008</v>
      </c>
      <c r="DL20" s="34">
        <v>16839.06</v>
      </c>
      <c r="DM20" s="60">
        <f t="shared" si="115"/>
        <v>159.366079999997</v>
      </c>
      <c r="DN20" s="34">
        <v>19245.843</v>
      </c>
      <c r="DO20" s="55">
        <f t="shared" si="92"/>
        <v>33.9739999999983</v>
      </c>
      <c r="DP20" s="34">
        <v>178.057</v>
      </c>
      <c r="DQ20" s="55">
        <f t="shared" si="100"/>
        <v>792.000000000002</v>
      </c>
      <c r="DR20" s="86">
        <v>56650.9999999998</v>
      </c>
      <c r="DS20" s="86">
        <v>5025</v>
      </c>
      <c r="DT20" s="86">
        <f t="shared" si="88"/>
        <v>61675.9999999998</v>
      </c>
      <c r="DU20" s="90">
        <v>1467</v>
      </c>
      <c r="DV20" s="88">
        <v>7142</v>
      </c>
      <c r="DW20" s="90">
        <v>0</v>
      </c>
      <c r="DX20" s="94"/>
      <c r="DY20" s="107">
        <f t="shared" si="68"/>
        <v>159.366079999997</v>
      </c>
      <c r="DZ20" s="108">
        <f t="shared" si="79"/>
        <v>3.42535787321063</v>
      </c>
      <c r="EA20" s="109"/>
      <c r="EB20" s="110">
        <f t="shared" si="69"/>
        <v>360.779999999991</v>
      </c>
      <c r="EC20" s="110">
        <f t="shared" si="70"/>
        <v>361.832</v>
      </c>
      <c r="ED20" s="110">
        <f t="shared" si="71"/>
        <v>1122.99</v>
      </c>
      <c r="EE20" s="110">
        <f t="shared" si="72"/>
        <v>398.440000000051</v>
      </c>
      <c r="EF20" s="110">
        <f t="shared" si="73"/>
        <v>322.982000000003</v>
      </c>
      <c r="EG20" s="110">
        <f t="shared" si="74"/>
        <v>0</v>
      </c>
      <c r="EH20" s="117">
        <f t="shared" si="57"/>
        <v>2567.02400000005</v>
      </c>
      <c r="EK20" s="92"/>
      <c r="EL20" s="119"/>
      <c r="EM20" s="120"/>
      <c r="EY20" s="111">
        <f t="shared" si="58"/>
        <v>1979.88000000001</v>
      </c>
      <c r="EZ20" s="111">
        <f t="shared" si="59"/>
        <v>2567.02400000005</v>
      </c>
      <c r="FA20" s="121">
        <f t="shared" si="43"/>
        <v>8188.97899999966</v>
      </c>
      <c r="FB20" s="111">
        <f t="shared" si="49"/>
        <v>0</v>
      </c>
      <c r="FC20" s="111">
        <f t="shared" si="50"/>
        <v>8.80000000006476</v>
      </c>
      <c r="FD20" s="111">
        <f t="shared" si="89"/>
        <v>1299.30000000002</v>
      </c>
      <c r="FE20" s="111">
        <f t="shared" si="51"/>
        <v>1276.52</v>
      </c>
      <c r="FF20" s="111">
        <f t="shared" si="52"/>
        <v>1986.39999999978</v>
      </c>
      <c r="FG20" s="111">
        <f t="shared" si="53"/>
        <v>3617.9589999998</v>
      </c>
      <c r="FH20" s="111" t="e">
        <f>#REF!</f>
        <v>#REF!</v>
      </c>
      <c r="FI20" s="121" t="e">
        <f t="shared" si="61"/>
        <v>#REF!</v>
      </c>
    </row>
    <row r="21" s="19" customFormat="1" ht="24.95" customHeight="1" spans="1:165">
      <c r="A21" s="33">
        <v>45766</v>
      </c>
      <c r="B21" s="34">
        <v>33.899596</v>
      </c>
      <c r="C21" s="39">
        <f t="shared" si="85"/>
        <v>194.987999999995</v>
      </c>
      <c r="D21" s="36">
        <v>12639.575</v>
      </c>
      <c r="E21" s="39">
        <f t="shared" si="107"/>
        <v>36.75</v>
      </c>
      <c r="F21" s="34">
        <v>0</v>
      </c>
      <c r="G21" s="39">
        <f t="shared" si="2"/>
        <v>0</v>
      </c>
      <c r="H21" s="34">
        <v>184.92116</v>
      </c>
      <c r="I21" s="39">
        <f t="shared" si="3"/>
        <v>1260.00000000002</v>
      </c>
      <c r="J21" s="34">
        <v>6006.786</v>
      </c>
      <c r="K21" s="35">
        <f t="shared" si="90"/>
        <v>35.6211999999996</v>
      </c>
      <c r="L21" s="34">
        <v>28499.656</v>
      </c>
      <c r="M21" s="43">
        <f t="shared" si="108"/>
        <v>285.788</v>
      </c>
      <c r="N21" s="34">
        <v>3555.242</v>
      </c>
      <c r="O21" s="39">
        <f t="shared" si="121"/>
        <v>4256.99999999961</v>
      </c>
      <c r="P21" s="34">
        <v>76.484592</v>
      </c>
      <c r="Q21" s="50">
        <f t="shared" si="7"/>
        <v>493.319999999997</v>
      </c>
      <c r="R21" s="34">
        <v>2278370.695</v>
      </c>
      <c r="S21" s="52">
        <f t="shared" si="119"/>
        <v>3630.85800000001</v>
      </c>
      <c r="T21" s="34">
        <v>2543.565</v>
      </c>
      <c r="U21" s="50">
        <f t="shared" si="62"/>
        <v>6246.00000000009</v>
      </c>
      <c r="V21" s="34">
        <v>672.47848</v>
      </c>
      <c r="W21" s="39">
        <f t="shared" si="86"/>
        <v>2477.67999999996</v>
      </c>
      <c r="X21" s="34">
        <v>50.67514</v>
      </c>
      <c r="Y21" s="39">
        <f t="shared" si="10"/>
        <v>17395.999999998</v>
      </c>
      <c r="Z21" s="34">
        <v>11.385776</v>
      </c>
      <c r="AA21" s="35">
        <f t="shared" si="116"/>
        <v>345.17</v>
      </c>
      <c r="AB21" s="34">
        <v>129.23011</v>
      </c>
      <c r="AC21" s="39">
        <f t="shared" si="11"/>
        <v>490.640000000013</v>
      </c>
      <c r="AD21" s="34">
        <v>763373.558</v>
      </c>
      <c r="AE21" s="43">
        <f t="shared" si="109"/>
        <v>506.569000000018</v>
      </c>
      <c r="AF21" s="34">
        <v>3314721.347</v>
      </c>
      <c r="AG21" s="43">
        <f t="shared" si="110"/>
        <v>856.217999999877</v>
      </c>
      <c r="AH21" s="38">
        <v>77.802912</v>
      </c>
      <c r="AI21" s="39">
        <f t="shared" si="94"/>
        <v>6007.74399999999</v>
      </c>
      <c r="AJ21" s="34">
        <v>277.60314</v>
      </c>
      <c r="AK21" s="39">
        <f t="shared" si="15"/>
        <v>968.340000000012</v>
      </c>
      <c r="AL21" s="34">
        <v>17144.814</v>
      </c>
      <c r="AM21" s="39">
        <f t="shared" si="97"/>
        <v>2080.274</v>
      </c>
      <c r="AN21" s="34">
        <v>392.44408</v>
      </c>
      <c r="AO21" s="48">
        <f t="shared" si="98"/>
        <v>0</v>
      </c>
      <c r="AP21" s="54">
        <v>3971.1376</v>
      </c>
      <c r="AQ21" s="48">
        <f t="shared" si="18"/>
        <v>15.1999999998225</v>
      </c>
      <c r="AR21" s="34">
        <v>308.7471</v>
      </c>
      <c r="AS21" s="39">
        <f t="shared" si="101"/>
        <v>1543.31999999999</v>
      </c>
      <c r="AT21" s="34">
        <v>374.67612</v>
      </c>
      <c r="AU21" s="39">
        <f t="shared" si="20"/>
        <v>1277.4</v>
      </c>
      <c r="AV21" s="34">
        <v>208510.887</v>
      </c>
      <c r="AW21" s="39">
        <f t="shared" si="81"/>
        <v>209.529999999999</v>
      </c>
      <c r="AX21" s="56">
        <v>53705.376</v>
      </c>
      <c r="AY21" s="39">
        <f t="shared" si="120"/>
        <v>115.283000000003</v>
      </c>
      <c r="AZ21" s="34">
        <v>1805.265</v>
      </c>
      <c r="BA21" s="48">
        <f t="shared" si="103"/>
        <v>2289.99999999996</v>
      </c>
      <c r="BB21" s="34">
        <v>646.59608</v>
      </c>
      <c r="BC21" s="52">
        <f t="shared" si="104"/>
        <v>89.3999999999551</v>
      </c>
      <c r="BD21" s="34">
        <v>941.31336</v>
      </c>
      <c r="BE21" s="59">
        <f t="shared" si="111"/>
        <v>3.11999999996715</v>
      </c>
      <c r="BF21" s="34">
        <v>20684</v>
      </c>
      <c r="BG21" s="48">
        <f t="shared" si="75"/>
        <v>0</v>
      </c>
      <c r="BH21" s="34">
        <v>37368</v>
      </c>
      <c r="BI21" s="48">
        <f t="shared" si="54"/>
        <v>4920</v>
      </c>
      <c r="BJ21" s="34">
        <v>45354</v>
      </c>
      <c r="BK21" s="43">
        <f t="shared" si="25"/>
        <v>3720</v>
      </c>
      <c r="BL21" s="34">
        <v>198.26296</v>
      </c>
      <c r="BM21" s="48">
        <f t="shared" si="76"/>
        <v>12421.66</v>
      </c>
      <c r="BN21" s="51">
        <v>0</v>
      </c>
      <c r="BO21" s="63">
        <v>0</v>
      </c>
      <c r="BP21" s="34">
        <v>107.24514</v>
      </c>
      <c r="BQ21" s="48">
        <f t="shared" si="26"/>
        <v>2068.20999999999</v>
      </c>
      <c r="BR21" s="34">
        <v>117.13829</v>
      </c>
      <c r="BS21" s="55">
        <f t="shared" si="27"/>
        <v>358.760000000004</v>
      </c>
      <c r="BT21" s="34">
        <v>40.568184</v>
      </c>
      <c r="BU21" s="48">
        <f t="shared" si="113"/>
        <v>363.807999999999</v>
      </c>
      <c r="BV21" s="34">
        <v>108.42065</v>
      </c>
      <c r="BW21" s="55">
        <f t="shared" si="64"/>
        <v>1118.85000000001</v>
      </c>
      <c r="BX21" s="34">
        <v>520.64936</v>
      </c>
      <c r="BY21" s="55">
        <f t="shared" si="105"/>
        <v>458.439999999996</v>
      </c>
      <c r="BZ21" s="34">
        <v>32.862554</v>
      </c>
      <c r="CA21" s="55">
        <f t="shared" ref="CA21:CA27" si="124">(BZ22-BZ21)*1000</f>
        <v>315.281999999996</v>
      </c>
      <c r="CB21" s="51">
        <v>341.266</v>
      </c>
      <c r="CC21" s="55">
        <f t="shared" si="66"/>
        <v>0</v>
      </c>
      <c r="CD21" s="34">
        <v>1785.436</v>
      </c>
      <c r="CE21" s="39">
        <f t="shared" si="29"/>
        <v>4.74000000000001</v>
      </c>
      <c r="CF21" s="66">
        <v>221299.44</v>
      </c>
      <c r="CG21" s="39">
        <f t="shared" ref="CG21:CG27" si="125">CF22-CF21</f>
        <v>70.127999999997</v>
      </c>
      <c r="CH21" s="34">
        <v>3115.5</v>
      </c>
      <c r="CI21" s="39">
        <f t="shared" si="122"/>
        <v>699.999999999818</v>
      </c>
      <c r="CJ21" s="34">
        <v>3238.1</v>
      </c>
      <c r="CK21" s="55">
        <f t="shared" si="95"/>
        <v>800.000000000182</v>
      </c>
      <c r="CL21" s="70">
        <v>1.4054</v>
      </c>
      <c r="CM21" s="55">
        <f t="shared" si="32"/>
        <v>1179.5</v>
      </c>
      <c r="CN21" s="34">
        <v>0</v>
      </c>
      <c r="CO21" s="71"/>
      <c r="CP21" s="71"/>
      <c r="CQ21" s="43">
        <v>0</v>
      </c>
      <c r="CR21" s="34">
        <v>6554818.956</v>
      </c>
      <c r="CS21" s="43">
        <f t="shared" si="106"/>
        <v>3999.4179999996</v>
      </c>
      <c r="CT21" s="34">
        <v>3867.7328</v>
      </c>
      <c r="CU21" s="55">
        <f t="shared" si="83"/>
        <v>1401.99999999959</v>
      </c>
      <c r="CV21" s="34">
        <v>237.41304</v>
      </c>
      <c r="CW21" s="39">
        <f t="shared" si="77"/>
        <v>2.96000000000163</v>
      </c>
      <c r="CX21" s="76">
        <v>638.496</v>
      </c>
      <c r="CY21" s="55">
        <f t="shared" si="91"/>
        <v>0</v>
      </c>
      <c r="CZ21" s="71"/>
      <c r="DA21" s="34">
        <v>17.798974</v>
      </c>
      <c r="DB21" s="48">
        <f t="shared" si="46"/>
        <v>362.79</v>
      </c>
      <c r="DC21" s="35">
        <f t="shared" si="47"/>
        <v>8499.17799999988</v>
      </c>
      <c r="DD21" s="34">
        <v>4104.8776</v>
      </c>
      <c r="DE21" s="48">
        <f t="shared" si="118"/>
        <v>2032.40000000005</v>
      </c>
      <c r="DF21" s="34">
        <v>0</v>
      </c>
      <c r="DG21" s="55">
        <f t="shared" si="123"/>
        <v>0</v>
      </c>
      <c r="DH21" s="34">
        <v>3859.474</v>
      </c>
      <c r="DI21" s="55">
        <f t="shared" si="114"/>
        <v>1060.79999999974</v>
      </c>
      <c r="DJ21" s="34">
        <v>305.72066</v>
      </c>
      <c r="DK21" s="48">
        <f t="shared" ref="DK21:DK27" si="126">(DJ22-DJ21)*1000</f>
        <v>154.780000000017</v>
      </c>
      <c r="DL21" s="34">
        <v>16893.34</v>
      </c>
      <c r="DM21" s="60">
        <f t="shared" si="115"/>
        <v>0</v>
      </c>
      <c r="DN21" s="34">
        <v>19279.817</v>
      </c>
      <c r="DO21" s="55">
        <f t="shared" si="92"/>
        <v>40.8660000000018</v>
      </c>
      <c r="DP21" s="34">
        <v>178.849</v>
      </c>
      <c r="DQ21" s="55">
        <f t="shared" si="100"/>
        <v>625</v>
      </c>
      <c r="DR21" s="86">
        <v>62365</v>
      </c>
      <c r="DS21" s="86">
        <v>0</v>
      </c>
      <c r="DT21" s="86">
        <f t="shared" si="42"/>
        <v>62365</v>
      </c>
      <c r="DU21" s="90">
        <v>0</v>
      </c>
      <c r="DV21" s="88">
        <v>19608</v>
      </c>
      <c r="DW21" s="90">
        <v>36515</v>
      </c>
      <c r="DX21" s="94"/>
      <c r="DY21" s="107">
        <f t="shared" si="68"/>
        <v>0</v>
      </c>
      <c r="DZ21" s="108" t="e">
        <f t="shared" ref="DZ21:DZ27" si="127">DS21/DU21</f>
        <v>#DIV/0!</v>
      </c>
      <c r="EA21" s="109"/>
      <c r="EB21" s="110">
        <f t="shared" si="69"/>
        <v>358.760000000004</v>
      </c>
      <c r="EC21" s="110">
        <f t="shared" si="70"/>
        <v>363.807999999999</v>
      </c>
      <c r="ED21" s="110">
        <f t="shared" si="71"/>
        <v>1118.85000000001</v>
      </c>
      <c r="EE21" s="110">
        <f t="shared" si="72"/>
        <v>458.439999999996</v>
      </c>
      <c r="EF21" s="110">
        <f t="shared" si="73"/>
        <v>315.281999999996</v>
      </c>
      <c r="EG21" s="110">
        <f t="shared" si="74"/>
        <v>0</v>
      </c>
      <c r="EH21" s="117">
        <f t="shared" si="57"/>
        <v>2615.14</v>
      </c>
      <c r="EK21" s="92"/>
      <c r="EL21" s="119"/>
      <c r="EM21" s="120"/>
      <c r="EY21" s="111">
        <f t="shared" si="58"/>
        <v>2068.20999999999</v>
      </c>
      <c r="EZ21" s="111">
        <f t="shared" si="59"/>
        <v>2615.14</v>
      </c>
      <c r="FA21" s="121">
        <f t="shared" si="43"/>
        <v>8499.17799999988</v>
      </c>
      <c r="FB21" s="111">
        <f t="shared" si="49"/>
        <v>0</v>
      </c>
      <c r="FC21" s="111">
        <f t="shared" si="50"/>
        <v>15.1999999998225</v>
      </c>
      <c r="FD21" s="111">
        <f t="shared" si="89"/>
        <v>1543.31999999999</v>
      </c>
      <c r="FE21" s="111">
        <f t="shared" si="51"/>
        <v>1277.4</v>
      </c>
      <c r="FF21" s="111">
        <f t="shared" si="52"/>
        <v>2032.40000000005</v>
      </c>
      <c r="FG21" s="111">
        <f t="shared" si="53"/>
        <v>3630.85800000001</v>
      </c>
      <c r="FH21" s="111" t="e">
        <f>#REF!</f>
        <v>#REF!</v>
      </c>
      <c r="FI21" s="121" t="e">
        <f t="shared" si="61"/>
        <v>#REF!</v>
      </c>
    </row>
    <row r="22" s="19" customFormat="1" ht="24.95" customHeight="1" spans="1:165">
      <c r="A22" s="33">
        <v>45767</v>
      </c>
      <c r="B22" s="34">
        <v>34.094584</v>
      </c>
      <c r="C22" s="39">
        <f t="shared" si="85"/>
        <v>161.028000000002</v>
      </c>
      <c r="D22" s="36">
        <v>12676.325</v>
      </c>
      <c r="E22" s="39">
        <f t="shared" si="107"/>
        <v>24.9959999999992</v>
      </c>
      <c r="F22" s="34">
        <v>0</v>
      </c>
      <c r="G22" s="39">
        <f t="shared" si="2"/>
        <v>0</v>
      </c>
      <c r="H22" s="34">
        <v>186.18116</v>
      </c>
      <c r="I22" s="39">
        <f t="shared" si="3"/>
        <v>1257.36000000001</v>
      </c>
      <c r="J22" s="34">
        <v>6042.4072</v>
      </c>
      <c r="K22" s="35">
        <f t="shared" si="90"/>
        <v>37.0504000000001</v>
      </c>
      <c r="L22" s="34">
        <v>28785.444</v>
      </c>
      <c r="M22" s="43">
        <f t="shared" si="108"/>
        <v>243.843000000001</v>
      </c>
      <c r="N22" s="34">
        <v>3559.499</v>
      </c>
      <c r="O22" s="39">
        <f t="shared" si="121"/>
        <v>4244.00000000014</v>
      </c>
      <c r="P22" s="34">
        <v>76.977912</v>
      </c>
      <c r="Q22" s="50">
        <f t="shared" si="7"/>
        <v>492.192000000003</v>
      </c>
      <c r="R22" s="34">
        <v>2282001.553</v>
      </c>
      <c r="S22" s="52">
        <f t="shared" si="119"/>
        <v>3636.14000000013</v>
      </c>
      <c r="T22" s="34">
        <v>2549.811</v>
      </c>
      <c r="U22" s="50">
        <f t="shared" si="62"/>
        <v>6274.99999999964</v>
      </c>
      <c r="V22" s="34">
        <v>674.95616</v>
      </c>
      <c r="W22" s="39">
        <f t="shared" si="86"/>
        <v>2312.6400000001</v>
      </c>
      <c r="X22" s="34">
        <v>50.692536</v>
      </c>
      <c r="Y22" s="39">
        <f t="shared" si="10"/>
        <v>15247.9999999997</v>
      </c>
      <c r="Z22" s="34">
        <v>11.730946</v>
      </c>
      <c r="AA22" s="35">
        <f t="shared" si="116"/>
        <v>263.438000000001</v>
      </c>
      <c r="AB22" s="34">
        <v>129.72075</v>
      </c>
      <c r="AC22" s="39">
        <f t="shared" si="11"/>
        <v>440.319999999986</v>
      </c>
      <c r="AD22" s="34">
        <v>763880.127</v>
      </c>
      <c r="AE22" s="43">
        <f t="shared" si="109"/>
        <v>261.826000000001</v>
      </c>
      <c r="AF22" s="34">
        <v>3315577.565</v>
      </c>
      <c r="AG22" s="43">
        <f t="shared" ref="AG22:AG27" si="128">(AF23-AF22)</f>
        <v>729.837999999989</v>
      </c>
      <c r="AH22" s="38">
        <v>83.810656</v>
      </c>
      <c r="AI22" s="39">
        <f t="shared" si="94"/>
        <v>4857.736</v>
      </c>
      <c r="AJ22" s="34">
        <v>278.57148</v>
      </c>
      <c r="AK22" s="39">
        <f t="shared" si="15"/>
        <v>705.659999999966</v>
      </c>
      <c r="AL22" s="34">
        <v>19225.088</v>
      </c>
      <c r="AM22" s="39">
        <f t="shared" si="97"/>
        <v>1718.464</v>
      </c>
      <c r="AN22" s="34">
        <v>392.44408</v>
      </c>
      <c r="AO22" s="48">
        <f t="shared" si="98"/>
        <v>0</v>
      </c>
      <c r="AP22" s="54">
        <v>3971.1528</v>
      </c>
      <c r="AQ22" s="48">
        <f t="shared" si="18"/>
        <v>395.199999999932</v>
      </c>
      <c r="AR22" s="34">
        <v>310.29042</v>
      </c>
      <c r="AS22" s="39">
        <f t="shared" si="101"/>
        <v>1107.16000000002</v>
      </c>
      <c r="AT22" s="34">
        <v>375.95352</v>
      </c>
      <c r="AU22" s="39">
        <f t="shared" si="20"/>
        <v>1246.24</v>
      </c>
      <c r="AV22" s="34">
        <v>208720.417</v>
      </c>
      <c r="AW22" s="39">
        <f t="shared" si="81"/>
        <v>86.954000000027</v>
      </c>
      <c r="AX22" s="56">
        <v>53820.659</v>
      </c>
      <c r="AY22" s="39">
        <f t="shared" si="120"/>
        <v>115.644</v>
      </c>
      <c r="AZ22" s="34">
        <v>1807.555</v>
      </c>
      <c r="BA22" s="48">
        <f t="shared" si="103"/>
        <v>2121.99999999984</v>
      </c>
      <c r="BB22" s="34">
        <v>646.68548</v>
      </c>
      <c r="BC22" s="52">
        <f t="shared" si="104"/>
        <v>5.9200000000601</v>
      </c>
      <c r="BD22" s="34">
        <v>941.31648</v>
      </c>
      <c r="BE22" s="59">
        <f t="shared" si="111"/>
        <v>3.04000000005544</v>
      </c>
      <c r="BF22" s="34">
        <v>20684</v>
      </c>
      <c r="BG22" s="48">
        <f t="shared" si="75"/>
        <v>0</v>
      </c>
      <c r="BH22" s="34">
        <v>37860</v>
      </c>
      <c r="BI22" s="48">
        <f t="shared" si="54"/>
        <v>4950</v>
      </c>
      <c r="BJ22" s="34">
        <v>45726</v>
      </c>
      <c r="BK22" s="43">
        <f t="shared" si="25"/>
        <v>3660</v>
      </c>
      <c r="BL22" s="34">
        <v>210.68462</v>
      </c>
      <c r="BM22" s="48">
        <f t="shared" si="76"/>
        <v>11538.16</v>
      </c>
      <c r="BN22" s="51">
        <v>0</v>
      </c>
      <c r="BO22" s="63">
        <v>0</v>
      </c>
      <c r="BP22" s="34">
        <v>109.31335</v>
      </c>
      <c r="BQ22" s="48">
        <f t="shared" si="26"/>
        <v>2141.44</v>
      </c>
      <c r="BR22" s="34">
        <v>117.49705</v>
      </c>
      <c r="BS22" s="55">
        <f t="shared" si="27"/>
        <v>359.369999999998</v>
      </c>
      <c r="BT22" s="34">
        <v>40.931992</v>
      </c>
      <c r="BU22" s="48">
        <f t="shared" si="113"/>
        <v>366.424000000002</v>
      </c>
      <c r="BV22" s="34">
        <v>109.5395</v>
      </c>
      <c r="BW22" s="55">
        <f t="shared" ref="BW22:BW27" si="129">(BV23-BV22)*1000</f>
        <v>1102.08</v>
      </c>
      <c r="BX22" s="34">
        <v>521.1078</v>
      </c>
      <c r="BY22" s="55">
        <f t="shared" ref="BY22:BY27" si="130">(BX23-BX22)*1000</f>
        <v>502.359999999953</v>
      </c>
      <c r="BZ22" s="34">
        <v>33.177836</v>
      </c>
      <c r="CA22" s="55">
        <f t="shared" si="124"/>
        <v>222.120000000004</v>
      </c>
      <c r="CB22" s="51">
        <v>341.266</v>
      </c>
      <c r="CC22" s="55">
        <f t="shared" si="66"/>
        <v>299.800000000005</v>
      </c>
      <c r="CD22" s="34">
        <v>1790.176</v>
      </c>
      <c r="CE22" s="39">
        <f t="shared" si="29"/>
        <v>7.87700000000018</v>
      </c>
      <c r="CF22" s="66">
        <v>221369.568</v>
      </c>
      <c r="CG22" s="39">
        <f t="shared" si="125"/>
        <v>83.551999999996</v>
      </c>
      <c r="CH22" s="34">
        <v>3116.2</v>
      </c>
      <c r="CI22" s="39">
        <f t="shared" si="122"/>
        <v>600.000000000364</v>
      </c>
      <c r="CJ22" s="34">
        <v>3238.9</v>
      </c>
      <c r="CK22" s="55">
        <f t="shared" si="95"/>
        <v>699.999999999818</v>
      </c>
      <c r="CL22" s="70">
        <v>2.5849</v>
      </c>
      <c r="CM22" s="55">
        <f t="shared" si="32"/>
        <v>1178.4</v>
      </c>
      <c r="CN22" s="34">
        <v>0</v>
      </c>
      <c r="CO22" s="71"/>
      <c r="CP22" s="71"/>
      <c r="CQ22" s="43">
        <v>0</v>
      </c>
      <c r="CR22" s="34">
        <v>6558818.374</v>
      </c>
      <c r="CS22" s="43">
        <f t="shared" si="106"/>
        <v>3050.39599999972</v>
      </c>
      <c r="CT22" s="34">
        <v>3869.1348</v>
      </c>
      <c r="CU22" s="55">
        <f t="shared" si="83"/>
        <v>1398.80000000039</v>
      </c>
      <c r="CV22" s="34">
        <v>237.416</v>
      </c>
      <c r="CW22" s="39">
        <f t="shared" si="77"/>
        <v>4.14000000000669</v>
      </c>
      <c r="CX22" s="76">
        <v>638.496</v>
      </c>
      <c r="CY22" s="55">
        <f t="shared" si="91"/>
        <v>0</v>
      </c>
      <c r="CZ22" s="71"/>
      <c r="DA22" s="34">
        <v>18.161764</v>
      </c>
      <c r="DB22" s="48">
        <f t="shared" si="46"/>
        <v>356.235999999999</v>
      </c>
      <c r="DC22" s="35">
        <f t="shared" si="47"/>
        <v>8235.14000000035</v>
      </c>
      <c r="DD22" s="34">
        <v>4106.91</v>
      </c>
      <c r="DE22" s="48">
        <f t="shared" si="118"/>
        <v>1850.40000000026</v>
      </c>
      <c r="DF22" s="34">
        <v>0</v>
      </c>
      <c r="DG22" s="55">
        <f t="shared" si="123"/>
        <v>0</v>
      </c>
      <c r="DH22" s="34">
        <v>3860.5348</v>
      </c>
      <c r="DI22" s="55">
        <f t="shared" si="114"/>
        <v>382.800000000316</v>
      </c>
      <c r="DJ22" s="34">
        <v>305.87544</v>
      </c>
      <c r="DK22" s="48">
        <f t="shared" si="126"/>
        <v>107.319999999959</v>
      </c>
      <c r="DL22" s="34">
        <v>16893.34</v>
      </c>
      <c r="DM22" s="60">
        <f t="shared" si="115"/>
        <v>0</v>
      </c>
      <c r="DN22" s="34">
        <v>19320.683</v>
      </c>
      <c r="DO22" s="55">
        <f t="shared" si="92"/>
        <v>33.6749999999993</v>
      </c>
      <c r="DP22" s="34">
        <v>179.474</v>
      </c>
      <c r="DQ22" s="55">
        <f t="shared" si="100"/>
        <v>520.00000000001</v>
      </c>
      <c r="DR22" s="86">
        <v>57595</v>
      </c>
      <c r="DS22" s="86">
        <v>0</v>
      </c>
      <c r="DT22" s="86">
        <f t="shared" si="42"/>
        <v>57595</v>
      </c>
      <c r="DU22" s="90">
        <v>0</v>
      </c>
      <c r="DV22" s="88">
        <v>19608</v>
      </c>
      <c r="DW22" s="90">
        <v>945</v>
      </c>
      <c r="DX22" s="94"/>
      <c r="DY22" s="107">
        <f t="shared" si="68"/>
        <v>0</v>
      </c>
      <c r="DZ22" s="108" t="e">
        <f t="shared" si="127"/>
        <v>#DIV/0!</v>
      </c>
      <c r="EA22" s="109"/>
      <c r="EB22" s="110">
        <f t="shared" si="69"/>
        <v>359.369999999998</v>
      </c>
      <c r="EC22" s="110">
        <f t="shared" si="70"/>
        <v>366.424000000002</v>
      </c>
      <c r="ED22" s="110">
        <f t="shared" si="71"/>
        <v>1102.08</v>
      </c>
      <c r="EE22" s="110">
        <f t="shared" si="72"/>
        <v>502.359999999953</v>
      </c>
      <c r="EF22" s="110">
        <f t="shared" si="73"/>
        <v>222.120000000004</v>
      </c>
      <c r="EG22" s="110">
        <f t="shared" si="74"/>
        <v>299.800000000005</v>
      </c>
      <c r="EH22" s="117">
        <f t="shared" si="57"/>
        <v>2852.15399999996</v>
      </c>
      <c r="EK22" s="92"/>
      <c r="EL22" s="119"/>
      <c r="EM22" s="120"/>
      <c r="EY22" s="111">
        <f t="shared" si="58"/>
        <v>2141.44</v>
      </c>
      <c r="EZ22" s="111">
        <f t="shared" si="59"/>
        <v>2852.15399999996</v>
      </c>
      <c r="FA22" s="121">
        <f t="shared" si="43"/>
        <v>8235.14000000035</v>
      </c>
      <c r="FB22" s="111">
        <f t="shared" si="49"/>
        <v>0</v>
      </c>
      <c r="FC22" s="111">
        <f t="shared" si="50"/>
        <v>395.199999999932</v>
      </c>
      <c r="FD22" s="111">
        <f t="shared" si="89"/>
        <v>1107.16000000002</v>
      </c>
      <c r="FE22" s="111">
        <f t="shared" si="51"/>
        <v>1246.24</v>
      </c>
      <c r="FF22" s="111">
        <f t="shared" si="52"/>
        <v>1850.40000000026</v>
      </c>
      <c r="FG22" s="111">
        <f t="shared" si="53"/>
        <v>3636.14000000013</v>
      </c>
      <c r="FH22" s="111" t="e">
        <f>#REF!</f>
        <v>#REF!</v>
      </c>
      <c r="FI22" s="121" t="e">
        <f t="shared" si="61"/>
        <v>#REF!</v>
      </c>
    </row>
    <row r="23" s="19" customFormat="1" ht="24.95" customHeight="1" spans="1:165">
      <c r="A23" s="33">
        <v>45768</v>
      </c>
      <c r="B23" s="34">
        <v>34.255612</v>
      </c>
      <c r="C23" s="39">
        <f t="shared" si="85"/>
        <v>215.299999999999</v>
      </c>
      <c r="D23" s="36">
        <v>12701.321</v>
      </c>
      <c r="E23" s="39">
        <f>D24-D23</f>
        <v>55.1630000000005</v>
      </c>
      <c r="F23" s="34">
        <v>0</v>
      </c>
      <c r="G23" s="39">
        <f t="shared" si="2"/>
        <v>0</v>
      </c>
      <c r="H23" s="34">
        <v>187.43852</v>
      </c>
      <c r="I23" s="39">
        <f t="shared" si="3"/>
        <v>1348.58</v>
      </c>
      <c r="J23" s="34">
        <v>6079.4576</v>
      </c>
      <c r="K23" s="35">
        <f t="shared" si="90"/>
        <v>39.4384</v>
      </c>
      <c r="L23" s="34">
        <v>29029.287</v>
      </c>
      <c r="M23" s="43">
        <f t="shared" si="108"/>
        <v>293.594000000001</v>
      </c>
      <c r="N23" s="34">
        <v>3563.743</v>
      </c>
      <c r="O23" s="39">
        <f t="shared" si="121"/>
        <v>4322.00000000012</v>
      </c>
      <c r="P23" s="34">
        <v>77.470104</v>
      </c>
      <c r="Q23" s="50">
        <f t="shared" si="7"/>
        <v>479.751999999991</v>
      </c>
      <c r="R23" s="34">
        <v>2285637.693</v>
      </c>
      <c r="S23" s="52">
        <f t="shared" si="119"/>
        <v>3623.86899999995</v>
      </c>
      <c r="T23" s="34">
        <v>2556.086</v>
      </c>
      <c r="U23" s="50">
        <f t="shared" si="62"/>
        <v>7333.00000000008</v>
      </c>
      <c r="V23" s="34">
        <v>677.2688</v>
      </c>
      <c r="W23" s="39">
        <f t="shared" si="86"/>
        <v>2599.2</v>
      </c>
      <c r="X23" s="34">
        <v>50.707784</v>
      </c>
      <c r="Y23" s="39">
        <f t="shared" si="10"/>
        <v>17452.0000000058</v>
      </c>
      <c r="Z23" s="34">
        <v>11.994384</v>
      </c>
      <c r="AA23" s="35">
        <f t="shared" si="116"/>
        <v>337.099</v>
      </c>
      <c r="AB23" s="34">
        <v>130.16107</v>
      </c>
      <c r="AC23" s="39">
        <f t="shared" si="11"/>
        <v>491.410000000002</v>
      </c>
      <c r="AD23" s="34">
        <v>764141.953</v>
      </c>
      <c r="AE23" s="43">
        <f t="shared" si="109"/>
        <v>646.190999999992</v>
      </c>
      <c r="AF23" s="34">
        <v>3316307.403</v>
      </c>
      <c r="AG23" s="43">
        <f t="shared" si="128"/>
        <v>945.183000000194</v>
      </c>
      <c r="AH23" s="38">
        <v>88.668392</v>
      </c>
      <c r="AI23" s="39">
        <f t="shared" si="94"/>
        <v>5868.38400000001</v>
      </c>
      <c r="AJ23" s="34">
        <v>279.27714</v>
      </c>
      <c r="AK23" s="39">
        <f t="shared" si="15"/>
        <v>883.720000000039</v>
      </c>
      <c r="AL23" s="34">
        <v>20943.552</v>
      </c>
      <c r="AM23" s="39">
        <f t="shared" si="97"/>
        <v>2017.324</v>
      </c>
      <c r="AN23" s="34">
        <v>392.44408</v>
      </c>
      <c r="AO23" s="48">
        <f t="shared" si="98"/>
        <v>0</v>
      </c>
      <c r="AP23" s="54">
        <v>3971.548</v>
      </c>
      <c r="AQ23" s="48">
        <f t="shared" si="18"/>
        <v>139.200000000073</v>
      </c>
      <c r="AR23" s="34">
        <v>311.39758</v>
      </c>
      <c r="AS23" s="39">
        <f t="shared" si="101"/>
        <v>1567.13999999999</v>
      </c>
      <c r="AT23" s="34">
        <v>377.19976</v>
      </c>
      <c r="AU23" s="39">
        <f t="shared" si="20"/>
        <v>1276.59999999997</v>
      </c>
      <c r="AV23" s="34">
        <v>208807.371</v>
      </c>
      <c r="AW23" s="39">
        <f t="shared" si="81"/>
        <v>289.872999999992</v>
      </c>
      <c r="AX23" s="56">
        <v>53936.303</v>
      </c>
      <c r="AY23" s="39">
        <f t="shared" si="120"/>
        <v>120.773999999998</v>
      </c>
      <c r="AZ23" s="34">
        <v>1809.677</v>
      </c>
      <c r="BA23" s="48">
        <f t="shared" si="103"/>
        <v>2348.00000000018</v>
      </c>
      <c r="BB23" s="34">
        <v>646.6914</v>
      </c>
      <c r="BC23" s="52">
        <f t="shared" si="104"/>
        <v>88.3199999999533</v>
      </c>
      <c r="BD23" s="34">
        <v>941.31952</v>
      </c>
      <c r="BE23" s="59">
        <f t="shared" si="111"/>
        <v>3.11999999996715</v>
      </c>
      <c r="BF23" s="34">
        <v>20684</v>
      </c>
      <c r="BG23" s="48">
        <f t="shared" si="75"/>
        <v>0</v>
      </c>
      <c r="BH23" s="34">
        <v>38355</v>
      </c>
      <c r="BI23" s="48">
        <f t="shared" si="54"/>
        <v>4900</v>
      </c>
      <c r="BJ23" s="34">
        <v>46092</v>
      </c>
      <c r="BK23" s="43">
        <f t="shared" si="25"/>
        <v>3760</v>
      </c>
      <c r="BL23" s="34">
        <v>222.22278</v>
      </c>
      <c r="BM23" s="48">
        <f t="shared" si="76"/>
        <v>12666.48</v>
      </c>
      <c r="BN23" s="51">
        <v>0</v>
      </c>
      <c r="BO23" s="63">
        <v>0</v>
      </c>
      <c r="BP23" s="34">
        <v>111.45479</v>
      </c>
      <c r="BQ23" s="48">
        <f t="shared" si="26"/>
        <v>1899.59</v>
      </c>
      <c r="BR23" s="34">
        <v>117.85642</v>
      </c>
      <c r="BS23" s="55">
        <f t="shared" si="27"/>
        <v>363.330000000005</v>
      </c>
      <c r="BT23" s="34">
        <v>41.298416</v>
      </c>
      <c r="BU23" s="48">
        <f t="shared" si="113"/>
        <v>364.123999999997</v>
      </c>
      <c r="BV23" s="34">
        <v>110.64158</v>
      </c>
      <c r="BW23" s="55">
        <f t="shared" si="129"/>
        <v>1106.43999999999</v>
      </c>
      <c r="BX23" s="34">
        <v>521.61016</v>
      </c>
      <c r="BY23" s="55">
        <f t="shared" si="130"/>
        <v>567.360000000008</v>
      </c>
      <c r="BZ23" s="34">
        <v>33.399956</v>
      </c>
      <c r="CA23" s="55">
        <f t="shared" si="124"/>
        <v>329.575999999996</v>
      </c>
      <c r="CB23" s="51">
        <v>341.5658</v>
      </c>
      <c r="CC23" s="55">
        <f t="shared" ref="CC23:CC24" si="131">(CB24-CB23)*1000</f>
        <v>474.879999999985</v>
      </c>
      <c r="CD23" s="34">
        <v>1798.053</v>
      </c>
      <c r="CE23" s="39">
        <f t="shared" si="29"/>
        <v>7.4409999999998</v>
      </c>
      <c r="CF23" s="66">
        <v>221453.12</v>
      </c>
      <c r="CG23" s="39">
        <f t="shared" si="125"/>
        <v>80.6240000000107</v>
      </c>
      <c r="CH23" s="34">
        <v>3116.8</v>
      </c>
      <c r="CI23" s="39">
        <f t="shared" si="122"/>
        <v>699.999999999818</v>
      </c>
      <c r="CJ23" s="34">
        <v>3239.6</v>
      </c>
      <c r="CK23" s="55">
        <f t="shared" si="95"/>
        <v>700.000000000273</v>
      </c>
      <c r="CL23" s="70">
        <v>3.7633</v>
      </c>
      <c r="CM23" s="55">
        <f t="shared" si="32"/>
        <v>1209.9</v>
      </c>
      <c r="CN23" s="34">
        <v>0</v>
      </c>
      <c r="CO23" s="71"/>
      <c r="CP23" s="71"/>
      <c r="CQ23" s="43">
        <v>0</v>
      </c>
      <c r="CR23" s="34">
        <v>6561868.77</v>
      </c>
      <c r="CS23" s="43">
        <f t="shared" si="106"/>
        <v>4047.09500000067</v>
      </c>
      <c r="CT23" s="34">
        <v>3870.5336</v>
      </c>
      <c r="CU23" s="55">
        <f t="shared" si="83"/>
        <v>1390.39999999977</v>
      </c>
      <c r="CV23" s="34">
        <v>237.42014</v>
      </c>
      <c r="CW23" s="39">
        <f t="shared" si="77"/>
        <v>3.6399999999901</v>
      </c>
      <c r="CX23" s="76">
        <v>638.496</v>
      </c>
      <c r="CY23" s="55">
        <f t="shared" si="91"/>
        <v>0</v>
      </c>
      <c r="CZ23" s="71"/>
      <c r="DA23" s="34">
        <v>18.518</v>
      </c>
      <c r="DB23" s="48">
        <f t="shared" si="46"/>
        <v>372.622</v>
      </c>
      <c r="DC23" s="35">
        <f t="shared" si="47"/>
        <v>8619.20899999961</v>
      </c>
      <c r="DD23" s="34">
        <v>4108.7604</v>
      </c>
      <c r="DE23" s="48">
        <f t="shared" si="118"/>
        <v>2012.39999999962</v>
      </c>
      <c r="DF23" s="34">
        <v>0</v>
      </c>
      <c r="DG23" s="55">
        <f t="shared" si="123"/>
        <v>0</v>
      </c>
      <c r="DH23" s="34">
        <v>3860.9176</v>
      </c>
      <c r="DI23" s="55">
        <f t="shared" si="114"/>
        <v>1078.39999999987</v>
      </c>
      <c r="DJ23" s="34">
        <v>305.98276</v>
      </c>
      <c r="DK23" s="48">
        <f t="shared" si="126"/>
        <v>199.800000000039</v>
      </c>
      <c r="DL23" s="34">
        <v>16893.34</v>
      </c>
      <c r="DM23" s="60">
        <f t="shared" si="115"/>
        <v>0</v>
      </c>
      <c r="DN23" s="34">
        <v>19354.358</v>
      </c>
      <c r="DO23" s="55">
        <f t="shared" si="92"/>
        <v>45.2340000000004</v>
      </c>
      <c r="DP23" s="34">
        <v>179.994</v>
      </c>
      <c r="DQ23" s="55">
        <f t="shared" ref="DQ23:DQ27" si="132">(DP24-DP23)*1000</f>
        <v>629.999999999995</v>
      </c>
      <c r="DR23" s="86">
        <v>64129</v>
      </c>
      <c r="DS23" s="86">
        <v>0</v>
      </c>
      <c r="DT23" s="86">
        <f t="shared" si="42"/>
        <v>64129</v>
      </c>
      <c r="DU23" s="90">
        <v>0</v>
      </c>
      <c r="DV23" s="88">
        <v>19608</v>
      </c>
      <c r="DW23" s="90">
        <v>1550</v>
      </c>
      <c r="DX23" s="94"/>
      <c r="DY23" s="107">
        <f t="shared" si="68"/>
        <v>0</v>
      </c>
      <c r="DZ23" s="108" t="e">
        <f t="shared" si="127"/>
        <v>#DIV/0!</v>
      </c>
      <c r="EA23" s="109"/>
      <c r="EB23" s="110">
        <f t="shared" si="69"/>
        <v>363.330000000005</v>
      </c>
      <c r="EC23" s="110">
        <f t="shared" si="70"/>
        <v>364.123999999997</v>
      </c>
      <c r="ED23" s="110">
        <f t="shared" si="71"/>
        <v>1106.43999999999</v>
      </c>
      <c r="EE23" s="110">
        <f t="shared" si="72"/>
        <v>567.360000000008</v>
      </c>
      <c r="EF23" s="110">
        <f t="shared" si="73"/>
        <v>329.575999999996</v>
      </c>
      <c r="EG23" s="110">
        <f t="shared" si="74"/>
        <v>474.879999999985</v>
      </c>
      <c r="EH23" s="117">
        <f t="shared" si="57"/>
        <v>3205.70999999998</v>
      </c>
      <c r="EK23" s="92"/>
      <c r="EL23" s="119"/>
      <c r="EM23" s="120"/>
      <c r="EY23" s="111">
        <f t="shared" si="58"/>
        <v>1899.59</v>
      </c>
      <c r="EZ23" s="111">
        <f t="shared" si="59"/>
        <v>3205.70999999998</v>
      </c>
      <c r="FA23" s="121">
        <f t="shared" si="43"/>
        <v>8619.20899999961</v>
      </c>
      <c r="FB23" s="111">
        <f t="shared" si="49"/>
        <v>0</v>
      </c>
      <c r="FC23" s="111">
        <f t="shared" si="50"/>
        <v>139.200000000073</v>
      </c>
      <c r="FD23" s="111">
        <f t="shared" si="89"/>
        <v>1567.13999999999</v>
      </c>
      <c r="FE23" s="111">
        <f t="shared" si="51"/>
        <v>1276.59999999997</v>
      </c>
      <c r="FF23" s="111">
        <f t="shared" si="52"/>
        <v>2012.39999999962</v>
      </c>
      <c r="FG23" s="111">
        <f t="shared" si="53"/>
        <v>3623.86899999995</v>
      </c>
      <c r="FH23" s="111" t="e">
        <f>#REF!</f>
        <v>#REF!</v>
      </c>
      <c r="FI23" s="121" t="e">
        <f t="shared" si="61"/>
        <v>#REF!</v>
      </c>
    </row>
    <row r="24" s="19" customFormat="1" ht="24.95" customHeight="1" spans="1:165">
      <c r="A24" s="33">
        <v>45769</v>
      </c>
      <c r="B24" s="34">
        <v>34.470912</v>
      </c>
      <c r="C24" s="39">
        <f t="shared" si="85"/>
        <v>187.128000000001</v>
      </c>
      <c r="D24" s="36">
        <v>12756.484</v>
      </c>
      <c r="E24" s="39">
        <f>D25-D24</f>
        <v>38.7160000000003</v>
      </c>
      <c r="F24" s="34">
        <v>0</v>
      </c>
      <c r="G24" s="39">
        <f t="shared" si="2"/>
        <v>0</v>
      </c>
      <c r="H24" s="34">
        <v>188.7871</v>
      </c>
      <c r="I24" s="39">
        <f t="shared" si="3"/>
        <v>1371.57999999999</v>
      </c>
      <c r="J24" s="34">
        <v>6118.896</v>
      </c>
      <c r="K24" s="35">
        <f t="shared" si="90"/>
        <v>37.6256000000003</v>
      </c>
      <c r="L24" s="34">
        <v>29322.881</v>
      </c>
      <c r="M24" s="43">
        <f t="shared" ref="M24:M28" si="133">(L25-L24)</f>
        <v>245.535</v>
      </c>
      <c r="N24" s="34">
        <v>3568.065</v>
      </c>
      <c r="O24" s="39">
        <f t="shared" si="121"/>
        <v>4349.00000000016</v>
      </c>
      <c r="P24" s="34">
        <v>77.949856</v>
      </c>
      <c r="Q24" s="50">
        <f t="shared" si="7"/>
        <v>502.871999999996</v>
      </c>
      <c r="R24" s="34">
        <v>2289261.562</v>
      </c>
      <c r="S24" s="52">
        <f t="shared" si="119"/>
        <v>3638.179</v>
      </c>
      <c r="T24" s="34">
        <v>2563.419</v>
      </c>
      <c r="U24" s="50">
        <f t="shared" si="62"/>
        <v>7167.40000000027</v>
      </c>
      <c r="V24" s="34">
        <v>679.868</v>
      </c>
      <c r="W24" s="39">
        <f t="shared" si="86"/>
        <v>2384.87999999995</v>
      </c>
      <c r="X24" s="34">
        <v>50.725236</v>
      </c>
      <c r="Y24" s="39">
        <f t="shared" si="10"/>
        <v>17095.9999999951</v>
      </c>
      <c r="Z24" s="34">
        <v>12.331483</v>
      </c>
      <c r="AA24" s="35">
        <f t="shared" si="116"/>
        <v>344.984</v>
      </c>
      <c r="AB24" s="34">
        <v>130.65248</v>
      </c>
      <c r="AC24" s="39">
        <f t="shared" si="11"/>
        <v>506.900000000002</v>
      </c>
      <c r="AD24" s="34">
        <v>764788.144</v>
      </c>
      <c r="AE24" s="43">
        <f t="shared" si="109"/>
        <v>428.224000000046</v>
      </c>
      <c r="AF24" s="34">
        <v>3317252.586</v>
      </c>
      <c r="AG24" s="43">
        <f t="shared" si="128"/>
        <v>1034.39299999969</v>
      </c>
      <c r="AH24" s="38">
        <v>94.536776</v>
      </c>
      <c r="AI24" s="39">
        <f t="shared" si="94"/>
        <v>5875.64399999999</v>
      </c>
      <c r="AJ24" s="34">
        <v>280.16086</v>
      </c>
      <c r="AK24" s="39">
        <f t="shared" si="15"/>
        <v>948.419999999999</v>
      </c>
      <c r="AL24" s="34">
        <v>22960.876</v>
      </c>
      <c r="AM24" s="39">
        <f t="shared" si="97"/>
        <v>2120.332</v>
      </c>
      <c r="AN24" s="34">
        <v>392.44408</v>
      </c>
      <c r="AO24" s="48">
        <f t="shared" si="98"/>
        <v>0</v>
      </c>
      <c r="AP24" s="54">
        <v>3971.6872</v>
      </c>
      <c r="AQ24" s="48">
        <f t="shared" si="18"/>
        <v>0</v>
      </c>
      <c r="AR24" s="34">
        <v>312.96472</v>
      </c>
      <c r="AS24" s="39">
        <f t="shared" si="101"/>
        <v>1731.83999999998</v>
      </c>
      <c r="AT24" s="34">
        <v>378.47636</v>
      </c>
      <c r="AU24" s="39">
        <f t="shared" si="20"/>
        <v>1275.12000000002</v>
      </c>
      <c r="AV24" s="34">
        <v>209097.244</v>
      </c>
      <c r="AW24" s="39">
        <f t="shared" si="81"/>
        <v>94.9830000000075</v>
      </c>
      <c r="AX24" s="56">
        <v>54057.077</v>
      </c>
      <c r="AY24" s="39">
        <f t="shared" si="120"/>
        <v>141.764999999999</v>
      </c>
      <c r="AZ24" s="34">
        <v>1812.025</v>
      </c>
      <c r="BA24" s="48">
        <f t="shared" si="103"/>
        <v>2274.99999999986</v>
      </c>
      <c r="BB24" s="34">
        <v>646.77972</v>
      </c>
      <c r="BC24" s="52">
        <f t="shared" si="104"/>
        <v>264.599999999973</v>
      </c>
      <c r="BD24" s="34">
        <v>941.32264</v>
      </c>
      <c r="BE24" s="59">
        <f t="shared" si="111"/>
        <v>3.04000000005544</v>
      </c>
      <c r="BF24" s="34">
        <v>20684</v>
      </c>
      <c r="BG24" s="48">
        <f t="shared" si="75"/>
        <v>0</v>
      </c>
      <c r="BH24" s="34">
        <v>38845</v>
      </c>
      <c r="BI24" s="48">
        <f t="shared" si="54"/>
        <v>5060</v>
      </c>
      <c r="BJ24" s="34">
        <v>46468</v>
      </c>
      <c r="BK24" s="43">
        <f t="shared" si="25"/>
        <v>3680</v>
      </c>
      <c r="BL24" s="34">
        <v>234.88926</v>
      </c>
      <c r="BM24" s="48">
        <f t="shared" si="76"/>
        <v>12486.98</v>
      </c>
      <c r="BN24" s="51">
        <v>0</v>
      </c>
      <c r="BO24" s="63">
        <v>0</v>
      </c>
      <c r="BP24" s="34">
        <v>113.35438</v>
      </c>
      <c r="BQ24" s="48">
        <f t="shared" si="26"/>
        <v>1828.17999999999</v>
      </c>
      <c r="BR24" s="34">
        <v>118.21975</v>
      </c>
      <c r="BS24" s="55">
        <f t="shared" si="27"/>
        <v>363.54</v>
      </c>
      <c r="BT24" s="34">
        <v>41.66254</v>
      </c>
      <c r="BU24" s="48">
        <f t="shared" si="113"/>
        <v>364.243999999999</v>
      </c>
      <c r="BV24" s="34">
        <v>111.74802</v>
      </c>
      <c r="BW24" s="55">
        <f t="shared" si="129"/>
        <v>1075.88</v>
      </c>
      <c r="BX24" s="34">
        <v>522.17752</v>
      </c>
      <c r="BY24" s="55">
        <f t="shared" si="130"/>
        <v>477.200000000039</v>
      </c>
      <c r="BZ24" s="34">
        <v>33.729532</v>
      </c>
      <c r="CA24" s="55">
        <f t="shared" si="124"/>
        <v>331.380000000003</v>
      </c>
      <c r="CB24" s="51">
        <v>342.04068</v>
      </c>
      <c r="CC24" s="55">
        <f t="shared" si="131"/>
        <v>532.31999999997</v>
      </c>
      <c r="CD24" s="34">
        <v>1805.494</v>
      </c>
      <c r="CE24" s="39">
        <f t="shared" si="29"/>
        <v>3.00400000000013</v>
      </c>
      <c r="CF24" s="66">
        <v>221533.744</v>
      </c>
      <c r="CG24" s="39">
        <f t="shared" si="125"/>
        <v>93.4400000000023</v>
      </c>
      <c r="CH24" s="34">
        <v>3117.5</v>
      </c>
      <c r="CI24" s="39">
        <f t="shared" si="122"/>
        <v>699.999999999818</v>
      </c>
      <c r="CJ24" s="34">
        <v>3240.3</v>
      </c>
      <c r="CK24" s="55">
        <f t="shared" si="95"/>
        <v>899.999999999636</v>
      </c>
      <c r="CL24" s="70">
        <v>4.9732</v>
      </c>
      <c r="CM24" s="55">
        <f t="shared" si="32"/>
        <v>1222.9</v>
      </c>
      <c r="CN24" s="34">
        <v>0</v>
      </c>
      <c r="CO24" s="71"/>
      <c r="CP24" s="71"/>
      <c r="CQ24" s="43">
        <v>0</v>
      </c>
      <c r="CR24" s="34">
        <v>6565915.865</v>
      </c>
      <c r="CS24" s="43">
        <f t="shared" si="106"/>
        <v>4099.90599999949</v>
      </c>
      <c r="CT24" s="34">
        <v>3871.924</v>
      </c>
      <c r="CU24" s="55">
        <f t="shared" si="83"/>
        <v>1492.00000000019</v>
      </c>
      <c r="CV24" s="34">
        <v>237.42378</v>
      </c>
      <c r="CW24" s="39">
        <f t="shared" si="77"/>
        <v>5.89999999999691</v>
      </c>
      <c r="CX24" s="76">
        <v>638.496</v>
      </c>
      <c r="CY24" s="55">
        <f t="shared" si="91"/>
        <v>0</v>
      </c>
      <c r="CZ24" s="71"/>
      <c r="DA24" s="34">
        <v>18.890622</v>
      </c>
      <c r="DB24" s="48">
        <f t="shared" si="46"/>
        <v>348.678</v>
      </c>
      <c r="DC24" s="35">
        <f t="shared" si="47"/>
        <v>8672.33900000044</v>
      </c>
      <c r="DD24" s="34">
        <v>4110.7728</v>
      </c>
      <c r="DE24" s="48">
        <f t="shared" si="118"/>
        <v>2027.20000000045</v>
      </c>
      <c r="DF24" s="34">
        <v>0</v>
      </c>
      <c r="DG24" s="55">
        <f t="shared" si="123"/>
        <v>0</v>
      </c>
      <c r="DH24" s="34">
        <v>3861.996</v>
      </c>
      <c r="DI24" s="55">
        <f t="shared" si="114"/>
        <v>1033.59999999975</v>
      </c>
      <c r="DJ24" s="34">
        <v>306.18256</v>
      </c>
      <c r="DK24" s="48">
        <f t="shared" si="126"/>
        <v>185.099999999977</v>
      </c>
      <c r="DL24" s="34">
        <v>16893.34</v>
      </c>
      <c r="DM24" s="60">
        <f t="shared" si="115"/>
        <v>0</v>
      </c>
      <c r="DN24" s="34">
        <v>19399.592</v>
      </c>
      <c r="DO24" s="55">
        <f t="shared" si="92"/>
        <v>46.3610000000008</v>
      </c>
      <c r="DP24" s="34">
        <v>180.624</v>
      </c>
      <c r="DQ24" s="55">
        <f t="shared" si="132"/>
        <v>620.000000000005</v>
      </c>
      <c r="DR24" s="86">
        <v>63719</v>
      </c>
      <c r="DS24" s="86">
        <v>0</v>
      </c>
      <c r="DT24" s="86">
        <f t="shared" si="42"/>
        <v>63719</v>
      </c>
      <c r="DU24" s="90">
        <v>0</v>
      </c>
      <c r="DV24" s="88">
        <v>19608</v>
      </c>
      <c r="DW24" s="90">
        <v>10826</v>
      </c>
      <c r="DX24" s="94"/>
      <c r="DY24" s="107">
        <f t="shared" si="68"/>
        <v>0</v>
      </c>
      <c r="DZ24" s="108" t="e">
        <f t="shared" si="127"/>
        <v>#DIV/0!</v>
      </c>
      <c r="EA24" s="109"/>
      <c r="EB24" s="110">
        <f t="shared" si="69"/>
        <v>363.54</v>
      </c>
      <c r="EC24" s="110">
        <f t="shared" si="70"/>
        <v>364.243999999999</v>
      </c>
      <c r="ED24" s="110">
        <f t="shared" si="71"/>
        <v>1075.88</v>
      </c>
      <c r="EE24" s="110">
        <f t="shared" si="72"/>
        <v>477.200000000039</v>
      </c>
      <c r="EF24" s="110">
        <f t="shared" si="73"/>
        <v>331.380000000003</v>
      </c>
      <c r="EG24" s="110">
        <f t="shared" si="74"/>
        <v>532.31999999997</v>
      </c>
      <c r="EH24" s="117">
        <f t="shared" si="57"/>
        <v>3144.56400000001</v>
      </c>
      <c r="EK24" s="92"/>
      <c r="EL24" s="119"/>
      <c r="EM24" s="120"/>
      <c r="EY24" s="111">
        <f t="shared" si="58"/>
        <v>1828.17999999999</v>
      </c>
      <c r="EZ24" s="111">
        <f t="shared" si="59"/>
        <v>3144.56400000001</v>
      </c>
      <c r="FA24" s="121">
        <f t="shared" si="43"/>
        <v>8672.33900000044</v>
      </c>
      <c r="FB24" s="111">
        <f t="shared" si="49"/>
        <v>0</v>
      </c>
      <c r="FC24" s="111">
        <f t="shared" si="50"/>
        <v>0</v>
      </c>
      <c r="FD24" s="111">
        <f t="shared" si="89"/>
        <v>1731.83999999998</v>
      </c>
      <c r="FE24" s="111">
        <f t="shared" si="51"/>
        <v>1275.12000000002</v>
      </c>
      <c r="FF24" s="111">
        <f t="shared" si="52"/>
        <v>2027.20000000045</v>
      </c>
      <c r="FG24" s="111">
        <f t="shared" si="53"/>
        <v>3638.179</v>
      </c>
      <c r="FH24" s="111" t="e">
        <f>#REF!</f>
        <v>#REF!</v>
      </c>
      <c r="FI24" s="121" t="e">
        <f t="shared" si="61"/>
        <v>#REF!</v>
      </c>
    </row>
    <row r="25" s="19" customFormat="1" ht="24.95" customHeight="1" spans="1:165">
      <c r="A25" s="33">
        <v>45770</v>
      </c>
      <c r="B25" s="34">
        <v>34.65804</v>
      </c>
      <c r="C25" s="39">
        <f t="shared" si="85"/>
        <v>185.856000000001</v>
      </c>
      <c r="D25" s="36">
        <v>12795.2</v>
      </c>
      <c r="E25" s="39">
        <f>D26-D25</f>
        <v>38.5749999999989</v>
      </c>
      <c r="F25" s="34">
        <v>0</v>
      </c>
      <c r="G25" s="39">
        <f t="shared" si="2"/>
        <v>0</v>
      </c>
      <c r="H25" s="34">
        <v>190.15868</v>
      </c>
      <c r="I25" s="39">
        <f t="shared" si="3"/>
        <v>1315.25999999999</v>
      </c>
      <c r="J25" s="34">
        <v>6156.5216</v>
      </c>
      <c r="K25" s="35">
        <f t="shared" si="90"/>
        <v>36.3172000000004</v>
      </c>
      <c r="L25" s="34">
        <v>29568.416</v>
      </c>
      <c r="M25" s="43">
        <f t="shared" si="133"/>
        <v>195.294999999998</v>
      </c>
      <c r="N25" s="34">
        <v>3572.414</v>
      </c>
      <c r="O25" s="39">
        <f t="shared" si="121"/>
        <v>4320.99999999991</v>
      </c>
      <c r="P25" s="34">
        <v>78.452728</v>
      </c>
      <c r="Q25" s="50">
        <f t="shared" si="7"/>
        <v>481.760000000008</v>
      </c>
      <c r="R25" s="34">
        <v>2292899.741</v>
      </c>
      <c r="S25" s="52">
        <f t="shared" si="119"/>
        <v>3637.14699999988</v>
      </c>
      <c r="T25" s="34">
        <v>2570.5864</v>
      </c>
      <c r="U25" s="50">
        <f t="shared" si="62"/>
        <v>7073.79999999966</v>
      </c>
      <c r="V25" s="34">
        <v>682.25288</v>
      </c>
      <c r="W25" s="39">
        <f t="shared" si="86"/>
        <v>2321.76000000004</v>
      </c>
      <c r="X25" s="34">
        <v>50.742332</v>
      </c>
      <c r="Y25" s="39">
        <f t="shared" si="10"/>
        <v>17334.0000000053</v>
      </c>
      <c r="Z25" s="34">
        <v>12.676467</v>
      </c>
      <c r="AA25" s="35">
        <f t="shared" si="116"/>
        <v>325.540999999999</v>
      </c>
      <c r="AB25" s="34">
        <v>131.15938</v>
      </c>
      <c r="AC25" s="39">
        <f t="shared" si="11"/>
        <v>483.080000000001</v>
      </c>
      <c r="AD25" s="34">
        <v>765216.368</v>
      </c>
      <c r="AE25" s="43">
        <f t="shared" si="109"/>
        <v>605.978000000003</v>
      </c>
      <c r="AF25" s="34">
        <v>3318286.979</v>
      </c>
      <c r="AG25" s="43">
        <f t="shared" si="128"/>
        <v>1045.88500000024</v>
      </c>
      <c r="AH25" s="38">
        <v>100.41242</v>
      </c>
      <c r="AI25" s="39">
        <f t="shared" si="94"/>
        <v>5808.27000000001</v>
      </c>
      <c r="AJ25" s="34">
        <v>281.10928</v>
      </c>
      <c r="AK25" s="39">
        <f t="shared" si="15"/>
        <v>1340.75999999999</v>
      </c>
      <c r="AL25" s="34">
        <v>25081.208</v>
      </c>
      <c r="AM25" s="39">
        <f t="shared" si="97"/>
        <v>2030.5278</v>
      </c>
      <c r="AN25" s="34">
        <v>392.44408</v>
      </c>
      <c r="AO25" s="48">
        <f t="shared" si="98"/>
        <v>0</v>
      </c>
      <c r="AP25" s="54">
        <v>3971.6872</v>
      </c>
      <c r="AQ25" s="48">
        <f t="shared" si="18"/>
        <v>734.400000000278</v>
      </c>
      <c r="AR25" s="34">
        <v>314.69656</v>
      </c>
      <c r="AS25" s="39">
        <f t="shared" si="101"/>
        <v>1436.98000000001</v>
      </c>
      <c r="AT25" s="34">
        <v>379.75148</v>
      </c>
      <c r="AU25" s="39">
        <f t="shared" si="20"/>
        <v>1281.03999999996</v>
      </c>
      <c r="AV25" s="34">
        <v>209192.227</v>
      </c>
      <c r="AW25" s="39">
        <f t="shared" si="81"/>
        <v>97.3009999999776</v>
      </c>
      <c r="AX25" s="56">
        <v>54198.842</v>
      </c>
      <c r="AY25" s="39">
        <f t="shared" si="120"/>
        <v>126.155000000006</v>
      </c>
      <c r="AZ25" s="34">
        <v>1814.3</v>
      </c>
      <c r="BA25" s="48">
        <f t="shared" si="103"/>
        <v>2371.00000000009</v>
      </c>
      <c r="BB25" s="34">
        <v>647.04432</v>
      </c>
      <c r="BC25" s="52">
        <f t="shared" si="104"/>
        <v>110.99999999999</v>
      </c>
      <c r="BD25" s="34">
        <v>941.32568</v>
      </c>
      <c r="BE25" s="59">
        <f t="shared" si="111"/>
        <v>3.03999999994176</v>
      </c>
      <c r="BF25" s="34">
        <v>20684</v>
      </c>
      <c r="BG25" s="48">
        <f t="shared" si="75"/>
        <v>1040</v>
      </c>
      <c r="BH25" s="34">
        <v>39351</v>
      </c>
      <c r="BI25" s="48">
        <f t="shared" si="54"/>
        <v>4830</v>
      </c>
      <c r="BJ25" s="34">
        <v>46836</v>
      </c>
      <c r="BK25" s="43">
        <f t="shared" si="25"/>
        <v>3610</v>
      </c>
      <c r="BL25" s="34">
        <v>247.37624</v>
      </c>
      <c r="BM25" s="48">
        <f t="shared" si="76"/>
        <v>13552.32</v>
      </c>
      <c r="BN25" s="51">
        <v>0</v>
      </c>
      <c r="BO25" s="63">
        <v>0</v>
      </c>
      <c r="BP25" s="34">
        <v>115.18256</v>
      </c>
      <c r="BQ25" s="48">
        <f t="shared" si="26"/>
        <v>1807.39</v>
      </c>
      <c r="BR25" s="34">
        <v>118.58329</v>
      </c>
      <c r="BS25" s="55">
        <f t="shared" si="27"/>
        <v>370.080000000002</v>
      </c>
      <c r="BT25" s="34">
        <v>42.026784</v>
      </c>
      <c r="BU25" s="48">
        <f t="shared" si="113"/>
        <v>364.196</v>
      </c>
      <c r="BV25" s="34">
        <v>112.8239</v>
      </c>
      <c r="BW25" s="55">
        <f t="shared" si="129"/>
        <v>1095.06</v>
      </c>
      <c r="BX25" s="34">
        <v>522.65472</v>
      </c>
      <c r="BY25" s="55">
        <f t="shared" si="130"/>
        <v>479.119999999966</v>
      </c>
      <c r="BZ25" s="34">
        <v>34.060912</v>
      </c>
      <c r="CA25" s="55">
        <f t="shared" si="124"/>
        <v>328.308</v>
      </c>
      <c r="CB25" s="51">
        <v>342.573</v>
      </c>
      <c r="CC25" s="55">
        <f t="shared" ref="CC25:CC29" si="134">(CB26-CB25)*1000</f>
        <v>515.680000000032</v>
      </c>
      <c r="CD25" s="34">
        <v>1808.498</v>
      </c>
      <c r="CE25" s="39">
        <f t="shared" si="29"/>
        <v>4.84400000000005</v>
      </c>
      <c r="CF25" s="66">
        <v>221627.184</v>
      </c>
      <c r="CG25" s="39">
        <f t="shared" si="125"/>
        <v>78.0639999999839</v>
      </c>
      <c r="CH25" s="34">
        <v>3118.2</v>
      </c>
      <c r="CI25" s="39">
        <f t="shared" si="122"/>
        <v>700.000000000273</v>
      </c>
      <c r="CJ25" s="34">
        <v>3241.2</v>
      </c>
      <c r="CK25" s="55">
        <f t="shared" si="95"/>
        <v>700.000000000273</v>
      </c>
      <c r="CL25" s="70">
        <v>6.1961</v>
      </c>
      <c r="CM25" s="55">
        <f t="shared" si="32"/>
        <v>1193.2</v>
      </c>
      <c r="CN25" s="34">
        <v>0</v>
      </c>
      <c r="CO25" s="71"/>
      <c r="CP25" s="71"/>
      <c r="CQ25" s="43">
        <v>0</v>
      </c>
      <c r="CR25" s="34">
        <v>6570015.771</v>
      </c>
      <c r="CS25" s="43">
        <f t="shared" si="106"/>
        <v>4664.61000000034</v>
      </c>
      <c r="CT25" s="34">
        <v>3873.416</v>
      </c>
      <c r="CU25" s="55">
        <f t="shared" si="83"/>
        <v>1819.99999999971</v>
      </c>
      <c r="CV25" s="34">
        <v>237.42968</v>
      </c>
      <c r="CW25" s="39">
        <f t="shared" si="77"/>
        <v>8.36000000001036</v>
      </c>
      <c r="CX25" s="76">
        <v>638.496</v>
      </c>
      <c r="CY25" s="55">
        <f t="shared" si="91"/>
        <v>0</v>
      </c>
      <c r="CZ25" s="71"/>
      <c r="DA25" s="34">
        <v>19.2393</v>
      </c>
      <c r="DB25" s="48">
        <f t="shared" si="46"/>
        <v>329.896000000002</v>
      </c>
      <c r="DC25" s="35">
        <f t="shared" si="47"/>
        <v>9087.56699999972</v>
      </c>
      <c r="DD25" s="34">
        <v>4112.8</v>
      </c>
      <c r="DE25" s="48">
        <f t="shared" si="118"/>
        <v>1997.99999999959</v>
      </c>
      <c r="DF25" s="34">
        <v>0</v>
      </c>
      <c r="DG25" s="55">
        <f t="shared" si="123"/>
        <v>0</v>
      </c>
      <c r="DH25" s="34">
        <v>3863.0296</v>
      </c>
      <c r="DI25" s="55">
        <f t="shared" si="114"/>
        <v>996.399999999994</v>
      </c>
      <c r="DJ25" s="34">
        <v>306.36766</v>
      </c>
      <c r="DK25" s="48">
        <f t="shared" si="126"/>
        <v>183.339999999987</v>
      </c>
      <c r="DL25" s="34">
        <v>16893.34</v>
      </c>
      <c r="DM25" s="60">
        <f t="shared" si="115"/>
        <v>0</v>
      </c>
      <c r="DN25" s="34">
        <v>19445.953</v>
      </c>
      <c r="DO25" s="55">
        <f t="shared" si="92"/>
        <v>47.7989999999991</v>
      </c>
      <c r="DP25" s="34">
        <v>181.244</v>
      </c>
      <c r="DQ25" s="55">
        <f t="shared" si="132"/>
        <v>677.999999999997</v>
      </c>
      <c r="DR25" s="86">
        <v>65867.0000000002</v>
      </c>
      <c r="DS25" s="86">
        <v>0</v>
      </c>
      <c r="DT25" s="86">
        <f t="shared" si="42"/>
        <v>65867.0000000002</v>
      </c>
      <c r="DU25" s="90">
        <v>0</v>
      </c>
      <c r="DV25" s="88">
        <v>19288</v>
      </c>
      <c r="DW25" s="90">
        <v>0</v>
      </c>
      <c r="DX25" s="94"/>
      <c r="DY25" s="107">
        <f t="shared" si="68"/>
        <v>0</v>
      </c>
      <c r="DZ25" s="108" t="e">
        <f t="shared" si="127"/>
        <v>#DIV/0!</v>
      </c>
      <c r="EA25" s="109"/>
      <c r="EB25" s="110">
        <f t="shared" si="69"/>
        <v>370.080000000002</v>
      </c>
      <c r="EC25" s="110">
        <f t="shared" si="70"/>
        <v>364.196</v>
      </c>
      <c r="ED25" s="110">
        <f t="shared" si="71"/>
        <v>1095.06</v>
      </c>
      <c r="EE25" s="110">
        <f t="shared" si="72"/>
        <v>479.119999999966</v>
      </c>
      <c r="EF25" s="110">
        <f t="shared" si="73"/>
        <v>328.308</v>
      </c>
      <c r="EG25" s="110">
        <f t="shared" si="74"/>
        <v>515.680000000032</v>
      </c>
      <c r="EH25" s="117">
        <f t="shared" si="57"/>
        <v>3152.444</v>
      </c>
      <c r="EK25" s="92"/>
      <c r="EL25" s="119"/>
      <c r="EM25" s="120"/>
      <c r="EY25" s="111">
        <f t="shared" si="58"/>
        <v>1807.39</v>
      </c>
      <c r="EZ25" s="111">
        <f t="shared" si="59"/>
        <v>3152.444</v>
      </c>
      <c r="FA25" s="121">
        <f t="shared" si="43"/>
        <v>9087.56699999972</v>
      </c>
      <c r="FB25" s="111">
        <f t="shared" si="49"/>
        <v>0</v>
      </c>
      <c r="FC25" s="111">
        <f t="shared" si="50"/>
        <v>734.400000000278</v>
      </c>
      <c r="FD25" s="111">
        <f t="shared" si="89"/>
        <v>1436.98000000001</v>
      </c>
      <c r="FE25" s="111">
        <f t="shared" si="51"/>
        <v>1281.03999999996</v>
      </c>
      <c r="FF25" s="111">
        <f t="shared" si="52"/>
        <v>1997.99999999959</v>
      </c>
      <c r="FG25" s="111">
        <f t="shared" si="53"/>
        <v>3637.14699999988</v>
      </c>
      <c r="FH25" s="111" t="e">
        <f>#REF!</f>
        <v>#REF!</v>
      </c>
      <c r="FI25" s="121" t="e">
        <f t="shared" si="61"/>
        <v>#REF!</v>
      </c>
    </row>
    <row r="26" s="19" customFormat="1" ht="24.95" customHeight="1" spans="1:165">
      <c r="A26" s="33">
        <v>45771</v>
      </c>
      <c r="B26" s="34">
        <v>34.843896</v>
      </c>
      <c r="C26" s="39">
        <f t="shared" si="85"/>
        <v>184.384000000001</v>
      </c>
      <c r="D26" s="36">
        <v>12833.775</v>
      </c>
      <c r="E26" s="39">
        <f>D27-D26</f>
        <v>42.7579999999998</v>
      </c>
      <c r="F26" s="34">
        <v>0</v>
      </c>
      <c r="G26" s="39">
        <f t="shared" si="2"/>
        <v>0</v>
      </c>
      <c r="H26" s="34">
        <v>191.47394</v>
      </c>
      <c r="I26" s="39">
        <f t="shared" si="3"/>
        <v>1265.09999999999</v>
      </c>
      <c r="J26" s="34">
        <v>6192.8388</v>
      </c>
      <c r="K26" s="35">
        <f t="shared" si="90"/>
        <v>35.5547999999999</v>
      </c>
      <c r="L26" s="34">
        <v>29763.711</v>
      </c>
      <c r="M26" s="43">
        <f t="shared" si="133"/>
        <v>226.093000000001</v>
      </c>
      <c r="N26" s="34">
        <v>3576.735</v>
      </c>
      <c r="O26" s="39">
        <f t="shared" si="121"/>
        <v>4241.99999999973</v>
      </c>
      <c r="P26" s="34">
        <v>78.934488</v>
      </c>
      <c r="Q26" s="50">
        <f t="shared" si="7"/>
        <v>500.112000000001</v>
      </c>
      <c r="R26" s="34">
        <v>2296536.888</v>
      </c>
      <c r="S26" s="52">
        <f t="shared" si="119"/>
        <v>3597.84300000034</v>
      </c>
      <c r="T26" s="34">
        <v>2577.6602</v>
      </c>
      <c r="U26" s="50">
        <f t="shared" si="62"/>
        <v>6963.79999999999</v>
      </c>
      <c r="V26" s="34">
        <v>684.57464</v>
      </c>
      <c r="W26" s="39">
        <f t="shared" si="86"/>
        <v>2381.59999999993</v>
      </c>
      <c r="X26" s="34">
        <v>50.759666</v>
      </c>
      <c r="Y26" s="39">
        <f t="shared" si="10"/>
        <v>17077.9999999979</v>
      </c>
      <c r="Z26" s="34">
        <v>13.002008</v>
      </c>
      <c r="AA26" s="35">
        <f t="shared" si="116"/>
        <v>337.24</v>
      </c>
      <c r="AB26" s="34">
        <v>131.64246</v>
      </c>
      <c r="AC26" s="39">
        <f t="shared" si="11"/>
        <v>483.75999999999</v>
      </c>
      <c r="AD26" s="34">
        <v>765822.346</v>
      </c>
      <c r="AE26" s="43">
        <f t="shared" si="109"/>
        <v>562.932999999961</v>
      </c>
      <c r="AF26" s="34">
        <v>3319332.864</v>
      </c>
      <c r="AG26" s="43">
        <f t="shared" si="128"/>
        <v>976.020000000019</v>
      </c>
      <c r="AH26" s="38">
        <v>106.22069</v>
      </c>
      <c r="AI26" s="39">
        <f t="shared" si="94"/>
        <v>5727.44999999999</v>
      </c>
      <c r="AJ26" s="34">
        <v>282.45004</v>
      </c>
      <c r="AK26" s="39">
        <f t="shared" si="15"/>
        <v>1365.52</v>
      </c>
      <c r="AL26" s="34">
        <v>27111.7358</v>
      </c>
      <c r="AM26" s="39">
        <f t="shared" si="97"/>
        <v>2083.0002</v>
      </c>
      <c r="AN26" s="34">
        <v>392.44408</v>
      </c>
      <c r="AO26" s="48">
        <f t="shared" si="98"/>
        <v>0</v>
      </c>
      <c r="AP26" s="54">
        <v>3972.4216</v>
      </c>
      <c r="AQ26" s="48">
        <f t="shared" si="18"/>
        <v>205.999999999676</v>
      </c>
      <c r="AR26" s="34">
        <v>316.13354</v>
      </c>
      <c r="AS26" s="39">
        <f t="shared" si="101"/>
        <v>1442.16</v>
      </c>
      <c r="AT26" s="34">
        <v>381.03252</v>
      </c>
      <c r="AU26" s="39">
        <f t="shared" si="20"/>
        <v>1266.60000000004</v>
      </c>
      <c r="AV26" s="34">
        <v>209289.528</v>
      </c>
      <c r="AW26" s="39">
        <f t="shared" si="81"/>
        <v>133.058000000019</v>
      </c>
      <c r="AX26" s="56">
        <v>54324.997</v>
      </c>
      <c r="AY26" s="39">
        <f t="shared" si="120"/>
        <v>156.280999999995</v>
      </c>
      <c r="AZ26" s="34">
        <v>1816.671</v>
      </c>
      <c r="BA26" s="48">
        <f t="shared" si="103"/>
        <v>2290.99999999994</v>
      </c>
      <c r="BB26" s="34">
        <v>647.15532</v>
      </c>
      <c r="BC26" s="52">
        <f t="shared" si="104"/>
        <v>134.920000000079</v>
      </c>
      <c r="BD26" s="34">
        <v>941.32872</v>
      </c>
      <c r="BE26" s="59">
        <f t="shared" si="111"/>
        <v>3.12000000008084</v>
      </c>
      <c r="BF26" s="34">
        <v>20788</v>
      </c>
      <c r="BG26" s="48">
        <f t="shared" si="75"/>
        <v>3790</v>
      </c>
      <c r="BH26" s="34">
        <v>39834</v>
      </c>
      <c r="BI26" s="48">
        <f t="shared" si="54"/>
        <v>4760</v>
      </c>
      <c r="BJ26" s="34">
        <v>47197</v>
      </c>
      <c r="BK26" s="43">
        <f t="shared" si="25"/>
        <v>3640</v>
      </c>
      <c r="BL26" s="34">
        <v>260.92856</v>
      </c>
      <c r="BM26" s="48">
        <f t="shared" si="76"/>
        <v>13106.84</v>
      </c>
      <c r="BN26" s="51">
        <v>0</v>
      </c>
      <c r="BO26" s="63">
        <v>0</v>
      </c>
      <c r="BP26" s="34">
        <v>116.98995</v>
      </c>
      <c r="BQ26" s="48">
        <f t="shared" si="26"/>
        <v>1802.19000000001</v>
      </c>
      <c r="BR26" s="34">
        <v>118.95337</v>
      </c>
      <c r="BS26" s="55">
        <f t="shared" si="27"/>
        <v>364.569999999986</v>
      </c>
      <c r="BT26" s="34">
        <v>42.39098</v>
      </c>
      <c r="BU26" s="48">
        <f t="shared" si="113"/>
        <v>358.968000000004</v>
      </c>
      <c r="BV26" s="34">
        <v>113.91896</v>
      </c>
      <c r="BW26" s="55">
        <f t="shared" si="129"/>
        <v>1094.35999999999</v>
      </c>
      <c r="BX26" s="34">
        <v>523.13384</v>
      </c>
      <c r="BY26" s="55">
        <f t="shared" si="130"/>
        <v>499.959999999987</v>
      </c>
      <c r="BZ26" s="34">
        <v>34.38922</v>
      </c>
      <c r="CA26" s="55">
        <f t="shared" si="124"/>
        <v>329.76</v>
      </c>
      <c r="CB26" s="51">
        <v>343.08868</v>
      </c>
      <c r="CC26" s="55">
        <f t="shared" si="134"/>
        <v>524.519999999995</v>
      </c>
      <c r="CD26" s="34">
        <v>1813.342</v>
      </c>
      <c r="CE26" s="39">
        <f t="shared" si="29"/>
        <v>1.76499999999987</v>
      </c>
      <c r="CF26" s="66">
        <v>221705.248</v>
      </c>
      <c r="CG26" s="39">
        <f t="shared" si="125"/>
        <v>143.360000000015</v>
      </c>
      <c r="CH26" s="34">
        <v>3118.9</v>
      </c>
      <c r="CI26" s="39">
        <f t="shared" si="122"/>
        <v>599.999999999909</v>
      </c>
      <c r="CJ26" s="34">
        <v>3241.9</v>
      </c>
      <c r="CK26" s="55">
        <f t="shared" si="67"/>
        <v>799.999999999727</v>
      </c>
      <c r="CL26" s="70">
        <v>7.3893</v>
      </c>
      <c r="CM26" s="55">
        <f t="shared" ref="CM26:CM30" si="135">(CL27-CL26)*1000</f>
        <v>1194.3</v>
      </c>
      <c r="CN26" s="34">
        <v>0</v>
      </c>
      <c r="CO26" s="71"/>
      <c r="CP26" s="71"/>
      <c r="CQ26" s="43">
        <v>0</v>
      </c>
      <c r="CR26" s="34">
        <v>6574680.381</v>
      </c>
      <c r="CS26" s="43">
        <f t="shared" si="106"/>
        <v>4210.9040000001</v>
      </c>
      <c r="CT26" s="34">
        <v>3875.236</v>
      </c>
      <c r="CU26" s="55">
        <f t="shared" si="83"/>
        <v>1729.20000000022</v>
      </c>
      <c r="CV26" s="34">
        <v>237.43804</v>
      </c>
      <c r="CW26" s="39">
        <f t="shared" si="77"/>
        <v>8.60000000000127</v>
      </c>
      <c r="CX26" s="76">
        <v>638.496</v>
      </c>
      <c r="CY26" s="55">
        <f t="shared" si="91"/>
        <v>0</v>
      </c>
      <c r="CZ26" s="71"/>
      <c r="DA26" s="34">
        <v>19.569196</v>
      </c>
      <c r="DB26" s="48">
        <f t="shared" si="46"/>
        <v>298.683999999998</v>
      </c>
      <c r="DC26" s="35">
        <f t="shared" si="47"/>
        <v>8517.00299999986</v>
      </c>
      <c r="DD26" s="34">
        <v>4114.798</v>
      </c>
      <c r="DE26" s="48">
        <f t="shared" si="118"/>
        <v>2004.39999999981</v>
      </c>
      <c r="DF26" s="34">
        <v>0</v>
      </c>
      <c r="DG26" s="55">
        <f t="shared" ref="DG26:DG30" si="136">(DF27-DF26)*1000</f>
        <v>0</v>
      </c>
      <c r="DH26" s="34">
        <v>3864.026</v>
      </c>
      <c r="DI26" s="55">
        <f t="shared" si="114"/>
        <v>980.000000000018</v>
      </c>
      <c r="DJ26" s="34">
        <v>306.551</v>
      </c>
      <c r="DK26" s="48">
        <f t="shared" si="126"/>
        <v>172.300000000007</v>
      </c>
      <c r="DL26" s="34">
        <v>16893.34</v>
      </c>
      <c r="DM26" s="60">
        <f t="shared" si="115"/>
        <v>0</v>
      </c>
      <c r="DN26" s="34">
        <v>19493.752</v>
      </c>
      <c r="DO26" s="55">
        <f t="shared" si="92"/>
        <v>47.7039999999979</v>
      </c>
      <c r="DP26" s="34">
        <v>181.922</v>
      </c>
      <c r="DQ26" s="55">
        <f t="shared" si="132"/>
        <v>640.999999999991</v>
      </c>
      <c r="DR26" s="86">
        <v>68105.9999999998</v>
      </c>
      <c r="DS26" s="86">
        <v>0</v>
      </c>
      <c r="DT26" s="86">
        <v>68105.9999999998</v>
      </c>
      <c r="DU26" s="90">
        <v>0</v>
      </c>
      <c r="DV26" s="88">
        <v>19288</v>
      </c>
      <c r="DW26" s="90">
        <v>0</v>
      </c>
      <c r="DX26" s="94"/>
      <c r="DY26" s="107">
        <f t="shared" si="68"/>
        <v>0</v>
      </c>
      <c r="DZ26" s="108" t="e">
        <f t="shared" si="127"/>
        <v>#DIV/0!</v>
      </c>
      <c r="EA26" s="109"/>
      <c r="EB26" s="110">
        <f t="shared" si="69"/>
        <v>364.569999999986</v>
      </c>
      <c r="EC26" s="110">
        <f t="shared" si="70"/>
        <v>358.968000000004</v>
      </c>
      <c r="ED26" s="110">
        <f t="shared" si="71"/>
        <v>1094.35999999999</v>
      </c>
      <c r="EE26" s="110">
        <f t="shared" si="72"/>
        <v>499.959999999987</v>
      </c>
      <c r="EF26" s="110">
        <f t="shared" si="73"/>
        <v>329.76</v>
      </c>
      <c r="EG26" s="110">
        <f t="shared" si="74"/>
        <v>524.519999999995</v>
      </c>
      <c r="EH26" s="117">
        <f t="shared" si="57"/>
        <v>3172.13799999997</v>
      </c>
      <c r="EK26" s="92"/>
      <c r="EL26" s="119"/>
      <c r="EM26" s="120"/>
      <c r="EY26" s="111">
        <f t="shared" si="58"/>
        <v>1802.19000000001</v>
      </c>
      <c r="EZ26" s="111">
        <f t="shared" si="59"/>
        <v>3172.13799999997</v>
      </c>
      <c r="FA26" s="121">
        <f t="shared" si="43"/>
        <v>8517.00299999986</v>
      </c>
      <c r="FB26" s="111">
        <f t="shared" si="49"/>
        <v>0</v>
      </c>
      <c r="FC26" s="111">
        <f t="shared" si="50"/>
        <v>205.999999999676</v>
      </c>
      <c r="FD26" s="111">
        <f t="shared" si="89"/>
        <v>1442.16</v>
      </c>
      <c r="FE26" s="111">
        <f t="shared" si="51"/>
        <v>1266.60000000004</v>
      </c>
      <c r="FF26" s="111">
        <f t="shared" si="52"/>
        <v>2004.39999999981</v>
      </c>
      <c r="FG26" s="111">
        <f t="shared" si="53"/>
        <v>3597.84300000034</v>
      </c>
      <c r="FH26" s="111" t="e">
        <f>#REF!</f>
        <v>#REF!</v>
      </c>
      <c r="FI26" s="121" t="e">
        <f t="shared" si="61"/>
        <v>#REF!</v>
      </c>
    </row>
    <row r="27" s="19" customFormat="1" ht="24.95" customHeight="1" spans="1:165">
      <c r="A27" s="33">
        <v>45772</v>
      </c>
      <c r="B27" s="34">
        <v>35.02828</v>
      </c>
      <c r="C27" s="39">
        <f t="shared" si="85"/>
        <v>191.311999999996</v>
      </c>
      <c r="D27" s="36">
        <v>12876.533</v>
      </c>
      <c r="E27" s="39">
        <f>D28-D27</f>
        <v>44.2620000000006</v>
      </c>
      <c r="F27" s="34">
        <v>0</v>
      </c>
      <c r="G27" s="39">
        <v>0</v>
      </c>
      <c r="H27" s="34">
        <v>192.73904</v>
      </c>
      <c r="I27" s="39">
        <f t="shared" si="3"/>
        <v>1352.02000000001</v>
      </c>
      <c r="J27" s="34">
        <v>6228.3936</v>
      </c>
      <c r="K27" s="35">
        <f t="shared" si="90"/>
        <v>34.4715999999999</v>
      </c>
      <c r="L27" s="34">
        <v>29989.804</v>
      </c>
      <c r="M27" s="43">
        <f t="shared" si="133"/>
        <v>223.433000000001</v>
      </c>
      <c r="N27" s="34">
        <v>3580.977</v>
      </c>
      <c r="O27" s="39">
        <f t="shared" si="121"/>
        <v>4347.00000000021</v>
      </c>
      <c r="P27" s="34">
        <v>79.4346</v>
      </c>
      <c r="Q27" s="50">
        <f t="shared" si="7"/>
        <v>522.415999999993</v>
      </c>
      <c r="R27" s="34">
        <v>2300134.731</v>
      </c>
      <c r="S27" s="52">
        <f t="shared" si="119"/>
        <v>3647.16299999971</v>
      </c>
      <c r="T27" s="34">
        <v>2584.624</v>
      </c>
      <c r="U27" s="50">
        <f t="shared" si="62"/>
        <v>6950.80000000007</v>
      </c>
      <c r="V27" s="34">
        <v>686.95624</v>
      </c>
      <c r="W27" s="39">
        <f t="shared" si="86"/>
        <v>2413.84000000005</v>
      </c>
      <c r="X27" s="34">
        <v>50.776744</v>
      </c>
      <c r="Y27" s="39">
        <f t="shared" si="10"/>
        <v>17628.000000002</v>
      </c>
      <c r="Z27" s="34">
        <v>13.339248</v>
      </c>
      <c r="AA27" s="35">
        <f t="shared" si="116"/>
        <v>336.963000000001</v>
      </c>
      <c r="AB27" s="34">
        <v>132.12622</v>
      </c>
      <c r="AC27" s="39">
        <f t="shared" si="11"/>
        <v>488.720000000001</v>
      </c>
      <c r="AD27" s="34">
        <v>766385.279</v>
      </c>
      <c r="AE27" s="43">
        <f t="shared" si="109"/>
        <v>626.800000000047</v>
      </c>
      <c r="AF27" s="34">
        <v>3320308.884</v>
      </c>
      <c r="AG27" s="43">
        <f t="shared" si="128"/>
        <v>1054.27399999974</v>
      </c>
      <c r="AH27" s="38">
        <v>111.94814</v>
      </c>
      <c r="AI27" s="39">
        <f t="shared" si="94"/>
        <v>6087.27</v>
      </c>
      <c r="AJ27" s="34">
        <v>283.81556</v>
      </c>
      <c r="AK27" s="39">
        <f t="shared" si="15"/>
        <v>936.879999999974</v>
      </c>
      <c r="AL27" s="34">
        <v>29194.736</v>
      </c>
      <c r="AM27" s="39">
        <f t="shared" si="97"/>
        <v>2130.852</v>
      </c>
      <c r="AN27" s="34">
        <v>392.44408</v>
      </c>
      <c r="AO27" s="48">
        <f t="shared" si="98"/>
        <v>0</v>
      </c>
      <c r="AP27" s="54">
        <v>3972.6276</v>
      </c>
      <c r="AQ27" s="48">
        <f t="shared" si="18"/>
        <v>272.800000000188</v>
      </c>
      <c r="AR27" s="34">
        <v>317.5757</v>
      </c>
      <c r="AS27" s="39">
        <f t="shared" si="101"/>
        <v>1368.44000000002</v>
      </c>
      <c r="AT27" s="34">
        <v>382.29912</v>
      </c>
      <c r="AU27" s="39">
        <f t="shared" si="20"/>
        <v>1284.76000000001</v>
      </c>
      <c r="AV27" s="34">
        <v>209422.586</v>
      </c>
      <c r="AW27" s="39">
        <f t="shared" si="81"/>
        <v>150.209999999992</v>
      </c>
      <c r="AX27" s="56">
        <v>54481.278</v>
      </c>
      <c r="AY27" s="39">
        <f t="shared" si="120"/>
        <v>133.145000000004</v>
      </c>
      <c r="AZ27" s="34">
        <v>1818.962</v>
      </c>
      <c r="BA27" s="48">
        <f t="shared" si="103"/>
        <v>2330.9999999999</v>
      </c>
      <c r="BB27" s="34">
        <v>647.29024</v>
      </c>
      <c r="BC27" s="52">
        <f t="shared" si="104"/>
        <v>88.0799999999908</v>
      </c>
      <c r="BD27" s="34">
        <v>941.33184</v>
      </c>
      <c r="BE27" s="59">
        <f t="shared" si="111"/>
        <v>3.03999999994176</v>
      </c>
      <c r="BF27" s="34">
        <v>21167</v>
      </c>
      <c r="BG27" s="48">
        <f t="shared" si="75"/>
        <v>4070</v>
      </c>
      <c r="BH27" s="34">
        <v>40310</v>
      </c>
      <c r="BI27" s="48">
        <f t="shared" si="54"/>
        <v>4130</v>
      </c>
      <c r="BJ27" s="34">
        <v>47561</v>
      </c>
      <c r="BK27" s="43">
        <f t="shared" si="25"/>
        <v>3630</v>
      </c>
      <c r="BL27" s="34">
        <v>274.0354</v>
      </c>
      <c r="BM27" s="48">
        <f t="shared" si="76"/>
        <v>12970.58</v>
      </c>
      <c r="BN27" s="51">
        <v>0</v>
      </c>
      <c r="BO27" s="63">
        <v>0</v>
      </c>
      <c r="BP27" s="34">
        <v>118.79214</v>
      </c>
      <c r="BQ27" s="48">
        <f t="shared" si="26"/>
        <v>1885.08999999999</v>
      </c>
      <c r="BR27" s="34">
        <v>119.31794</v>
      </c>
      <c r="BS27" s="55">
        <f t="shared" si="27"/>
        <v>370.15000000001</v>
      </c>
      <c r="BT27" s="34">
        <v>42.749948</v>
      </c>
      <c r="BU27" s="48">
        <f t="shared" si="113"/>
        <v>362.641999999994</v>
      </c>
      <c r="BV27" s="34">
        <v>115.01332</v>
      </c>
      <c r="BW27" s="55">
        <f t="shared" si="129"/>
        <v>1096.19000000001</v>
      </c>
      <c r="BX27" s="34">
        <v>523.6338</v>
      </c>
      <c r="BY27" s="55">
        <f t="shared" si="130"/>
        <v>480.52000000007</v>
      </c>
      <c r="BZ27" s="34">
        <v>34.71898</v>
      </c>
      <c r="CA27" s="55">
        <f t="shared" si="124"/>
        <v>327.615999999999</v>
      </c>
      <c r="CB27" s="51">
        <v>343.6132</v>
      </c>
      <c r="CC27" s="55">
        <f t="shared" si="134"/>
        <v>519.7</v>
      </c>
      <c r="CD27" s="34">
        <v>1815.107</v>
      </c>
      <c r="CE27" s="39">
        <f t="shared" si="29"/>
        <v>4.17800000000011</v>
      </c>
      <c r="CF27" s="66">
        <v>221848.608</v>
      </c>
      <c r="CG27" s="39">
        <f t="shared" si="125"/>
        <v>143.32799999998</v>
      </c>
      <c r="CH27" s="34">
        <v>3119.5</v>
      </c>
      <c r="CI27" s="39">
        <f t="shared" si="122"/>
        <v>699.999999999818</v>
      </c>
      <c r="CJ27" s="34">
        <v>3242.7</v>
      </c>
      <c r="CK27" s="55">
        <f t="shared" si="67"/>
        <v>800.000000000182</v>
      </c>
      <c r="CL27" s="70">
        <v>8.5836</v>
      </c>
      <c r="CM27" s="55">
        <f t="shared" si="135"/>
        <v>1191.6</v>
      </c>
      <c r="CN27" s="34">
        <v>0</v>
      </c>
      <c r="CO27" s="71"/>
      <c r="CP27" s="71"/>
      <c r="CQ27" s="43">
        <v>0</v>
      </c>
      <c r="CR27" s="34">
        <v>6578891.285</v>
      </c>
      <c r="CS27" s="43">
        <f t="shared" si="106"/>
        <v>4364.99299999978</v>
      </c>
      <c r="CT27" s="34">
        <v>3876.9652</v>
      </c>
      <c r="CU27" s="55">
        <f t="shared" si="83"/>
        <v>1755.99999999986</v>
      </c>
      <c r="CV27" s="34">
        <v>237.44664</v>
      </c>
      <c r="CW27" s="39">
        <f t="shared" si="77"/>
        <v>7.85999999999376</v>
      </c>
      <c r="CX27" s="76">
        <v>638.496</v>
      </c>
      <c r="CY27" s="55">
        <f t="shared" si="91"/>
        <v>0</v>
      </c>
      <c r="CZ27" s="71"/>
      <c r="DA27" s="34">
        <v>19.86788</v>
      </c>
      <c r="DB27" s="48">
        <f t="shared" si="46"/>
        <v>306.138000000001</v>
      </c>
      <c r="DC27" s="35">
        <f t="shared" si="47"/>
        <v>8579.16300000024</v>
      </c>
      <c r="DD27" s="34">
        <v>4116.8024</v>
      </c>
      <c r="DE27" s="48">
        <f t="shared" si="118"/>
        <v>2006.00000000031</v>
      </c>
      <c r="DF27" s="34">
        <v>0</v>
      </c>
      <c r="DG27" s="55">
        <f t="shared" si="136"/>
        <v>0</v>
      </c>
      <c r="DH27" s="34">
        <v>3865.006</v>
      </c>
      <c r="DI27" s="55">
        <f t="shared" si="114"/>
        <v>1194.80000000021</v>
      </c>
      <c r="DJ27" s="34">
        <v>306.7233</v>
      </c>
      <c r="DK27" s="48">
        <f t="shared" si="126"/>
        <v>199.580000000026</v>
      </c>
      <c r="DL27" s="34">
        <v>16893.34</v>
      </c>
      <c r="DM27" s="60">
        <f t="shared" si="115"/>
        <v>0</v>
      </c>
      <c r="DN27" s="34">
        <v>19541.456</v>
      </c>
      <c r="DO27" s="55">
        <f t="shared" si="92"/>
        <v>43.6910000000025</v>
      </c>
      <c r="DP27" s="34">
        <v>182.563</v>
      </c>
      <c r="DQ27" s="55">
        <f t="shared" si="132"/>
        <v>648.000000000025</v>
      </c>
      <c r="DR27" s="86">
        <v>68216</v>
      </c>
      <c r="DS27" s="86">
        <v>0</v>
      </c>
      <c r="DT27" s="86">
        <f t="shared" si="42"/>
        <v>68216</v>
      </c>
      <c r="DU27" s="90">
        <v>0</v>
      </c>
      <c r="DV27" s="88">
        <v>19288</v>
      </c>
      <c r="DW27" s="90">
        <v>42207.69</v>
      </c>
      <c r="DX27" s="94"/>
      <c r="DY27" s="107">
        <f t="shared" si="68"/>
        <v>0</v>
      </c>
      <c r="DZ27" s="108" t="e">
        <f t="shared" si="127"/>
        <v>#DIV/0!</v>
      </c>
      <c r="EA27" s="109"/>
      <c r="EB27" s="110">
        <f t="shared" si="69"/>
        <v>370.15000000001</v>
      </c>
      <c r="EC27" s="110">
        <f t="shared" si="70"/>
        <v>362.641999999994</v>
      </c>
      <c r="ED27" s="110">
        <f t="shared" si="71"/>
        <v>1096.19000000001</v>
      </c>
      <c r="EE27" s="110">
        <f t="shared" si="72"/>
        <v>480.52000000007</v>
      </c>
      <c r="EF27" s="110">
        <f t="shared" si="73"/>
        <v>327.615999999999</v>
      </c>
      <c r="EG27" s="110">
        <f t="shared" si="74"/>
        <v>519.7</v>
      </c>
      <c r="EH27" s="117">
        <f t="shared" si="57"/>
        <v>3156.81800000008</v>
      </c>
      <c r="EK27" s="92"/>
      <c r="EL27" s="119"/>
      <c r="EM27" s="120"/>
      <c r="EY27" s="111">
        <f t="shared" si="58"/>
        <v>1885.08999999999</v>
      </c>
      <c r="EZ27" s="111">
        <f t="shared" si="59"/>
        <v>3156.81800000008</v>
      </c>
      <c r="FA27" s="121">
        <f t="shared" si="43"/>
        <v>8579.16300000024</v>
      </c>
      <c r="FB27" s="111">
        <f t="shared" si="49"/>
        <v>0</v>
      </c>
      <c r="FC27" s="111">
        <f t="shared" si="50"/>
        <v>272.800000000188</v>
      </c>
      <c r="FD27" s="111">
        <f t="shared" si="89"/>
        <v>1368.44000000002</v>
      </c>
      <c r="FE27" s="111">
        <f t="shared" si="51"/>
        <v>1284.76000000001</v>
      </c>
      <c r="FF27" s="111">
        <f t="shared" si="52"/>
        <v>2006.00000000031</v>
      </c>
      <c r="FG27" s="111">
        <f t="shared" si="53"/>
        <v>3647.16299999971</v>
      </c>
      <c r="FH27" s="111" t="e">
        <f>#REF!</f>
        <v>#REF!</v>
      </c>
      <c r="FI27" s="121" t="e">
        <f t="shared" si="61"/>
        <v>#REF!</v>
      </c>
    </row>
    <row r="28" s="19" customFormat="1" ht="24.95" customHeight="1" spans="1:165">
      <c r="A28" s="33">
        <v>45773</v>
      </c>
      <c r="B28" s="34">
        <v>35.219592</v>
      </c>
      <c r="C28" s="39">
        <f t="shared" ref="C28:C32" si="137">(B29-B28)*1000</f>
        <v>191.479999999999</v>
      </c>
      <c r="D28" s="36">
        <v>12920.795</v>
      </c>
      <c r="E28" s="39">
        <f t="shared" ref="E28:E32" si="138">D29-D28</f>
        <v>37.0380000000005</v>
      </c>
      <c r="F28" s="34">
        <v>0</v>
      </c>
      <c r="G28" s="39">
        <f t="shared" ref="G28:G31" si="139">(F29-F28)*1000</f>
        <v>0</v>
      </c>
      <c r="H28" s="34">
        <v>194.09106</v>
      </c>
      <c r="I28" s="39">
        <f t="shared" ref="I28:I32" si="140">(H29-H28)*1000</f>
        <v>1389.29999999999</v>
      </c>
      <c r="J28" s="34">
        <v>6262.8652</v>
      </c>
      <c r="K28" s="35">
        <f t="shared" ref="K28:K32" si="141">(J29-J28)</f>
        <v>35.0360000000001</v>
      </c>
      <c r="L28" s="34">
        <v>30213.237</v>
      </c>
      <c r="M28" s="43">
        <f t="shared" si="133"/>
        <v>203.561999999998</v>
      </c>
      <c r="N28" s="34">
        <v>3585.324</v>
      </c>
      <c r="O28" s="39">
        <f t="shared" ref="O28:O32" si="142">(N29-N28)*1000</f>
        <v>4306.00000000004</v>
      </c>
      <c r="P28" s="34">
        <v>79.957016</v>
      </c>
      <c r="Q28" s="50">
        <f t="shared" ref="Q28:Q32" si="143">(P29-P28)*1000</f>
        <v>495.215999999999</v>
      </c>
      <c r="R28" s="34">
        <v>2303781.894</v>
      </c>
      <c r="S28" s="52">
        <f t="shared" ref="S28:S32" si="144">(R29-R28)</f>
        <v>3634.43699999992</v>
      </c>
      <c r="T28" s="34">
        <v>2591.5748</v>
      </c>
      <c r="U28" s="50">
        <f t="shared" si="62"/>
        <v>7050.00000000018</v>
      </c>
      <c r="V28" s="34">
        <v>689.37008</v>
      </c>
      <c r="W28" s="39">
        <f t="shared" ref="W28:W32" si="145">(V29-V28)*1000</f>
        <v>2564.48</v>
      </c>
      <c r="X28" s="34">
        <v>50.794372</v>
      </c>
      <c r="Y28" s="39">
        <f t="shared" ref="Y28:Y32" si="146">(X29-X28)*1000000</f>
        <v>17595.9999999975</v>
      </c>
      <c r="Z28" s="34">
        <v>13.676211</v>
      </c>
      <c r="AA28" s="35">
        <f t="shared" si="116"/>
        <v>362.593</v>
      </c>
      <c r="AB28" s="34">
        <v>132.61494</v>
      </c>
      <c r="AC28" s="39">
        <f t="shared" ref="AC28:AC32" si="147">(AB29-AB28)*1000</f>
        <v>502.440000000007</v>
      </c>
      <c r="AD28" s="34">
        <v>767012.079</v>
      </c>
      <c r="AE28" s="43">
        <f t="shared" ref="AE28:AE32" si="148">(AD29-AD28)</f>
        <v>633.797999999952</v>
      </c>
      <c r="AF28" s="34">
        <v>3321363.158</v>
      </c>
      <c r="AG28" s="43">
        <f t="shared" ref="AG28:AG32" si="149">(AF29-AF28)</f>
        <v>984.912000000011</v>
      </c>
      <c r="AH28" s="38">
        <v>118.03541</v>
      </c>
      <c r="AI28" s="39">
        <f t="shared" ref="AI28:AI32" si="150">(AH29-AH28)*1000</f>
        <v>5979.07000000001</v>
      </c>
      <c r="AJ28" s="34">
        <v>284.75244</v>
      </c>
      <c r="AK28" s="39">
        <f t="shared" ref="AK28:AK32" si="151">(AJ29-AJ28)*1000</f>
        <v>1302.20000000003</v>
      </c>
      <c r="AL28" s="34">
        <v>31325.588</v>
      </c>
      <c r="AM28" s="39">
        <f t="shared" si="97"/>
        <v>2124.702</v>
      </c>
      <c r="AN28" s="34">
        <v>392.44408</v>
      </c>
      <c r="AO28" s="48">
        <f t="shared" ref="AO28:AO32" si="152">(AN29-AN28)*1000</f>
        <v>0</v>
      </c>
      <c r="AP28" s="54">
        <v>3972.9004</v>
      </c>
      <c r="AQ28" s="48">
        <f t="shared" ref="AQ28:AQ32" si="153">(AP29-AP28)*1000</f>
        <v>0</v>
      </c>
      <c r="AR28" s="34">
        <v>318.94414</v>
      </c>
      <c r="AS28" s="39">
        <f t="shared" ref="AS28:AS32" si="154">(AR29-AR28)*1000</f>
        <v>1555.09999999998</v>
      </c>
      <c r="AT28" s="34">
        <v>383.58388</v>
      </c>
      <c r="AU28" s="39">
        <f t="shared" ref="AU28:AU32" si="155">(AT29-AT28)*1000</f>
        <v>1278.67999999995</v>
      </c>
      <c r="AV28" s="34">
        <v>209572.796</v>
      </c>
      <c r="AW28" s="39">
        <f t="shared" ref="AW28:AW32" si="156">(AV29-AV28)</f>
        <v>206.614999999991</v>
      </c>
      <c r="AX28" s="56">
        <v>54614.423</v>
      </c>
      <c r="AY28" s="39">
        <f t="shared" ref="AY28:AY32" si="157">AX29-AX28</f>
        <v>152.555999999997</v>
      </c>
      <c r="AZ28" s="34">
        <v>1821.293</v>
      </c>
      <c r="BA28" s="48">
        <f t="shared" ref="BA28:BA32" si="158">(AZ29-AZ28)*1000</f>
        <v>2424.00000000021</v>
      </c>
      <c r="BB28" s="34">
        <v>647.37832</v>
      </c>
      <c r="BC28" s="52">
        <f t="shared" ref="BC28:BC32" si="159">(BB29-BB28)*1000</f>
        <v>18.3999999999287</v>
      </c>
      <c r="BD28" s="34">
        <v>941.33488</v>
      </c>
      <c r="BE28" s="59">
        <f t="shared" si="111"/>
        <v>46.1599999999862</v>
      </c>
      <c r="BF28" s="34">
        <v>21574</v>
      </c>
      <c r="BG28" s="48">
        <f t="shared" ref="BG28:BG32" si="160">(BF29-BF28)*10</f>
        <v>4350</v>
      </c>
      <c r="BH28" s="34">
        <v>40723</v>
      </c>
      <c r="BI28" s="48">
        <f t="shared" ref="BI28:BI32" si="161">(BH29-BH28)*10</f>
        <v>3640</v>
      </c>
      <c r="BJ28" s="34">
        <v>47924</v>
      </c>
      <c r="BK28" s="43">
        <f t="shared" ref="BK28:BK32" si="162">(BJ29-BJ28)*10</f>
        <v>3680</v>
      </c>
      <c r="BL28" s="34">
        <v>287.00598</v>
      </c>
      <c r="BM28" s="48">
        <f t="shared" ref="BM28:BM32" si="163">(BL29-BL28)*1000</f>
        <v>13171.82</v>
      </c>
      <c r="BN28" s="51">
        <v>0</v>
      </c>
      <c r="BO28" s="63">
        <v>0</v>
      </c>
      <c r="BP28" s="34">
        <v>120.67723</v>
      </c>
      <c r="BQ28" s="48">
        <f t="shared" ref="BQ28:BQ32" si="164">(BP29-BP28)*1000</f>
        <v>1954.22000000001</v>
      </c>
      <c r="BR28" s="34">
        <v>119.68809</v>
      </c>
      <c r="BS28" s="55">
        <f t="shared" ref="BS28:BS32" si="165">(BR29-BR28)*1000</f>
        <v>368.809999999996</v>
      </c>
      <c r="BT28" s="34">
        <v>43.11259</v>
      </c>
      <c r="BU28" s="48">
        <f t="shared" ref="BU28:BU32" si="166">(BT29-BT28)*1000</f>
        <v>360.514000000002</v>
      </c>
      <c r="BV28" s="34">
        <v>116.10951</v>
      </c>
      <c r="BW28" s="55">
        <f t="shared" ref="BW28:BW32" si="167">(BV29-BV28)*1000</f>
        <v>1084.13</v>
      </c>
      <c r="BX28" s="34">
        <v>524.11432</v>
      </c>
      <c r="BY28" s="55">
        <f t="shared" ref="BY28:BY32" si="168">(BX29-BX28)*1000</f>
        <v>474.839999999972</v>
      </c>
      <c r="BZ28" s="34">
        <v>35.046596</v>
      </c>
      <c r="CA28" s="55">
        <f t="shared" ref="CA28:CA32" si="169">(BZ29-BZ28)*1000</f>
        <v>324.444</v>
      </c>
      <c r="CB28" s="51">
        <v>344.1329</v>
      </c>
      <c r="CC28" s="55">
        <f t="shared" si="134"/>
        <v>491.379999999992</v>
      </c>
      <c r="CD28" s="34">
        <v>1819.285</v>
      </c>
      <c r="CE28" s="39">
        <f t="shared" ref="CE28:CE32" si="170">(CD29-CD28)</f>
        <v>9.43799999999987</v>
      </c>
      <c r="CF28" s="66">
        <v>221991.936</v>
      </c>
      <c r="CG28" s="39">
        <f t="shared" ref="CG28:CG32" si="171">CF29-CF28</f>
        <v>184.416000000027</v>
      </c>
      <c r="CH28" s="34">
        <v>3120.2</v>
      </c>
      <c r="CI28" s="39">
        <f t="shared" si="122"/>
        <v>700.000000000273</v>
      </c>
      <c r="CJ28" s="34">
        <v>3243.5</v>
      </c>
      <c r="CK28" s="55">
        <f t="shared" si="67"/>
        <v>900.000000000091</v>
      </c>
      <c r="CL28" s="70">
        <v>9.7752</v>
      </c>
      <c r="CM28" s="55">
        <f t="shared" si="135"/>
        <v>464.8</v>
      </c>
      <c r="CN28" s="34">
        <v>0</v>
      </c>
      <c r="CO28" s="71"/>
      <c r="CP28" s="71"/>
      <c r="CQ28" s="43">
        <v>0</v>
      </c>
      <c r="CR28" s="34">
        <v>6583256.278</v>
      </c>
      <c r="CS28" s="43">
        <f t="shared" ref="CS28:CS32" si="172">CR29-CR28</f>
        <v>4349.66500000004</v>
      </c>
      <c r="CT28" s="34">
        <v>3878.7212</v>
      </c>
      <c r="CU28" s="55">
        <f t="shared" ref="CU28:CU32" si="173">(CT29-CT28)*1000</f>
        <v>1746.39999999999</v>
      </c>
      <c r="CV28" s="34">
        <v>237.4545</v>
      </c>
      <c r="CW28" s="39">
        <f t="shared" ref="CW28:CW32" si="174">(CV29-CV28)*1000</f>
        <v>6.36000000000081</v>
      </c>
      <c r="CX28" s="76">
        <v>638.496</v>
      </c>
      <c r="CY28" s="55">
        <f t="shared" ref="CY28:CY32" si="175">(CX29-CX28)*1000</f>
        <v>0</v>
      </c>
      <c r="CZ28" s="71"/>
      <c r="DA28" s="34">
        <v>20.174018</v>
      </c>
      <c r="DB28" s="48">
        <f t="shared" si="46"/>
        <v>334.19</v>
      </c>
      <c r="DC28" s="35">
        <f t="shared" ref="DC28:DC32" si="176">AO28+AQ28+AS28+AU28+DE28+S28</f>
        <v>8504.61699999981</v>
      </c>
      <c r="DD28" s="34">
        <v>4118.8084</v>
      </c>
      <c r="DE28" s="48">
        <f t="shared" ref="DE28:DE32" si="177">(DD29-DD28)*1000</f>
        <v>2036.39999999996</v>
      </c>
      <c r="DF28" s="34">
        <v>0</v>
      </c>
      <c r="DG28" s="55">
        <f t="shared" si="136"/>
        <v>0</v>
      </c>
      <c r="DH28" s="34">
        <v>3866.2008</v>
      </c>
      <c r="DI28" s="55">
        <f t="shared" ref="DI28:DI32" si="178">(DH29-DH28)*1000</f>
        <v>939.199999999801</v>
      </c>
      <c r="DJ28" s="34">
        <v>306.92288</v>
      </c>
      <c r="DK28" s="48">
        <f t="shared" ref="DK28:DK32" si="179">(DJ29-DJ28)*1000</f>
        <v>153.539999999964</v>
      </c>
      <c r="DL28" s="34">
        <v>16893.34</v>
      </c>
      <c r="DM28" s="60">
        <f t="shared" ref="DM28:DM32" si="180">(DL29-DL28)*2.936</f>
        <v>0</v>
      </c>
      <c r="DN28" s="34">
        <v>19585.147</v>
      </c>
      <c r="DO28" s="55">
        <f t="shared" ref="DO28:DO32" si="181">DN29-DN28</f>
        <v>45.6839999999975</v>
      </c>
      <c r="DP28" s="34">
        <v>183.211</v>
      </c>
      <c r="DQ28" s="55">
        <f t="shared" ref="DQ28:DQ32" si="182">(DP29-DP28)*1000</f>
        <v>661.999999999978</v>
      </c>
      <c r="DR28" s="86">
        <v>67982</v>
      </c>
      <c r="DS28" s="86">
        <v>0</v>
      </c>
      <c r="DT28" s="86">
        <f t="shared" ref="DT28:DT33" si="183">DR28+DS28</f>
        <v>67982</v>
      </c>
      <c r="DU28" s="90">
        <v>0</v>
      </c>
      <c r="DV28" s="88">
        <v>19288</v>
      </c>
      <c r="DW28" s="90">
        <v>34570</v>
      </c>
      <c r="DX28" s="94"/>
      <c r="DY28" s="107">
        <f t="shared" ref="DY28:DY33" si="184">DM28</f>
        <v>0</v>
      </c>
      <c r="DZ28" s="108" t="e">
        <f t="shared" ref="DZ28:DZ33" si="185">DS28/DU28</f>
        <v>#DIV/0!</v>
      </c>
      <c r="EA28" s="109"/>
      <c r="EB28" s="110">
        <f t="shared" ref="EB28:EB33" si="186">BS28</f>
        <v>368.809999999996</v>
      </c>
      <c r="EC28" s="110">
        <f t="shared" ref="EC28:EC33" si="187">BU28</f>
        <v>360.514000000002</v>
      </c>
      <c r="ED28" s="110">
        <f t="shared" ref="ED28:ED33" si="188">BW28</f>
        <v>1084.13</v>
      </c>
      <c r="EE28" s="110">
        <f t="shared" ref="EE28:EE33" si="189">BY28</f>
        <v>474.839999999972</v>
      </c>
      <c r="EF28" s="110">
        <f t="shared" ref="EF28:EF33" si="190">CA28</f>
        <v>324.444</v>
      </c>
      <c r="EG28" s="110">
        <f t="shared" ref="EG28:EG33" si="191">CC28</f>
        <v>491.379999999992</v>
      </c>
      <c r="EH28" s="117">
        <f t="shared" ref="EH28:EH33" si="192">SUM(EB28:EG28)</f>
        <v>3104.11799999996</v>
      </c>
      <c r="EK28" s="92"/>
      <c r="EL28" s="119"/>
      <c r="EM28" s="120"/>
      <c r="EY28" s="111">
        <f t="shared" ref="EY28:EY33" si="193">BQ28</f>
        <v>1954.22000000001</v>
      </c>
      <c r="EZ28" s="111">
        <f t="shared" ref="EZ28:EZ33" si="194">BS28+BU28+BW28+BY28+CA28+CC28</f>
        <v>3104.11799999996</v>
      </c>
      <c r="FA28" s="121">
        <f t="shared" ref="FA28:FA33" si="195">DC28</f>
        <v>8504.61699999981</v>
      </c>
      <c r="FB28" s="111">
        <f t="shared" ref="FB28:FB33" si="196">AO28</f>
        <v>0</v>
      </c>
      <c r="FC28" s="111">
        <f t="shared" ref="FC28:FC33" si="197">AQ28</f>
        <v>0</v>
      </c>
      <c r="FD28" s="111">
        <f t="shared" ref="FD28:FD33" si="198">AS28</f>
        <v>1555.09999999998</v>
      </c>
      <c r="FE28" s="111">
        <f t="shared" ref="FE28:FE33" si="199">AU28</f>
        <v>1278.67999999995</v>
      </c>
      <c r="FF28" s="111">
        <f t="shared" ref="FF28:FF33" si="200">DE28</f>
        <v>2036.39999999996</v>
      </c>
      <c r="FG28" s="111">
        <f t="shared" ref="FG28:FG33" si="201">S28</f>
        <v>3634.43699999992</v>
      </c>
      <c r="FH28" s="111" t="e">
        <f>#REF!</f>
        <v>#REF!</v>
      </c>
      <c r="FI28" s="121" t="e">
        <f t="shared" ref="FI28:FI33" si="202">SUM(FB28:FH28)</f>
        <v>#REF!</v>
      </c>
    </row>
    <row r="29" s="19" customFormat="1" ht="24.95" customHeight="1" spans="1:165">
      <c r="A29" s="33">
        <v>45774</v>
      </c>
      <c r="B29" s="34">
        <v>35.411072</v>
      </c>
      <c r="C29" s="39">
        <f t="shared" si="137"/>
        <v>148.336</v>
      </c>
      <c r="D29" s="36">
        <v>12957.833</v>
      </c>
      <c r="E29" s="39">
        <f t="shared" si="138"/>
        <v>25.0879999999997</v>
      </c>
      <c r="F29" s="34">
        <v>0</v>
      </c>
      <c r="G29" s="39">
        <f t="shared" si="139"/>
        <v>0</v>
      </c>
      <c r="H29" s="34">
        <v>195.48036</v>
      </c>
      <c r="I29" s="39">
        <f t="shared" si="140"/>
        <v>1335.82000000001</v>
      </c>
      <c r="J29" s="34">
        <v>6297.9012</v>
      </c>
      <c r="K29" s="35">
        <f t="shared" si="141"/>
        <v>40.2583999999997</v>
      </c>
      <c r="L29" s="34">
        <v>30416.799</v>
      </c>
      <c r="M29" s="43">
        <f t="shared" ref="M29:M32" si="203">(L30-L29)</f>
        <v>194.529000000002</v>
      </c>
      <c r="N29" s="34">
        <v>3589.63</v>
      </c>
      <c r="O29" s="39">
        <f t="shared" si="142"/>
        <v>4237.99999999983</v>
      </c>
      <c r="P29" s="34">
        <v>80.452232</v>
      </c>
      <c r="Q29" s="50">
        <f t="shared" si="143"/>
        <v>489.792000000008</v>
      </c>
      <c r="R29" s="34">
        <v>2307416.331</v>
      </c>
      <c r="S29" s="52">
        <f t="shared" si="144"/>
        <v>3622.84300000034</v>
      </c>
      <c r="T29" s="34">
        <v>2598.6248</v>
      </c>
      <c r="U29" s="50">
        <f t="shared" si="62"/>
        <v>6640.80000000013</v>
      </c>
      <c r="V29" s="34">
        <v>691.93456</v>
      </c>
      <c r="W29" s="39">
        <f t="shared" si="145"/>
        <v>2212.08000000001</v>
      </c>
      <c r="X29" s="34">
        <v>50.811968</v>
      </c>
      <c r="Y29" s="39">
        <f t="shared" si="146"/>
        <v>15039.9999999991</v>
      </c>
      <c r="Z29" s="34">
        <v>14.038804</v>
      </c>
      <c r="AA29" s="35">
        <f t="shared" si="116"/>
        <v>322.184999999999</v>
      </c>
      <c r="AB29" s="34">
        <v>133.11738</v>
      </c>
      <c r="AC29" s="39">
        <f t="shared" si="147"/>
        <v>470.100000000002</v>
      </c>
      <c r="AD29" s="34">
        <v>767645.877</v>
      </c>
      <c r="AE29" s="43">
        <f t="shared" si="148"/>
        <v>263.184000000008</v>
      </c>
      <c r="AF29" s="34">
        <v>3322348.07</v>
      </c>
      <c r="AG29" s="43">
        <f t="shared" si="149"/>
        <v>797.329000000376</v>
      </c>
      <c r="AH29" s="38">
        <v>124.01448</v>
      </c>
      <c r="AI29" s="39">
        <f t="shared" si="150"/>
        <v>4544.99</v>
      </c>
      <c r="AJ29" s="34">
        <v>286.05464</v>
      </c>
      <c r="AK29" s="39">
        <f t="shared" si="151"/>
        <v>905.280000000005</v>
      </c>
      <c r="AL29" s="34">
        <v>33450.29</v>
      </c>
      <c r="AM29" s="39">
        <f t="shared" si="97"/>
        <v>1548.726</v>
      </c>
      <c r="AN29" s="34">
        <v>392.44408</v>
      </c>
      <c r="AO29" s="48">
        <f t="shared" si="152"/>
        <v>0</v>
      </c>
      <c r="AP29" s="54">
        <v>3972.9004</v>
      </c>
      <c r="AQ29" s="48">
        <f t="shared" si="153"/>
        <v>251.999999999953</v>
      </c>
      <c r="AR29" s="34">
        <v>320.49924</v>
      </c>
      <c r="AS29" s="39">
        <f t="shared" si="154"/>
        <v>948.52000000003</v>
      </c>
      <c r="AT29" s="34">
        <v>384.86256</v>
      </c>
      <c r="AU29" s="39">
        <f t="shared" si="155"/>
        <v>1253.68000000003</v>
      </c>
      <c r="AV29" s="34">
        <v>209779.411</v>
      </c>
      <c r="AW29" s="39">
        <f t="shared" si="156"/>
        <v>29.6760000000068</v>
      </c>
      <c r="AX29" s="56">
        <v>54766.979</v>
      </c>
      <c r="AY29" s="39">
        <f t="shared" si="157"/>
        <v>119.048000000003</v>
      </c>
      <c r="AZ29" s="34">
        <v>1823.717</v>
      </c>
      <c r="BA29" s="48">
        <f t="shared" si="158"/>
        <v>2246.99999999984</v>
      </c>
      <c r="BB29" s="34">
        <v>647.39672</v>
      </c>
      <c r="BC29" s="52">
        <f t="shared" si="159"/>
        <v>14.372000000094</v>
      </c>
      <c r="BD29" s="34">
        <v>941.38104</v>
      </c>
      <c r="BE29" s="59">
        <f t="shared" si="111"/>
        <v>27.7600000000575</v>
      </c>
      <c r="BF29" s="34">
        <v>22009</v>
      </c>
      <c r="BG29" s="48">
        <f t="shared" si="160"/>
        <v>4170</v>
      </c>
      <c r="BH29" s="34">
        <v>41087</v>
      </c>
      <c r="BI29" s="48">
        <f t="shared" si="161"/>
        <v>4240</v>
      </c>
      <c r="BJ29" s="34">
        <v>48292</v>
      </c>
      <c r="BK29" s="43">
        <f t="shared" si="162"/>
        <v>3510</v>
      </c>
      <c r="BL29" s="34">
        <v>300.1778</v>
      </c>
      <c r="BM29" s="48">
        <f t="shared" si="163"/>
        <v>11426.18</v>
      </c>
      <c r="BN29" s="51">
        <v>0</v>
      </c>
      <c r="BO29" s="63">
        <v>0</v>
      </c>
      <c r="BP29" s="34">
        <v>122.63145</v>
      </c>
      <c r="BQ29" s="48">
        <f t="shared" si="164"/>
        <v>1899.8</v>
      </c>
      <c r="BR29" s="34">
        <v>120.0569</v>
      </c>
      <c r="BS29" s="55">
        <f t="shared" si="165"/>
        <v>368.989999999997</v>
      </c>
      <c r="BT29" s="34">
        <v>43.473104</v>
      </c>
      <c r="BU29" s="48">
        <f t="shared" si="166"/>
        <v>370.412000000002</v>
      </c>
      <c r="BV29" s="34">
        <v>117.19364</v>
      </c>
      <c r="BW29" s="55">
        <f t="shared" si="167"/>
        <v>1083.85</v>
      </c>
      <c r="BX29" s="34">
        <v>524.58916</v>
      </c>
      <c r="BY29" s="55">
        <f t="shared" si="168"/>
        <v>482.799999999997</v>
      </c>
      <c r="BZ29" s="34">
        <v>35.37104</v>
      </c>
      <c r="CA29" s="55">
        <f t="shared" si="169"/>
        <v>325.172000000002</v>
      </c>
      <c r="CB29" s="51">
        <v>344.62428</v>
      </c>
      <c r="CC29" s="55">
        <f t="shared" si="134"/>
        <v>499.199999999973</v>
      </c>
      <c r="CD29" s="34">
        <v>1828.723</v>
      </c>
      <c r="CE29" s="39">
        <f t="shared" si="170"/>
        <v>1.62400000000002</v>
      </c>
      <c r="CF29" s="66">
        <v>222176.352</v>
      </c>
      <c r="CG29" s="39">
        <f t="shared" si="171"/>
        <v>178.959999999992</v>
      </c>
      <c r="CH29" s="34">
        <v>3120.9</v>
      </c>
      <c r="CI29" s="39">
        <f t="shared" si="122"/>
        <v>699.999999999818</v>
      </c>
      <c r="CJ29" s="34">
        <v>3244.4</v>
      </c>
      <c r="CK29" s="55">
        <f t="shared" si="67"/>
        <v>900.000000000091</v>
      </c>
      <c r="CL29" s="70">
        <v>10.24</v>
      </c>
      <c r="CM29" s="55">
        <f t="shared" si="135"/>
        <v>1280</v>
      </c>
      <c r="CN29" s="34">
        <v>0</v>
      </c>
      <c r="CO29" s="71"/>
      <c r="CP29" s="71"/>
      <c r="CQ29" s="43">
        <v>0</v>
      </c>
      <c r="CR29" s="34">
        <v>6587605.943</v>
      </c>
      <c r="CS29" s="43">
        <f t="shared" si="172"/>
        <v>3284.74500000011</v>
      </c>
      <c r="CT29" s="34">
        <v>3880.4676</v>
      </c>
      <c r="CU29" s="55">
        <f t="shared" si="173"/>
        <v>1624.40000000015</v>
      </c>
      <c r="CV29" s="34">
        <v>237.46086</v>
      </c>
      <c r="CW29" s="39">
        <f t="shared" si="174"/>
        <v>5.04000000000815</v>
      </c>
      <c r="CX29" s="76">
        <v>638.496</v>
      </c>
      <c r="CY29" s="55">
        <f t="shared" si="175"/>
        <v>0</v>
      </c>
      <c r="CZ29" s="71"/>
      <c r="DA29" s="34">
        <v>20.508208</v>
      </c>
      <c r="DB29" s="48">
        <f t="shared" si="46"/>
        <v>337.033000000002</v>
      </c>
      <c r="DC29" s="35">
        <f t="shared" si="176"/>
        <v>8011.84300000035</v>
      </c>
      <c r="DD29" s="34">
        <v>4120.8448</v>
      </c>
      <c r="DE29" s="48">
        <f t="shared" si="177"/>
        <v>1934.8</v>
      </c>
      <c r="DF29" s="34">
        <v>0</v>
      </c>
      <c r="DG29" s="55">
        <f t="shared" si="136"/>
        <v>0</v>
      </c>
      <c r="DH29" s="34">
        <v>3867.14</v>
      </c>
      <c r="DI29" s="55">
        <f t="shared" si="178"/>
        <v>302.000000000135</v>
      </c>
      <c r="DJ29" s="34">
        <v>307.07642</v>
      </c>
      <c r="DK29" s="48">
        <f t="shared" si="179"/>
        <v>87.5200000000405</v>
      </c>
      <c r="DL29" s="34">
        <v>16893.34</v>
      </c>
      <c r="DM29" s="60">
        <f t="shared" si="180"/>
        <v>0</v>
      </c>
      <c r="DN29" s="34">
        <v>19630.831</v>
      </c>
      <c r="DO29" s="55">
        <f t="shared" si="181"/>
        <v>32.8380000000034</v>
      </c>
      <c r="DP29" s="34">
        <v>183.873</v>
      </c>
      <c r="DQ29" s="55">
        <f t="shared" si="182"/>
        <v>576.000000000022</v>
      </c>
      <c r="DR29" s="86">
        <v>61730</v>
      </c>
      <c r="DS29" s="86">
        <v>0</v>
      </c>
      <c r="DT29" s="86">
        <f t="shared" si="183"/>
        <v>61730</v>
      </c>
      <c r="DU29" s="90">
        <v>0</v>
      </c>
      <c r="DV29" s="88">
        <v>19288</v>
      </c>
      <c r="DW29" s="90">
        <v>3729</v>
      </c>
      <c r="DX29" s="94"/>
      <c r="DY29" s="107">
        <f t="shared" si="184"/>
        <v>0</v>
      </c>
      <c r="DZ29" s="108" t="e">
        <f t="shared" si="185"/>
        <v>#DIV/0!</v>
      </c>
      <c r="EA29" s="109"/>
      <c r="EB29" s="110">
        <f t="shared" si="186"/>
        <v>368.989999999997</v>
      </c>
      <c r="EC29" s="110">
        <f t="shared" si="187"/>
        <v>370.412000000002</v>
      </c>
      <c r="ED29" s="110">
        <f t="shared" si="188"/>
        <v>1083.85</v>
      </c>
      <c r="EE29" s="110">
        <f t="shared" si="189"/>
        <v>482.799999999997</v>
      </c>
      <c r="EF29" s="110">
        <f t="shared" si="190"/>
        <v>325.172000000002</v>
      </c>
      <c r="EG29" s="110">
        <f t="shared" si="191"/>
        <v>499.199999999973</v>
      </c>
      <c r="EH29" s="117">
        <f t="shared" si="192"/>
        <v>3130.42399999997</v>
      </c>
      <c r="EK29" s="92"/>
      <c r="EL29" s="119"/>
      <c r="EM29" s="120"/>
      <c r="EY29" s="111">
        <f t="shared" si="193"/>
        <v>1899.8</v>
      </c>
      <c r="EZ29" s="111">
        <f t="shared" si="194"/>
        <v>3130.42399999997</v>
      </c>
      <c r="FA29" s="121">
        <f t="shared" si="195"/>
        <v>8011.84300000035</v>
      </c>
      <c r="FB29" s="111">
        <f t="shared" si="196"/>
        <v>0</v>
      </c>
      <c r="FC29" s="111">
        <f t="shared" si="197"/>
        <v>251.999999999953</v>
      </c>
      <c r="FD29" s="111">
        <f t="shared" si="198"/>
        <v>948.52000000003</v>
      </c>
      <c r="FE29" s="111">
        <f t="shared" si="199"/>
        <v>1253.68000000003</v>
      </c>
      <c r="FF29" s="111">
        <f t="shared" si="200"/>
        <v>1934.8</v>
      </c>
      <c r="FG29" s="111">
        <f t="shared" si="201"/>
        <v>3622.84300000034</v>
      </c>
      <c r="FH29" s="111" t="e">
        <f>#REF!</f>
        <v>#REF!</v>
      </c>
      <c r="FI29" s="121" t="e">
        <f t="shared" si="202"/>
        <v>#REF!</v>
      </c>
    </row>
    <row r="30" s="19" customFormat="1" ht="24.95" customHeight="1" spans="1:165">
      <c r="A30" s="33">
        <v>45775</v>
      </c>
      <c r="B30" s="34">
        <v>35.559408</v>
      </c>
      <c r="C30" s="39">
        <f t="shared" si="137"/>
        <v>150.932000000005</v>
      </c>
      <c r="D30" s="36">
        <v>12982.921</v>
      </c>
      <c r="E30" s="39">
        <f t="shared" si="138"/>
        <v>43.7970000000005</v>
      </c>
      <c r="F30" s="34">
        <v>0</v>
      </c>
      <c r="G30" s="39">
        <f t="shared" si="139"/>
        <v>0</v>
      </c>
      <c r="H30" s="34">
        <v>196.81618</v>
      </c>
      <c r="I30" s="39">
        <f t="shared" si="140"/>
        <v>1278.14000000001</v>
      </c>
      <c r="J30" s="34">
        <v>6338.1596</v>
      </c>
      <c r="K30" s="35">
        <f t="shared" si="141"/>
        <v>37.9988000000003</v>
      </c>
      <c r="L30" s="34">
        <v>30611.328</v>
      </c>
      <c r="M30" s="43">
        <f t="shared" si="203"/>
        <v>278.627</v>
      </c>
      <c r="N30" s="34">
        <v>3593.868</v>
      </c>
      <c r="O30" s="39">
        <f t="shared" si="142"/>
        <v>4291.99999999992</v>
      </c>
      <c r="P30" s="34">
        <v>80.942024</v>
      </c>
      <c r="Q30" s="50">
        <f t="shared" si="143"/>
        <v>521.680000000003</v>
      </c>
      <c r="R30" s="34">
        <v>2311039.174</v>
      </c>
      <c r="S30" s="52">
        <f t="shared" si="144"/>
        <v>3628.48900000006</v>
      </c>
      <c r="T30" s="34">
        <v>2605.2656</v>
      </c>
      <c r="U30" s="50">
        <f t="shared" si="62"/>
        <v>7317.00000000001</v>
      </c>
      <c r="V30" s="34">
        <v>694.14664</v>
      </c>
      <c r="W30" s="39">
        <f t="shared" si="145"/>
        <v>2505.19999999995</v>
      </c>
      <c r="X30" s="34">
        <v>50.827008</v>
      </c>
      <c r="Y30" s="39">
        <f t="shared" si="146"/>
        <v>17172.0000000022</v>
      </c>
      <c r="Z30" s="34">
        <v>14.360989</v>
      </c>
      <c r="AA30" s="35">
        <f t="shared" si="116"/>
        <v>380.342000000001</v>
      </c>
      <c r="AB30" s="34">
        <v>133.58748</v>
      </c>
      <c r="AC30" s="39">
        <f t="shared" si="147"/>
        <v>480.610000000013</v>
      </c>
      <c r="AD30" s="34">
        <v>767909.061</v>
      </c>
      <c r="AE30" s="43">
        <f t="shared" si="148"/>
        <v>571.520000000019</v>
      </c>
      <c r="AF30" s="34">
        <v>3323145.399</v>
      </c>
      <c r="AG30" s="43">
        <f t="shared" si="149"/>
        <v>975.860999999568</v>
      </c>
      <c r="AH30" s="38">
        <v>128.55947</v>
      </c>
      <c r="AI30" s="39">
        <f t="shared" si="150"/>
        <v>5786.30999999999</v>
      </c>
      <c r="AJ30" s="34">
        <v>286.95992</v>
      </c>
      <c r="AK30" s="39">
        <f t="shared" si="151"/>
        <v>953.019999999981</v>
      </c>
      <c r="AL30" s="34">
        <v>34999.016</v>
      </c>
      <c r="AM30" s="39">
        <f t="shared" si="97"/>
        <v>2060.48</v>
      </c>
      <c r="AN30" s="34">
        <v>392.44408</v>
      </c>
      <c r="AO30" s="48">
        <f t="shared" si="152"/>
        <v>0</v>
      </c>
      <c r="AP30" s="54">
        <v>3973.1524</v>
      </c>
      <c r="AQ30" s="48">
        <f t="shared" si="153"/>
        <v>13.1999999998698</v>
      </c>
      <c r="AR30" s="34">
        <v>321.44776</v>
      </c>
      <c r="AS30" s="39">
        <f t="shared" si="154"/>
        <v>1629.48</v>
      </c>
      <c r="AT30" s="34">
        <v>386.11624</v>
      </c>
      <c r="AU30" s="39">
        <f t="shared" si="155"/>
        <v>1279.24000000002</v>
      </c>
      <c r="AV30" s="34">
        <v>209809.087</v>
      </c>
      <c r="AW30" s="39">
        <f t="shared" si="156"/>
        <v>176.947000000015</v>
      </c>
      <c r="AX30" s="56">
        <v>54886.027</v>
      </c>
      <c r="AY30" s="39">
        <f t="shared" si="157"/>
        <v>134.809999999998</v>
      </c>
      <c r="AZ30" s="34">
        <v>1825.964</v>
      </c>
      <c r="BA30" s="48">
        <f t="shared" si="158"/>
        <v>2334.00000000006</v>
      </c>
      <c r="BB30" s="34">
        <v>647.411092</v>
      </c>
      <c r="BC30" s="52">
        <f t="shared" si="159"/>
        <v>389.307999999915</v>
      </c>
      <c r="BD30" s="34">
        <v>941.4088</v>
      </c>
      <c r="BE30" s="59">
        <f t="shared" si="111"/>
        <v>70.479999999975</v>
      </c>
      <c r="BF30" s="34">
        <v>22426</v>
      </c>
      <c r="BG30" s="48">
        <f t="shared" si="160"/>
        <v>3860</v>
      </c>
      <c r="BH30" s="34">
        <v>41511</v>
      </c>
      <c r="BI30" s="48">
        <f t="shared" si="161"/>
        <v>4290</v>
      </c>
      <c r="BJ30" s="34">
        <v>48643</v>
      </c>
      <c r="BK30" s="43">
        <f t="shared" si="162"/>
        <v>3680</v>
      </c>
      <c r="BL30" s="34">
        <v>311.60398</v>
      </c>
      <c r="BM30" s="48">
        <f t="shared" si="163"/>
        <v>12651.86</v>
      </c>
      <c r="BN30" s="51">
        <v>0</v>
      </c>
      <c r="BO30" s="63">
        <v>0</v>
      </c>
      <c r="BP30" s="34">
        <v>124.53125</v>
      </c>
      <c r="BQ30" s="48">
        <f t="shared" si="164"/>
        <v>1912.61</v>
      </c>
      <c r="BR30" s="34">
        <v>120.42589</v>
      </c>
      <c r="BS30" s="55">
        <f t="shared" si="165"/>
        <v>370.24000000001</v>
      </c>
      <c r="BT30" s="34">
        <v>43.843516</v>
      </c>
      <c r="BU30" s="48">
        <f t="shared" si="166"/>
        <v>374.288</v>
      </c>
      <c r="BV30" s="34">
        <v>118.27749</v>
      </c>
      <c r="BW30" s="55">
        <f t="shared" si="167"/>
        <v>1071.51</v>
      </c>
      <c r="BX30" s="34">
        <v>525.07196</v>
      </c>
      <c r="BY30" s="55">
        <f t="shared" si="168"/>
        <v>391.680000000065</v>
      </c>
      <c r="BZ30" s="34">
        <v>35.696212</v>
      </c>
      <c r="CA30" s="55">
        <f t="shared" si="169"/>
        <v>324.795999999999</v>
      </c>
      <c r="CB30" s="51">
        <v>345.12348</v>
      </c>
      <c r="CC30" s="55">
        <f t="shared" ref="CC30:CC32" si="204">(CB31-CB30)*1000</f>
        <v>487.320000000011</v>
      </c>
      <c r="CD30" s="34">
        <v>1830.347</v>
      </c>
      <c r="CE30" s="39">
        <f t="shared" si="170"/>
        <v>10.51</v>
      </c>
      <c r="CF30" s="66">
        <v>222355.312</v>
      </c>
      <c r="CG30" s="39">
        <f t="shared" si="171"/>
        <v>36.7360000000044</v>
      </c>
      <c r="CH30" s="34">
        <v>3121.6</v>
      </c>
      <c r="CI30" s="39">
        <f t="shared" si="122"/>
        <v>599.999999999909</v>
      </c>
      <c r="CJ30" s="34">
        <v>3245.3</v>
      </c>
      <c r="CK30" s="55">
        <f t="shared" si="67"/>
        <v>799.999999999727</v>
      </c>
      <c r="CL30" s="70">
        <v>11.52</v>
      </c>
      <c r="CM30" s="55">
        <f t="shared" si="135"/>
        <v>1020</v>
      </c>
      <c r="CN30" s="34">
        <v>0</v>
      </c>
      <c r="CO30" s="71"/>
      <c r="CP30" s="71"/>
      <c r="CQ30" s="43">
        <v>0</v>
      </c>
      <c r="CR30" s="34">
        <v>6590890.688</v>
      </c>
      <c r="CS30" s="43">
        <f t="shared" si="172"/>
        <v>4371.48099999968</v>
      </c>
      <c r="CT30" s="34">
        <v>3882.092</v>
      </c>
      <c r="CU30" s="55">
        <f t="shared" si="173"/>
        <v>1681.99999999979</v>
      </c>
      <c r="CV30" s="34">
        <v>237.4659</v>
      </c>
      <c r="CW30" s="39">
        <f t="shared" si="174"/>
        <v>8.09999999998467</v>
      </c>
      <c r="CX30" s="76">
        <v>638.496</v>
      </c>
      <c r="CY30" s="55">
        <f t="shared" si="175"/>
        <v>0</v>
      </c>
      <c r="CZ30" s="71"/>
      <c r="DA30" s="34">
        <v>20.845241</v>
      </c>
      <c r="DB30" s="48">
        <f t="shared" si="46"/>
        <v>370.756999999998</v>
      </c>
      <c r="DC30" s="35">
        <f t="shared" si="176"/>
        <v>8591.20899999971</v>
      </c>
      <c r="DD30" s="34">
        <v>4122.7796</v>
      </c>
      <c r="DE30" s="48">
        <f t="shared" si="177"/>
        <v>2040.79999999976</v>
      </c>
      <c r="DF30" s="34">
        <v>0</v>
      </c>
      <c r="DG30" s="55">
        <f t="shared" si="136"/>
        <v>0</v>
      </c>
      <c r="DH30" s="34">
        <v>3867.442</v>
      </c>
      <c r="DI30" s="55">
        <f t="shared" si="178"/>
        <v>117.999999999938</v>
      </c>
      <c r="DJ30" s="34">
        <v>307.16394</v>
      </c>
      <c r="DK30" s="48">
        <f t="shared" si="179"/>
        <v>209.059999999965</v>
      </c>
      <c r="DL30" s="34">
        <v>16893.34</v>
      </c>
      <c r="DM30" s="60">
        <f t="shared" si="180"/>
        <v>0</v>
      </c>
      <c r="DN30" s="34">
        <v>19663.669</v>
      </c>
      <c r="DO30" s="55">
        <f t="shared" si="181"/>
        <v>47.101999999999</v>
      </c>
      <c r="DP30" s="34">
        <v>184.449</v>
      </c>
      <c r="DQ30" s="55">
        <f t="shared" si="182"/>
        <v>634.999999999991</v>
      </c>
      <c r="DR30" s="86">
        <v>67824</v>
      </c>
      <c r="DS30" s="86">
        <v>0</v>
      </c>
      <c r="DT30" s="86">
        <f t="shared" si="183"/>
        <v>67824</v>
      </c>
      <c r="DU30" s="90">
        <v>0</v>
      </c>
      <c r="DV30" s="88">
        <v>19033</v>
      </c>
      <c r="DW30" s="90">
        <v>0</v>
      </c>
      <c r="DX30" s="94"/>
      <c r="DY30" s="107">
        <f t="shared" si="184"/>
        <v>0</v>
      </c>
      <c r="DZ30" s="108" t="e">
        <f t="shared" si="185"/>
        <v>#DIV/0!</v>
      </c>
      <c r="EA30" s="109"/>
      <c r="EB30" s="110">
        <f t="shared" si="186"/>
        <v>370.24000000001</v>
      </c>
      <c r="EC30" s="110">
        <f t="shared" si="187"/>
        <v>374.288</v>
      </c>
      <c r="ED30" s="110">
        <f t="shared" si="188"/>
        <v>1071.51</v>
      </c>
      <c r="EE30" s="110">
        <f t="shared" si="189"/>
        <v>391.680000000065</v>
      </c>
      <c r="EF30" s="110">
        <f t="shared" si="190"/>
        <v>324.795999999999</v>
      </c>
      <c r="EG30" s="110">
        <f t="shared" si="191"/>
        <v>487.320000000011</v>
      </c>
      <c r="EH30" s="117">
        <f t="shared" si="192"/>
        <v>3019.83400000009</v>
      </c>
      <c r="EK30" s="92"/>
      <c r="EL30" s="119"/>
      <c r="EM30" s="120"/>
      <c r="EY30" s="111">
        <f t="shared" si="193"/>
        <v>1912.61</v>
      </c>
      <c r="EZ30" s="111">
        <f t="shared" si="194"/>
        <v>3019.83400000009</v>
      </c>
      <c r="FA30" s="121">
        <f t="shared" si="195"/>
        <v>8591.20899999971</v>
      </c>
      <c r="FB30" s="111">
        <f t="shared" si="196"/>
        <v>0</v>
      </c>
      <c r="FC30" s="111">
        <f t="shared" si="197"/>
        <v>13.1999999998698</v>
      </c>
      <c r="FD30" s="111">
        <f t="shared" si="198"/>
        <v>1629.48</v>
      </c>
      <c r="FE30" s="111">
        <f t="shared" si="199"/>
        <v>1279.24000000002</v>
      </c>
      <c r="FF30" s="111">
        <f t="shared" si="200"/>
        <v>2040.79999999976</v>
      </c>
      <c r="FG30" s="111">
        <f t="shared" si="201"/>
        <v>3628.48900000006</v>
      </c>
      <c r="FH30" s="111" t="e">
        <f>#REF!</f>
        <v>#REF!</v>
      </c>
      <c r="FI30" s="121" t="e">
        <f t="shared" si="202"/>
        <v>#REF!</v>
      </c>
    </row>
    <row r="31" s="19" customFormat="1" ht="24.95" customHeight="1" spans="1:165">
      <c r="A31" s="33">
        <v>45776</v>
      </c>
      <c r="B31" s="34">
        <v>35.71034</v>
      </c>
      <c r="C31" s="39">
        <f t="shared" si="137"/>
        <v>170.763999999998</v>
      </c>
      <c r="D31" s="36">
        <v>13026.718</v>
      </c>
      <c r="E31" s="39">
        <f t="shared" si="138"/>
        <v>37.1329999999998</v>
      </c>
      <c r="F31" s="34">
        <v>0</v>
      </c>
      <c r="G31" s="39">
        <f t="shared" si="139"/>
        <v>0</v>
      </c>
      <c r="H31" s="34">
        <v>198.09432</v>
      </c>
      <c r="I31" s="39">
        <f t="shared" si="140"/>
        <v>1294.78</v>
      </c>
      <c r="J31" s="34">
        <v>6376.1584</v>
      </c>
      <c r="K31" s="35">
        <f t="shared" si="141"/>
        <v>36.6599999999999</v>
      </c>
      <c r="L31" s="34">
        <v>30889.955</v>
      </c>
      <c r="M31" s="43">
        <f t="shared" si="203"/>
        <v>245.704999999998</v>
      </c>
      <c r="N31" s="34">
        <v>3598.16</v>
      </c>
      <c r="O31" s="39">
        <f t="shared" si="142"/>
        <v>4414.00000000021</v>
      </c>
      <c r="P31" s="34">
        <v>81.463704</v>
      </c>
      <c r="Q31" s="50">
        <f t="shared" si="143"/>
        <v>517.447999999987</v>
      </c>
      <c r="R31" s="34">
        <v>2314667.663</v>
      </c>
      <c r="S31" s="52">
        <f t="shared" si="144"/>
        <v>3644.42099999962</v>
      </c>
      <c r="T31" s="34">
        <v>2612.5826</v>
      </c>
      <c r="U31" s="50">
        <f t="shared" si="62"/>
        <v>7469.39999999995</v>
      </c>
      <c r="V31" s="34">
        <v>696.65184</v>
      </c>
      <c r="W31" s="39">
        <f t="shared" si="145"/>
        <v>2420.64000000005</v>
      </c>
      <c r="X31" s="34">
        <v>50.84418</v>
      </c>
      <c r="Y31" s="39">
        <f t="shared" si="146"/>
        <v>16739.9999999986</v>
      </c>
      <c r="Z31" s="34">
        <v>14.741331</v>
      </c>
      <c r="AA31" s="35">
        <f t="shared" si="116"/>
        <v>338.592</v>
      </c>
      <c r="AB31" s="34">
        <v>134.06809</v>
      </c>
      <c r="AC31" s="39">
        <f t="shared" si="147"/>
        <v>454.859999999996</v>
      </c>
      <c r="AD31" s="34">
        <v>768480.581</v>
      </c>
      <c r="AE31" s="43">
        <f t="shared" si="148"/>
        <v>420.001000000047</v>
      </c>
      <c r="AF31" s="34">
        <v>3324121.26</v>
      </c>
      <c r="AG31" s="43">
        <f t="shared" si="149"/>
        <v>922.664000000339</v>
      </c>
      <c r="AH31" s="38">
        <v>134.34578</v>
      </c>
      <c r="AI31" s="39">
        <f t="shared" si="150"/>
        <v>5607.52000000002</v>
      </c>
      <c r="AJ31" s="34">
        <v>287.91294</v>
      </c>
      <c r="AK31" s="39">
        <f t="shared" si="151"/>
        <v>993.159999999989</v>
      </c>
      <c r="AL31" s="34">
        <v>37059.496</v>
      </c>
      <c r="AM31" s="39">
        <f t="shared" si="97"/>
        <v>2082.384</v>
      </c>
      <c r="AN31" s="34">
        <v>392.44408</v>
      </c>
      <c r="AO31" s="48">
        <f t="shared" si="152"/>
        <v>0</v>
      </c>
      <c r="AP31" s="54">
        <v>3973.1656</v>
      </c>
      <c r="AQ31" s="48">
        <f t="shared" si="153"/>
        <v>48.0000000002292</v>
      </c>
      <c r="AR31" s="34">
        <v>323.07724</v>
      </c>
      <c r="AS31" s="39">
        <f t="shared" si="154"/>
        <v>1516.46</v>
      </c>
      <c r="AT31" s="34">
        <v>387.39548</v>
      </c>
      <c r="AU31" s="39">
        <f t="shared" si="155"/>
        <v>1283.19999999997</v>
      </c>
      <c r="AV31" s="34">
        <v>209986.034</v>
      </c>
      <c r="AW31" s="39">
        <f t="shared" si="156"/>
        <v>93.5619999999763</v>
      </c>
      <c r="AX31" s="56">
        <v>55020.837</v>
      </c>
      <c r="AY31" s="39">
        <f t="shared" si="157"/>
        <v>135.173000000003</v>
      </c>
      <c r="AZ31" s="34">
        <v>1828.298</v>
      </c>
      <c r="BA31" s="48">
        <f t="shared" si="158"/>
        <v>2317.99999999998</v>
      </c>
      <c r="BB31" s="34">
        <v>647.8004</v>
      </c>
      <c r="BC31" s="52">
        <f t="shared" si="159"/>
        <v>294.880000000035</v>
      </c>
      <c r="BD31" s="34">
        <v>941.47928</v>
      </c>
      <c r="BE31" s="59">
        <f t="shared" si="111"/>
        <v>180.399999999963</v>
      </c>
      <c r="BF31" s="34">
        <v>22812</v>
      </c>
      <c r="BG31" s="48">
        <f t="shared" si="160"/>
        <v>4060</v>
      </c>
      <c r="BH31" s="34">
        <v>41940</v>
      </c>
      <c r="BI31" s="48">
        <f t="shared" si="161"/>
        <v>4170</v>
      </c>
      <c r="BJ31" s="34">
        <v>49011</v>
      </c>
      <c r="BK31" s="43">
        <f t="shared" si="162"/>
        <v>3580</v>
      </c>
      <c r="BL31" s="34">
        <v>324.25584</v>
      </c>
      <c r="BM31" s="48">
        <f t="shared" si="163"/>
        <v>12571.32</v>
      </c>
      <c r="BN31" s="51">
        <v>0</v>
      </c>
      <c r="BO31" s="63">
        <v>0</v>
      </c>
      <c r="BP31" s="34">
        <v>126.44386</v>
      </c>
      <c r="BQ31" s="48">
        <f t="shared" si="164"/>
        <v>1845.33999999999</v>
      </c>
      <c r="BR31" s="34">
        <v>120.79613</v>
      </c>
      <c r="BS31" s="55">
        <f t="shared" si="165"/>
        <v>372.159999999994</v>
      </c>
      <c r="BT31" s="34">
        <v>44.217804</v>
      </c>
      <c r="BU31" s="48">
        <f t="shared" si="166"/>
        <v>376.579999999997</v>
      </c>
      <c r="BV31" s="34">
        <v>119.349</v>
      </c>
      <c r="BW31" s="55">
        <f t="shared" si="167"/>
        <v>1088.05</v>
      </c>
      <c r="BX31" s="34">
        <v>525.46364</v>
      </c>
      <c r="BY31" s="55">
        <f t="shared" si="168"/>
        <v>365.159999999946</v>
      </c>
      <c r="BZ31" s="34">
        <v>36.021008</v>
      </c>
      <c r="CA31" s="55">
        <f t="shared" si="169"/>
        <v>327.455999999998</v>
      </c>
      <c r="CB31" s="51">
        <v>345.6108</v>
      </c>
      <c r="CC31" s="55">
        <f t="shared" si="204"/>
        <v>486.680000000035</v>
      </c>
      <c r="CD31" s="34">
        <v>1840.857</v>
      </c>
      <c r="CE31" s="39">
        <f t="shared" si="170"/>
        <v>6.87799999999993</v>
      </c>
      <c r="CF31" s="66">
        <v>222392.048</v>
      </c>
      <c r="CG31" s="39">
        <f t="shared" si="171"/>
        <v>154.223999999987</v>
      </c>
      <c r="CH31" s="34">
        <v>3122.2</v>
      </c>
      <c r="CI31" s="39">
        <f t="shared" si="122"/>
        <v>700.000000000273</v>
      </c>
      <c r="CJ31" s="34">
        <v>3246.1</v>
      </c>
      <c r="CK31" s="55">
        <f t="shared" ref="CK31:CK32" si="205">(CJ32-CJ31)*1000</f>
        <v>800.000000000182</v>
      </c>
      <c r="CL31" s="70">
        <v>12.54</v>
      </c>
      <c r="CM31" s="55">
        <f t="shared" ref="CM31:CM32" si="206">(CL32-CL31)*1000</f>
        <v>2112</v>
      </c>
      <c r="CN31" s="34">
        <v>0</v>
      </c>
      <c r="CO31" s="71"/>
      <c r="CP31" s="71"/>
      <c r="CQ31" s="43">
        <v>0</v>
      </c>
      <c r="CR31" s="34">
        <v>6595262.169</v>
      </c>
      <c r="CS31" s="43">
        <f t="shared" si="172"/>
        <v>4224.25200000033</v>
      </c>
      <c r="CT31" s="34">
        <v>3883.774</v>
      </c>
      <c r="CU31" s="55">
        <f t="shared" si="173"/>
        <v>1666.79999999997</v>
      </c>
      <c r="CV31" s="34">
        <v>237.474</v>
      </c>
      <c r="CW31" s="39">
        <f t="shared" si="174"/>
        <v>9.20000000002119</v>
      </c>
      <c r="CX31" s="76">
        <v>638.496</v>
      </c>
      <c r="CY31" s="55">
        <f t="shared" si="175"/>
        <v>0</v>
      </c>
      <c r="CZ31" s="71"/>
      <c r="DA31" s="34">
        <v>21.215998</v>
      </c>
      <c r="DB31" s="48">
        <f t="shared" si="46"/>
        <v>356.432000000002</v>
      </c>
      <c r="DC31" s="35">
        <f t="shared" si="176"/>
        <v>8532.48100000059</v>
      </c>
      <c r="DD31" s="34">
        <v>4124.8204</v>
      </c>
      <c r="DE31" s="48">
        <f t="shared" si="177"/>
        <v>2040.40000000077</v>
      </c>
      <c r="DF31" s="34">
        <v>0</v>
      </c>
      <c r="DG31" s="55">
        <f t="shared" ref="DG31:DG32" si="207">(DF32-DF31)*1000</f>
        <v>0</v>
      </c>
      <c r="DH31" s="34">
        <v>3867.56</v>
      </c>
      <c r="DI31" s="55">
        <f t="shared" si="178"/>
        <v>1832.40000000023</v>
      </c>
      <c r="DJ31" s="34">
        <v>307.373</v>
      </c>
      <c r="DK31" s="48">
        <f t="shared" si="179"/>
        <v>149.460000000033</v>
      </c>
      <c r="DL31" s="34">
        <v>16893.34</v>
      </c>
      <c r="DM31" s="60">
        <f t="shared" si="180"/>
        <v>0</v>
      </c>
      <c r="DN31" s="34">
        <v>19710.771</v>
      </c>
      <c r="DO31" s="55">
        <f t="shared" si="181"/>
        <v>46.994999999999</v>
      </c>
      <c r="DP31" s="34">
        <v>185.084</v>
      </c>
      <c r="DQ31" s="55">
        <f t="shared" si="182"/>
        <v>568.999999999988</v>
      </c>
      <c r="DR31" s="86">
        <v>67320</v>
      </c>
      <c r="DS31" s="86">
        <v>0</v>
      </c>
      <c r="DT31" s="86">
        <f t="shared" si="183"/>
        <v>67320</v>
      </c>
      <c r="DU31" s="90">
        <v>0</v>
      </c>
      <c r="DV31" s="88">
        <v>18946</v>
      </c>
      <c r="DW31" s="90">
        <v>0</v>
      </c>
      <c r="DX31" s="94"/>
      <c r="DY31" s="107">
        <f t="shared" si="184"/>
        <v>0</v>
      </c>
      <c r="DZ31" s="108" t="e">
        <f t="shared" si="185"/>
        <v>#DIV/0!</v>
      </c>
      <c r="EA31" s="109"/>
      <c r="EB31" s="110">
        <f t="shared" si="186"/>
        <v>372.159999999994</v>
      </c>
      <c r="EC31" s="110">
        <f t="shared" si="187"/>
        <v>376.579999999997</v>
      </c>
      <c r="ED31" s="110">
        <f t="shared" si="188"/>
        <v>1088.05</v>
      </c>
      <c r="EE31" s="110">
        <f t="shared" si="189"/>
        <v>365.159999999946</v>
      </c>
      <c r="EF31" s="110">
        <f t="shared" si="190"/>
        <v>327.455999999998</v>
      </c>
      <c r="EG31" s="110">
        <f t="shared" si="191"/>
        <v>486.680000000035</v>
      </c>
      <c r="EH31" s="117">
        <f t="shared" si="192"/>
        <v>3016.08599999997</v>
      </c>
      <c r="EK31" s="92"/>
      <c r="EL31" s="119"/>
      <c r="EM31" s="120"/>
      <c r="EY31" s="111">
        <f t="shared" si="193"/>
        <v>1845.33999999999</v>
      </c>
      <c r="EZ31" s="111">
        <f t="shared" si="194"/>
        <v>3016.08599999997</v>
      </c>
      <c r="FA31" s="121">
        <f t="shared" si="195"/>
        <v>8532.48100000059</v>
      </c>
      <c r="FB31" s="111">
        <f t="shared" si="196"/>
        <v>0</v>
      </c>
      <c r="FC31" s="111">
        <f t="shared" si="197"/>
        <v>48.0000000002292</v>
      </c>
      <c r="FD31" s="111">
        <f t="shared" si="198"/>
        <v>1516.46</v>
      </c>
      <c r="FE31" s="111">
        <f t="shared" si="199"/>
        <v>1283.19999999997</v>
      </c>
      <c r="FF31" s="111">
        <f t="shared" si="200"/>
        <v>2040.40000000077</v>
      </c>
      <c r="FG31" s="111">
        <f t="shared" si="201"/>
        <v>3644.42099999962</v>
      </c>
      <c r="FH31" s="111" t="e">
        <f>#REF!</f>
        <v>#REF!</v>
      </c>
      <c r="FI31" s="121" t="e">
        <f t="shared" si="202"/>
        <v>#REF!</v>
      </c>
    </row>
    <row r="32" s="19" customFormat="1" ht="24.95" customHeight="1" spans="1:165">
      <c r="A32" s="33">
        <v>45777</v>
      </c>
      <c r="B32" s="34">
        <v>35.881104</v>
      </c>
      <c r="C32" s="39">
        <f t="shared" si="137"/>
        <v>211.416</v>
      </c>
      <c r="D32" s="36">
        <v>13063.851</v>
      </c>
      <c r="E32" s="39">
        <f t="shared" si="138"/>
        <v>45.1479999999992</v>
      </c>
      <c r="F32" s="34">
        <v>0</v>
      </c>
      <c r="G32" s="39">
        <v>0</v>
      </c>
      <c r="H32" s="34">
        <v>199.3891</v>
      </c>
      <c r="I32" s="39">
        <f t="shared" si="140"/>
        <v>1307.27999999999</v>
      </c>
      <c r="J32" s="34">
        <v>6412.8184</v>
      </c>
      <c r="K32" s="35">
        <f t="shared" si="141"/>
        <v>35.9884000000002</v>
      </c>
      <c r="L32" s="34">
        <v>31135.66</v>
      </c>
      <c r="M32" s="43">
        <f t="shared" si="203"/>
        <v>263.012999999999</v>
      </c>
      <c r="N32" s="34">
        <v>3602.574</v>
      </c>
      <c r="O32" s="39">
        <f t="shared" si="142"/>
        <v>4145.99999999973</v>
      </c>
      <c r="P32" s="34">
        <v>81.981152</v>
      </c>
      <c r="Q32" s="50">
        <f t="shared" si="143"/>
        <v>520.400000000009</v>
      </c>
      <c r="R32" s="34">
        <v>2318312.084</v>
      </c>
      <c r="S32" s="52">
        <f t="shared" si="144"/>
        <v>3655.679</v>
      </c>
      <c r="T32" s="34">
        <v>2620.052</v>
      </c>
      <c r="U32" s="50">
        <f t="shared" si="62"/>
        <v>7866.39999999989</v>
      </c>
      <c r="V32" s="34">
        <v>699.07248</v>
      </c>
      <c r="W32" s="39">
        <f t="shared" si="145"/>
        <v>2542.47999999995</v>
      </c>
      <c r="X32" s="34">
        <v>50.86092</v>
      </c>
      <c r="Y32" s="39">
        <f t="shared" si="146"/>
        <v>17043.9999999985</v>
      </c>
      <c r="Z32" s="34">
        <v>15.079923</v>
      </c>
      <c r="AA32" s="35">
        <f t="shared" si="116"/>
        <v>311.686</v>
      </c>
      <c r="AB32" s="34">
        <v>134.52295</v>
      </c>
      <c r="AC32" s="39">
        <f t="shared" si="147"/>
        <v>454.329999999999</v>
      </c>
      <c r="AD32" s="34">
        <v>768900.582</v>
      </c>
      <c r="AE32" s="43">
        <f t="shared" si="148"/>
        <v>523.525999999954</v>
      </c>
      <c r="AF32" s="34">
        <v>3325043.924</v>
      </c>
      <c r="AG32" s="43">
        <f t="shared" si="149"/>
        <v>1014.42199999979</v>
      </c>
      <c r="AH32" s="38">
        <v>139.9533</v>
      </c>
      <c r="AI32" s="39">
        <f t="shared" si="150"/>
        <v>5892.88999999999</v>
      </c>
      <c r="AJ32" s="34">
        <v>288.9061</v>
      </c>
      <c r="AK32" s="39">
        <f t="shared" si="151"/>
        <v>943.600000000004</v>
      </c>
      <c r="AL32" s="34">
        <v>39141.88</v>
      </c>
      <c r="AM32" s="39">
        <f t="shared" si="97"/>
        <v>1972.476</v>
      </c>
      <c r="AN32" s="34">
        <v>392.44408</v>
      </c>
      <c r="AO32" s="48">
        <f t="shared" si="152"/>
        <v>0</v>
      </c>
      <c r="AP32" s="54">
        <v>3973.2136</v>
      </c>
      <c r="AQ32" s="48">
        <f t="shared" si="153"/>
        <v>0</v>
      </c>
      <c r="AR32" s="34">
        <v>324.5937</v>
      </c>
      <c r="AS32" s="39">
        <f t="shared" si="154"/>
        <v>1542.05999999999</v>
      </c>
      <c r="AT32" s="34">
        <v>388.67868</v>
      </c>
      <c r="AU32" s="39">
        <f t="shared" si="155"/>
        <v>1289.76</v>
      </c>
      <c r="AV32" s="34">
        <v>210079.596</v>
      </c>
      <c r="AW32" s="39">
        <f t="shared" si="156"/>
        <v>174.768000000011</v>
      </c>
      <c r="AX32" s="56">
        <v>55156.01</v>
      </c>
      <c r="AY32" s="39">
        <f t="shared" si="157"/>
        <v>141.329999999994</v>
      </c>
      <c r="AZ32" s="34">
        <v>1830.616</v>
      </c>
      <c r="BA32" s="48">
        <f t="shared" si="158"/>
        <v>2376.99999999995</v>
      </c>
      <c r="BB32" s="34">
        <v>648.09528</v>
      </c>
      <c r="BC32" s="52">
        <f t="shared" si="159"/>
        <v>270.920000000046</v>
      </c>
      <c r="BD32" s="34">
        <v>941.65968</v>
      </c>
      <c r="BE32" s="59">
        <f t="shared" ref="BE32" si="208">(BD33-BD32)*1000</f>
        <v>114.15999999997</v>
      </c>
      <c r="BF32" s="34">
        <v>23218</v>
      </c>
      <c r="BG32" s="48">
        <f t="shared" si="160"/>
        <v>4200</v>
      </c>
      <c r="BH32" s="34">
        <v>42357</v>
      </c>
      <c r="BI32" s="48">
        <f t="shared" si="161"/>
        <v>4140</v>
      </c>
      <c r="BJ32" s="34">
        <v>49369</v>
      </c>
      <c r="BK32" s="43">
        <f t="shared" si="162"/>
        <v>3630</v>
      </c>
      <c r="BL32" s="34">
        <v>336.82716</v>
      </c>
      <c r="BM32" s="48">
        <f t="shared" si="163"/>
        <v>12489.04</v>
      </c>
      <c r="BN32" s="51">
        <v>0</v>
      </c>
      <c r="BO32" s="63">
        <v>0</v>
      </c>
      <c r="BP32" s="34">
        <v>128.2892</v>
      </c>
      <c r="BQ32" s="48">
        <f t="shared" si="164"/>
        <v>2166.31000000001</v>
      </c>
      <c r="BR32" s="34">
        <v>121.16829</v>
      </c>
      <c r="BS32" s="55">
        <f t="shared" si="165"/>
        <v>373.21</v>
      </c>
      <c r="BT32" s="34">
        <v>44.594384</v>
      </c>
      <c r="BU32" s="48">
        <f t="shared" si="166"/>
        <v>376.615000000001</v>
      </c>
      <c r="BV32" s="34">
        <v>120.43705</v>
      </c>
      <c r="BW32" s="55">
        <f t="shared" si="167"/>
        <v>1075</v>
      </c>
      <c r="BX32" s="34">
        <v>525.8288</v>
      </c>
      <c r="BY32" s="55">
        <f t="shared" si="168"/>
        <v>422.000000000025</v>
      </c>
      <c r="BZ32" s="34">
        <v>36.348464</v>
      </c>
      <c r="CA32" s="55">
        <f t="shared" si="169"/>
        <v>330.384000000002</v>
      </c>
      <c r="CB32" s="51">
        <v>346.09748</v>
      </c>
      <c r="CC32" s="55">
        <f t="shared" si="204"/>
        <v>490.799999999979</v>
      </c>
      <c r="CD32" s="34">
        <v>1847.735</v>
      </c>
      <c r="CE32" s="39">
        <f t="shared" si="170"/>
        <v>7.24500000000012</v>
      </c>
      <c r="CF32" s="66">
        <v>222546.272</v>
      </c>
      <c r="CG32" s="39">
        <f t="shared" si="171"/>
        <v>199.247999999992</v>
      </c>
      <c r="CH32" s="34">
        <v>3122.9</v>
      </c>
      <c r="CI32" s="39">
        <f t="shared" ref="CI32" si="209">(CH33-CH32)*1000</f>
        <v>699.999999999818</v>
      </c>
      <c r="CJ32" s="34">
        <v>3246.9</v>
      </c>
      <c r="CK32" s="55">
        <f t="shared" si="205"/>
        <v>799.999999999727</v>
      </c>
      <c r="CL32" s="70">
        <v>14.652</v>
      </c>
      <c r="CM32" s="55">
        <f t="shared" si="206"/>
        <v>1188</v>
      </c>
      <c r="CN32" s="34">
        <v>0</v>
      </c>
      <c r="CO32" s="71"/>
      <c r="CP32" s="71"/>
      <c r="CQ32" s="43">
        <v>0</v>
      </c>
      <c r="CR32" s="34">
        <v>6599486.421</v>
      </c>
      <c r="CS32" s="43">
        <f t="shared" si="172"/>
        <v>4317.35599999968</v>
      </c>
      <c r="CT32" s="34">
        <v>3885.4408</v>
      </c>
      <c r="CU32" s="55">
        <f t="shared" si="173"/>
        <v>1672.80000000028</v>
      </c>
      <c r="CV32" s="34">
        <v>237.4832</v>
      </c>
      <c r="CW32" s="39">
        <f t="shared" si="174"/>
        <v>8.63999999998555</v>
      </c>
      <c r="CX32" s="76">
        <v>638.496</v>
      </c>
      <c r="CY32" s="55">
        <f t="shared" si="175"/>
        <v>0</v>
      </c>
      <c r="CZ32" s="71"/>
      <c r="DA32" s="34">
        <v>21.57243</v>
      </c>
      <c r="DB32" s="48">
        <f t="shared" si="46"/>
        <v>359.981999999999</v>
      </c>
      <c r="DC32" s="35">
        <f t="shared" si="176"/>
        <v>8487.499</v>
      </c>
      <c r="DD32" s="34">
        <v>4126.8608</v>
      </c>
      <c r="DE32" s="48">
        <f t="shared" si="177"/>
        <v>2000</v>
      </c>
      <c r="DF32" s="34">
        <v>0</v>
      </c>
      <c r="DG32" s="55">
        <f t="shared" si="207"/>
        <v>0</v>
      </c>
      <c r="DH32" s="34">
        <v>3869.3924</v>
      </c>
      <c r="DI32" s="55">
        <f t="shared" si="178"/>
        <v>868.799999999737</v>
      </c>
      <c r="DJ32" s="34">
        <v>307.52246</v>
      </c>
      <c r="DK32" s="48">
        <f t="shared" si="179"/>
        <v>170.680000000004</v>
      </c>
      <c r="DL32" s="34">
        <v>16893.34</v>
      </c>
      <c r="DM32" s="60">
        <f t="shared" si="180"/>
        <v>0</v>
      </c>
      <c r="DN32" s="34">
        <v>19757.766</v>
      </c>
      <c r="DO32" s="55">
        <f t="shared" si="181"/>
        <v>38.6179999999986</v>
      </c>
      <c r="DP32" s="34">
        <v>185.653</v>
      </c>
      <c r="DQ32" s="55">
        <f t="shared" si="182"/>
        <v>613</v>
      </c>
      <c r="DR32" s="86">
        <v>67893</v>
      </c>
      <c r="DS32" s="86">
        <v>0</v>
      </c>
      <c r="DT32" s="86">
        <f t="shared" si="183"/>
        <v>67893</v>
      </c>
      <c r="DU32" s="90">
        <v>0</v>
      </c>
      <c r="DV32" s="88">
        <v>18946</v>
      </c>
      <c r="DW32" s="90">
        <v>25117</v>
      </c>
      <c r="DX32" s="94"/>
      <c r="DY32" s="107">
        <f t="shared" si="184"/>
        <v>0</v>
      </c>
      <c r="DZ32" s="108" t="e">
        <f t="shared" si="185"/>
        <v>#DIV/0!</v>
      </c>
      <c r="EA32" s="109"/>
      <c r="EB32" s="110">
        <f t="shared" si="186"/>
        <v>373.21</v>
      </c>
      <c r="EC32" s="110">
        <f t="shared" si="187"/>
        <v>376.615000000001</v>
      </c>
      <c r="ED32" s="110">
        <f t="shared" si="188"/>
        <v>1075</v>
      </c>
      <c r="EE32" s="110">
        <f t="shared" si="189"/>
        <v>422.000000000025</v>
      </c>
      <c r="EF32" s="110">
        <f t="shared" si="190"/>
        <v>330.384000000002</v>
      </c>
      <c r="EG32" s="110">
        <f t="shared" si="191"/>
        <v>490.799999999979</v>
      </c>
      <c r="EH32" s="117">
        <f t="shared" si="192"/>
        <v>3068.00900000001</v>
      </c>
      <c r="EK32" s="92"/>
      <c r="EL32" s="119"/>
      <c r="EM32" s="120"/>
      <c r="EY32" s="111">
        <f t="shared" si="193"/>
        <v>2166.31000000001</v>
      </c>
      <c r="EZ32" s="111">
        <f t="shared" si="194"/>
        <v>3068.00900000001</v>
      </c>
      <c r="FA32" s="121">
        <f t="shared" si="195"/>
        <v>8487.499</v>
      </c>
      <c r="FB32" s="111">
        <f t="shared" si="196"/>
        <v>0</v>
      </c>
      <c r="FC32" s="111">
        <f t="shared" si="197"/>
        <v>0</v>
      </c>
      <c r="FD32" s="111">
        <f t="shared" si="198"/>
        <v>1542.05999999999</v>
      </c>
      <c r="FE32" s="111">
        <f t="shared" si="199"/>
        <v>1289.76</v>
      </c>
      <c r="FF32" s="111">
        <f t="shared" si="200"/>
        <v>2000</v>
      </c>
      <c r="FG32" s="111">
        <f t="shared" si="201"/>
        <v>3655.679</v>
      </c>
      <c r="FH32" s="111" t="e">
        <f>#REF!</f>
        <v>#REF!</v>
      </c>
      <c r="FI32" s="121" t="e">
        <f t="shared" si="202"/>
        <v>#REF!</v>
      </c>
    </row>
    <row r="33" s="19" customFormat="1" ht="24.95" customHeight="1" spans="1:165">
      <c r="A33" s="33">
        <v>45778</v>
      </c>
      <c r="B33" s="34">
        <v>36.09252</v>
      </c>
      <c r="C33" s="39"/>
      <c r="D33" s="36">
        <v>13108.999</v>
      </c>
      <c r="E33" s="39"/>
      <c r="F33" s="34">
        <v>0</v>
      </c>
      <c r="G33" s="39"/>
      <c r="H33" s="34">
        <v>200.69638</v>
      </c>
      <c r="I33" s="39"/>
      <c r="J33" s="34">
        <v>6448.8068</v>
      </c>
      <c r="K33" s="35"/>
      <c r="L33" s="34">
        <v>31398.673</v>
      </c>
      <c r="M33" s="43"/>
      <c r="N33" s="34">
        <v>3606.72</v>
      </c>
      <c r="O33" s="39"/>
      <c r="P33" s="34">
        <v>82.501552</v>
      </c>
      <c r="Q33" s="50"/>
      <c r="R33" s="34">
        <v>2321967.763</v>
      </c>
      <c r="S33" s="52"/>
      <c r="T33" s="34">
        <v>2627.9184</v>
      </c>
      <c r="U33" s="50"/>
      <c r="V33" s="34">
        <v>701.61496</v>
      </c>
      <c r="W33" s="39"/>
      <c r="X33" s="34">
        <v>50.877964</v>
      </c>
      <c r="Y33" s="39"/>
      <c r="Z33" s="34">
        <v>15.391609</v>
      </c>
      <c r="AA33" s="35"/>
      <c r="AB33" s="34">
        <v>134.97728</v>
      </c>
      <c r="AC33" s="39"/>
      <c r="AD33" s="34">
        <v>769424.108</v>
      </c>
      <c r="AE33" s="43"/>
      <c r="AF33" s="34">
        <v>3326058.346</v>
      </c>
      <c r="AG33" s="43"/>
      <c r="AH33" s="38">
        <v>145.84619</v>
      </c>
      <c r="AI33" s="39"/>
      <c r="AJ33" s="34">
        <v>289.8497</v>
      </c>
      <c r="AK33" s="39"/>
      <c r="AL33" s="34">
        <v>41114.356</v>
      </c>
      <c r="AM33" s="39"/>
      <c r="AN33" s="34">
        <v>392.44408</v>
      </c>
      <c r="AO33" s="48"/>
      <c r="AP33" s="54">
        <v>3973.2136</v>
      </c>
      <c r="AQ33" s="48"/>
      <c r="AR33" s="34">
        <v>326.13576</v>
      </c>
      <c r="AS33" s="39"/>
      <c r="AT33" s="34">
        <v>389.96844</v>
      </c>
      <c r="AU33" s="39"/>
      <c r="AV33" s="34">
        <v>210254.364</v>
      </c>
      <c r="AW33" s="39"/>
      <c r="AX33" s="56">
        <v>55297.34</v>
      </c>
      <c r="AY33" s="39"/>
      <c r="AZ33" s="34">
        <v>1832.993</v>
      </c>
      <c r="BA33" s="48"/>
      <c r="BB33" s="34">
        <v>648.3662</v>
      </c>
      <c r="BC33" s="52"/>
      <c r="BD33" s="34">
        <v>941.77384</v>
      </c>
      <c r="BE33" s="59"/>
      <c r="BF33" s="34">
        <v>23638</v>
      </c>
      <c r="BG33" s="48"/>
      <c r="BH33" s="34">
        <v>42771</v>
      </c>
      <c r="BI33" s="48"/>
      <c r="BJ33" s="34">
        <v>49732</v>
      </c>
      <c r="BK33" s="43"/>
      <c r="BL33" s="34">
        <v>349.3162</v>
      </c>
      <c r="BM33" s="48"/>
      <c r="BN33" s="51">
        <v>0</v>
      </c>
      <c r="BO33" s="63"/>
      <c r="BP33" s="34">
        <v>130.45551</v>
      </c>
      <c r="BQ33" s="48"/>
      <c r="BR33" s="34">
        <v>121.5415</v>
      </c>
      <c r="BS33" s="55"/>
      <c r="BT33" s="34">
        <v>44.970999</v>
      </c>
      <c r="BU33" s="48"/>
      <c r="BV33" s="34">
        <v>121.51205</v>
      </c>
      <c r="BW33" s="55"/>
      <c r="BX33" s="34">
        <v>526.2508</v>
      </c>
      <c r="BY33" s="55"/>
      <c r="BZ33" s="34">
        <v>36.678848</v>
      </c>
      <c r="CA33" s="55"/>
      <c r="CB33" s="51">
        <v>346.58828</v>
      </c>
      <c r="CC33" s="55"/>
      <c r="CD33" s="34">
        <v>1854.98</v>
      </c>
      <c r="CE33" s="39"/>
      <c r="CF33" s="66">
        <v>222745.52</v>
      </c>
      <c r="CG33" s="39"/>
      <c r="CH33" s="34">
        <v>3123.6</v>
      </c>
      <c r="CI33" s="39"/>
      <c r="CJ33" s="34">
        <v>3247.7</v>
      </c>
      <c r="CK33" s="55"/>
      <c r="CL33" s="70">
        <v>15.84</v>
      </c>
      <c r="CM33" s="55"/>
      <c r="CN33" s="34">
        <v>0</v>
      </c>
      <c r="CO33" s="71"/>
      <c r="CP33" s="71"/>
      <c r="CQ33" s="43"/>
      <c r="CR33" s="34">
        <v>6603803.777</v>
      </c>
      <c r="CS33" s="43"/>
      <c r="CT33" s="34">
        <v>3887.1136</v>
      </c>
      <c r="CU33" s="55"/>
      <c r="CV33" s="34">
        <v>237.49184</v>
      </c>
      <c r="CW33" s="39"/>
      <c r="CX33" s="76">
        <v>638.496</v>
      </c>
      <c r="CY33" s="55"/>
      <c r="CZ33" s="71"/>
      <c r="DA33" s="34">
        <v>21.932412</v>
      </c>
      <c r="DB33" s="48"/>
      <c r="DC33" s="35"/>
      <c r="DD33" s="34">
        <v>4128.8608</v>
      </c>
      <c r="DE33" s="48"/>
      <c r="DF33" s="34">
        <v>0</v>
      </c>
      <c r="DG33" s="55"/>
      <c r="DH33" s="34">
        <v>3870.2612</v>
      </c>
      <c r="DI33" s="55"/>
      <c r="DJ33" s="34">
        <v>307.69314</v>
      </c>
      <c r="DK33" s="48"/>
      <c r="DL33" s="34">
        <v>16893.34</v>
      </c>
      <c r="DM33" s="60"/>
      <c r="DN33" s="34">
        <v>19796.384</v>
      </c>
      <c r="DO33" s="55"/>
      <c r="DP33" s="34">
        <v>186.266</v>
      </c>
      <c r="DQ33" s="55"/>
      <c r="DR33" s="86"/>
      <c r="DS33" s="86"/>
      <c r="DT33" s="86">
        <f t="shared" si="183"/>
        <v>0</v>
      </c>
      <c r="DU33" s="90"/>
      <c r="DV33" s="88"/>
      <c r="DW33" s="90"/>
      <c r="DX33" s="94"/>
      <c r="DY33" s="107">
        <f t="shared" si="184"/>
        <v>0</v>
      </c>
      <c r="DZ33" s="108" t="e">
        <f t="shared" si="185"/>
        <v>#DIV/0!</v>
      </c>
      <c r="EA33" s="109"/>
      <c r="EB33" s="110">
        <f t="shared" si="186"/>
        <v>0</v>
      </c>
      <c r="EC33" s="110">
        <f t="shared" si="187"/>
        <v>0</v>
      </c>
      <c r="ED33" s="110">
        <f t="shared" si="188"/>
        <v>0</v>
      </c>
      <c r="EE33" s="110">
        <f t="shared" si="189"/>
        <v>0</v>
      </c>
      <c r="EF33" s="110">
        <f t="shared" si="190"/>
        <v>0</v>
      </c>
      <c r="EG33" s="110">
        <f t="shared" si="191"/>
        <v>0</v>
      </c>
      <c r="EH33" s="117">
        <f t="shared" si="192"/>
        <v>0</v>
      </c>
      <c r="EK33" s="92"/>
      <c r="EL33" s="119"/>
      <c r="EM33" s="120"/>
      <c r="EY33" s="111">
        <f t="shared" si="193"/>
        <v>0</v>
      </c>
      <c r="EZ33" s="111">
        <f t="shared" si="194"/>
        <v>0</v>
      </c>
      <c r="FA33" s="121">
        <f t="shared" si="195"/>
        <v>0</v>
      </c>
      <c r="FB33" s="111">
        <f t="shared" si="196"/>
        <v>0</v>
      </c>
      <c r="FC33" s="111">
        <f t="shared" si="197"/>
        <v>0</v>
      </c>
      <c r="FD33" s="111">
        <f t="shared" si="198"/>
        <v>0</v>
      </c>
      <c r="FE33" s="111">
        <f t="shared" si="199"/>
        <v>0</v>
      </c>
      <c r="FF33" s="111">
        <f t="shared" si="200"/>
        <v>0</v>
      </c>
      <c r="FG33" s="111">
        <f t="shared" si="201"/>
        <v>0</v>
      </c>
      <c r="FH33" s="111" t="e">
        <f>#REF!</f>
        <v>#REF!</v>
      </c>
      <c r="FI33" s="121" t="e">
        <f t="shared" si="202"/>
        <v>#REF!</v>
      </c>
    </row>
    <row r="34" s="19" customFormat="1" ht="24.95" customHeight="1" spans="1:165">
      <c r="A34" s="33"/>
      <c r="B34" s="34"/>
      <c r="C34" s="39"/>
      <c r="D34" s="36"/>
      <c r="E34" s="39"/>
      <c r="F34" s="34"/>
      <c r="G34" s="39"/>
      <c r="H34" s="34"/>
      <c r="I34" s="39"/>
      <c r="J34" s="34"/>
      <c r="K34" s="35"/>
      <c r="L34" s="34"/>
      <c r="M34" s="43"/>
      <c r="N34" s="34"/>
      <c r="O34" s="39"/>
      <c r="P34" s="34"/>
      <c r="Q34" s="50"/>
      <c r="R34" s="34"/>
      <c r="S34" s="52"/>
      <c r="T34" s="34"/>
      <c r="U34" s="50"/>
      <c r="V34" s="34"/>
      <c r="W34" s="39"/>
      <c r="X34" s="34"/>
      <c r="Y34" s="39"/>
      <c r="Z34" s="34"/>
      <c r="AA34" s="39"/>
      <c r="AB34" s="34"/>
      <c r="AC34" s="39"/>
      <c r="AD34" s="34"/>
      <c r="AE34" s="43"/>
      <c r="AF34" s="34"/>
      <c r="AG34" s="43"/>
      <c r="AH34" s="38"/>
      <c r="AI34" s="39"/>
      <c r="AJ34" s="34"/>
      <c r="AK34" s="39"/>
      <c r="AL34" s="34"/>
      <c r="AM34" s="39"/>
      <c r="AN34" s="34"/>
      <c r="AO34" s="48"/>
      <c r="AP34" s="54"/>
      <c r="AQ34" s="48"/>
      <c r="AR34" s="34"/>
      <c r="AS34" s="39"/>
      <c r="AT34" s="34"/>
      <c r="AU34" s="39"/>
      <c r="AV34" s="34"/>
      <c r="AW34" s="39"/>
      <c r="AX34" s="56"/>
      <c r="AY34" s="39"/>
      <c r="AZ34" s="34"/>
      <c r="BA34" s="48"/>
      <c r="BB34" s="34"/>
      <c r="BC34" s="52"/>
      <c r="BD34" s="34"/>
      <c r="BE34" s="59"/>
      <c r="BF34" s="34"/>
      <c r="BG34" s="48"/>
      <c r="BH34" s="34"/>
      <c r="BI34" s="48"/>
      <c r="BJ34" s="34"/>
      <c r="BK34" s="43"/>
      <c r="BL34" s="34"/>
      <c r="BM34" s="48"/>
      <c r="BN34" s="51"/>
      <c r="BO34" s="63"/>
      <c r="BP34" s="34"/>
      <c r="BQ34" s="48"/>
      <c r="BR34" s="34"/>
      <c r="BS34" s="55"/>
      <c r="BT34" s="34"/>
      <c r="BU34" s="48"/>
      <c r="BV34" s="34"/>
      <c r="BW34" s="55"/>
      <c r="BX34" s="34"/>
      <c r="BY34" s="55"/>
      <c r="BZ34" s="34"/>
      <c r="CA34" s="55"/>
      <c r="CB34" s="51"/>
      <c r="CC34" s="55"/>
      <c r="CD34" s="34"/>
      <c r="CE34" s="39"/>
      <c r="CF34" s="66"/>
      <c r="CG34" s="39"/>
      <c r="CH34" s="34"/>
      <c r="CI34" s="39"/>
      <c r="CJ34" s="34"/>
      <c r="CK34" s="55"/>
      <c r="CL34" s="70"/>
      <c r="CM34" s="55"/>
      <c r="CN34" s="34"/>
      <c r="CO34" s="71"/>
      <c r="CP34" s="71"/>
      <c r="CQ34" s="43"/>
      <c r="CR34" s="34"/>
      <c r="CS34" s="43"/>
      <c r="CT34" s="34"/>
      <c r="CU34" s="55"/>
      <c r="CV34" s="34"/>
      <c r="CW34" s="39"/>
      <c r="CX34" s="76"/>
      <c r="CY34" s="55"/>
      <c r="CZ34" s="71"/>
      <c r="DA34" s="34"/>
      <c r="DB34" s="48"/>
      <c r="DC34" s="35"/>
      <c r="DD34" s="34"/>
      <c r="DE34" s="48"/>
      <c r="DF34" s="34"/>
      <c r="DG34" s="55"/>
      <c r="DH34" s="34"/>
      <c r="DI34" s="55"/>
      <c r="DJ34" s="34"/>
      <c r="DK34" s="48"/>
      <c r="DL34" s="34"/>
      <c r="DM34" s="60"/>
      <c r="DN34" s="34"/>
      <c r="DO34" s="55"/>
      <c r="DP34" s="34"/>
      <c r="DQ34" s="55"/>
      <c r="DR34" s="95">
        <f>SUM(DR3:DR33)</f>
        <v>1808518.8</v>
      </c>
      <c r="DS34" s="95">
        <f>SUM(DS3:DS33)</f>
        <v>32946</v>
      </c>
      <c r="DT34" s="95">
        <f>SUM(DT3:DT33)</f>
        <v>1841464.8</v>
      </c>
      <c r="DU34" s="95">
        <f>SUM(DU3:DU33)</f>
        <v>8727</v>
      </c>
      <c r="DV34" s="88"/>
      <c r="DW34" s="95">
        <f>SUM(DW3:DW33)</f>
        <v>450601.69</v>
      </c>
      <c r="DX34" s="94"/>
      <c r="DY34" s="107"/>
      <c r="DZ34" s="108"/>
      <c r="EA34" s="109"/>
      <c r="EB34" s="110"/>
      <c r="EC34" s="110"/>
      <c r="ED34" s="110"/>
      <c r="EE34" s="110"/>
      <c r="EF34" s="110"/>
      <c r="EG34" s="110"/>
      <c r="EH34" s="117"/>
      <c r="EK34" s="92"/>
      <c r="EL34" s="119"/>
      <c r="EM34" s="120"/>
      <c r="EY34" s="111"/>
      <c r="EZ34" s="111"/>
      <c r="FA34" s="121"/>
      <c r="FB34" s="111"/>
      <c r="FC34" s="111"/>
      <c r="FD34" s="111"/>
      <c r="FE34" s="111"/>
      <c r="FF34" s="111"/>
      <c r="FG34" s="111"/>
      <c r="FH34" s="111"/>
      <c r="FI34" s="121"/>
    </row>
    <row r="35" ht="24.95" customHeight="1" outlineLevel="1" spans="1:167">
      <c r="A35" s="40"/>
      <c r="B35" s="41"/>
      <c r="C35" s="39"/>
      <c r="D35" s="41"/>
      <c r="E35" s="39"/>
      <c r="F35" s="42"/>
      <c r="G35" s="43"/>
      <c r="H35" s="42"/>
      <c r="I35" s="39"/>
      <c r="J35" s="42"/>
      <c r="K35" s="43"/>
      <c r="L35" s="42"/>
      <c r="M35" s="46"/>
      <c r="N35" s="42"/>
      <c r="O35" s="47"/>
      <c r="P35" s="42"/>
      <c r="Q35" s="50"/>
      <c r="R35" s="42"/>
      <c r="S35" s="52"/>
      <c r="T35" s="34"/>
      <c r="U35" s="50"/>
      <c r="V35" s="34"/>
      <c r="W35" s="39"/>
      <c r="X35" s="34"/>
      <c r="Y35" s="39"/>
      <c r="Z35" s="34"/>
      <c r="AA35" s="39"/>
      <c r="AB35" s="34"/>
      <c r="AC35" s="39"/>
      <c r="AD35" s="34"/>
      <c r="AE35" s="39"/>
      <c r="AF35" s="42"/>
      <c r="AG35" s="39"/>
      <c r="AH35" s="42"/>
      <c r="AI35" s="39"/>
      <c r="AJ35" s="42"/>
      <c r="AK35" s="43"/>
      <c r="AL35" s="42"/>
      <c r="AM35" s="39"/>
      <c r="AN35" s="42"/>
      <c r="AO35" s="55"/>
      <c r="AP35" s="42"/>
      <c r="AQ35" s="55"/>
      <c r="AR35" s="42"/>
      <c r="AS35" s="39"/>
      <c r="AT35" s="42"/>
      <c r="AU35" s="55"/>
      <c r="AV35" s="42"/>
      <c r="AW35" s="39"/>
      <c r="AX35" s="56"/>
      <c r="AY35" s="39"/>
      <c r="AZ35" s="42"/>
      <c r="BA35" s="39"/>
      <c r="BB35" s="42"/>
      <c r="BC35" s="52"/>
      <c r="BD35" s="42"/>
      <c r="BE35" s="52"/>
      <c r="BF35" s="42"/>
      <c r="BG35" s="60"/>
      <c r="BH35" s="61"/>
      <c r="BI35" s="60"/>
      <c r="BJ35" s="61"/>
      <c r="BK35" s="60"/>
      <c r="BL35" s="42"/>
      <c r="BM35" s="55"/>
      <c r="BN35" s="51"/>
      <c r="BO35" s="64"/>
      <c r="BP35" s="42"/>
      <c r="BQ35" s="55"/>
      <c r="BR35" s="42"/>
      <c r="BS35" s="55"/>
      <c r="BT35" s="42"/>
      <c r="BU35" s="55"/>
      <c r="BV35" s="42"/>
      <c r="BW35" s="55"/>
      <c r="BX35" s="42"/>
      <c r="BY35" s="55"/>
      <c r="BZ35" s="42"/>
      <c r="CA35" s="55"/>
      <c r="CB35" s="42"/>
      <c r="CC35" s="55"/>
      <c r="CD35" s="42"/>
      <c r="CE35" s="39"/>
      <c r="CF35" s="41"/>
      <c r="CG35" s="39"/>
      <c r="CH35" s="42"/>
      <c r="CI35" s="39"/>
      <c r="CJ35" s="42"/>
      <c r="CK35" s="55"/>
      <c r="CL35" s="42"/>
      <c r="CM35" s="55"/>
      <c r="CN35" s="42"/>
      <c r="CO35" s="46"/>
      <c r="CP35" s="46"/>
      <c r="CQ35" s="39"/>
      <c r="CR35" s="42"/>
      <c r="CS35" s="39"/>
      <c r="CT35" s="42"/>
      <c r="CU35" s="55"/>
      <c r="CV35" s="42"/>
      <c r="CW35" s="39"/>
      <c r="CX35" s="42"/>
      <c r="CY35" s="55"/>
      <c r="CZ35" s="46"/>
      <c r="DA35" s="42"/>
      <c r="DB35" s="55"/>
      <c r="DC35" s="39"/>
      <c r="DD35" s="42"/>
      <c r="DE35" s="46"/>
      <c r="DF35" s="42"/>
      <c r="DG35" s="55"/>
      <c r="DH35" s="42"/>
      <c r="DI35" s="55"/>
      <c r="DJ35" s="42"/>
      <c r="DK35" s="46"/>
      <c r="DL35" s="61"/>
      <c r="DM35" s="60"/>
      <c r="DN35" s="61"/>
      <c r="DO35" s="46"/>
      <c r="DP35" s="34"/>
      <c r="DQ35" s="46"/>
      <c r="DR35" s="92"/>
      <c r="DS35" s="46"/>
      <c r="DT35" s="87"/>
      <c r="DU35" s="46"/>
      <c r="DV35" s="96"/>
      <c r="DW35" s="90"/>
      <c r="DX35" s="92"/>
      <c r="DY35" s="92"/>
      <c r="DZ35" s="108"/>
      <c r="EA35" s="46"/>
      <c r="EB35" s="46"/>
      <c r="EC35" s="46"/>
      <c r="ED35" s="46"/>
      <c r="EE35" s="46"/>
      <c r="EF35" s="46"/>
      <c r="EG35" s="46"/>
      <c r="EH35" s="46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46"/>
      <c r="EZ35" s="111"/>
      <c r="FA35" s="121"/>
      <c r="FB35" s="111"/>
      <c r="FC35" s="111"/>
      <c r="FD35" s="111"/>
      <c r="FE35" s="111"/>
      <c r="FF35" s="111"/>
      <c r="FG35" s="111"/>
      <c r="FH35" s="111"/>
      <c r="FI35" s="111"/>
      <c r="FJ35" s="18"/>
      <c r="FK35" s="18"/>
    </row>
    <row r="36" ht="24.95" customHeight="1" outlineLevel="1" spans="1:167">
      <c r="A36" s="40"/>
      <c r="B36" s="41"/>
      <c r="C36" s="39"/>
      <c r="D36" s="41"/>
      <c r="E36" s="39"/>
      <c r="F36" s="42"/>
      <c r="G36" s="43"/>
      <c r="H36" s="42"/>
      <c r="I36" s="39"/>
      <c r="J36" s="42"/>
      <c r="K36" s="43"/>
      <c r="L36" s="42"/>
      <c r="M36" s="46"/>
      <c r="N36" s="42"/>
      <c r="O36" s="47"/>
      <c r="P36" s="42"/>
      <c r="Q36" s="50"/>
      <c r="R36" s="42"/>
      <c r="S36" s="52"/>
      <c r="T36" s="34"/>
      <c r="U36" s="50"/>
      <c r="V36" s="34"/>
      <c r="W36" s="39"/>
      <c r="X36" s="34"/>
      <c r="Y36" s="39"/>
      <c r="Z36" s="34"/>
      <c r="AA36" s="39"/>
      <c r="AB36" s="34"/>
      <c r="AC36" s="39"/>
      <c r="AD36" s="34"/>
      <c r="AE36" s="39"/>
      <c r="AF36" s="42"/>
      <c r="AG36" s="39"/>
      <c r="AH36" s="42"/>
      <c r="AI36" s="39"/>
      <c r="AJ36" s="42"/>
      <c r="AK36" s="43"/>
      <c r="AL36" s="42"/>
      <c r="AM36" s="39"/>
      <c r="AN36" s="42"/>
      <c r="AO36" s="55"/>
      <c r="AP36" s="42"/>
      <c r="AQ36" s="55"/>
      <c r="AR36" s="42"/>
      <c r="AS36" s="39"/>
      <c r="AT36" s="42"/>
      <c r="AU36" s="55"/>
      <c r="AV36" s="42"/>
      <c r="AW36" s="39"/>
      <c r="AX36" s="56"/>
      <c r="AY36" s="39"/>
      <c r="AZ36" s="42"/>
      <c r="BA36" s="39"/>
      <c r="BB36" s="42"/>
      <c r="BC36" s="52"/>
      <c r="BD36" s="42"/>
      <c r="BE36" s="52"/>
      <c r="BF36" s="42"/>
      <c r="BG36" s="60"/>
      <c r="BH36" s="61"/>
      <c r="BI36" s="60"/>
      <c r="BJ36" s="61"/>
      <c r="BK36" s="62"/>
      <c r="BL36" s="42"/>
      <c r="BM36" s="55"/>
      <c r="BN36" s="51"/>
      <c r="BO36" s="64"/>
      <c r="BP36" s="42"/>
      <c r="BQ36" s="55"/>
      <c r="BR36" s="42"/>
      <c r="BS36" s="55"/>
      <c r="BT36" s="42"/>
      <c r="BU36" s="55"/>
      <c r="BV36" s="42"/>
      <c r="BW36" s="55"/>
      <c r="BX36" s="42"/>
      <c r="BY36" s="55"/>
      <c r="BZ36" s="42"/>
      <c r="CA36" s="55"/>
      <c r="CB36" s="42"/>
      <c r="CC36" s="55"/>
      <c r="CD36" s="42"/>
      <c r="CE36" s="39"/>
      <c r="CF36" s="41"/>
      <c r="CG36" s="39"/>
      <c r="CH36" s="42"/>
      <c r="CI36" s="39"/>
      <c r="CJ36" s="42"/>
      <c r="CK36" s="55"/>
      <c r="CL36" s="42"/>
      <c r="CM36" s="55"/>
      <c r="CN36" s="42"/>
      <c r="CO36" s="46"/>
      <c r="CP36" s="46"/>
      <c r="CQ36" s="39"/>
      <c r="CR36" s="42"/>
      <c r="CS36" s="39"/>
      <c r="CT36" s="42"/>
      <c r="CU36" s="55"/>
      <c r="CV36" s="42"/>
      <c r="CW36" s="39"/>
      <c r="CX36" s="42"/>
      <c r="CY36" s="55"/>
      <c r="CZ36" s="46"/>
      <c r="DA36" s="42"/>
      <c r="DB36" s="55"/>
      <c r="DC36" s="39"/>
      <c r="DD36" s="42"/>
      <c r="DE36" s="46"/>
      <c r="DF36" s="42"/>
      <c r="DG36" s="55"/>
      <c r="DH36" s="42"/>
      <c r="DI36" s="55"/>
      <c r="DJ36" s="42"/>
      <c r="DK36" s="46"/>
      <c r="DL36" s="61"/>
      <c r="DM36" s="60"/>
      <c r="DN36" s="61"/>
      <c r="DO36" s="46"/>
      <c r="DP36" s="34"/>
      <c r="DQ36" s="46"/>
      <c r="DR36" s="92"/>
      <c r="DS36" s="46" t="s">
        <v>105</v>
      </c>
      <c r="DT36" s="87"/>
      <c r="DU36" s="46"/>
      <c r="DV36" s="96"/>
      <c r="DW36" s="90"/>
      <c r="DX36" s="92"/>
      <c r="DY36" s="92"/>
      <c r="DZ36" s="108"/>
      <c r="EA36" s="46"/>
      <c r="EB36" s="46"/>
      <c r="EC36" s="46"/>
      <c r="ED36" s="46"/>
      <c r="EE36" s="46"/>
      <c r="EF36" s="46"/>
      <c r="EG36" s="46"/>
      <c r="EH36" s="46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46"/>
      <c r="EZ36" s="111"/>
      <c r="FA36" s="121"/>
      <c r="FB36" s="111"/>
      <c r="FC36" s="111"/>
      <c r="FD36" s="111"/>
      <c r="FE36" s="111"/>
      <c r="FF36" s="111"/>
      <c r="FG36" s="111"/>
      <c r="FH36" s="111"/>
      <c r="FI36" s="111"/>
      <c r="FJ36" s="18"/>
      <c r="FK36" s="18"/>
    </row>
    <row r="37" customHeight="1" outlineLevel="1" spans="2:167">
      <c r="B37" s="44"/>
      <c r="C37" s="18"/>
      <c r="D37" s="44"/>
      <c r="E37" s="18"/>
      <c r="F37" s="44"/>
      <c r="BG37" s="25"/>
      <c r="BH37" s="23"/>
      <c r="BI37" s="25"/>
      <c r="BJ37" s="23"/>
      <c r="BK37" s="25"/>
      <c r="DA37" s="53"/>
      <c r="DX37" s="97"/>
      <c r="DY37" s="97"/>
      <c r="DZ37" s="112"/>
      <c r="EA37" s="18"/>
      <c r="EB37" s="113"/>
      <c r="EC37" s="113"/>
      <c r="ED37" s="113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</row>
    <row r="38" customHeight="1" outlineLevel="1" spans="2:167">
      <c r="B38" s="44"/>
      <c r="C38" s="18"/>
      <c r="D38" s="44"/>
      <c r="E38" s="18"/>
      <c r="F38" s="44"/>
      <c r="DX38" s="97"/>
      <c r="DY38" s="97"/>
      <c r="DZ38" s="112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</row>
    <row r="39" customHeight="1" outlineLevel="1" spans="2:167">
      <c r="B39" s="44"/>
      <c r="C39" s="18"/>
      <c r="D39" s="44"/>
      <c r="E39" s="18"/>
      <c r="F39" s="44"/>
      <c r="DX39" s="97"/>
      <c r="DY39" s="97"/>
      <c r="DZ39" s="112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</row>
    <row r="40" customHeight="1" outlineLevel="1" spans="2:167">
      <c r="B40" s="44"/>
      <c r="C40" s="18"/>
      <c r="D40" s="44"/>
      <c r="E40" s="18"/>
      <c r="F40" s="44"/>
      <c r="BQ40" s="65"/>
      <c r="DX40" s="98"/>
      <c r="DY40" s="98"/>
      <c r="DZ40" s="112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</row>
    <row r="41" customHeight="1" outlineLevel="1" spans="2:167">
      <c r="B41" s="44"/>
      <c r="C41" s="18"/>
      <c r="D41" s="44"/>
      <c r="E41" s="18"/>
      <c r="F41" s="44"/>
      <c r="BQ41" s="65"/>
      <c r="CF41" s="69">
        <v>0.5</v>
      </c>
      <c r="CG41" s="20">
        <v>174396.896</v>
      </c>
      <c r="CH41" s="21">
        <f>CG42-CG41</f>
        <v>36.5119999999879</v>
      </c>
      <c r="DX41" s="98"/>
      <c r="DY41" s="98"/>
      <c r="DZ41" s="112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</row>
    <row r="42" customHeight="1" outlineLevel="1" spans="2:167">
      <c r="B42" s="44"/>
      <c r="C42" s="18"/>
      <c r="D42" s="44"/>
      <c r="E42" s="18"/>
      <c r="F42" s="44"/>
      <c r="T42" s="53"/>
      <c r="U42" s="27"/>
      <c r="BQ42" s="65"/>
      <c r="CF42" s="69">
        <v>0.375</v>
      </c>
      <c r="CG42" s="20">
        <v>174433.408</v>
      </c>
      <c r="DR42" s="99">
        <v>18151.79</v>
      </c>
      <c r="DX42" s="98"/>
      <c r="DY42" s="98"/>
      <c r="DZ42" s="112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</row>
    <row r="43" customHeight="1" outlineLevel="1" spans="4:167">
      <c r="D43" s="21"/>
      <c r="U43" s="27"/>
      <c r="BG43" s="20">
        <f>400*138</f>
        <v>55200</v>
      </c>
      <c r="CH43" s="21">
        <f>CH41/9</f>
        <v>4.05688888888754</v>
      </c>
      <c r="DR43" s="99">
        <v>1550</v>
      </c>
      <c r="DX43" s="98"/>
      <c r="DY43" s="98"/>
      <c r="DZ43" s="112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</row>
    <row r="44" customHeight="1" outlineLevel="1" spans="4:167">
      <c r="D44" s="21"/>
      <c r="BG44" s="20">
        <f>400*246</f>
        <v>98400</v>
      </c>
      <c r="BQ44" s="65"/>
      <c r="CH44" s="21">
        <f>CH43*24</f>
        <v>97.3653333333011</v>
      </c>
      <c r="DR44" s="99">
        <v>3100</v>
      </c>
      <c r="DX44" s="98"/>
      <c r="DY44" s="98"/>
      <c r="DZ44" s="112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</row>
    <row r="45" customHeight="1" outlineLevel="1" spans="4:167">
      <c r="D45" s="21"/>
      <c r="BG45" s="20">
        <f>BG44+BG43</f>
        <v>153600</v>
      </c>
      <c r="BQ45" s="65"/>
      <c r="DR45" s="99">
        <v>18625</v>
      </c>
      <c r="DX45" s="98"/>
      <c r="DY45" s="98"/>
      <c r="DZ45" s="112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</row>
    <row r="46" customHeight="1" spans="4:167">
      <c r="D46" s="21"/>
      <c r="DR46" s="24">
        <v>780.9</v>
      </c>
      <c r="DX46" s="98"/>
      <c r="DY46" s="98"/>
      <c r="DZ46" s="112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</row>
    <row r="47" customHeight="1" spans="4:167">
      <c r="D47" s="21"/>
      <c r="DR47" s="99">
        <f>SUM(DR42:DR46)</f>
        <v>42207.69</v>
      </c>
      <c r="DX47" s="98"/>
      <c r="DY47" s="98"/>
      <c r="DZ47" s="112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</row>
    <row r="48" customHeight="1" spans="128:167">
      <c r="DX48" s="98"/>
      <c r="DY48" s="98"/>
      <c r="DZ48" s="112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</row>
    <row r="49" customHeight="1" spans="128:167">
      <c r="DX49" s="98"/>
      <c r="DY49" s="98"/>
      <c r="DZ49" s="112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</row>
    <row r="65489" customHeight="1" spans="44:44">
      <c r="AR65489" s="124"/>
    </row>
    <row r="65496" customHeight="1" spans="44:102">
      <c r="AR65496" s="124"/>
      <c r="CX65496" s="124"/>
    </row>
    <row r="65497" customHeight="1" spans="62:62">
      <c r="BJ65497" s="125">
        <v>85014</v>
      </c>
    </row>
    <row r="65498" customHeight="1" spans="54:56">
      <c r="BB65498" s="125">
        <v>488.72176</v>
      </c>
      <c r="BD65498" s="125">
        <v>910.22688</v>
      </c>
    </row>
    <row r="1048538" customHeight="1" spans="72:72">
      <c r="BT1048538" s="21" t="s">
        <v>108</v>
      </c>
    </row>
  </sheetData>
  <pageMargins left="0" right="0" top="0" bottom="0" header="0" footer="0"/>
  <pageSetup paperSize="8" scale="40" orientation="landscape"/>
  <headerFooter/>
  <rowBreaks count="1" manualBreakCount="1">
    <brk id="55" max="16383" man="1"/>
  </rowBreaks>
  <ignoredErrors>
    <ignoredError sqref="FG5:FG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7" workbookViewId="0">
      <selection activeCell="B18" sqref="B18"/>
    </sheetView>
  </sheetViews>
  <sheetFormatPr defaultColWidth="9.13888888888889" defaultRowHeight="14.4" outlineLevelCol="7"/>
  <cols>
    <col min="1" max="1" width="10.8518518518519" customWidth="1"/>
    <col min="2" max="2" width="14.712962962963" style="1" customWidth="1"/>
    <col min="3" max="3" width="9.13888888888889" style="1"/>
    <col min="4" max="4" width="14.8518518518519" style="1" customWidth="1"/>
    <col min="5" max="5" width="9.13888888888889" style="1"/>
    <col min="6" max="6" width="11.287037037037" style="1" customWidth="1"/>
    <col min="7" max="8" width="9.13888888888889" style="1"/>
  </cols>
  <sheetData>
    <row r="1" spans="1:8">
      <c r="A1" s="2" t="s">
        <v>3</v>
      </c>
      <c r="B1" s="3" t="s">
        <v>109</v>
      </c>
      <c r="C1" s="3" t="s">
        <v>110</v>
      </c>
      <c r="D1" s="4" t="s">
        <v>111</v>
      </c>
      <c r="E1" s="4" t="s">
        <v>110</v>
      </c>
      <c r="F1" s="3" t="s">
        <v>112</v>
      </c>
      <c r="G1" s="3" t="s">
        <v>110</v>
      </c>
      <c r="H1" s="3" t="s">
        <v>63</v>
      </c>
    </row>
    <row r="2" spans="1:8">
      <c r="A2" s="5">
        <v>45474</v>
      </c>
      <c r="B2" s="6" t="e">
        <f>H2-F2-D2</f>
        <v>#REF!</v>
      </c>
      <c r="C2" s="6" t="e">
        <f t="shared" ref="C2:C33" si="0">(B2/H2)*100</f>
        <v>#REF!</v>
      </c>
      <c r="D2" s="7" t="e">
        <f>#REF!</f>
        <v>#REF!</v>
      </c>
      <c r="E2" s="7" t="e">
        <f t="shared" ref="E2:E33" si="1">(D2/H2)*100</f>
        <v>#REF!</v>
      </c>
      <c r="F2" s="8">
        <f>'(1) Data sheet'!DS3</f>
        <v>0</v>
      </c>
      <c r="G2" s="9">
        <f t="shared" ref="G2:G33" si="2">(F2/H2)*100</f>
        <v>0</v>
      </c>
      <c r="H2" s="10">
        <f>'(1) Data sheet'!DT3</f>
        <v>57045</v>
      </c>
    </row>
    <row r="3" spans="1:8">
      <c r="A3" s="5">
        <v>45475</v>
      </c>
      <c r="B3" s="6" t="e">
        <f t="shared" ref="B3:B32" si="3">H3-F3-D3</f>
        <v>#REF!</v>
      </c>
      <c r="C3" s="6" t="e">
        <f t="shared" si="0"/>
        <v>#REF!</v>
      </c>
      <c r="D3" s="7" t="e">
        <f>#REF!</f>
        <v>#REF!</v>
      </c>
      <c r="E3" s="7" t="e">
        <f t="shared" si="1"/>
        <v>#REF!</v>
      </c>
      <c r="F3" s="8">
        <f>'(1) Data sheet'!DS4</f>
        <v>0</v>
      </c>
      <c r="G3" s="9">
        <f t="shared" si="2"/>
        <v>0</v>
      </c>
      <c r="H3" s="10">
        <f>'(1) Data sheet'!DT4</f>
        <v>57961</v>
      </c>
    </row>
    <row r="4" spans="1:8">
      <c r="A4" s="5">
        <v>45476</v>
      </c>
      <c r="B4" s="6" t="e">
        <f t="shared" si="3"/>
        <v>#REF!</v>
      </c>
      <c r="C4" s="6" t="e">
        <f t="shared" si="0"/>
        <v>#REF!</v>
      </c>
      <c r="D4" s="7" t="e">
        <f>#REF!</f>
        <v>#REF!</v>
      </c>
      <c r="E4" s="7" t="e">
        <f t="shared" si="1"/>
        <v>#REF!</v>
      </c>
      <c r="F4" s="8">
        <f>'(1) Data sheet'!DS5</f>
        <v>1748</v>
      </c>
      <c r="G4" s="9">
        <f t="shared" si="2"/>
        <v>2.9848707352891</v>
      </c>
      <c r="H4" s="10">
        <f>'(1) Data sheet'!DT5</f>
        <v>58562</v>
      </c>
    </row>
    <row r="5" spans="1:8">
      <c r="A5" s="5">
        <v>45477</v>
      </c>
      <c r="B5" s="6" t="e">
        <f t="shared" si="3"/>
        <v>#REF!</v>
      </c>
      <c r="C5" s="6" t="e">
        <f t="shared" si="0"/>
        <v>#REF!</v>
      </c>
      <c r="D5" s="7" t="e">
        <f>#REF!</f>
        <v>#REF!</v>
      </c>
      <c r="E5" s="7" t="e">
        <f t="shared" si="1"/>
        <v>#REF!</v>
      </c>
      <c r="F5" s="8">
        <f>'(1) Data sheet'!DS6</f>
        <v>0</v>
      </c>
      <c r="G5" s="9">
        <f t="shared" si="2"/>
        <v>0</v>
      </c>
      <c r="H5" s="10">
        <f>'(1) Data sheet'!DT6</f>
        <v>60142</v>
      </c>
    </row>
    <row r="6" spans="1:8">
      <c r="A6" s="5">
        <v>45478</v>
      </c>
      <c r="B6" s="6" t="e">
        <f t="shared" si="3"/>
        <v>#REF!</v>
      </c>
      <c r="C6" s="6" t="e">
        <f t="shared" si="0"/>
        <v>#REF!</v>
      </c>
      <c r="D6" s="7" t="e">
        <f>#REF!</f>
        <v>#REF!</v>
      </c>
      <c r="E6" s="7" t="e">
        <f t="shared" si="1"/>
        <v>#REF!</v>
      </c>
      <c r="F6" s="8">
        <f>'(1) Data sheet'!DS7</f>
        <v>0</v>
      </c>
      <c r="G6" s="9">
        <f t="shared" si="2"/>
        <v>0</v>
      </c>
      <c r="H6" s="10">
        <f>'(1) Data sheet'!DT7</f>
        <v>59832</v>
      </c>
    </row>
    <row r="7" spans="1:8">
      <c r="A7" s="5">
        <v>45479</v>
      </c>
      <c r="B7" s="6" t="e">
        <f t="shared" si="3"/>
        <v>#REF!</v>
      </c>
      <c r="C7" s="6" t="e">
        <f t="shared" si="0"/>
        <v>#REF!</v>
      </c>
      <c r="D7" s="7" t="e">
        <f>#REF!</f>
        <v>#REF!</v>
      </c>
      <c r="E7" s="7" t="e">
        <f t="shared" si="1"/>
        <v>#REF!</v>
      </c>
      <c r="F7" s="8">
        <f>'(1) Data sheet'!DS8</f>
        <v>0</v>
      </c>
      <c r="G7" s="9">
        <f t="shared" si="2"/>
        <v>0</v>
      </c>
      <c r="H7" s="10">
        <f>'(1) Data sheet'!DT8</f>
        <v>54198</v>
      </c>
    </row>
    <row r="8" spans="1:8">
      <c r="A8" s="5">
        <v>45480</v>
      </c>
      <c r="B8" s="6" t="e">
        <f t="shared" si="3"/>
        <v>#REF!</v>
      </c>
      <c r="C8" s="6" t="e">
        <f t="shared" si="0"/>
        <v>#REF!</v>
      </c>
      <c r="D8" s="7" t="e">
        <f>#REF!</f>
        <v>#REF!</v>
      </c>
      <c r="E8" s="7" t="e">
        <f t="shared" si="1"/>
        <v>#REF!</v>
      </c>
      <c r="F8" s="8">
        <f>'(1) Data sheet'!DS9</f>
        <v>0</v>
      </c>
      <c r="G8" s="9">
        <f t="shared" si="2"/>
        <v>0</v>
      </c>
      <c r="H8" s="10">
        <f>'(1) Data sheet'!DT9</f>
        <v>59841</v>
      </c>
    </row>
    <row r="9" spans="1:8">
      <c r="A9" s="5">
        <v>45481</v>
      </c>
      <c r="B9" s="6" t="e">
        <f t="shared" si="3"/>
        <v>#REF!</v>
      </c>
      <c r="C9" s="6" t="e">
        <f t="shared" si="0"/>
        <v>#REF!</v>
      </c>
      <c r="D9" s="7" t="e">
        <f>#REF!</f>
        <v>#REF!</v>
      </c>
      <c r="E9" s="7" t="e">
        <f t="shared" si="1"/>
        <v>#REF!</v>
      </c>
      <c r="F9" s="8">
        <f>'(1) Data sheet'!DS10</f>
        <v>0</v>
      </c>
      <c r="G9" s="9">
        <f t="shared" si="2"/>
        <v>0</v>
      </c>
      <c r="H9" s="10">
        <f>'(1) Data sheet'!DT10</f>
        <v>60605</v>
      </c>
    </row>
    <row r="10" spans="1:8">
      <c r="A10" s="5">
        <v>45482</v>
      </c>
      <c r="B10" s="6" t="e">
        <f t="shared" si="3"/>
        <v>#REF!</v>
      </c>
      <c r="C10" s="6" t="e">
        <f t="shared" si="0"/>
        <v>#REF!</v>
      </c>
      <c r="D10" s="7" t="e">
        <f>#REF!</f>
        <v>#REF!</v>
      </c>
      <c r="E10" s="7" t="e">
        <f t="shared" si="1"/>
        <v>#REF!</v>
      </c>
      <c r="F10" s="8">
        <f>'(1) Data sheet'!DS11</f>
        <v>1170</v>
      </c>
      <c r="G10" s="9">
        <f t="shared" si="2"/>
        <v>2.0745710779968</v>
      </c>
      <c r="H10" s="10">
        <f>'(1) Data sheet'!DT11</f>
        <v>56397.1999999994</v>
      </c>
    </row>
    <row r="11" spans="1:8">
      <c r="A11" s="5">
        <v>45483</v>
      </c>
      <c r="B11" s="6" t="e">
        <f t="shared" si="3"/>
        <v>#REF!</v>
      </c>
      <c r="C11" s="6" t="e">
        <f t="shared" si="0"/>
        <v>#REF!</v>
      </c>
      <c r="D11" s="7" t="e">
        <f>#REF!</f>
        <v>#REF!</v>
      </c>
      <c r="E11" s="7" t="e">
        <f t="shared" si="1"/>
        <v>#REF!</v>
      </c>
      <c r="F11" s="8">
        <f>'(1) Data sheet'!DS12</f>
        <v>7121</v>
      </c>
      <c r="G11" s="9">
        <f t="shared" si="2"/>
        <v>12.9438367269776</v>
      </c>
      <c r="H11" s="10">
        <f>'(1) Data sheet'!DT12</f>
        <v>55014.6000000012</v>
      </c>
    </row>
    <row r="12" spans="1:8">
      <c r="A12" s="5">
        <v>45484</v>
      </c>
      <c r="B12" s="6" t="e">
        <f t="shared" si="3"/>
        <v>#REF!</v>
      </c>
      <c r="C12" s="6" t="e">
        <f t="shared" si="0"/>
        <v>#REF!</v>
      </c>
      <c r="D12" s="7" t="e">
        <f>#REF!</f>
        <v>#REF!</v>
      </c>
      <c r="E12" s="7" t="e">
        <f t="shared" si="1"/>
        <v>#REF!</v>
      </c>
      <c r="F12" s="8">
        <f>'(1) Data sheet'!DS13</f>
        <v>16429</v>
      </c>
      <c r="G12" s="9">
        <f t="shared" si="2"/>
        <v>28.3019517993419</v>
      </c>
      <c r="H12" s="10">
        <f>'(1) Data sheet'!DT13</f>
        <v>58049</v>
      </c>
    </row>
    <row r="13" spans="1:8">
      <c r="A13" s="5">
        <v>45485</v>
      </c>
      <c r="B13" s="6" t="e">
        <f t="shared" si="3"/>
        <v>#REF!</v>
      </c>
      <c r="C13" s="6" t="e">
        <f t="shared" si="0"/>
        <v>#REF!</v>
      </c>
      <c r="D13" s="7" t="e">
        <f>#REF!</f>
        <v>#REF!</v>
      </c>
      <c r="E13" s="7" t="e">
        <f t="shared" si="1"/>
        <v>#REF!</v>
      </c>
      <c r="F13" s="8">
        <f>'(1) Data sheet'!DS14</f>
        <v>0</v>
      </c>
      <c r="G13" s="9">
        <f t="shared" si="2"/>
        <v>0</v>
      </c>
      <c r="H13" s="10">
        <f>'(1) Data sheet'!DT14</f>
        <v>61167</v>
      </c>
    </row>
    <row r="14" spans="1:8">
      <c r="A14" s="5">
        <v>45486</v>
      </c>
      <c r="B14" s="6" t="e">
        <f t="shared" si="3"/>
        <v>#REF!</v>
      </c>
      <c r="C14" s="6" t="e">
        <f t="shared" si="0"/>
        <v>#REF!</v>
      </c>
      <c r="D14" s="7" t="e">
        <f>#REF!</f>
        <v>#REF!</v>
      </c>
      <c r="E14" s="7" t="e">
        <f t="shared" si="1"/>
        <v>#REF!</v>
      </c>
      <c r="F14" s="8">
        <f>'(1) Data sheet'!DS15</f>
        <v>1453</v>
      </c>
      <c r="G14" s="9">
        <f t="shared" si="2"/>
        <v>2.64904284412033</v>
      </c>
      <c r="H14" s="10">
        <f>'(1) Data sheet'!DT15</f>
        <v>54850</v>
      </c>
    </row>
    <row r="15" spans="1:8">
      <c r="A15" s="5">
        <v>45487</v>
      </c>
      <c r="B15" s="6" t="e">
        <f t="shared" si="3"/>
        <v>#REF!</v>
      </c>
      <c r="C15" s="6" t="e">
        <f t="shared" si="0"/>
        <v>#REF!</v>
      </c>
      <c r="D15" s="7" t="e">
        <f>#REF!</f>
        <v>#REF!</v>
      </c>
      <c r="E15" s="7" t="e">
        <f t="shared" si="1"/>
        <v>#REF!</v>
      </c>
      <c r="F15" s="8">
        <f>'(1) Data sheet'!DS16</f>
        <v>0</v>
      </c>
      <c r="G15" s="9">
        <f t="shared" si="2"/>
        <v>0</v>
      </c>
      <c r="H15" s="10">
        <f>'(1) Data sheet'!DT16</f>
        <v>59952</v>
      </c>
    </row>
    <row r="16" spans="1:8">
      <c r="A16" s="5">
        <v>45488</v>
      </c>
      <c r="B16" s="6" t="e">
        <f t="shared" si="3"/>
        <v>#REF!</v>
      </c>
      <c r="C16" s="6" t="e">
        <f t="shared" si="0"/>
        <v>#REF!</v>
      </c>
      <c r="D16" s="7" t="e">
        <f>#REF!</f>
        <v>#REF!</v>
      </c>
      <c r="E16" s="7" t="e">
        <f t="shared" si="1"/>
        <v>#REF!</v>
      </c>
      <c r="F16" s="8" t="e">
        <f>'(1) Data sheet'!#REF!</f>
        <v>#REF!</v>
      </c>
      <c r="G16" s="9" t="e">
        <f t="shared" si="2"/>
        <v>#REF!</v>
      </c>
      <c r="H16" s="10">
        <f>'(1) Data sheet'!DT17</f>
        <v>60170</v>
      </c>
    </row>
    <row r="17" spans="1:8">
      <c r="A17" s="5">
        <v>45489</v>
      </c>
      <c r="B17" s="6" t="e">
        <f t="shared" si="3"/>
        <v>#REF!</v>
      </c>
      <c r="C17" s="6" t="e">
        <f t="shared" si="0"/>
        <v>#REF!</v>
      </c>
      <c r="D17" s="7" t="e">
        <f>#REF!</f>
        <v>#REF!</v>
      </c>
      <c r="E17" s="7" t="e">
        <f t="shared" si="1"/>
        <v>#REF!</v>
      </c>
      <c r="F17" s="8">
        <f>'(1) Data sheet'!DS18</f>
        <v>0</v>
      </c>
      <c r="G17" s="9">
        <f t="shared" si="2"/>
        <v>0</v>
      </c>
      <c r="H17" s="10">
        <f>'(1) Data sheet'!DT18</f>
        <v>60812</v>
      </c>
    </row>
    <row r="18" spans="1:8">
      <c r="A18" s="5">
        <v>45490</v>
      </c>
      <c r="B18" s="6" t="e">
        <f t="shared" si="3"/>
        <v>#REF!</v>
      </c>
      <c r="C18" s="6" t="e">
        <f t="shared" si="0"/>
        <v>#REF!</v>
      </c>
      <c r="D18" s="7" t="e">
        <f>#REF!</f>
        <v>#REF!</v>
      </c>
      <c r="E18" s="7" t="e">
        <f t="shared" si="1"/>
        <v>#REF!</v>
      </c>
      <c r="F18" s="8">
        <f>'(1) Data sheet'!DS19</f>
        <v>0</v>
      </c>
      <c r="G18" s="9">
        <f t="shared" si="2"/>
        <v>0</v>
      </c>
      <c r="H18" s="10">
        <f>'(1) Data sheet'!DT19</f>
        <v>62444.9999999997</v>
      </c>
    </row>
    <row r="19" spans="1:8">
      <c r="A19" s="5">
        <v>45491</v>
      </c>
      <c r="B19" s="6" t="e">
        <f t="shared" si="3"/>
        <v>#REF!</v>
      </c>
      <c r="C19" s="6" t="e">
        <f t="shared" si="0"/>
        <v>#REF!</v>
      </c>
      <c r="D19" s="7" t="e">
        <f>#REF!</f>
        <v>#REF!</v>
      </c>
      <c r="E19" s="7" t="e">
        <f t="shared" si="1"/>
        <v>#REF!</v>
      </c>
      <c r="F19" s="8">
        <f>'(1) Data sheet'!DS20</f>
        <v>5025</v>
      </c>
      <c r="G19" s="9">
        <f t="shared" si="2"/>
        <v>8.14741552629874</v>
      </c>
      <c r="H19" s="10">
        <f>'(1) Data sheet'!DT20</f>
        <v>61675.9999999998</v>
      </c>
    </row>
    <row r="20" spans="1:8">
      <c r="A20" s="5">
        <v>45492</v>
      </c>
      <c r="B20" s="6" t="e">
        <f t="shared" si="3"/>
        <v>#REF!</v>
      </c>
      <c r="C20" s="6" t="e">
        <f t="shared" si="0"/>
        <v>#REF!</v>
      </c>
      <c r="D20" s="7" t="e">
        <f>#REF!</f>
        <v>#REF!</v>
      </c>
      <c r="E20" s="7" t="e">
        <f t="shared" si="1"/>
        <v>#REF!</v>
      </c>
      <c r="F20" s="8">
        <f>'(1) Data sheet'!DS21</f>
        <v>0</v>
      </c>
      <c r="G20" s="9">
        <f t="shared" si="2"/>
        <v>0</v>
      </c>
      <c r="H20" s="10">
        <f>'(1) Data sheet'!DT21</f>
        <v>62365</v>
      </c>
    </row>
    <row r="21" spans="1:8">
      <c r="A21" s="5">
        <v>45493</v>
      </c>
      <c r="B21" s="6" t="e">
        <f t="shared" si="3"/>
        <v>#REF!</v>
      </c>
      <c r="C21" s="6" t="e">
        <f t="shared" si="0"/>
        <v>#REF!</v>
      </c>
      <c r="D21" s="7" t="e">
        <f>#REF!</f>
        <v>#REF!</v>
      </c>
      <c r="E21" s="7" t="e">
        <f t="shared" si="1"/>
        <v>#REF!</v>
      </c>
      <c r="F21" s="8">
        <f>'(1) Data sheet'!DS22</f>
        <v>0</v>
      </c>
      <c r="G21" s="9">
        <f t="shared" si="2"/>
        <v>0</v>
      </c>
      <c r="H21" s="10">
        <f>'(1) Data sheet'!DT22</f>
        <v>57595</v>
      </c>
    </row>
    <row r="22" spans="1:8">
      <c r="A22" s="5">
        <v>45494</v>
      </c>
      <c r="B22" s="6" t="e">
        <f t="shared" si="3"/>
        <v>#REF!</v>
      </c>
      <c r="C22" s="6" t="e">
        <f t="shared" si="0"/>
        <v>#REF!</v>
      </c>
      <c r="D22" s="7" t="e">
        <f>#REF!</f>
        <v>#REF!</v>
      </c>
      <c r="E22" s="7" t="e">
        <f t="shared" si="1"/>
        <v>#REF!</v>
      </c>
      <c r="F22" s="8">
        <f>'(1) Data sheet'!DS23</f>
        <v>0</v>
      </c>
      <c r="G22" s="9">
        <f t="shared" si="2"/>
        <v>0</v>
      </c>
      <c r="H22" s="10">
        <f>'(1) Data sheet'!DT23</f>
        <v>64129</v>
      </c>
    </row>
    <row r="23" spans="1:8">
      <c r="A23" s="5">
        <v>45495</v>
      </c>
      <c r="B23" s="6" t="e">
        <f t="shared" si="3"/>
        <v>#REF!</v>
      </c>
      <c r="C23" s="6" t="e">
        <f t="shared" si="0"/>
        <v>#REF!</v>
      </c>
      <c r="D23" s="7" t="e">
        <f>#REF!</f>
        <v>#REF!</v>
      </c>
      <c r="E23" s="7" t="e">
        <f t="shared" si="1"/>
        <v>#REF!</v>
      </c>
      <c r="F23" s="8">
        <f>'(1) Data sheet'!DS24</f>
        <v>0</v>
      </c>
      <c r="G23" s="9">
        <f t="shared" si="2"/>
        <v>0</v>
      </c>
      <c r="H23" s="10">
        <f>'(1) Data sheet'!DT24</f>
        <v>63719</v>
      </c>
    </row>
    <row r="24" spans="1:8">
      <c r="A24" s="5">
        <v>45496</v>
      </c>
      <c r="B24" s="6" t="e">
        <f t="shared" si="3"/>
        <v>#REF!</v>
      </c>
      <c r="C24" s="6" t="e">
        <f t="shared" si="0"/>
        <v>#REF!</v>
      </c>
      <c r="D24" s="7" t="e">
        <f>#REF!</f>
        <v>#REF!</v>
      </c>
      <c r="E24" s="7" t="e">
        <f t="shared" si="1"/>
        <v>#REF!</v>
      </c>
      <c r="F24" s="8">
        <f>'(1) Data sheet'!DS25</f>
        <v>0</v>
      </c>
      <c r="G24" s="9">
        <f t="shared" si="2"/>
        <v>0</v>
      </c>
      <c r="H24" s="10">
        <f>'(1) Data sheet'!DT25</f>
        <v>65867.0000000002</v>
      </c>
    </row>
    <row r="25" spans="1:8">
      <c r="A25" s="5">
        <v>45497</v>
      </c>
      <c r="B25" s="11" t="e">
        <f t="shared" si="3"/>
        <v>#REF!</v>
      </c>
      <c r="C25" s="6" t="e">
        <f t="shared" si="0"/>
        <v>#REF!</v>
      </c>
      <c r="D25" s="12" t="e">
        <f>#REF!</f>
        <v>#REF!</v>
      </c>
      <c r="E25" s="7" t="e">
        <f t="shared" si="1"/>
        <v>#REF!</v>
      </c>
      <c r="F25" s="13">
        <f>'(1) Data sheet'!DS26</f>
        <v>0</v>
      </c>
      <c r="G25" s="9">
        <f t="shared" si="2"/>
        <v>0</v>
      </c>
      <c r="H25" s="10">
        <f>'(1) Data sheet'!DT26</f>
        <v>68105.9999999998</v>
      </c>
    </row>
    <row r="26" spans="1:8">
      <c r="A26" s="5">
        <v>45498</v>
      </c>
      <c r="B26" s="6" t="e">
        <f t="shared" si="3"/>
        <v>#REF!</v>
      </c>
      <c r="C26" s="6" t="e">
        <f t="shared" si="0"/>
        <v>#REF!</v>
      </c>
      <c r="D26" s="7" t="e">
        <f>#REF!</f>
        <v>#REF!</v>
      </c>
      <c r="E26" s="7" t="e">
        <f t="shared" si="1"/>
        <v>#REF!</v>
      </c>
      <c r="F26" s="8">
        <f>'(1) Data sheet'!DS27</f>
        <v>0</v>
      </c>
      <c r="G26" s="9">
        <f t="shared" si="2"/>
        <v>0</v>
      </c>
      <c r="H26" s="10">
        <f>'(1) Data sheet'!DT27</f>
        <v>68216</v>
      </c>
    </row>
    <row r="27" spans="1:8">
      <c r="A27" s="5">
        <v>45499</v>
      </c>
      <c r="B27" s="6" t="e">
        <f t="shared" si="3"/>
        <v>#REF!</v>
      </c>
      <c r="C27" s="6" t="e">
        <f t="shared" si="0"/>
        <v>#REF!</v>
      </c>
      <c r="D27" s="7" t="e">
        <f>#REF!</f>
        <v>#REF!</v>
      </c>
      <c r="E27" s="7" t="e">
        <f t="shared" si="1"/>
        <v>#REF!</v>
      </c>
      <c r="F27" s="8">
        <f>'(1) Data sheet'!DS28</f>
        <v>0</v>
      </c>
      <c r="G27" s="9">
        <f t="shared" si="2"/>
        <v>0</v>
      </c>
      <c r="H27" s="10">
        <f>'(1) Data sheet'!DT28</f>
        <v>67982</v>
      </c>
    </row>
    <row r="28" spans="1:8">
      <c r="A28" s="5">
        <v>45500</v>
      </c>
      <c r="B28" s="6" t="e">
        <f t="shared" si="3"/>
        <v>#REF!</v>
      </c>
      <c r="C28" s="6" t="e">
        <f t="shared" si="0"/>
        <v>#REF!</v>
      </c>
      <c r="D28" s="7" t="e">
        <f>#REF!</f>
        <v>#REF!</v>
      </c>
      <c r="E28" s="7" t="e">
        <f t="shared" si="1"/>
        <v>#REF!</v>
      </c>
      <c r="F28" s="8">
        <f>'(1) Data sheet'!DS29</f>
        <v>0</v>
      </c>
      <c r="G28" s="9">
        <f t="shared" si="2"/>
        <v>0</v>
      </c>
      <c r="H28" s="10">
        <f>'(1) Data sheet'!DT29</f>
        <v>61730</v>
      </c>
    </row>
    <row r="29" spans="1:8">
      <c r="A29" s="5">
        <v>45501</v>
      </c>
      <c r="B29" s="6" t="e">
        <f t="shared" si="3"/>
        <v>#REF!</v>
      </c>
      <c r="C29" s="6" t="e">
        <f t="shared" si="0"/>
        <v>#REF!</v>
      </c>
      <c r="D29" s="7" t="e">
        <f>#REF!</f>
        <v>#REF!</v>
      </c>
      <c r="E29" s="7" t="e">
        <f t="shared" si="1"/>
        <v>#REF!</v>
      </c>
      <c r="F29" s="8">
        <f>'(1) Data sheet'!DS30</f>
        <v>0</v>
      </c>
      <c r="G29" s="9">
        <f t="shared" si="2"/>
        <v>0</v>
      </c>
      <c r="H29" s="10">
        <f>'(1) Data sheet'!DT30</f>
        <v>67824</v>
      </c>
    </row>
    <row r="30" spans="1:8">
      <c r="A30" s="5">
        <v>45502</v>
      </c>
      <c r="B30" s="6" t="e">
        <f t="shared" si="3"/>
        <v>#REF!</v>
      </c>
      <c r="C30" s="6" t="e">
        <f t="shared" si="0"/>
        <v>#REF!</v>
      </c>
      <c r="D30" s="7" t="e">
        <f>#REF!</f>
        <v>#REF!</v>
      </c>
      <c r="E30" s="7" t="e">
        <f t="shared" si="1"/>
        <v>#REF!</v>
      </c>
      <c r="F30" s="8">
        <f>'(1) Data sheet'!DS31</f>
        <v>0</v>
      </c>
      <c r="G30" s="9">
        <f t="shared" si="2"/>
        <v>0</v>
      </c>
      <c r="H30" s="10">
        <f>'(1) Data sheet'!DT31</f>
        <v>67320</v>
      </c>
    </row>
    <row r="31" spans="1:8">
      <c r="A31" s="5">
        <v>45503</v>
      </c>
      <c r="B31" s="6" t="e">
        <f t="shared" si="3"/>
        <v>#REF!</v>
      </c>
      <c r="C31" s="6" t="e">
        <f t="shared" si="0"/>
        <v>#REF!</v>
      </c>
      <c r="D31" s="7" t="e">
        <f>#REF!</f>
        <v>#REF!</v>
      </c>
      <c r="E31" s="7" t="e">
        <f t="shared" si="1"/>
        <v>#REF!</v>
      </c>
      <c r="F31" s="8" t="e">
        <f>'(1) Data sheet'!#REF!</f>
        <v>#REF!</v>
      </c>
      <c r="G31" s="9" t="e">
        <f t="shared" si="2"/>
        <v>#REF!</v>
      </c>
      <c r="H31" s="10" t="e">
        <f>'(1) Data sheet'!#REF!</f>
        <v>#REF!</v>
      </c>
    </row>
    <row r="32" spans="1:8">
      <c r="A32" s="5">
        <v>45504</v>
      </c>
      <c r="B32" s="6" t="e">
        <f t="shared" si="3"/>
        <v>#REF!</v>
      </c>
      <c r="C32" s="6" t="e">
        <f t="shared" si="0"/>
        <v>#REF!</v>
      </c>
      <c r="D32" s="7" t="e">
        <f>#REF!</f>
        <v>#REF!</v>
      </c>
      <c r="E32" s="7" t="e">
        <f t="shared" si="1"/>
        <v>#REF!</v>
      </c>
      <c r="F32" s="8" t="e">
        <f>'(1) Data sheet'!#REF!</f>
        <v>#REF!</v>
      </c>
      <c r="G32" s="9" t="e">
        <f t="shared" si="2"/>
        <v>#REF!</v>
      </c>
      <c r="H32" s="10" t="e">
        <f>'(1) Data sheet'!#REF!</f>
        <v>#REF!</v>
      </c>
    </row>
    <row r="33" spans="1:8">
      <c r="A33" s="14"/>
      <c r="B33" s="6" t="e">
        <f>SUM(B2:B32)</f>
        <v>#REF!</v>
      </c>
      <c r="C33" s="6" t="e">
        <f t="shared" si="0"/>
        <v>#REF!</v>
      </c>
      <c r="D33" s="7" t="e">
        <f t="shared" ref="D33:H33" si="4">SUM(D2:D32)</f>
        <v>#REF!</v>
      </c>
      <c r="E33" s="7" t="e">
        <f t="shared" si="1"/>
        <v>#REF!</v>
      </c>
      <c r="F33" s="15" t="e">
        <f t="shared" si="4"/>
        <v>#REF!</v>
      </c>
      <c r="G33" s="9" t="e">
        <f t="shared" si="2"/>
        <v>#REF!</v>
      </c>
      <c r="H33" s="16" t="e">
        <f t="shared" si="4"/>
        <v>#REF!</v>
      </c>
    </row>
  </sheetData>
  <pageMargins left="0.75" right="0.75" top="1" bottom="1" header="0.5" footer="0.5"/>
  <pageSetup paperSize="9" orientation="portrait"/>
  <headerFooter/>
  <ignoredErrors>
    <ignoredError sqref="E32 C32 G32" evalError="1"/>
    <ignoredError sqref="G33 E33 C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(1) Data 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51136</cp:lastModifiedBy>
  <dcterms:created xsi:type="dcterms:W3CDTF">2023-05-30T02:32:00Z</dcterms:created>
  <dcterms:modified xsi:type="dcterms:W3CDTF">2025-06-05T11:33:33Z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694F92C821BD4C3EB1EB0D294ED146D9</vt:lpwstr>
  </property>
  <property fmtid="{D5CDD505-2E9C-101B-9397-08002B2CF9AE}" pid="3" name="KSOProductBuildVer">
    <vt:lpwstr>1033-12.2.0.21179</vt:lpwstr>
  </property>
</Properties>
</file>