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675" tabRatio="852"/>
  </bookViews>
  <sheets>
    <sheet name="(1) Data sheet" sheetId="1" r:id="rId1"/>
    <sheet name="Sheet1" sheetId="35" state="hidden" r:id="rId2"/>
  </sheets>
  <definedNames>
    <definedName name="_xlnm.Print_Area" localSheetId="0">'(1) Data sheet'!$A$3:$IS$1048538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22522</author>
    <author>29541</author>
  </authors>
  <commentList>
    <comment ref="AX15" authorId="0">
      <text>
        <r>
          <rPr>
            <b/>
            <sz val="9"/>
            <rFont val="Times New Roman"/>
            <charset val="134"/>
          </rPr>
          <t>22522:</t>
        </r>
        <r>
          <rPr>
            <sz val="9"/>
            <rFont val="Times New Roman"/>
            <charset val="134"/>
          </rPr>
          <t xml:space="preserve">
mmeter reset &amp; new installed</t>
        </r>
      </text>
    </comment>
    <comment ref="AN21" authorId="0">
      <text>
        <r>
          <rPr>
            <b/>
            <sz val="9"/>
            <rFont val="Times New Roman"/>
            <charset val="134"/>
          </rPr>
          <t>22522:</t>
        </r>
        <r>
          <rPr>
            <sz val="9"/>
            <rFont val="Times New Roman"/>
            <charset val="134"/>
          </rPr>
          <t xml:space="preserve">
Reading changed mwh into kwh
</t>
        </r>
      </text>
    </comment>
    <comment ref="AB28" authorId="1">
      <text>
        <r>
          <rPr>
            <b/>
            <sz val="9"/>
            <rFont val="Times New Roman"/>
            <charset val="134"/>
          </rPr>
          <t>29541:</t>
        </r>
        <r>
          <rPr>
            <sz val="9"/>
            <rFont val="Times New Roman"/>
            <charset val="134"/>
          </rPr>
          <t xml:space="preserve">
</t>
        </r>
        <r>
          <rPr>
            <sz val="12"/>
            <rFont val="Times New Roman"/>
            <charset val="134"/>
          </rPr>
          <t>299.02250</t>
        </r>
      </text>
    </comment>
  </commentList>
</comments>
</file>

<file path=xl/sharedStrings.xml><?xml version="1.0" encoding="utf-8"?>
<sst xmlns="http://schemas.openxmlformats.org/spreadsheetml/2006/main" count="187" uniqueCount="113">
  <si>
    <t xml:space="preserve">                               </t>
  </si>
  <si>
    <t>DAILY_ENERGY_METER_READING_ FOR_THE_MONTH_OF FEB 2020</t>
  </si>
  <si>
    <t>SEP</t>
  </si>
  <si>
    <t>DATE</t>
  </si>
  <si>
    <t>NEW ETP1</t>
  </si>
  <si>
    <t>TOTAL KWH</t>
  </si>
  <si>
    <t>ETP2</t>
  </si>
  <si>
    <t>NBF-II</t>
  </si>
  <si>
    <t>7F-630A</t>
  </si>
  <si>
    <t>200V BUSBAR</t>
  </si>
  <si>
    <t>EVP BUS BAR</t>
  </si>
  <si>
    <t>RS UPS BUSBAR</t>
  </si>
  <si>
    <t>HEATER READIATOR</t>
  </si>
  <si>
    <t>AIR COMP. 1000 CFM</t>
  </si>
  <si>
    <t>MLTP DG ROOM</t>
  </si>
  <si>
    <t>ELECT PANEL-1</t>
  </si>
  <si>
    <t>MAIN UPS ROOM</t>
  </si>
  <si>
    <t>BUS BAR-1</t>
  </si>
  <si>
    <t>BUSBAR-2</t>
  </si>
  <si>
    <t>BUSBAR-4</t>
  </si>
  <si>
    <t>BUSBAR-5</t>
  </si>
  <si>
    <t>BUSBAR-6</t>
  </si>
  <si>
    <t>BUSBAR-7</t>
  </si>
  <si>
    <t>BUSBAR-8</t>
  </si>
  <si>
    <t>ATLAS-1</t>
  </si>
  <si>
    <t>ATLAS-2</t>
  </si>
  <si>
    <t>ATLAS-3</t>
  </si>
  <si>
    <t>ATLAS-4</t>
  </si>
  <si>
    <t>DM PLANT</t>
  </si>
  <si>
    <t>RO PLANT</t>
  </si>
  <si>
    <t>COMP UPS BUS BAR</t>
  </si>
  <si>
    <t>SURFACE TREATMENT-1</t>
  </si>
  <si>
    <t>VBF</t>
  </si>
  <si>
    <t>NBF-1</t>
  </si>
  <si>
    <t>NBF-3</t>
  </si>
  <si>
    <t>NBF-4</t>
  </si>
  <si>
    <t xml:space="preserve">COMP.PLANT 1600 AMP ACB NEW LT PANEL(11F) </t>
  </si>
  <si>
    <t>WTP-1</t>
  </si>
  <si>
    <t>AHU</t>
  </si>
  <si>
    <t>AIR WASHER-1</t>
  </si>
  <si>
    <t>A/W-2/3</t>
  </si>
  <si>
    <t>MFC AIR WAHER-1</t>
  </si>
  <si>
    <t>MFC AIR WASHER-2</t>
  </si>
  <si>
    <t>MFC AIR WASHER-3</t>
  </si>
  <si>
    <t>MFC AIR WASHER-4</t>
  </si>
  <si>
    <t>STP 40kld</t>
  </si>
  <si>
    <t>STP 100kld</t>
  </si>
  <si>
    <t>S/T-2 PANEL-1</t>
  </si>
  <si>
    <t>S/T-2 PANEL-2</t>
  </si>
  <si>
    <t>S/T-2 PANEL-3</t>
  </si>
  <si>
    <t>ENDURENCE M/C</t>
  </si>
  <si>
    <t xml:space="preserve">QA TEST LB </t>
  </si>
  <si>
    <t>B-196</t>
  </si>
  <si>
    <t>Molding Machine</t>
  </si>
  <si>
    <t>DG AUX</t>
  </si>
  <si>
    <t>VBF CT FAN</t>
  </si>
  <si>
    <t>CONDENSOR LINE</t>
  </si>
  <si>
    <t>TOTAL AIR COMP. UNIT</t>
  </si>
  <si>
    <t>ATLAS -5</t>
  </si>
  <si>
    <t>KAESER COMPRESSOR</t>
  </si>
  <si>
    <t>ADMIN-1                       (AC PANEL)</t>
  </si>
  <si>
    <t>ADMIN-1                       (basement panel)</t>
  </si>
  <si>
    <t>PNG METER READING</t>
  </si>
  <si>
    <t>TOTAL</t>
  </si>
  <si>
    <t>TUC SHOP</t>
  </si>
  <si>
    <t>NEW CANTEEN</t>
  </si>
  <si>
    <t>UPPCL (UNIT )</t>
  </si>
  <si>
    <t>DG UNIT</t>
  </si>
  <si>
    <t>total unit  (UPPCL+DG)</t>
  </si>
  <si>
    <t>Diesel consumption Ltr,</t>
  </si>
  <si>
    <t>DIESEL STOCK</t>
  </si>
  <si>
    <t>SPARE COST</t>
  </si>
  <si>
    <t>used According store (diesel)</t>
  </si>
  <si>
    <t>PNG (SCM) consumption</t>
  </si>
  <si>
    <t>sfc</t>
  </si>
  <si>
    <t>pf</t>
  </si>
  <si>
    <t>Total</t>
  </si>
  <si>
    <t>AIR WASHER</t>
  </si>
  <si>
    <t>AIR COMP.</t>
  </si>
  <si>
    <t>air comp 1</t>
  </si>
  <si>
    <t>air comp 2</t>
  </si>
  <si>
    <t>air comp 3</t>
  </si>
  <si>
    <t>air comp 4</t>
  </si>
  <si>
    <t>air comp 5</t>
  </si>
  <si>
    <t>air comp 6        (1000 cfm)</t>
  </si>
  <si>
    <t>air comp 7</t>
  </si>
  <si>
    <t>total</t>
  </si>
  <si>
    <t>person</t>
  </si>
  <si>
    <t>number</t>
  </si>
  <si>
    <t>forklift</t>
  </si>
  <si>
    <t>rakesh</t>
  </si>
  <si>
    <t>bendy</t>
  </si>
  <si>
    <t>ravindra</t>
  </si>
  <si>
    <t>vikas</t>
  </si>
  <si>
    <t>akash</t>
  </si>
  <si>
    <t>haransh</t>
  </si>
  <si>
    <t>Name</t>
  </si>
  <si>
    <t>contact no</t>
  </si>
  <si>
    <t>work</t>
  </si>
  <si>
    <t>Jivan chandel</t>
  </si>
  <si>
    <t>diesel dip check</t>
  </si>
  <si>
    <t>umesh</t>
  </si>
  <si>
    <t>krishna store</t>
  </si>
  <si>
    <t xml:space="preserve"> </t>
  </si>
  <si>
    <t>tana</t>
  </si>
  <si>
    <t>bvg head</t>
  </si>
  <si>
    <t>NBF</t>
  </si>
  <si>
    <t>28 days</t>
  </si>
  <si>
    <t>v</t>
  </si>
  <si>
    <t>UPPCL POWER</t>
  </si>
  <si>
    <t>%</t>
  </si>
  <si>
    <t>SOLAR POWER</t>
  </si>
  <si>
    <t>DG POWER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</si>
</sst>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_ "/>
    <numFmt numFmtId="182" formatCode="0.0_ "/>
    <numFmt numFmtId="183" formatCode="d\ mmm\ yy"/>
    <numFmt numFmtId="184" formatCode="mmm/yy"/>
    <numFmt numFmtId="185" formatCode="0.00_ "/>
    <numFmt numFmtId="186" formatCode="0.0"/>
    <numFmt numFmtId="187" formatCode="0.0000"/>
    <numFmt numFmtId="188" formatCode="0.000_ "/>
    <numFmt numFmtId="189" formatCode="0.00000"/>
    <numFmt numFmtId="190" formatCode="0.000"/>
  </numFmts>
  <fonts count="43">
    <font>
      <sz val="11"/>
      <color theme="1"/>
      <name val="Calibri"/>
      <charset val="134"/>
      <scheme val="minor"/>
    </font>
    <font>
      <b/>
      <sz val="14"/>
      <name val="Arial"/>
      <charset val="134"/>
    </font>
    <font>
      <sz val="10"/>
      <name val="Arial"/>
      <charset val="134"/>
    </font>
    <font>
      <sz val="12"/>
      <name val="Arial"/>
      <charset val="134"/>
    </font>
    <font>
      <sz val="14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b/>
      <sz val="12"/>
      <name val="바탕"/>
      <charset val="134"/>
    </font>
    <font>
      <b/>
      <sz val="13"/>
      <name val="바탕"/>
      <charset val="134"/>
    </font>
    <font>
      <b/>
      <sz val="12"/>
      <color theme="1"/>
      <name val="Arial"/>
      <charset val="134"/>
    </font>
    <font>
      <b/>
      <sz val="12"/>
      <color rgb="FFFF0000"/>
      <name val="Arial"/>
      <charset val="134"/>
    </font>
    <font>
      <b/>
      <sz val="12"/>
      <color indexed="10"/>
      <name val="Arial"/>
      <charset val="134"/>
    </font>
    <font>
      <b/>
      <sz val="14"/>
      <color rgb="FFFF0000"/>
      <name val="Arial"/>
      <charset val="134"/>
    </font>
    <font>
      <b/>
      <sz val="14"/>
      <color indexed="10"/>
      <name val="Arial"/>
      <charset val="134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0"/>
      <color theme="1"/>
      <name val="Arial"/>
      <charset val="134"/>
    </font>
    <font>
      <b/>
      <sz val="9"/>
      <name val="Arial"/>
      <charset val="134"/>
    </font>
    <font>
      <sz val="10"/>
      <color theme="1"/>
      <name val="Arial"/>
      <charset val="134"/>
    </font>
    <font>
      <sz val="14"/>
      <color theme="1"/>
      <name val="Arial"/>
      <charset val="134"/>
    </font>
    <font>
      <b/>
      <sz val="1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B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9" borderId="11" applyNumberFormat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31" fillId="10" borderId="11" applyNumberFormat="0" applyAlignment="0" applyProtection="0">
      <alignment vertical="center"/>
    </xf>
    <xf numFmtId="0" fontId="32" fillId="11" borderId="13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2" fillId="0" borderId="0" applyProtection="0"/>
    <xf numFmtId="0" fontId="2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80" fontId="0" fillId="0" borderId="1" xfId="0" applyNumberFormat="1" applyBorder="1"/>
    <xf numFmtId="181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82" fontId="0" fillId="0" borderId="1" xfId="0" applyNumberFormat="1" applyBorder="1" applyAlignment="1">
      <alignment horizontal="center"/>
    </xf>
    <xf numFmtId="181" fontId="0" fillId="4" borderId="1" xfId="0" applyNumberFormat="1" applyFill="1" applyBorder="1" applyAlignment="1">
      <alignment horizontal="center"/>
    </xf>
    <xf numFmtId="181" fontId="0" fillId="0" borderId="2" xfId="0" applyNumberFormat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 wrapText="1"/>
    </xf>
    <xf numFmtId="183" fontId="9" fillId="4" borderId="4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 wrapText="1"/>
    </xf>
    <xf numFmtId="181" fontId="9" fillId="3" borderId="1" xfId="0" applyNumberFormat="1" applyFont="1" applyFill="1" applyBorder="1" applyAlignment="1">
      <alignment horizontal="center" vertical="center" wrapText="1"/>
    </xf>
    <xf numFmtId="2" fontId="9" fillId="3" borderId="1" xfId="0" applyNumberFormat="1" applyFont="1" applyFill="1" applyBorder="1" applyAlignment="1">
      <alignment horizontal="center" vertical="center"/>
    </xf>
    <xf numFmtId="181" fontId="5" fillId="3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83" fontId="9" fillId="0" borderId="4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84" fontId="8" fillId="0" borderId="0" xfId="0" applyNumberFormat="1" applyFont="1" applyFill="1" applyBorder="1" applyAlignment="1">
      <alignment horizontal="center" vertical="center"/>
    </xf>
    <xf numFmtId="185" fontId="5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1" fillId="5" borderId="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186" fontId="5" fillId="3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187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188" fontId="5" fillId="3" borderId="1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85" fontId="14" fillId="3" borderId="1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20" fontId="2" fillId="3" borderId="0" xfId="0" applyNumberFormat="1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85" fontId="9" fillId="3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189" fontId="9" fillId="3" borderId="1" xfId="0" applyNumberFormat="1" applyFont="1" applyFill="1" applyBorder="1" applyAlignment="1">
      <alignment horizontal="center" vertical="center"/>
    </xf>
    <xf numFmtId="189" fontId="5" fillId="3" borderId="1" xfId="0" applyNumberFormat="1" applyFont="1" applyFill="1" applyBorder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 wrapText="1"/>
    </xf>
    <xf numFmtId="0" fontId="16" fillId="4" borderId="1" xfId="0" applyNumberFormat="1" applyFont="1" applyFill="1" applyBorder="1" applyAlignment="1">
      <alignment horizontal="center" vertical="center" wrapText="1"/>
    </xf>
    <xf numFmtId="1" fontId="15" fillId="4" borderId="5" xfId="49" applyNumberFormat="1" applyFont="1" applyFill="1" applyBorder="1" applyAlignment="1" applyProtection="1">
      <alignment horizontal="center" vertical="center"/>
    </xf>
    <xf numFmtId="181" fontId="15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" fontId="1" fillId="0" borderId="5" xfId="49" applyNumberFormat="1" applyFont="1" applyFill="1" applyBorder="1" applyAlignment="1" applyProtection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" fontId="15" fillId="4" borderId="1" xfId="0" applyNumberFormat="1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/>
    </xf>
    <xf numFmtId="2" fontId="9" fillId="4" borderId="6" xfId="0" applyNumberFormat="1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190" fontId="18" fillId="4" borderId="1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2" fontId="5" fillId="0" borderId="6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4" borderId="0" xfId="0" applyNumberFormat="1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18" fillId="4" borderId="1" xfId="0" applyNumberFormat="1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AUG 15" xfId="49"/>
    <cellStyle name="Normal_Power Cost" xfId="50"/>
  </cellStyles>
  <tableStyles count="0" defaultTableStyle="TableStyleMedium2" defaultPivotStyle="PivotStyleLight16"/>
  <colors>
    <mruColors>
      <color rgb="00F622AF"/>
      <color rgb="00BBFFFF"/>
      <color rgb="0099CC00"/>
      <color rgb="00A8E5E3"/>
      <color rgb="00619D13"/>
      <color rgb="00FFFF00"/>
      <color rgb="00000000"/>
      <color rgb="007DD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  <a:r>
              <a:rPr u="none" strike="noStrike" cap="none" normalizeH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</a:rPr>
              <a:t>Air compressor unit Oct 24</a:t>
            </a:r>
            <a:endParaRPr u="none" strike="noStrike" cap="none" normalizeH="0">
              <a:solidFill>
                <a:schemeClr val="tx1"/>
              </a:solidFill>
              <a:uFill>
                <a:solidFill>
                  <a:schemeClr val="tx1"/>
                </a:solidFill>
              </a:u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'(1) Data sheet'!$FI$3:$FI$22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77877120"/>
        <c:axId val="277878656"/>
      </c:barChart>
      <c:catAx>
        <c:axId val="27787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77878656"/>
        <c:crosses val="autoZero"/>
        <c:auto val="1"/>
        <c:lblAlgn val="ctr"/>
        <c:lblOffset val="100"/>
        <c:noMultiLvlLbl val="0"/>
      </c:catAx>
      <c:valAx>
        <c:axId val="2778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778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21afdca-f67c-4c36-987c-ef8dd8801517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'(1) Data sheet'!$EH$3:$EH$31</c:f>
              <c:numCache>
                <c:formatCode>0.00</c:formatCode>
                <c:ptCount val="29"/>
                <c:pt idx="0">
                  <c:v>369.839990000045</c:v>
                </c:pt>
                <c:pt idx="1">
                  <c:v>484.588000000002</c:v>
                </c:pt>
                <c:pt idx="2">
                  <c:v>701.301999999984</c:v>
                </c:pt>
                <c:pt idx="3">
                  <c:v>545.827999999993</c:v>
                </c:pt>
                <c:pt idx="4">
                  <c:v>556.632000000018</c:v>
                </c:pt>
                <c:pt idx="5">
                  <c:v>547.773999999986</c:v>
                </c:pt>
                <c:pt idx="6">
                  <c:v>551.702000000006</c:v>
                </c:pt>
                <c:pt idx="7">
                  <c:v>550.237999999993</c:v>
                </c:pt>
                <c:pt idx="8">
                  <c:v>536.699999999982</c:v>
                </c:pt>
                <c:pt idx="9">
                  <c:v>537.93200000003</c:v>
                </c:pt>
                <c:pt idx="10">
                  <c:v>519.42599999996</c:v>
                </c:pt>
                <c:pt idx="11">
                  <c:v>510.960000000054</c:v>
                </c:pt>
                <c:pt idx="12">
                  <c:v>487.92399999995</c:v>
                </c:pt>
                <c:pt idx="13">
                  <c:v>591.506000000045</c:v>
                </c:pt>
                <c:pt idx="14">
                  <c:v>820.792000000011</c:v>
                </c:pt>
                <c:pt idx="15">
                  <c:v>352.30999999996</c:v>
                </c:pt>
                <c:pt idx="16">
                  <c:v>542.222000000013</c:v>
                </c:pt>
                <c:pt idx="17">
                  <c:v>424.11599999997</c:v>
                </c:pt>
                <c:pt idx="18">
                  <c:v>1238.99400000005</c:v>
                </c:pt>
                <c:pt idx="19">
                  <c:v>1307.66399999995</c:v>
                </c:pt>
                <c:pt idx="20">
                  <c:v>1309.33</c:v>
                </c:pt>
                <c:pt idx="21">
                  <c:v>1227.88200000007</c:v>
                </c:pt>
                <c:pt idx="22">
                  <c:v>1034.83599999995</c:v>
                </c:pt>
                <c:pt idx="23">
                  <c:v>1102.46400000001</c:v>
                </c:pt>
                <c:pt idx="24">
                  <c:v>1155.29199999996</c:v>
                </c:pt>
                <c:pt idx="25">
                  <c:v>1848.92200000006</c:v>
                </c:pt>
                <c:pt idx="26">
                  <c:v>1725.52699999996</c:v>
                </c:pt>
                <c:pt idx="27">
                  <c:v>1929.17500000004</c:v>
                </c:pt>
                <c:pt idx="28">
                  <c:v>1513.43000000001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7911040"/>
        <c:axId val="277912576"/>
      </c:lineChart>
      <c:catAx>
        <c:axId val="27791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912576"/>
        <c:crosses val="autoZero"/>
        <c:auto val="1"/>
        <c:lblAlgn val="ctr"/>
        <c:lblOffset val="100"/>
        <c:noMultiLvlLbl val="0"/>
      </c:catAx>
      <c:valAx>
        <c:axId val="2779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9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b662d4c-67fa-42bf-b571-5e13748d043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165</xdr:col>
      <xdr:colOff>314325</xdr:colOff>
      <xdr:row>9</xdr:row>
      <xdr:rowOff>267970</xdr:rowOff>
    </xdr:from>
    <xdr:to>
      <xdr:col>181</xdr:col>
      <xdr:colOff>588010</xdr:colOff>
      <xdr:row>23</xdr:row>
      <xdr:rowOff>49530</xdr:rowOff>
    </xdr:to>
    <xdr:graphicFrame>
      <xdr:nvGraphicFramePr>
        <xdr:cNvPr id="2" name="Chart 1"/>
        <xdr:cNvGraphicFramePr/>
      </xdr:nvGraphicFramePr>
      <xdr:xfrm>
        <a:off x="175066960" y="2931795"/>
        <a:ext cx="10301605" cy="4217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139</xdr:col>
      <xdr:colOff>419735</xdr:colOff>
      <xdr:row>26</xdr:row>
      <xdr:rowOff>244475</xdr:rowOff>
    </xdr:from>
    <xdr:to>
      <xdr:col>149</xdr:col>
      <xdr:colOff>201930</xdr:colOff>
      <xdr:row>35</xdr:row>
      <xdr:rowOff>212090</xdr:rowOff>
    </xdr:to>
    <xdr:graphicFrame>
      <xdr:nvGraphicFramePr>
        <xdr:cNvPr id="3" name="Chart 2"/>
        <xdr:cNvGraphicFramePr/>
      </xdr:nvGraphicFramePr>
      <xdr:xfrm>
        <a:off x="153174700" y="8295005"/>
        <a:ext cx="801941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T1048538"/>
  <sheetViews>
    <sheetView tabSelected="1" view="pageBreakPreview" zoomScale="68" zoomScaleNormal="87" workbookViewId="0">
      <pane xSplit="1" ySplit="2" topLeftCell="BI3" activePane="bottomRight" state="frozen"/>
      <selection/>
      <selection pane="topRight"/>
      <selection pane="bottomLeft"/>
      <selection pane="bottomRight" activeCell="BQ34" sqref="BQ34"/>
    </sheetView>
  </sheetViews>
  <sheetFormatPr defaultColWidth="9.13888888888889" defaultRowHeight="15" customHeight="1"/>
  <cols>
    <col min="1" max="1" width="16.712962962963" style="20" customWidth="1"/>
    <col min="2" max="2" width="15" style="21" customWidth="1"/>
    <col min="3" max="5" width="14.712962962963" style="20" customWidth="1"/>
    <col min="6" max="6" width="14.4259259259259" style="21" customWidth="1"/>
    <col min="7" max="7" width="16.4259259259259" style="20" customWidth="1"/>
    <col min="8" max="8" width="17.5740740740741" style="21" customWidth="1"/>
    <col min="9" max="9" width="18.5740740740741" style="20" customWidth="1"/>
    <col min="10" max="10" width="12.712962962963" style="21" customWidth="1"/>
    <col min="11" max="11" width="15.287037037037" style="20" customWidth="1"/>
    <col min="12" max="12" width="14.712962962963" style="21" customWidth="1"/>
    <col min="13" max="13" width="14.5740740740741" style="20" customWidth="1"/>
    <col min="14" max="14" width="15.1388888888889" style="21" customWidth="1"/>
    <col min="15" max="15" width="15.287037037037" style="20" customWidth="1"/>
    <col min="16" max="16" width="15.1388888888889" style="21" customWidth="1"/>
    <col min="17" max="17" width="15.287037037037" style="20" customWidth="1"/>
    <col min="18" max="18" width="17" style="21" customWidth="1"/>
    <col min="19" max="19" width="23.712962962963" style="20" customWidth="1"/>
    <col min="20" max="20" width="15.287037037037" style="21" customWidth="1"/>
    <col min="21" max="21" width="16.4259259259259" style="20" customWidth="1"/>
    <col min="22" max="22" width="14.287037037037" style="21" customWidth="1"/>
    <col min="23" max="23" width="15.712962962963" style="20" customWidth="1"/>
    <col min="24" max="24" width="17.287037037037" style="21" customWidth="1"/>
    <col min="25" max="25" width="17.8518518518519" style="20" customWidth="1"/>
    <col min="26" max="26" width="17" style="21" customWidth="1"/>
    <col min="27" max="27" width="14.712962962963" style="20" customWidth="1"/>
    <col min="28" max="28" width="12.712962962963" style="21" customWidth="1"/>
    <col min="29" max="29" width="15.712962962963" style="20" customWidth="1"/>
    <col min="30" max="30" width="14.8518518518519" style="21" customWidth="1"/>
    <col min="31" max="31" width="16.1388888888889" style="20" customWidth="1"/>
    <col min="32" max="32" width="18.5740740740741" style="21" customWidth="1"/>
    <col min="33" max="33" width="14.712962962963" style="20" customWidth="1"/>
    <col min="34" max="34" width="15.1388888888889" style="21" customWidth="1"/>
    <col min="35" max="35" width="15" style="20" customWidth="1"/>
    <col min="36" max="36" width="15.1388888888889" style="21" customWidth="1"/>
    <col min="37" max="37" width="17.287037037037" style="20" customWidth="1"/>
    <col min="38" max="38" width="14.4259259259259" style="21" customWidth="1"/>
    <col min="39" max="39" width="15.5740740740741" style="20" customWidth="1"/>
    <col min="40" max="40" width="12.712962962963" style="21" customWidth="1"/>
    <col min="41" max="41" width="15.712962962963" style="20" customWidth="1"/>
    <col min="42" max="42" width="14.287037037037" style="21" customWidth="1"/>
    <col min="43" max="43" width="16.1388888888889" style="20" customWidth="1"/>
    <col min="44" max="44" width="15.1388888888889" style="21" customWidth="1"/>
    <col min="45" max="45" width="20.8518518518519" style="20" customWidth="1"/>
    <col min="46" max="46" width="12.712962962963" style="21" customWidth="1"/>
    <col min="47" max="47" width="12.712962962963" style="20" customWidth="1"/>
    <col min="48" max="48" width="15.5740740740741" style="21" customWidth="1"/>
    <col min="49" max="50" width="16.8518518518519" style="20" customWidth="1"/>
    <col min="51" max="51" width="18.4259259259259" style="20" customWidth="1"/>
    <col min="52" max="52" width="19" style="21" customWidth="1"/>
    <col min="53" max="53" width="14.712962962963" style="20" customWidth="1"/>
    <col min="54" max="54" width="23" style="21" customWidth="1"/>
    <col min="55" max="55" width="20.287037037037" style="20" customWidth="1"/>
    <col min="56" max="56" width="16.287037037037" style="21" customWidth="1"/>
    <col min="57" max="57" width="20.8518518518519" style="20" customWidth="1"/>
    <col min="58" max="58" width="12.712962962963" style="21" customWidth="1"/>
    <col min="59" max="59" width="18.1388888888889" style="20" customWidth="1"/>
    <col min="60" max="60" width="13.1388888888889" style="21" customWidth="1"/>
    <col min="61" max="61" width="16.8518518518519" style="20" customWidth="1"/>
    <col min="62" max="62" width="17.1388888888889" style="21" customWidth="1"/>
    <col min="63" max="63" width="15.4259259259259" style="20" customWidth="1"/>
    <col min="64" max="64" width="16.5740740740741" style="21" customWidth="1"/>
    <col min="65" max="65" width="22.287037037037" style="20" customWidth="1"/>
    <col min="66" max="66" width="12.712962962963" style="21" customWidth="1"/>
    <col min="67" max="67" width="13.4259259259259" style="20" customWidth="1"/>
    <col min="68" max="68" width="15.8518518518519" style="21" customWidth="1"/>
    <col min="69" max="69" width="14.712962962963" style="20" customWidth="1"/>
    <col min="70" max="70" width="17.287037037037" style="21" customWidth="1"/>
    <col min="71" max="71" width="14.1388888888889" style="20" customWidth="1"/>
    <col min="72" max="72" width="19.4259259259259" style="21" customWidth="1"/>
    <col min="73" max="73" width="15.287037037037" style="20" customWidth="1"/>
    <col min="74" max="74" width="15.1388888888889" style="21" customWidth="1"/>
    <col min="75" max="75" width="16.4259259259259" style="20" customWidth="1"/>
    <col min="76" max="76" width="16.287037037037" style="21" customWidth="1"/>
    <col min="77" max="77" width="16" style="20" customWidth="1"/>
    <col min="78" max="78" width="16.1388888888889" style="21" customWidth="1"/>
    <col min="79" max="79" width="16" style="20" customWidth="1"/>
    <col min="80" max="80" width="15.5740740740741" style="21" customWidth="1"/>
    <col min="81" max="81" width="16.8518518518519" style="20" customWidth="1"/>
    <col min="82" max="82" width="12.712962962963" style="21" customWidth="1"/>
    <col min="83" max="83" width="12.712962962963" style="20" customWidth="1"/>
    <col min="84" max="84" width="15.4259259259259" style="21" customWidth="1"/>
    <col min="85" max="85" width="12.712962962963" style="20" customWidth="1"/>
    <col min="86" max="86" width="21.4259259259259" style="21" customWidth="1"/>
    <col min="87" max="87" width="17" style="20" customWidth="1"/>
    <col min="88" max="88" width="12.712962962963" style="21" customWidth="1"/>
    <col min="89" max="89" width="15.8518518518519" style="20" customWidth="1"/>
    <col min="90" max="90" width="12.712962962963" style="21" customWidth="1"/>
    <col min="91" max="91" width="12.712962962963" style="20" customWidth="1"/>
    <col min="92" max="92" width="19.5740740740741" style="21" customWidth="1"/>
    <col min="93" max="93" width="12.712962962963" style="20" hidden="1" customWidth="1"/>
    <col min="94" max="94" width="13.4259259259259" style="20" hidden="1" customWidth="1"/>
    <col min="95" max="95" width="12.8518518518519" style="20" customWidth="1"/>
    <col min="96" max="96" width="16.5740740740741" style="21" customWidth="1"/>
    <col min="97" max="97" width="18.1388888888889" style="20" customWidth="1"/>
    <col min="98" max="98" width="12.712962962963" style="21" customWidth="1"/>
    <col min="99" max="99" width="14.712962962963" style="20" customWidth="1"/>
    <col min="100" max="100" width="15" style="21" customWidth="1"/>
    <col min="101" max="101" width="15.712962962963" style="20" customWidth="1"/>
    <col min="102" max="102" width="17.1388888888889" style="21" customWidth="1"/>
    <col min="103" max="103" width="12.712962962963" style="20" customWidth="1"/>
    <col min="104" max="104" width="9.13888888888889" style="20" hidden="1" customWidth="1"/>
    <col min="105" max="105" width="16.4259259259259" style="21" customWidth="1"/>
    <col min="106" max="106" width="20.712962962963" style="20" customWidth="1"/>
    <col min="107" max="107" width="19.4259259259259" style="22" customWidth="1"/>
    <col min="108" max="108" width="18.5740740740741" style="21" customWidth="1"/>
    <col min="109" max="109" width="16" style="20" customWidth="1"/>
    <col min="110" max="110" width="18.5740740740741" style="21" customWidth="1"/>
    <col min="111" max="112" width="21.5740740740741" style="21" customWidth="1"/>
    <col min="113" max="113" width="17.8518518518519" style="20" customWidth="1"/>
    <col min="114" max="114" width="17.712962962963" style="21" customWidth="1"/>
    <col min="115" max="115" width="17.8518518518519" style="20" customWidth="1"/>
    <col min="116" max="116" width="23" style="23" customWidth="1"/>
    <col min="117" max="117" width="21" style="20" customWidth="1"/>
    <col min="118" max="118" width="23" style="23" customWidth="1"/>
    <col min="119" max="121" width="21" style="20" customWidth="1"/>
    <col min="122" max="122" width="21.8518518518519" style="24" customWidth="1"/>
    <col min="123" max="123" width="13.4259259259259" style="20" customWidth="1"/>
    <col min="124" max="124" width="16" style="20" customWidth="1"/>
    <col min="125" max="125" width="17.287037037037" style="20" customWidth="1"/>
    <col min="126" max="126" width="19.5740740740741" style="25" customWidth="1"/>
    <col min="127" max="127" width="20.8518518518519" style="20" customWidth="1"/>
    <col min="128" max="128" width="27.287037037037" style="26" customWidth="1"/>
    <col min="129" max="129" width="15.8518518518519" style="26" customWidth="1"/>
    <col min="130" max="130" width="9.13888888888889" style="27"/>
    <col min="131" max="131" width="9.13888888888889" style="20"/>
    <col min="132" max="132" width="15.5740740740741" style="20" customWidth="1"/>
    <col min="133" max="133" width="15" style="20" customWidth="1"/>
    <col min="134" max="135" width="16.712962962963" style="20" customWidth="1"/>
    <col min="136" max="136" width="15" style="20" customWidth="1"/>
    <col min="137" max="137" width="16.712962962963" style="20" customWidth="1"/>
    <col min="138" max="138" width="13.5740740740741" style="20" customWidth="1"/>
    <col min="139" max="140" width="9.13888888888889" style="20"/>
    <col min="141" max="141" width="17.5740740740741" style="20" customWidth="1"/>
    <col min="142" max="142" width="14.8518518518519" style="20" customWidth="1"/>
    <col min="143" max="143" width="17" style="20" customWidth="1"/>
    <col min="144" max="146" width="9.13888888888889" style="20"/>
    <col min="147" max="147" width="15.8518518518519" style="20" customWidth="1"/>
    <col min="148" max="154" width="9.13888888888889" style="20"/>
    <col min="155" max="155" width="14" style="20" customWidth="1"/>
    <col min="156" max="156" width="22.712962962963" style="20" customWidth="1"/>
    <col min="157" max="157" width="25.8518518518519" style="20" customWidth="1"/>
    <col min="158" max="158" width="10.8518518518519" style="20"/>
    <col min="159" max="159" width="11.8518518518519" style="20"/>
    <col min="160" max="161" width="10.8518518518519" style="20"/>
    <col min="162" max="162" width="11.8518518518519" style="20"/>
    <col min="163" max="163" width="12.4259259259259" style="20" customWidth="1"/>
    <col min="164" max="164" width="10.8518518518519" style="20"/>
    <col min="165" max="165" width="12.8518518518519" style="20" customWidth="1"/>
    <col min="166" max="16383" width="9.13888888888889" style="20"/>
  </cols>
  <sheetData>
    <row r="1" ht="24.75" hidden="1" customHeight="1" spans="1:115">
      <c r="A1" s="28" t="s">
        <v>0</v>
      </c>
      <c r="B1" s="29" t="s">
        <v>1</v>
      </c>
      <c r="C1" s="30"/>
      <c r="D1" s="30"/>
      <c r="E1" s="30"/>
      <c r="F1" s="29"/>
      <c r="G1" s="30"/>
      <c r="H1" s="29" t="s">
        <v>2</v>
      </c>
      <c r="I1" s="46">
        <v>44105</v>
      </c>
      <c r="J1" s="29"/>
      <c r="K1" s="30"/>
      <c r="L1" s="29"/>
      <c r="M1" s="30"/>
      <c r="N1" s="29"/>
      <c r="O1" s="30"/>
      <c r="P1" s="29"/>
      <c r="Q1" s="30"/>
      <c r="R1" s="29"/>
      <c r="S1" s="30"/>
      <c r="T1" s="29"/>
      <c r="U1" s="30"/>
      <c r="V1" s="29"/>
      <c r="W1" s="30"/>
      <c r="X1" s="29"/>
      <c r="Y1" s="30"/>
      <c r="Z1" s="29"/>
      <c r="AA1" s="30"/>
      <c r="AB1" s="29"/>
      <c r="AC1" s="30"/>
      <c r="AD1" s="29"/>
      <c r="AE1" s="30"/>
      <c r="AF1" s="29"/>
      <c r="AG1" s="30"/>
      <c r="AH1" s="29"/>
      <c r="AI1" s="30"/>
      <c r="AJ1" s="29"/>
      <c r="AK1" s="30"/>
      <c r="AL1" s="29"/>
      <c r="AM1" s="30"/>
      <c r="AN1" s="29"/>
      <c r="AO1" s="30"/>
      <c r="AP1" s="29"/>
      <c r="AQ1" s="30"/>
      <c r="AR1" s="29"/>
      <c r="AS1" s="30"/>
      <c r="AT1" s="29"/>
      <c r="AU1" s="30"/>
      <c r="AV1" s="29"/>
      <c r="AW1" s="30"/>
      <c r="AX1" s="30"/>
      <c r="AY1" s="30"/>
      <c r="AZ1" s="29"/>
      <c r="BA1" s="30"/>
      <c r="BB1" s="29"/>
      <c r="BC1" s="30"/>
      <c r="BD1" s="29"/>
      <c r="BE1" s="30"/>
      <c r="BF1" s="29"/>
      <c r="BG1" s="30"/>
      <c r="BH1" s="29"/>
      <c r="BI1" s="30"/>
      <c r="BJ1" s="29"/>
      <c r="BK1" s="30"/>
      <c r="BL1" s="29"/>
      <c r="BM1" s="30"/>
      <c r="BN1" s="29"/>
      <c r="BO1" s="30"/>
      <c r="BP1" s="29"/>
      <c r="BQ1" s="30"/>
      <c r="BR1" s="29"/>
      <c r="BS1" s="30"/>
      <c r="BT1" s="57">
        <f>BR4-BR3</f>
        <v>0.207989999999995</v>
      </c>
      <c r="BU1" s="30"/>
      <c r="BV1" s="29"/>
      <c r="BW1" s="30"/>
      <c r="BX1" s="29"/>
      <c r="BY1" s="30"/>
      <c r="BZ1" s="29"/>
      <c r="CA1" s="30"/>
      <c r="CB1" s="29"/>
      <c r="CC1" s="30"/>
      <c r="CD1" s="29"/>
      <c r="CE1" s="30"/>
      <c r="CF1" s="29"/>
      <c r="CG1" s="30"/>
      <c r="CH1" s="29"/>
      <c r="CI1" s="30"/>
      <c r="CJ1" s="29"/>
      <c r="CK1" s="30"/>
      <c r="CL1" s="29"/>
      <c r="CM1" s="30"/>
      <c r="CN1" s="29"/>
      <c r="CO1" s="30"/>
      <c r="CP1" s="30"/>
      <c r="CQ1" s="30"/>
      <c r="CR1" s="29"/>
      <c r="CS1" s="30"/>
      <c r="CT1" s="29"/>
      <c r="CU1" s="30"/>
      <c r="CV1" s="29"/>
      <c r="CW1" s="30"/>
      <c r="CX1" s="29"/>
      <c r="CY1" s="30"/>
      <c r="CZ1" s="30"/>
      <c r="DA1" s="29"/>
      <c r="DB1" s="30"/>
      <c r="DC1" s="30"/>
      <c r="DD1" s="29"/>
      <c r="DE1" s="30"/>
      <c r="DF1" s="29"/>
      <c r="DG1" s="29"/>
      <c r="DH1" s="29"/>
      <c r="DI1" s="30"/>
      <c r="DJ1" s="29"/>
      <c r="DK1" s="30"/>
    </row>
    <row r="2" s="17" customFormat="1" ht="35.1" customHeight="1" spans="1:306">
      <c r="A2" s="31" t="s">
        <v>3</v>
      </c>
      <c r="B2" s="32" t="s">
        <v>4</v>
      </c>
      <c r="C2" s="32" t="s">
        <v>5</v>
      </c>
      <c r="D2" s="32" t="s">
        <v>6</v>
      </c>
      <c r="E2" s="32" t="s">
        <v>5</v>
      </c>
      <c r="F2" s="32" t="s">
        <v>7</v>
      </c>
      <c r="G2" s="32" t="s">
        <v>5</v>
      </c>
      <c r="H2" s="32" t="s">
        <v>8</v>
      </c>
      <c r="I2" s="32" t="s">
        <v>5</v>
      </c>
      <c r="J2" s="32" t="s">
        <v>9</v>
      </c>
      <c r="K2" s="32" t="s">
        <v>5</v>
      </c>
      <c r="L2" s="32" t="s">
        <v>10</v>
      </c>
      <c r="M2" s="32" t="s">
        <v>5</v>
      </c>
      <c r="N2" s="32" t="s">
        <v>11</v>
      </c>
      <c r="O2" s="32" t="s">
        <v>5</v>
      </c>
      <c r="P2" s="32" t="s">
        <v>12</v>
      </c>
      <c r="Q2" s="32" t="s">
        <v>5</v>
      </c>
      <c r="R2" s="32" t="s">
        <v>13</v>
      </c>
      <c r="S2" s="32" t="s">
        <v>5</v>
      </c>
      <c r="T2" s="32" t="s">
        <v>14</v>
      </c>
      <c r="U2" s="32" t="s">
        <v>5</v>
      </c>
      <c r="V2" s="32" t="s">
        <v>15</v>
      </c>
      <c r="W2" s="32" t="s">
        <v>5</v>
      </c>
      <c r="X2" s="32" t="s">
        <v>16</v>
      </c>
      <c r="Y2" s="32" t="s">
        <v>5</v>
      </c>
      <c r="Z2" s="32" t="s">
        <v>17</v>
      </c>
      <c r="AA2" s="32" t="s">
        <v>5</v>
      </c>
      <c r="AB2" s="32" t="s">
        <v>18</v>
      </c>
      <c r="AC2" s="32" t="s">
        <v>5</v>
      </c>
      <c r="AD2" s="32" t="s">
        <v>19</v>
      </c>
      <c r="AE2" s="32" t="s">
        <v>5</v>
      </c>
      <c r="AF2" s="32" t="s">
        <v>20</v>
      </c>
      <c r="AG2" s="32" t="s">
        <v>5</v>
      </c>
      <c r="AH2" s="32" t="s">
        <v>21</v>
      </c>
      <c r="AI2" s="32" t="s">
        <v>5</v>
      </c>
      <c r="AJ2" s="32" t="s">
        <v>22</v>
      </c>
      <c r="AK2" s="32" t="s">
        <v>5</v>
      </c>
      <c r="AL2" s="32" t="s">
        <v>23</v>
      </c>
      <c r="AM2" s="32" t="s">
        <v>5</v>
      </c>
      <c r="AN2" s="32" t="s">
        <v>24</v>
      </c>
      <c r="AO2" s="32" t="s">
        <v>5</v>
      </c>
      <c r="AP2" s="32" t="s">
        <v>25</v>
      </c>
      <c r="AQ2" s="32" t="s">
        <v>5</v>
      </c>
      <c r="AR2" s="32" t="s">
        <v>26</v>
      </c>
      <c r="AS2" s="32" t="s">
        <v>5</v>
      </c>
      <c r="AT2" s="31" t="s">
        <v>27</v>
      </c>
      <c r="AU2" s="32" t="s">
        <v>5</v>
      </c>
      <c r="AV2" s="31" t="s">
        <v>28</v>
      </c>
      <c r="AW2" s="32" t="s">
        <v>5</v>
      </c>
      <c r="AX2" s="31" t="s">
        <v>29</v>
      </c>
      <c r="AY2" s="32" t="s">
        <v>5</v>
      </c>
      <c r="AZ2" s="32" t="s">
        <v>30</v>
      </c>
      <c r="BA2" s="32" t="s">
        <v>5</v>
      </c>
      <c r="BB2" s="32" t="s">
        <v>31</v>
      </c>
      <c r="BC2" s="32" t="s">
        <v>5</v>
      </c>
      <c r="BD2" s="32" t="s">
        <v>32</v>
      </c>
      <c r="BE2" s="32" t="s">
        <v>5</v>
      </c>
      <c r="BF2" s="32" t="s">
        <v>33</v>
      </c>
      <c r="BG2" s="32" t="s">
        <v>5</v>
      </c>
      <c r="BH2" s="32" t="s">
        <v>34</v>
      </c>
      <c r="BI2" s="32" t="s">
        <v>5</v>
      </c>
      <c r="BJ2" s="32" t="s">
        <v>35</v>
      </c>
      <c r="BK2" s="32" t="s">
        <v>5</v>
      </c>
      <c r="BL2" s="32" t="s">
        <v>36</v>
      </c>
      <c r="BM2" s="32" t="s">
        <v>5</v>
      </c>
      <c r="BN2" s="32" t="s">
        <v>37</v>
      </c>
      <c r="BO2" s="32" t="s">
        <v>5</v>
      </c>
      <c r="BP2" s="32" t="s">
        <v>38</v>
      </c>
      <c r="BQ2" s="32" t="s">
        <v>5</v>
      </c>
      <c r="BR2" s="32" t="s">
        <v>39</v>
      </c>
      <c r="BS2" s="32" t="s">
        <v>5</v>
      </c>
      <c r="BT2" s="32" t="s">
        <v>40</v>
      </c>
      <c r="BU2" s="32" t="s">
        <v>5</v>
      </c>
      <c r="BV2" s="32" t="s">
        <v>41</v>
      </c>
      <c r="BW2" s="32" t="s">
        <v>5</v>
      </c>
      <c r="BX2" s="32" t="s">
        <v>42</v>
      </c>
      <c r="BY2" s="32" t="s">
        <v>5</v>
      </c>
      <c r="BZ2" s="32" t="s">
        <v>43</v>
      </c>
      <c r="CA2" s="32" t="s">
        <v>5</v>
      </c>
      <c r="CB2" s="32" t="s">
        <v>44</v>
      </c>
      <c r="CC2" s="32" t="s">
        <v>5</v>
      </c>
      <c r="CD2" s="32" t="s">
        <v>45</v>
      </c>
      <c r="CE2" s="32" t="s">
        <v>5</v>
      </c>
      <c r="CF2" s="32" t="s">
        <v>46</v>
      </c>
      <c r="CG2" s="32" t="s">
        <v>5</v>
      </c>
      <c r="CH2" s="32" t="s">
        <v>47</v>
      </c>
      <c r="CI2" s="32" t="s">
        <v>5</v>
      </c>
      <c r="CJ2" s="32" t="s">
        <v>48</v>
      </c>
      <c r="CK2" s="32" t="s">
        <v>5</v>
      </c>
      <c r="CL2" s="32" t="s">
        <v>49</v>
      </c>
      <c r="CM2" s="32" t="s">
        <v>5</v>
      </c>
      <c r="CN2" s="32" t="s">
        <v>50</v>
      </c>
      <c r="CO2" s="32" t="s">
        <v>5</v>
      </c>
      <c r="CP2" s="32" t="s">
        <v>51</v>
      </c>
      <c r="CQ2" s="32" t="s">
        <v>5</v>
      </c>
      <c r="CR2" s="32" t="s">
        <v>52</v>
      </c>
      <c r="CS2" s="32" t="s">
        <v>5</v>
      </c>
      <c r="CT2" s="32" t="s">
        <v>53</v>
      </c>
      <c r="CU2" s="32" t="s">
        <v>5</v>
      </c>
      <c r="CV2" s="32" t="s">
        <v>54</v>
      </c>
      <c r="CW2" s="32" t="s">
        <v>5</v>
      </c>
      <c r="CX2" s="32" t="s">
        <v>55</v>
      </c>
      <c r="CY2" s="32" t="s">
        <v>5</v>
      </c>
      <c r="CZ2" s="31"/>
      <c r="DA2" s="32" t="s">
        <v>56</v>
      </c>
      <c r="DB2" s="32" t="s">
        <v>5</v>
      </c>
      <c r="DC2" s="32" t="s">
        <v>57</v>
      </c>
      <c r="DD2" s="32" t="s">
        <v>58</v>
      </c>
      <c r="DE2" s="32" t="s">
        <v>5</v>
      </c>
      <c r="DF2" s="32" t="s">
        <v>59</v>
      </c>
      <c r="DG2" s="32" t="s">
        <v>5</v>
      </c>
      <c r="DH2" s="32" t="s">
        <v>60</v>
      </c>
      <c r="DI2" s="32" t="s">
        <v>5</v>
      </c>
      <c r="DJ2" s="32" t="s">
        <v>61</v>
      </c>
      <c r="DK2" s="32" t="s">
        <v>5</v>
      </c>
      <c r="DL2" s="32" t="s">
        <v>62</v>
      </c>
      <c r="DM2" s="31" t="s">
        <v>63</v>
      </c>
      <c r="DN2" s="32" t="s">
        <v>64</v>
      </c>
      <c r="DO2" s="31" t="s">
        <v>63</v>
      </c>
      <c r="DP2" s="32" t="s">
        <v>65</v>
      </c>
      <c r="DQ2" s="31" t="s">
        <v>63</v>
      </c>
      <c r="DR2" s="31" t="s">
        <v>66</v>
      </c>
      <c r="DS2" s="31" t="s">
        <v>67</v>
      </c>
      <c r="DT2" s="32" t="s">
        <v>68</v>
      </c>
      <c r="DU2" s="32" t="s">
        <v>69</v>
      </c>
      <c r="DV2" s="85" t="s">
        <v>70</v>
      </c>
      <c r="DW2" s="31" t="s">
        <v>71</v>
      </c>
      <c r="DX2" s="86" t="s">
        <v>72</v>
      </c>
      <c r="DY2" s="32" t="s">
        <v>73</v>
      </c>
      <c r="DZ2" s="102" t="s">
        <v>74</v>
      </c>
      <c r="EA2" s="103" t="s">
        <v>75</v>
      </c>
      <c r="EB2" s="32" t="s">
        <v>39</v>
      </c>
      <c r="EC2" s="32" t="s">
        <v>40</v>
      </c>
      <c r="ED2" s="32" t="s">
        <v>41</v>
      </c>
      <c r="EE2" s="32" t="s">
        <v>42</v>
      </c>
      <c r="EF2" s="32" t="s">
        <v>43</v>
      </c>
      <c r="EG2" s="32" t="s">
        <v>44</v>
      </c>
      <c r="EH2" s="116" t="s">
        <v>76</v>
      </c>
      <c r="EI2" s="116"/>
      <c r="EJ2" s="116"/>
      <c r="EK2" s="116"/>
      <c r="EL2" s="116"/>
      <c r="EM2" s="116"/>
      <c r="EN2" s="116"/>
      <c r="EO2" s="116"/>
      <c r="EP2" s="116"/>
      <c r="EQ2" s="116"/>
      <c r="ER2" s="116"/>
      <c r="ES2" s="116"/>
      <c r="ET2" s="116"/>
      <c r="EU2" s="116"/>
      <c r="EV2" s="116"/>
      <c r="EW2" s="116"/>
      <c r="EX2" s="116"/>
      <c r="EY2" s="103" t="s">
        <v>38</v>
      </c>
      <c r="EZ2" s="103" t="s">
        <v>77</v>
      </c>
      <c r="FA2" s="103" t="s">
        <v>78</v>
      </c>
      <c r="FB2" s="32" t="s">
        <v>79</v>
      </c>
      <c r="FC2" s="32" t="s">
        <v>80</v>
      </c>
      <c r="FD2" s="32" t="s">
        <v>81</v>
      </c>
      <c r="FE2" s="32" t="s">
        <v>82</v>
      </c>
      <c r="FF2" s="32" t="s">
        <v>83</v>
      </c>
      <c r="FG2" s="32" t="s">
        <v>84</v>
      </c>
      <c r="FH2" s="32" t="s">
        <v>85</v>
      </c>
      <c r="FI2" s="103" t="s">
        <v>86</v>
      </c>
      <c r="FJ2" s="116"/>
      <c r="FK2" s="116"/>
      <c r="FL2" s="116"/>
      <c r="FM2" s="116"/>
      <c r="FN2" s="116"/>
      <c r="FO2" s="116"/>
      <c r="FP2" s="116"/>
      <c r="FQ2" s="116"/>
      <c r="FR2" s="116"/>
      <c r="FS2" s="116"/>
      <c r="FT2" s="116"/>
      <c r="FU2" s="116"/>
      <c r="FV2" s="116"/>
      <c r="FW2" s="116"/>
      <c r="FX2" s="116"/>
      <c r="FY2" s="116"/>
      <c r="FZ2" s="116"/>
      <c r="GA2" s="116"/>
      <c r="GB2" s="116"/>
      <c r="GC2" s="116"/>
      <c r="GD2" s="116"/>
      <c r="GE2" s="116"/>
      <c r="GF2" s="116"/>
      <c r="GG2" s="116"/>
      <c r="GH2" s="116"/>
      <c r="GI2" s="116"/>
      <c r="GJ2" s="116"/>
      <c r="GK2" s="116"/>
      <c r="GL2" s="116"/>
      <c r="GM2" s="116"/>
      <c r="GN2" s="116"/>
      <c r="GO2" s="116"/>
      <c r="GP2" s="116"/>
      <c r="GQ2" s="116"/>
      <c r="GR2" s="116"/>
      <c r="GS2" s="116"/>
      <c r="GT2" s="116"/>
      <c r="GU2" s="116"/>
      <c r="GV2" s="116"/>
      <c r="GW2" s="116"/>
      <c r="GX2" s="116"/>
      <c r="GY2" s="116"/>
      <c r="GZ2" s="116"/>
      <c r="HA2" s="116"/>
      <c r="HB2" s="116"/>
      <c r="HC2" s="116"/>
      <c r="HD2" s="116"/>
      <c r="HE2" s="116"/>
      <c r="HF2" s="116"/>
      <c r="HG2" s="116"/>
      <c r="HH2" s="116"/>
      <c r="HI2" s="116"/>
      <c r="HJ2" s="116"/>
      <c r="HK2" s="116"/>
      <c r="HL2" s="116"/>
      <c r="HM2" s="116"/>
      <c r="HN2" s="116"/>
      <c r="HO2" s="116"/>
      <c r="HP2" s="116"/>
      <c r="HQ2" s="116"/>
      <c r="HR2" s="116"/>
      <c r="HS2" s="116"/>
      <c r="HT2" s="116"/>
      <c r="HU2" s="116"/>
      <c r="HV2" s="116"/>
      <c r="HW2" s="116"/>
      <c r="HX2" s="116"/>
      <c r="HY2" s="116"/>
      <c r="HZ2" s="116"/>
      <c r="IA2" s="116"/>
      <c r="IB2" s="116"/>
      <c r="IC2" s="116"/>
      <c r="ID2" s="116"/>
      <c r="IE2" s="116"/>
      <c r="IF2" s="116"/>
      <c r="IG2" s="116"/>
      <c r="IH2" s="116"/>
      <c r="II2" s="116"/>
      <c r="IJ2" s="116"/>
      <c r="IK2" s="116"/>
      <c r="IL2" s="116"/>
      <c r="IM2" s="116"/>
      <c r="IN2" s="116"/>
      <c r="IO2" s="116"/>
      <c r="IP2" s="116"/>
      <c r="IQ2" s="116"/>
      <c r="IR2" s="116"/>
      <c r="IS2" s="116"/>
      <c r="IT2" s="116"/>
      <c r="IU2" s="116"/>
      <c r="IV2" s="116"/>
      <c r="IW2" s="116"/>
      <c r="IX2" s="116"/>
      <c r="IY2" s="116"/>
      <c r="IZ2" s="116"/>
      <c r="JA2" s="116"/>
      <c r="JB2" s="116"/>
      <c r="JC2" s="116"/>
      <c r="JD2" s="116"/>
      <c r="JE2" s="116"/>
      <c r="JF2" s="116"/>
      <c r="JG2" s="116"/>
      <c r="JH2" s="116"/>
      <c r="JI2" s="116"/>
      <c r="JJ2" s="116"/>
      <c r="JK2" s="116"/>
      <c r="JL2" s="116"/>
      <c r="JM2" s="116"/>
      <c r="JN2" s="116"/>
      <c r="JO2" s="116"/>
      <c r="JP2" s="116"/>
      <c r="JQ2" s="116"/>
      <c r="JR2" s="116"/>
      <c r="JS2" s="116"/>
      <c r="JT2" s="116"/>
      <c r="JU2" s="116"/>
      <c r="JV2" s="116"/>
      <c r="JW2" s="116"/>
      <c r="JX2" s="116"/>
      <c r="JY2" s="116"/>
      <c r="JZ2" s="116"/>
      <c r="KA2" s="116"/>
      <c r="KB2" s="116"/>
      <c r="KC2" s="116"/>
      <c r="KD2" s="116"/>
      <c r="KE2" s="116"/>
      <c r="KF2" s="116"/>
      <c r="KG2" s="116"/>
      <c r="KH2" s="116"/>
      <c r="KI2" s="116"/>
      <c r="KJ2" s="116"/>
      <c r="KK2" s="116"/>
      <c r="KL2" s="116"/>
      <c r="KM2" s="116"/>
      <c r="KN2" s="116"/>
      <c r="KO2" s="116"/>
      <c r="KP2" s="116"/>
      <c r="KQ2" s="116"/>
      <c r="KR2" s="116"/>
      <c r="KS2" s="116"/>
      <c r="KT2" s="116"/>
    </row>
    <row r="3" ht="24.95" customHeight="1" outlineLevel="1" spans="1:306">
      <c r="A3" s="33">
        <v>45717</v>
      </c>
      <c r="B3" s="34">
        <v>27.10344</v>
      </c>
      <c r="C3" s="35">
        <f>(B4-B3)*1000</f>
        <v>114.034</v>
      </c>
      <c r="D3" s="36">
        <v>10937.315</v>
      </c>
      <c r="E3" s="35">
        <f>D4-D3</f>
        <v>38.5259999999998</v>
      </c>
      <c r="F3" s="34">
        <v>0</v>
      </c>
      <c r="G3" s="35">
        <f>(F4-F3)*1000</f>
        <v>0</v>
      </c>
      <c r="H3" s="34">
        <v>123.97625</v>
      </c>
      <c r="I3" s="40">
        <f>(H4-H3)*1000</f>
        <v>1408.98000000001</v>
      </c>
      <c r="J3" s="47">
        <v>4200.2528</v>
      </c>
      <c r="K3" s="35">
        <f>(J4-J3)</f>
        <v>37.5531999999994</v>
      </c>
      <c r="L3" s="47">
        <v>19320.791</v>
      </c>
      <c r="M3" s="44">
        <f>(L4-L3)</f>
        <v>103.822</v>
      </c>
      <c r="N3" s="47">
        <v>3348.981</v>
      </c>
      <c r="O3" s="35">
        <f>(N4-N3)*1000</f>
        <v>4356.99999999997</v>
      </c>
      <c r="P3" s="47">
        <v>55.37596</v>
      </c>
      <c r="Q3" s="35">
        <f>(P4-P3)*1000</f>
        <v>271.844000000002</v>
      </c>
      <c r="R3" s="34">
        <v>2099026.594</v>
      </c>
      <c r="S3" s="50">
        <f>(R4-R3)</f>
        <v>3799.81300000008</v>
      </c>
      <c r="T3" s="34">
        <v>2317.2126</v>
      </c>
      <c r="U3" s="35">
        <f>(T4-T3)*1000</f>
        <v>2749.80000000005</v>
      </c>
      <c r="V3" s="34">
        <v>592.3642</v>
      </c>
      <c r="W3" s="35">
        <f>(V4-V3)*1000</f>
        <v>1272.72000000005</v>
      </c>
      <c r="X3" s="34">
        <v>49.938448</v>
      </c>
      <c r="Y3" s="35">
        <f>(X4-X3)*1000000</f>
        <v>14227.9999999957</v>
      </c>
      <c r="Z3" s="34">
        <v>126.66089</v>
      </c>
      <c r="AA3" s="35">
        <f>(Z4-Z3)*1000</f>
        <v>322.160000000011</v>
      </c>
      <c r="AB3" s="34">
        <v>106.94556</v>
      </c>
      <c r="AC3" s="35">
        <f>(AB4-AB3)*1000</f>
        <v>442.530000000005</v>
      </c>
      <c r="AD3" s="34">
        <v>742391.905</v>
      </c>
      <c r="AE3" s="35">
        <f>(AD4-AD3)</f>
        <v>403.559999999939</v>
      </c>
      <c r="AF3" s="34">
        <v>3285726.454</v>
      </c>
      <c r="AG3" s="35">
        <f>(AF4-AF3)</f>
        <v>431.137000000104</v>
      </c>
      <c r="AH3" s="47">
        <v>1864.5732</v>
      </c>
      <c r="AI3" s="35">
        <f>(AH4-AH3)*1000</f>
        <v>3522.40000000006</v>
      </c>
      <c r="AJ3" s="56">
        <v>228.12408</v>
      </c>
      <c r="AK3" s="35">
        <f>(AJ4-AJ3)*1000</f>
        <v>880.670000000009</v>
      </c>
      <c r="AL3" s="34">
        <v>643.35488</v>
      </c>
      <c r="AM3" s="35">
        <f>(AL4-AL3)*1000</f>
        <v>1670.56000000002</v>
      </c>
      <c r="AN3" s="47">
        <v>341.73492</v>
      </c>
      <c r="AO3" s="50">
        <f>(AN4-AN3)*1000</f>
        <v>986.519999999985</v>
      </c>
      <c r="AP3" s="34">
        <v>3966.3588</v>
      </c>
      <c r="AQ3" s="50">
        <f>(AP4-AP3)*1000</f>
        <v>0</v>
      </c>
      <c r="AR3" s="34">
        <v>270.96634</v>
      </c>
      <c r="AS3" s="35">
        <f t="shared" ref="AS3:AS8" si="0">(AR4-AR3)*1000</f>
        <v>851.710000000026</v>
      </c>
      <c r="AT3" s="34">
        <v>315.43566</v>
      </c>
      <c r="AU3" s="57">
        <f t="shared" ref="AU3:AU27" si="1">(AT4-AT3)*1000</f>
        <v>1319.32</v>
      </c>
      <c r="AV3" s="34">
        <v>198633.181</v>
      </c>
      <c r="AW3" s="35">
        <f t="shared" ref="AW3:AW8" si="2">(AV4-AV3)</f>
        <v>322.402999999991</v>
      </c>
      <c r="AX3" s="59">
        <v>48347.904</v>
      </c>
      <c r="AY3" s="35">
        <f>AX4-AX3</f>
        <v>66.3969999999972</v>
      </c>
      <c r="AZ3" s="53">
        <v>1698.004</v>
      </c>
      <c r="BA3" s="50">
        <f>(AZ4-AZ3)*1000</f>
        <v>2169.0000000001</v>
      </c>
      <c r="BB3" s="34">
        <v>637.02792</v>
      </c>
      <c r="BC3" s="50">
        <f>(BB4-BB3)*1000</f>
        <v>0</v>
      </c>
      <c r="BD3" s="34">
        <v>938.96328</v>
      </c>
      <c r="BE3" s="50">
        <f>(BD4-BD3)*1000</f>
        <v>3.03999999994176</v>
      </c>
      <c r="BF3" s="34">
        <v>16071</v>
      </c>
      <c r="BG3" s="50">
        <f>(BF4-BF3)*10</f>
        <v>0</v>
      </c>
      <c r="BH3" s="34">
        <v>14519</v>
      </c>
      <c r="BI3" s="50">
        <f>(BH4-BH3)*10</f>
        <v>5020</v>
      </c>
      <c r="BJ3" s="34">
        <v>28203</v>
      </c>
      <c r="BK3" s="35">
        <f>(BJ4-BJ3)*10</f>
        <v>3660</v>
      </c>
      <c r="BL3" s="34">
        <v>4518.0596</v>
      </c>
      <c r="BM3" s="50">
        <f>(BL4-BL3)*1000</f>
        <v>10648.4</v>
      </c>
      <c r="BN3" s="53">
        <v>0</v>
      </c>
      <c r="BO3" s="66">
        <v>0</v>
      </c>
      <c r="BP3" s="34">
        <v>38.682168</v>
      </c>
      <c r="BQ3" s="50">
        <f>(BP4-BP3)*1000</f>
        <v>931.964000000001</v>
      </c>
      <c r="BR3" s="34">
        <v>107.43992</v>
      </c>
      <c r="BS3" s="50">
        <f>(BR4-BR3)*1000</f>
        <v>207.989999999995</v>
      </c>
      <c r="BT3" s="34">
        <v>29.06846</v>
      </c>
      <c r="BU3" s="57">
        <f>(BT4-BT3)*1000</f>
        <v>130.631999999999</v>
      </c>
      <c r="BV3" s="34">
        <v>75.796376</v>
      </c>
      <c r="BW3" s="50">
        <f>(BV4-BV3)*1000</f>
        <v>127.480000000006</v>
      </c>
      <c r="BX3" s="34">
        <v>510.16772</v>
      </c>
      <c r="BY3" s="50">
        <f>(BX4-BX3)*1000</f>
        <v>111.520000000041</v>
      </c>
      <c r="BZ3" s="34">
        <v>24.633438</v>
      </c>
      <c r="CA3" s="50">
        <f t="shared" ref="CA3:CA13" si="3">(BZ4-BZ3)*1000</f>
        <v>0</v>
      </c>
      <c r="CB3" s="34">
        <v>341.266</v>
      </c>
      <c r="CC3" s="50">
        <f>(CB4-CB3)*1000</f>
        <v>0</v>
      </c>
      <c r="CD3" s="34">
        <v>1524.874</v>
      </c>
      <c r="CE3" s="40">
        <f>(CD4-CD3)</f>
        <v>5.84199999999987</v>
      </c>
      <c r="CF3" s="70">
        <v>214415.328</v>
      </c>
      <c r="CG3" s="35">
        <f>CF4-CF3</f>
        <v>122.255999999994</v>
      </c>
      <c r="CH3" s="34">
        <v>3084.4</v>
      </c>
      <c r="CI3" s="35">
        <f>(CH4-CH3)*1000</f>
        <v>699.999999999818</v>
      </c>
      <c r="CJ3" s="34">
        <v>3202.3</v>
      </c>
      <c r="CK3" s="50">
        <f>(CJ4-CJ3)*1000</f>
        <v>899.999999999636</v>
      </c>
      <c r="CL3" s="47">
        <v>945.98</v>
      </c>
      <c r="CM3" s="57">
        <f>(CL4-CL3)*1000</f>
        <v>1189.99999999994</v>
      </c>
      <c r="CN3" s="53">
        <v>0</v>
      </c>
      <c r="CO3" s="75"/>
      <c r="CP3" s="75"/>
      <c r="CQ3" s="35">
        <v>0</v>
      </c>
      <c r="CR3" s="47">
        <v>6404484.079</v>
      </c>
      <c r="CS3" s="35">
        <f>CR4-CR3</f>
        <v>2615.4160000002</v>
      </c>
      <c r="CT3" s="47">
        <v>3820.7826</v>
      </c>
      <c r="CU3" s="50">
        <f>(CT4-CT3)*1000</f>
        <v>574.200000000019</v>
      </c>
      <c r="CV3" s="47">
        <v>233.44208</v>
      </c>
      <c r="CW3" s="35">
        <f>(CV4-CV3)*1000</f>
        <v>2.82400000000393</v>
      </c>
      <c r="CX3" s="47">
        <v>636.4228</v>
      </c>
      <c r="CY3" s="50">
        <f>(CX4-CX3)*1000</f>
        <v>76.7999999999347</v>
      </c>
      <c r="CZ3" s="75"/>
      <c r="DA3" s="47">
        <v>564.33504</v>
      </c>
      <c r="DB3" s="50">
        <f>(DA4-DA3)</f>
        <v>326.1832</v>
      </c>
      <c r="DC3" s="35">
        <f t="shared" ref="DC3:DC27" si="4">AO3+AQ3+AS3+AU3+DE3+S3</f>
        <v>8679.7630000002</v>
      </c>
      <c r="DD3" s="47">
        <v>4013.4328</v>
      </c>
      <c r="DE3" s="50">
        <f>(DD4-DD3)*1000</f>
        <v>1722.40000000011</v>
      </c>
      <c r="DF3" s="34">
        <v>0</v>
      </c>
      <c r="DG3" s="57">
        <f>DF4-DF3</f>
        <v>0</v>
      </c>
      <c r="DH3" s="47">
        <v>3831.2768</v>
      </c>
      <c r="DI3" s="50">
        <f>(DH4-DH3)*1000</f>
        <v>333.599999999933</v>
      </c>
      <c r="DJ3" s="47">
        <v>298.58972</v>
      </c>
      <c r="DK3" s="50">
        <f>(DJ4-DJ3)*1000</f>
        <v>136.64</v>
      </c>
      <c r="DL3" s="34">
        <v>15610.95</v>
      </c>
      <c r="DM3" s="83">
        <f>(DL4-DL3)*2.936</f>
        <v>0</v>
      </c>
      <c r="DN3" s="34">
        <v>16981.592</v>
      </c>
      <c r="DO3" s="50">
        <f>DN4-DN3</f>
        <v>51.5089999999982</v>
      </c>
      <c r="DP3" s="34">
        <v>157.938</v>
      </c>
      <c r="DQ3" s="50">
        <f>(DP4-DP3)*1000</f>
        <v>267.000000000024</v>
      </c>
      <c r="DR3" s="87">
        <v>51345.5999999996</v>
      </c>
      <c r="DS3" s="87">
        <v>0</v>
      </c>
      <c r="DT3" s="88">
        <f t="shared" ref="DT3:DT27" si="5">DR3+DS3</f>
        <v>51345.5999999996</v>
      </c>
      <c r="DU3" s="87">
        <v>0</v>
      </c>
      <c r="DV3" s="87">
        <v>16869</v>
      </c>
      <c r="DW3" s="89">
        <v>0</v>
      </c>
      <c r="DX3" s="90"/>
      <c r="DY3" s="104">
        <f>DM3</f>
        <v>0</v>
      </c>
      <c r="DZ3" s="105" t="e">
        <f>DS3/DU3</f>
        <v>#DIV/0!</v>
      </c>
      <c r="EA3" s="106"/>
      <c r="EB3" s="107">
        <f>(BT1)</f>
        <v>0.207989999999995</v>
      </c>
      <c r="EC3" s="107">
        <f>(BU3)</f>
        <v>130.631999999999</v>
      </c>
      <c r="ED3" s="107">
        <f>(BW3)</f>
        <v>127.480000000006</v>
      </c>
      <c r="EE3" s="107">
        <f>(BY3)</f>
        <v>111.520000000041</v>
      </c>
      <c r="EF3" s="107">
        <f>(CA3)</f>
        <v>0</v>
      </c>
      <c r="EG3" s="107">
        <f>(CC3)</f>
        <v>0</v>
      </c>
      <c r="EH3" s="117">
        <f>(EB3+EC3+ED3+EE3+EF3+EG3)</f>
        <v>369.839990000045</v>
      </c>
      <c r="EI3" s="118"/>
      <c r="EJ3" s="118"/>
      <c r="EK3" s="118"/>
      <c r="EL3" s="118"/>
      <c r="EM3" s="118"/>
      <c r="EN3" s="118"/>
      <c r="EO3" s="118"/>
      <c r="EP3" s="118"/>
      <c r="EQ3" s="118"/>
      <c r="ER3" s="118"/>
      <c r="ES3" s="118"/>
      <c r="ET3" s="118"/>
      <c r="EU3" s="118"/>
      <c r="EV3" s="118"/>
      <c r="EW3" s="118"/>
      <c r="EX3" s="118"/>
      <c r="EY3" s="105">
        <f>BQ3</f>
        <v>931.964000000001</v>
      </c>
      <c r="EZ3" s="105">
        <f>BT1+BU3+BW3+BY3+CA3+CC3</f>
        <v>369.839990000045</v>
      </c>
      <c r="FA3" s="124">
        <f t="shared" ref="FA3:FA27" si="6">DC3</f>
        <v>8679.7630000002</v>
      </c>
      <c r="FB3" s="105">
        <f>AO3</f>
        <v>986.519999999985</v>
      </c>
      <c r="FC3" s="105">
        <f>AQ3</f>
        <v>0</v>
      </c>
      <c r="FD3" s="105" t="e">
        <f>#REF!</f>
        <v>#REF!</v>
      </c>
      <c r="FE3" s="105">
        <f>AU3</f>
        <v>1319.32</v>
      </c>
      <c r="FF3" s="105">
        <f>DE3</f>
        <v>1722.40000000011</v>
      </c>
      <c r="FG3" s="105">
        <f>S3</f>
        <v>3799.81300000008</v>
      </c>
      <c r="FH3" s="105" t="e">
        <f>#REF!</f>
        <v>#REF!</v>
      </c>
      <c r="FI3" s="125" t="e">
        <f>SUM(FB3:FH3)</f>
        <v>#REF!</v>
      </c>
      <c r="FJ3" s="118"/>
      <c r="FK3" s="118"/>
      <c r="FL3" s="126"/>
      <c r="FM3" s="126"/>
      <c r="FN3" s="126"/>
      <c r="FO3" s="126"/>
      <c r="FP3" s="126"/>
      <c r="FQ3" s="126"/>
      <c r="FR3" s="126"/>
      <c r="FS3" s="126"/>
      <c r="FT3" s="126"/>
      <c r="FU3" s="126"/>
      <c r="FV3" s="126"/>
      <c r="FW3" s="126"/>
      <c r="FX3" s="126"/>
      <c r="FY3" s="126"/>
      <c r="FZ3" s="126"/>
      <c r="GA3" s="126"/>
      <c r="GB3" s="126"/>
      <c r="GC3" s="126"/>
      <c r="GD3" s="126"/>
      <c r="GE3" s="126"/>
      <c r="GF3" s="126"/>
      <c r="GG3" s="126"/>
      <c r="GH3" s="126"/>
      <c r="GI3" s="126"/>
      <c r="GJ3" s="126"/>
      <c r="GK3" s="126"/>
      <c r="GL3" s="126"/>
      <c r="GM3" s="126"/>
      <c r="GN3" s="126"/>
      <c r="GO3" s="126"/>
      <c r="GP3" s="126"/>
      <c r="GQ3" s="126"/>
      <c r="GR3" s="126"/>
      <c r="GS3" s="126"/>
      <c r="GT3" s="126"/>
      <c r="GU3" s="126"/>
      <c r="GV3" s="126"/>
      <c r="GW3" s="126"/>
      <c r="GX3" s="126"/>
      <c r="GY3" s="126"/>
      <c r="GZ3" s="126"/>
      <c r="HA3" s="126"/>
      <c r="HB3" s="126"/>
      <c r="HC3" s="126"/>
      <c r="HD3" s="126"/>
      <c r="HE3" s="126"/>
      <c r="HF3" s="126"/>
      <c r="HG3" s="126"/>
      <c r="HH3" s="126"/>
      <c r="HI3" s="126"/>
      <c r="HJ3" s="126"/>
      <c r="HK3" s="126"/>
      <c r="HL3" s="126"/>
      <c r="HM3" s="126"/>
      <c r="HN3" s="126"/>
      <c r="HO3" s="126"/>
      <c r="HP3" s="126"/>
      <c r="HQ3" s="126"/>
      <c r="HR3" s="126"/>
      <c r="HS3" s="126"/>
      <c r="HT3" s="126"/>
      <c r="HU3" s="126"/>
      <c r="HV3" s="126"/>
      <c r="HW3" s="126"/>
      <c r="HX3" s="126"/>
      <c r="HY3" s="126"/>
      <c r="HZ3" s="126"/>
      <c r="IA3" s="126"/>
      <c r="IB3" s="126"/>
      <c r="IC3" s="126"/>
      <c r="ID3" s="126"/>
      <c r="IE3" s="126"/>
      <c r="IF3" s="126"/>
      <c r="IG3" s="126"/>
      <c r="IH3" s="126"/>
      <c r="II3" s="126"/>
      <c r="IJ3" s="126"/>
      <c r="IK3" s="126"/>
      <c r="IL3" s="126"/>
      <c r="IM3" s="126"/>
      <c r="IN3" s="126"/>
      <c r="IO3" s="126"/>
      <c r="IP3" s="126"/>
      <c r="IQ3" s="126"/>
      <c r="IR3" s="126"/>
      <c r="IS3" s="126"/>
      <c r="IT3" s="126"/>
      <c r="IU3" s="126"/>
      <c r="IV3" s="126"/>
      <c r="IW3" s="126"/>
      <c r="IX3" s="126"/>
      <c r="IY3" s="126"/>
      <c r="IZ3" s="126"/>
      <c r="JA3" s="126"/>
      <c r="JB3" s="126"/>
      <c r="JC3" s="126"/>
      <c r="JD3" s="126"/>
      <c r="JE3" s="126"/>
      <c r="JF3" s="126"/>
      <c r="JG3" s="126"/>
      <c r="JH3" s="126"/>
      <c r="JI3" s="126"/>
      <c r="JJ3" s="126"/>
      <c r="JK3" s="126"/>
      <c r="JL3" s="126"/>
      <c r="JM3" s="126"/>
      <c r="JN3" s="126"/>
      <c r="JO3" s="126"/>
      <c r="JP3" s="126"/>
      <c r="JQ3" s="126"/>
      <c r="JR3" s="126"/>
      <c r="JS3" s="126"/>
      <c r="JT3" s="126"/>
      <c r="JU3" s="126"/>
      <c r="JV3" s="126"/>
      <c r="JW3" s="126"/>
      <c r="JX3" s="126"/>
      <c r="JY3" s="126"/>
      <c r="JZ3" s="126"/>
      <c r="KA3" s="126"/>
      <c r="KB3" s="126"/>
      <c r="KC3" s="126"/>
      <c r="KD3" s="126"/>
      <c r="KE3" s="126"/>
      <c r="KF3" s="126"/>
      <c r="KG3" s="126"/>
      <c r="KH3" s="126"/>
      <c r="KI3" s="126"/>
      <c r="KJ3" s="126"/>
      <c r="KK3" s="126"/>
      <c r="KL3" s="126"/>
      <c r="KM3" s="126"/>
      <c r="KN3" s="126"/>
      <c r="KO3" s="126"/>
      <c r="KP3" s="126"/>
      <c r="KQ3" s="126"/>
      <c r="KR3" s="126"/>
      <c r="KS3" s="126"/>
      <c r="KT3" s="126"/>
    </row>
    <row r="4" s="18" customFormat="1" ht="24.95" customHeight="1" spans="1:306">
      <c r="A4" s="33">
        <v>45718</v>
      </c>
      <c r="B4" s="34">
        <v>27.217474</v>
      </c>
      <c r="C4" s="35">
        <f t="shared" ref="C4:C10" si="7">(B5-B4)*1000</f>
        <v>83.356000000002</v>
      </c>
      <c r="D4" s="37">
        <v>10975.841</v>
      </c>
      <c r="E4" s="35">
        <f t="shared" ref="E4:E12" si="8">D5-D4</f>
        <v>35.1999999999989</v>
      </c>
      <c r="F4" s="38">
        <v>0</v>
      </c>
      <c r="G4" s="35">
        <f t="shared" ref="G4:G26" si="9">(F5-F4)*1000</f>
        <v>0</v>
      </c>
      <c r="H4" s="38">
        <v>125.38523</v>
      </c>
      <c r="I4" s="35">
        <f t="shared" ref="I4:I27" si="10">(H5-H4)*1000</f>
        <v>1344.61999999999</v>
      </c>
      <c r="J4" s="38">
        <v>4237.806</v>
      </c>
      <c r="K4" s="35">
        <f t="shared" ref="K4:K11" si="11">(J5-J4)</f>
        <v>37.4300000000003</v>
      </c>
      <c r="L4" s="38">
        <v>19424.613</v>
      </c>
      <c r="M4" s="35">
        <f t="shared" ref="M4:M15" si="12">(L5-L4)</f>
        <v>97.0020000000004</v>
      </c>
      <c r="N4" s="38">
        <v>3353.338</v>
      </c>
      <c r="O4" s="35">
        <f t="shared" ref="O4:O19" si="13">(N5-N4)*1000</f>
        <v>4474.99999999991</v>
      </c>
      <c r="P4" s="38">
        <v>55.647804</v>
      </c>
      <c r="Q4" s="35">
        <f t="shared" ref="Q4:Q27" si="14">(P5-P4)*1000</f>
        <v>284.140000000001</v>
      </c>
      <c r="R4" s="51">
        <v>2102826.407</v>
      </c>
      <c r="S4" s="50">
        <f t="shared" ref="S4:S12" si="15">(R5-R4)</f>
        <v>3815.54699999979</v>
      </c>
      <c r="T4" s="38">
        <v>2319.9624</v>
      </c>
      <c r="U4" s="35">
        <f>(T5-T4)*1000</f>
        <v>2416.79999999997</v>
      </c>
      <c r="V4" s="38">
        <v>593.63692</v>
      </c>
      <c r="W4" s="35">
        <f t="shared" ref="W4:W10" si="16">(V5-V4)*1000</f>
        <v>828.399999999988</v>
      </c>
      <c r="X4" s="38">
        <v>49.952676</v>
      </c>
      <c r="Y4" s="35">
        <f t="shared" ref="Y4:Y27" si="17">(X5-X4)*1000000</f>
        <v>13448.0000000039</v>
      </c>
      <c r="Z4" s="38">
        <v>126.98305</v>
      </c>
      <c r="AA4" s="35">
        <f t="shared" ref="AA4:AA19" si="18">(Z5-Z4)*1000</f>
        <v>261.150000000001</v>
      </c>
      <c r="AB4" s="38">
        <v>107.38809</v>
      </c>
      <c r="AC4" s="35">
        <f t="shared" ref="AC4:AC27" si="19">(AB5-AB4)*1000</f>
        <v>368.549999999999</v>
      </c>
      <c r="AD4" s="38">
        <v>742795.465</v>
      </c>
      <c r="AE4" s="35">
        <f t="shared" ref="AE4:AE15" si="20">(AD5-AD4)</f>
        <v>211.658000000054</v>
      </c>
      <c r="AF4" s="38">
        <v>3286157.591</v>
      </c>
      <c r="AG4" s="35">
        <f t="shared" ref="AG4:AG15" si="21">(AF5-AF4)</f>
        <v>398.25400000019</v>
      </c>
      <c r="AH4" s="38">
        <v>1868.0956</v>
      </c>
      <c r="AI4" s="35">
        <f t="shared" ref="AI4:AI12" si="22">(AH5-AH4)*1000</f>
        <v>3267.39999999995</v>
      </c>
      <c r="AJ4" s="38">
        <v>229.00475</v>
      </c>
      <c r="AK4" s="35">
        <f t="shared" ref="AK4:AK27" si="23">(AJ5-AJ4)*1000</f>
        <v>812.809999999985</v>
      </c>
      <c r="AL4" s="38">
        <v>645.02544</v>
      </c>
      <c r="AM4" s="35">
        <f t="shared" ref="AM4:AM14" si="24">(AL5-AL4)*1000</f>
        <v>1308.80000000002</v>
      </c>
      <c r="AN4" s="38">
        <v>342.72144</v>
      </c>
      <c r="AO4" s="50">
        <f t="shared" ref="AO4:AO13" si="25">(AN5-AN4)*1000</f>
        <v>279.080000000022</v>
      </c>
      <c r="AP4" s="34">
        <v>3966.3588</v>
      </c>
      <c r="AQ4" s="50">
        <f t="shared" ref="AQ4:AQ27" si="26">(AP5-AP4)*1000</f>
        <v>171.200000000226</v>
      </c>
      <c r="AR4" s="38">
        <v>271.81805</v>
      </c>
      <c r="AS4" s="35">
        <f t="shared" si="0"/>
        <v>1179.94399999998</v>
      </c>
      <c r="AT4" s="38">
        <v>316.75498</v>
      </c>
      <c r="AU4" s="57">
        <f t="shared" si="1"/>
        <v>1247.99999999999</v>
      </c>
      <c r="AV4" s="38">
        <v>198955.584</v>
      </c>
      <c r="AW4" s="35">
        <f t="shared" si="2"/>
        <v>200.122999999992</v>
      </c>
      <c r="AX4" s="60">
        <v>48414.301</v>
      </c>
      <c r="AY4" s="35">
        <f t="shared" ref="AY4:AY8" si="27">AX5-AX4</f>
        <v>83.2090000000026</v>
      </c>
      <c r="AZ4" s="38">
        <v>1700.173</v>
      </c>
      <c r="BA4" s="50">
        <f t="shared" ref="BA4:BA14" si="28">(AZ5-AZ4)*1000</f>
        <v>2000.99999999998</v>
      </c>
      <c r="BB4" s="34">
        <v>637.02792</v>
      </c>
      <c r="BC4" s="50">
        <f t="shared" ref="BC4:BC14" si="29">(BB5-BB4)*1000</f>
        <v>0</v>
      </c>
      <c r="BD4" s="38">
        <v>938.96632</v>
      </c>
      <c r="BE4" s="50">
        <f>(BD5-BD4)*1000</f>
        <v>33.1999999999653</v>
      </c>
      <c r="BF4" s="34">
        <v>16071</v>
      </c>
      <c r="BG4" s="50">
        <f>(BF5-BF4)*10</f>
        <v>0</v>
      </c>
      <c r="BH4" s="38">
        <v>15021</v>
      </c>
      <c r="BI4" s="50">
        <f>(BH5-BH4)*10</f>
        <v>5100</v>
      </c>
      <c r="BJ4" s="38">
        <v>28569</v>
      </c>
      <c r="BK4" s="35">
        <f t="shared" ref="BK4:BK27" si="30">(BJ5-BJ4)*10</f>
        <v>3580</v>
      </c>
      <c r="BL4" s="38">
        <v>4528.708</v>
      </c>
      <c r="BM4" s="50">
        <f t="shared" ref="BM4:BM27" si="31">(BL5-BL4)*1000</f>
        <v>9134.80000000072</v>
      </c>
      <c r="BN4" s="51">
        <v>0</v>
      </c>
      <c r="BO4" s="66">
        <v>0</v>
      </c>
      <c r="BP4" s="38">
        <v>39.614132</v>
      </c>
      <c r="BQ4" s="50">
        <f t="shared" ref="BQ4:BQ27" si="32">(BP5-BP4)*1000</f>
        <v>1073.708</v>
      </c>
      <c r="BR4" s="38">
        <v>107.64791</v>
      </c>
      <c r="BS4" s="50">
        <f t="shared" ref="BS4:BS27" si="33">(BR5-BR4)*1000</f>
        <v>228.380000000001</v>
      </c>
      <c r="BT4" s="34">
        <v>29.199092</v>
      </c>
      <c r="BU4" s="50">
        <f>(BT5-BT4)*1000</f>
        <v>0</v>
      </c>
      <c r="BV4" s="38">
        <v>75.923856</v>
      </c>
      <c r="BW4" s="50">
        <f>(BV5-BV4)*1000</f>
        <v>141.927999999993</v>
      </c>
      <c r="BX4" s="34">
        <v>510.27924</v>
      </c>
      <c r="BY4" s="50">
        <f>(BX5-BX4)*1000</f>
        <v>114.280000000008</v>
      </c>
      <c r="BZ4" s="34">
        <v>24.633438</v>
      </c>
      <c r="CA4" s="50">
        <f t="shared" si="3"/>
        <v>0</v>
      </c>
      <c r="CB4" s="34">
        <v>341.266</v>
      </c>
      <c r="CC4" s="50">
        <f>(CB5-CB4)*1000</f>
        <v>0</v>
      </c>
      <c r="CD4" s="38">
        <v>1530.716</v>
      </c>
      <c r="CE4" s="40">
        <f t="shared" ref="CE4:CE27" si="34">(CD5-CD4)</f>
        <v>5.19800000000009</v>
      </c>
      <c r="CF4" s="71">
        <v>214537.584</v>
      </c>
      <c r="CG4" s="35">
        <f t="shared" ref="CG4:CG20" si="35">CF5-CF4</f>
        <v>33.3280000000086</v>
      </c>
      <c r="CH4" s="38">
        <v>3085.1</v>
      </c>
      <c r="CI4" s="35">
        <f t="shared" ref="CI4:CI10" si="36">(CH5-CH4)*1000</f>
        <v>791.999999999916</v>
      </c>
      <c r="CJ4" s="72">
        <v>3203.2</v>
      </c>
      <c r="CK4" s="50">
        <f>(CJ5-CJ4)*1000</f>
        <v>800.000000000182</v>
      </c>
      <c r="CL4" s="76">
        <v>947.17</v>
      </c>
      <c r="CM4" s="57">
        <f t="shared" ref="CM4:CM25" si="37">(CL5-CL4)*1000</f>
        <v>1240.00000000001</v>
      </c>
      <c r="CN4" s="38">
        <v>0</v>
      </c>
      <c r="CO4" s="77"/>
      <c r="CP4" s="77"/>
      <c r="CQ4" s="35">
        <v>0</v>
      </c>
      <c r="CR4" s="38">
        <v>6407099.495</v>
      </c>
      <c r="CS4" s="35">
        <f t="shared" ref="CS4:CS9" si="38">CR5-CR4</f>
        <v>1274.44599999953</v>
      </c>
      <c r="CT4" s="72">
        <v>3821.3568</v>
      </c>
      <c r="CU4" s="50">
        <f t="shared" ref="CU4:CU8" si="39">(CT5-CT4)*1000</f>
        <v>461.20000000019</v>
      </c>
      <c r="CV4" s="38">
        <v>233.444904</v>
      </c>
      <c r="CW4" s="35">
        <f>(CV5-CV4)*1000</f>
        <v>140.15599999999</v>
      </c>
      <c r="CX4" s="81">
        <v>636.4996</v>
      </c>
      <c r="CY4" s="50">
        <f t="shared" ref="CY4:CY11" si="40">(CX5-CX4)*1000</f>
        <v>79.2000000000144</v>
      </c>
      <c r="CZ4" s="77"/>
      <c r="DA4" s="38">
        <v>890.51824</v>
      </c>
      <c r="DB4" s="50">
        <f t="shared" ref="DB4:DB32" si="41">(DA5-DA4)</f>
        <v>210.04476</v>
      </c>
      <c r="DC4" s="35">
        <f t="shared" si="4"/>
        <v>8464.97099999968</v>
      </c>
      <c r="DD4" s="38">
        <v>4015.1552</v>
      </c>
      <c r="DE4" s="50">
        <f t="shared" ref="DE4:DE17" si="42">(DD5-DD4)*1000</f>
        <v>1771.19999999968</v>
      </c>
      <c r="DF4" s="34">
        <v>0</v>
      </c>
      <c r="DG4" s="57">
        <f>DF5-DF4</f>
        <v>0</v>
      </c>
      <c r="DH4" s="38">
        <v>3831.6104</v>
      </c>
      <c r="DI4" s="50">
        <f t="shared" ref="DI4:DI13" si="43">(DH5-DH4)*1000</f>
        <v>143.599999999878</v>
      </c>
      <c r="DJ4" s="38">
        <v>298.72636</v>
      </c>
      <c r="DK4" s="50">
        <f t="shared" ref="DK4:DK12" si="44">(DJ5-DJ4)*1000</f>
        <v>83.500000000015</v>
      </c>
      <c r="DL4" s="34">
        <v>15610.95</v>
      </c>
      <c r="DM4" s="83">
        <f t="shared" ref="DM4:DM14" si="45">(DL5-DL4)*2.936</f>
        <v>197.534079999997</v>
      </c>
      <c r="DN4" s="38">
        <v>17033.101</v>
      </c>
      <c r="DO4" s="50">
        <f t="shared" ref="DO4:DO11" si="46">DN5-DN4</f>
        <v>22.0889999999999</v>
      </c>
      <c r="DP4" s="84">
        <v>158.205</v>
      </c>
      <c r="DQ4" s="50">
        <f t="shared" ref="DQ4:DQ13" si="47">(DP5-DP4)*1000</f>
        <v>299.999999999983</v>
      </c>
      <c r="DR4" s="87">
        <v>41558</v>
      </c>
      <c r="DS4" s="87">
        <v>4390</v>
      </c>
      <c r="DT4" s="88">
        <f t="shared" si="5"/>
        <v>45948</v>
      </c>
      <c r="DU4" s="87">
        <v>1162</v>
      </c>
      <c r="DV4" s="87">
        <v>15541</v>
      </c>
      <c r="DW4" s="89">
        <v>0</v>
      </c>
      <c r="DX4" s="91"/>
      <c r="DY4" s="104">
        <f>DM4</f>
        <v>197.534079999997</v>
      </c>
      <c r="DZ4" s="105">
        <f>DS4/DU4</f>
        <v>3.77796901893287</v>
      </c>
      <c r="EA4" s="108"/>
      <c r="EB4" s="107">
        <f>(BS4)</f>
        <v>228.380000000001</v>
      </c>
      <c r="EC4" s="107">
        <f>(BU4)</f>
        <v>0</v>
      </c>
      <c r="ED4" s="107">
        <f>(BW4)</f>
        <v>141.927999999993</v>
      </c>
      <c r="EE4" s="107">
        <f>(BY4)</f>
        <v>114.280000000008</v>
      </c>
      <c r="EF4" s="107">
        <f>(CA4)</f>
        <v>0</v>
      </c>
      <c r="EG4" s="107">
        <f>(CC4)</f>
        <v>0</v>
      </c>
      <c r="EH4" s="117">
        <f>(EB4+EC4+ED4+EE4+EF4+EG4)</f>
        <v>484.588000000002</v>
      </c>
      <c r="EI4" s="118"/>
      <c r="EJ4" s="118"/>
      <c r="EK4" s="118"/>
      <c r="EL4" s="118"/>
      <c r="EM4" s="118"/>
      <c r="EN4" s="118"/>
      <c r="EO4" s="118"/>
      <c r="EP4" s="118"/>
      <c r="EQ4" s="118"/>
      <c r="ER4" s="118"/>
      <c r="ES4" s="118"/>
      <c r="ET4" s="118"/>
      <c r="EU4" s="118"/>
      <c r="EV4" s="118"/>
      <c r="EW4" s="118"/>
      <c r="EX4" s="118"/>
      <c r="EY4" s="105">
        <f>BQ4</f>
        <v>1073.708</v>
      </c>
      <c r="EZ4" s="105">
        <f>BS4+BU4+BW4+BY4+CA4+CC4</f>
        <v>484.588000000002</v>
      </c>
      <c r="FA4" s="124">
        <f t="shared" si="6"/>
        <v>8464.97099999968</v>
      </c>
      <c r="FB4" s="105">
        <f t="shared" ref="FB4:FB27" si="48">AO4</f>
        <v>279.080000000022</v>
      </c>
      <c r="FC4" s="105">
        <f t="shared" ref="FC4:FC27" si="49">AQ4</f>
        <v>171.200000000226</v>
      </c>
      <c r="FD4" s="105">
        <f>AS3</f>
        <v>851.710000000026</v>
      </c>
      <c r="FE4" s="105">
        <f t="shared" ref="FE4:FE27" si="50">AU4</f>
        <v>1247.99999999999</v>
      </c>
      <c r="FF4" s="105">
        <f t="shared" ref="FF4:FF27" si="51">DE4</f>
        <v>1771.19999999968</v>
      </c>
      <c r="FG4" s="105">
        <f t="shared" ref="FG4:FG27" si="52">S4</f>
        <v>3815.54699999979</v>
      </c>
      <c r="FH4" s="105" t="e">
        <f>#REF!</f>
        <v>#REF!</v>
      </c>
      <c r="FI4" s="125" t="e">
        <f>SUM(FB4:FH4)</f>
        <v>#REF!</v>
      </c>
      <c r="FJ4" s="118"/>
      <c r="FK4" s="118"/>
      <c r="FL4" s="118"/>
      <c r="FM4" s="118"/>
      <c r="FN4" s="118"/>
      <c r="FO4" s="118"/>
      <c r="FP4" s="118"/>
      <c r="FQ4" s="118"/>
      <c r="FR4" s="118"/>
      <c r="FS4" s="118"/>
      <c r="FT4" s="118"/>
      <c r="FU4" s="118"/>
      <c r="FV4" s="118"/>
      <c r="FW4" s="118"/>
      <c r="FX4" s="118"/>
      <c r="FY4" s="118"/>
      <c r="FZ4" s="118"/>
      <c r="GA4" s="118"/>
      <c r="GB4" s="118"/>
      <c r="GC4" s="118"/>
      <c r="GD4" s="118"/>
      <c r="GE4" s="118"/>
      <c r="GF4" s="118"/>
      <c r="GG4" s="118"/>
      <c r="GH4" s="118"/>
      <c r="GI4" s="118"/>
      <c r="GJ4" s="118"/>
      <c r="GK4" s="118"/>
      <c r="GL4" s="118"/>
      <c r="GM4" s="118"/>
      <c r="GN4" s="118"/>
      <c r="GO4" s="118"/>
      <c r="GP4" s="118"/>
      <c r="GQ4" s="118"/>
      <c r="GR4" s="118"/>
      <c r="GS4" s="118"/>
      <c r="GT4" s="118"/>
      <c r="GU4" s="118"/>
      <c r="GV4" s="118"/>
      <c r="GW4" s="118"/>
      <c r="GX4" s="118"/>
      <c r="GY4" s="118"/>
      <c r="GZ4" s="118"/>
      <c r="HA4" s="118"/>
      <c r="HB4" s="118"/>
      <c r="HC4" s="118"/>
      <c r="HD4" s="118"/>
      <c r="HE4" s="118"/>
      <c r="HF4" s="118"/>
      <c r="HG4" s="118"/>
      <c r="HH4" s="118"/>
      <c r="HI4" s="118"/>
      <c r="HJ4" s="118"/>
      <c r="HK4" s="118"/>
      <c r="HL4" s="118"/>
      <c r="HM4" s="118"/>
      <c r="HN4" s="118"/>
      <c r="HO4" s="118"/>
      <c r="HP4" s="118"/>
      <c r="HQ4" s="118"/>
      <c r="HR4" s="118"/>
      <c r="HS4" s="118"/>
      <c r="HT4" s="118"/>
      <c r="HU4" s="118"/>
      <c r="HV4" s="118"/>
      <c r="HW4" s="118"/>
      <c r="HX4" s="118"/>
      <c r="HY4" s="118"/>
      <c r="HZ4" s="118"/>
      <c r="IA4" s="118"/>
      <c r="IB4" s="118"/>
      <c r="IC4" s="118"/>
      <c r="ID4" s="118"/>
      <c r="IE4" s="118"/>
      <c r="IF4" s="118"/>
      <c r="IG4" s="118"/>
      <c r="IH4" s="118"/>
      <c r="II4" s="118"/>
      <c r="IJ4" s="118"/>
      <c r="IK4" s="118"/>
      <c r="IL4" s="118"/>
      <c r="IM4" s="118"/>
      <c r="IN4" s="118"/>
      <c r="IO4" s="118"/>
      <c r="IP4" s="118"/>
      <c r="IQ4" s="118"/>
      <c r="IR4" s="118"/>
      <c r="IS4" s="118"/>
      <c r="IT4" s="118"/>
      <c r="IU4" s="118"/>
      <c r="IV4" s="118"/>
      <c r="IW4" s="118"/>
      <c r="IX4" s="118"/>
      <c r="IY4" s="118"/>
      <c r="IZ4" s="118"/>
      <c r="JA4" s="118"/>
      <c r="JB4" s="118"/>
      <c r="JC4" s="118"/>
      <c r="JD4" s="118"/>
      <c r="JE4" s="118"/>
      <c r="JF4" s="118"/>
      <c r="JG4" s="118"/>
      <c r="JH4" s="118"/>
      <c r="JI4" s="118"/>
      <c r="JJ4" s="118"/>
      <c r="JK4" s="118"/>
      <c r="JL4" s="118"/>
      <c r="JM4" s="118"/>
      <c r="JN4" s="118"/>
      <c r="JO4" s="118"/>
      <c r="JP4" s="118"/>
      <c r="JQ4" s="118"/>
      <c r="JR4" s="118"/>
      <c r="JS4" s="118"/>
      <c r="JT4" s="118"/>
      <c r="JU4" s="118"/>
      <c r="JV4" s="118"/>
      <c r="JW4" s="118"/>
      <c r="JX4" s="118"/>
      <c r="JY4" s="118"/>
      <c r="JZ4" s="118"/>
      <c r="KA4" s="118"/>
      <c r="KB4" s="118"/>
      <c r="KC4" s="118"/>
      <c r="KD4" s="118"/>
      <c r="KE4" s="118"/>
      <c r="KF4" s="118"/>
      <c r="KG4" s="118"/>
      <c r="KH4" s="118"/>
      <c r="KI4" s="118"/>
      <c r="KJ4" s="118"/>
      <c r="KK4" s="118"/>
      <c r="KL4" s="118"/>
      <c r="KM4" s="118"/>
      <c r="KN4" s="118"/>
      <c r="KO4" s="118"/>
      <c r="KP4" s="118"/>
      <c r="KQ4" s="118"/>
      <c r="KR4" s="118"/>
      <c r="KS4" s="118"/>
      <c r="KT4" s="118"/>
    </row>
    <row r="5" s="19" customFormat="1" ht="24.95" customHeight="1" spans="1:165">
      <c r="A5" s="33">
        <v>45719</v>
      </c>
      <c r="B5" s="34">
        <v>27.30083</v>
      </c>
      <c r="C5" s="35">
        <f t="shared" si="7"/>
        <v>77.9560000000004</v>
      </c>
      <c r="D5" s="39">
        <v>11011.041</v>
      </c>
      <c r="E5" s="40">
        <f t="shared" si="8"/>
        <v>36.148000000001</v>
      </c>
      <c r="F5" s="34">
        <v>0</v>
      </c>
      <c r="G5" s="40">
        <f t="shared" si="9"/>
        <v>0</v>
      </c>
      <c r="H5" s="34">
        <v>126.72985</v>
      </c>
      <c r="I5" s="40">
        <f t="shared" si="10"/>
        <v>1246.52</v>
      </c>
      <c r="J5" s="34">
        <v>4275.236</v>
      </c>
      <c r="K5" s="35">
        <f t="shared" si="11"/>
        <v>37.9639999999999</v>
      </c>
      <c r="L5" s="34">
        <v>19521.615</v>
      </c>
      <c r="M5" s="44">
        <f t="shared" si="12"/>
        <v>123.661999999997</v>
      </c>
      <c r="N5" s="34">
        <v>3357.813</v>
      </c>
      <c r="O5" s="40">
        <f t="shared" si="13"/>
        <v>4382.00000000006</v>
      </c>
      <c r="P5" s="34">
        <v>55.931944</v>
      </c>
      <c r="Q5" s="52">
        <f t="shared" si="14"/>
        <v>294.607999999997</v>
      </c>
      <c r="R5" s="53">
        <v>2106641.954</v>
      </c>
      <c r="S5" s="54">
        <f t="shared" si="15"/>
        <v>3766.71700000018</v>
      </c>
      <c r="T5" s="34">
        <v>2322.3792</v>
      </c>
      <c r="U5" s="52">
        <f>(T6-T5)*1000</f>
        <v>2909.80000000036</v>
      </c>
      <c r="V5" s="34">
        <v>594.46532</v>
      </c>
      <c r="W5" s="40">
        <f t="shared" si="16"/>
        <v>1439.75999999998</v>
      </c>
      <c r="X5" s="34">
        <v>49.966124</v>
      </c>
      <c r="Y5" s="40">
        <f t="shared" si="17"/>
        <v>14691.9999999966</v>
      </c>
      <c r="Z5" s="34">
        <v>127.2442</v>
      </c>
      <c r="AA5" s="40">
        <f t="shared" si="18"/>
        <v>330.949999999987</v>
      </c>
      <c r="AB5" s="34">
        <v>107.75664</v>
      </c>
      <c r="AC5" s="40">
        <f t="shared" si="19"/>
        <v>444.149999999993</v>
      </c>
      <c r="AD5" s="34">
        <v>743007.123</v>
      </c>
      <c r="AE5" s="44">
        <f t="shared" si="20"/>
        <v>396.902999999933</v>
      </c>
      <c r="AF5" s="34">
        <v>3286555.845</v>
      </c>
      <c r="AG5" s="44">
        <f t="shared" si="21"/>
        <v>466.238999999594</v>
      </c>
      <c r="AH5" s="38">
        <v>1871.363</v>
      </c>
      <c r="AI5" s="40">
        <f t="shared" si="22"/>
        <v>4272.60000000001</v>
      </c>
      <c r="AJ5" s="34">
        <v>229.81756</v>
      </c>
      <c r="AK5" s="40">
        <f t="shared" si="23"/>
        <v>902.320000000003</v>
      </c>
      <c r="AL5" s="34">
        <v>646.33424</v>
      </c>
      <c r="AM5" s="40">
        <f t="shared" si="24"/>
        <v>1707.71999999999</v>
      </c>
      <c r="AN5" s="34">
        <v>343.00052</v>
      </c>
      <c r="AO5" s="50">
        <f t="shared" si="25"/>
        <v>886.160000000018</v>
      </c>
      <c r="AP5" s="34">
        <v>3966.53</v>
      </c>
      <c r="AQ5" s="50">
        <f t="shared" si="26"/>
        <v>208.399999999983</v>
      </c>
      <c r="AR5" s="34">
        <v>272.997994</v>
      </c>
      <c r="AS5" s="35">
        <f t="shared" si="0"/>
        <v>1377.12599999998</v>
      </c>
      <c r="AT5" s="34">
        <v>318.00298</v>
      </c>
      <c r="AU5" s="57">
        <f t="shared" si="1"/>
        <v>1066.90000000003</v>
      </c>
      <c r="AV5" s="34">
        <v>199155.707</v>
      </c>
      <c r="AW5" s="40">
        <f t="shared" si="2"/>
        <v>202.065999999992</v>
      </c>
      <c r="AX5" s="59">
        <v>48497.51</v>
      </c>
      <c r="AY5" s="40">
        <f t="shared" si="27"/>
        <v>62.5339999999997</v>
      </c>
      <c r="AZ5" s="34">
        <v>1702.174</v>
      </c>
      <c r="BA5" s="50">
        <f t="shared" si="28"/>
        <v>2093.00000000007</v>
      </c>
      <c r="BB5" s="34">
        <v>637.02792</v>
      </c>
      <c r="BC5" s="50">
        <f t="shared" si="29"/>
        <v>0</v>
      </c>
      <c r="BD5" s="34">
        <v>938.99952</v>
      </c>
      <c r="BE5" s="62">
        <f>(BD6-BD5)*1000</f>
        <v>61.5999999999985</v>
      </c>
      <c r="BF5" s="34">
        <v>16071</v>
      </c>
      <c r="BG5" s="50">
        <f>(BF6-BF5)*10</f>
        <v>0</v>
      </c>
      <c r="BH5" s="34">
        <v>15531</v>
      </c>
      <c r="BI5" s="50">
        <f t="shared" ref="BI5:BI27" si="53">(BH6-BH5)*10</f>
        <v>4900</v>
      </c>
      <c r="BJ5" s="34">
        <v>28927</v>
      </c>
      <c r="BK5" s="44">
        <f t="shared" si="30"/>
        <v>3680</v>
      </c>
      <c r="BL5" s="34">
        <v>4537.8428</v>
      </c>
      <c r="BM5" s="50">
        <f t="shared" si="31"/>
        <v>10634.3999999999</v>
      </c>
      <c r="BN5" s="53">
        <v>0</v>
      </c>
      <c r="BO5" s="67">
        <v>0</v>
      </c>
      <c r="BP5" s="34">
        <v>40.68784</v>
      </c>
      <c r="BQ5" s="50">
        <f t="shared" si="32"/>
        <v>1309.248</v>
      </c>
      <c r="BR5" s="34">
        <v>107.87629</v>
      </c>
      <c r="BS5" s="57">
        <f t="shared" si="33"/>
        <v>181.070000000005</v>
      </c>
      <c r="BT5" s="34">
        <v>29.199092</v>
      </c>
      <c r="BU5" s="50">
        <f t="shared" ref="BU5:BU15" si="54">(BT6-BT5)*1000</f>
        <v>275.89</v>
      </c>
      <c r="BV5" s="34">
        <v>76.065784</v>
      </c>
      <c r="BW5" s="57">
        <f>(BV6-BV5)*1000</f>
        <v>134.872000000001</v>
      </c>
      <c r="BX5" s="34">
        <v>510.39352</v>
      </c>
      <c r="BY5" s="57">
        <f>(BX6-BX5)*1000</f>
        <v>108.63999999998</v>
      </c>
      <c r="BZ5" s="34">
        <v>24.633438</v>
      </c>
      <c r="CA5" s="57">
        <f t="shared" si="3"/>
        <v>0.829999999997</v>
      </c>
      <c r="CB5" s="34">
        <v>341.266</v>
      </c>
      <c r="CC5" s="57">
        <f>(CB6-CB5)*1000</f>
        <v>0</v>
      </c>
      <c r="CD5" s="34">
        <v>1535.914</v>
      </c>
      <c r="CE5" s="40">
        <f t="shared" ref="CE5:CE12" si="55">(CD6-CD5)</f>
        <v>5.44000000000005</v>
      </c>
      <c r="CF5" s="71">
        <v>214570.912</v>
      </c>
      <c r="CG5" s="52">
        <f t="shared" si="35"/>
        <v>89.80799999999</v>
      </c>
      <c r="CH5" s="34">
        <v>3085.892</v>
      </c>
      <c r="CI5" s="40">
        <f t="shared" si="36"/>
        <v>708.000000000084</v>
      </c>
      <c r="CJ5" s="72">
        <v>3204</v>
      </c>
      <c r="CK5" s="57">
        <f>(CJ6-CJ5)*1000</f>
        <v>900.000000000091</v>
      </c>
      <c r="CL5" s="47">
        <v>948.41</v>
      </c>
      <c r="CM5" s="57">
        <f t="shared" si="37"/>
        <v>1259.99999999999</v>
      </c>
      <c r="CN5" s="34">
        <v>0</v>
      </c>
      <c r="CO5" s="78"/>
      <c r="CP5" s="78"/>
      <c r="CQ5" s="40">
        <v>0</v>
      </c>
      <c r="CR5" s="34">
        <v>6408373.941</v>
      </c>
      <c r="CS5" s="35">
        <f t="shared" si="38"/>
        <v>2624.10100000072</v>
      </c>
      <c r="CT5" s="34">
        <v>3821.818</v>
      </c>
      <c r="CU5" s="50">
        <f t="shared" si="39"/>
        <v>480.399999999918</v>
      </c>
      <c r="CV5" s="34">
        <v>233.58506</v>
      </c>
      <c r="CW5" s="40">
        <f>(CV6-CV5)*1000</f>
        <v>53.9799999999957</v>
      </c>
      <c r="CX5" s="82">
        <v>636.5788</v>
      </c>
      <c r="CY5" s="50">
        <f t="shared" si="40"/>
        <v>78.8000000000011</v>
      </c>
      <c r="CZ5" s="78"/>
      <c r="DA5" s="34">
        <v>1100.563</v>
      </c>
      <c r="DB5" s="50">
        <f t="shared" si="41"/>
        <v>251.4033</v>
      </c>
      <c r="DC5" s="35">
        <f t="shared" si="4"/>
        <v>9152.50300000035</v>
      </c>
      <c r="DD5" s="34">
        <v>4016.9264</v>
      </c>
      <c r="DE5" s="50">
        <f t="shared" si="42"/>
        <v>1847.20000000016</v>
      </c>
      <c r="DF5" s="34">
        <v>0</v>
      </c>
      <c r="DG5" s="57">
        <f>DF6-DF5</f>
        <v>0</v>
      </c>
      <c r="DH5" s="34">
        <v>3831.754</v>
      </c>
      <c r="DI5" s="57">
        <f t="shared" si="43"/>
        <v>398.400000000038</v>
      </c>
      <c r="DJ5" s="34">
        <v>298.80986</v>
      </c>
      <c r="DK5" s="50">
        <f t="shared" si="44"/>
        <v>143.799999999999</v>
      </c>
      <c r="DL5" s="34">
        <v>15678.23</v>
      </c>
      <c r="DM5" s="63">
        <f t="shared" si="45"/>
        <v>44.3042400000004</v>
      </c>
      <c r="DN5" s="34">
        <v>17055.19</v>
      </c>
      <c r="DO5" s="50">
        <f t="shared" si="46"/>
        <v>68.9780000000028</v>
      </c>
      <c r="DP5" s="34">
        <v>158.505</v>
      </c>
      <c r="DQ5" s="57">
        <f t="shared" si="47"/>
        <v>352.000000000004</v>
      </c>
      <c r="DR5" s="92">
        <v>51502.4000000003</v>
      </c>
      <c r="DS5" s="92">
        <v>1593</v>
      </c>
      <c r="DT5" s="93">
        <f t="shared" si="5"/>
        <v>53095.4000000003</v>
      </c>
      <c r="DU5" s="92">
        <v>0</v>
      </c>
      <c r="DV5" s="87">
        <v>15060</v>
      </c>
      <c r="DW5" s="94">
        <v>43041</v>
      </c>
      <c r="DX5" s="95"/>
      <c r="DY5" s="109">
        <f>DM5</f>
        <v>44.3042400000004</v>
      </c>
      <c r="DZ5" s="110" t="e">
        <f>DS5/DU5</f>
        <v>#DIV/0!</v>
      </c>
      <c r="EA5" s="111"/>
      <c r="EB5" s="112">
        <f>(BS5)</f>
        <v>181.070000000005</v>
      </c>
      <c r="EC5" s="112">
        <f>(BU5)</f>
        <v>275.89</v>
      </c>
      <c r="ED5" s="112">
        <f>(BW5)</f>
        <v>134.872000000001</v>
      </c>
      <c r="EE5" s="112">
        <f>(BY5)</f>
        <v>108.63999999998</v>
      </c>
      <c r="EF5" s="112">
        <f>(CA5)</f>
        <v>0.829999999997</v>
      </c>
      <c r="EG5" s="112">
        <f>(CC5)</f>
        <v>0</v>
      </c>
      <c r="EH5" s="119">
        <f t="shared" ref="EH5:EH27" si="56">SUM(EB5:EG5)</f>
        <v>701.301999999984</v>
      </c>
      <c r="EY5" s="113">
        <f t="shared" ref="EY5:EY27" si="57">BQ5</f>
        <v>1309.248</v>
      </c>
      <c r="EZ5" s="113">
        <f t="shared" ref="EZ5:EZ27" si="58">BS5+BU5+BW5+BY5+CA5+CC5</f>
        <v>701.301999999984</v>
      </c>
      <c r="FA5" s="124">
        <f t="shared" si="6"/>
        <v>9152.50300000035</v>
      </c>
      <c r="FB5" s="113">
        <f t="shared" si="48"/>
        <v>886.160000000018</v>
      </c>
      <c r="FC5" s="113">
        <f t="shared" si="49"/>
        <v>208.399999999983</v>
      </c>
      <c r="FD5" s="113">
        <f t="shared" ref="FD5:FD10" si="59">AS5</f>
        <v>1377.12599999998</v>
      </c>
      <c r="FE5" s="113">
        <f t="shared" si="50"/>
        <v>1066.90000000003</v>
      </c>
      <c r="FF5" s="113">
        <f t="shared" si="51"/>
        <v>1847.20000000016</v>
      </c>
      <c r="FG5" s="113">
        <f t="shared" si="52"/>
        <v>3766.71700000018</v>
      </c>
      <c r="FH5" s="113" t="e">
        <f>#REF!</f>
        <v>#REF!</v>
      </c>
      <c r="FI5" s="124" t="e">
        <f t="shared" ref="FI5:FI27" si="60">SUM(FB5:FH5)</f>
        <v>#REF!</v>
      </c>
    </row>
    <row r="6" s="19" customFormat="1" ht="24.95" customHeight="1" spans="1:186">
      <c r="A6" s="33">
        <v>45720</v>
      </c>
      <c r="B6" s="34">
        <v>27.378786</v>
      </c>
      <c r="C6" s="35">
        <f t="shared" si="7"/>
        <v>115.307999999999</v>
      </c>
      <c r="D6" s="39">
        <v>11047.189</v>
      </c>
      <c r="E6" s="40">
        <f t="shared" si="8"/>
        <v>36.8069999999989</v>
      </c>
      <c r="F6" s="34">
        <v>0</v>
      </c>
      <c r="G6" s="40">
        <f t="shared" si="9"/>
        <v>0</v>
      </c>
      <c r="H6" s="34">
        <v>127.97637</v>
      </c>
      <c r="I6" s="40">
        <f t="shared" si="10"/>
        <v>1338.46</v>
      </c>
      <c r="J6" s="34">
        <v>4313.2</v>
      </c>
      <c r="K6" s="35">
        <f t="shared" si="11"/>
        <v>37.4416000000001</v>
      </c>
      <c r="L6" s="34">
        <v>19645.277</v>
      </c>
      <c r="M6" s="44">
        <f t="shared" si="12"/>
        <v>116.032000000003</v>
      </c>
      <c r="N6" s="34">
        <v>3362.195</v>
      </c>
      <c r="O6" s="40">
        <f t="shared" si="13"/>
        <v>4482.99999999972</v>
      </c>
      <c r="P6" s="34">
        <v>56.226552</v>
      </c>
      <c r="Q6" s="52">
        <f t="shared" si="14"/>
        <v>230.720000000005</v>
      </c>
      <c r="R6" s="53">
        <v>2110408.671</v>
      </c>
      <c r="S6" s="54">
        <f t="shared" si="15"/>
        <v>3577.12800000003</v>
      </c>
      <c r="T6" s="34">
        <v>2325.289</v>
      </c>
      <c r="U6" s="52">
        <f t="shared" ref="U6:U32" si="61">(T7-T6)*1000</f>
        <v>3089.19999999989</v>
      </c>
      <c r="V6" s="34">
        <v>595.90508</v>
      </c>
      <c r="W6" s="40">
        <f t="shared" si="16"/>
        <v>1252.16</v>
      </c>
      <c r="X6" s="34">
        <v>49.980816</v>
      </c>
      <c r="Y6" s="40">
        <f t="shared" si="17"/>
        <v>14611.9999999996</v>
      </c>
      <c r="Z6" s="34">
        <v>127.57515</v>
      </c>
      <c r="AA6" s="40">
        <f t="shared" si="18"/>
        <v>295.22</v>
      </c>
      <c r="AB6" s="34">
        <v>108.20079</v>
      </c>
      <c r="AC6" s="40">
        <f t="shared" si="19"/>
        <v>441.839999999999</v>
      </c>
      <c r="AD6" s="34">
        <v>743404.026</v>
      </c>
      <c r="AE6" s="44">
        <f t="shared" si="20"/>
        <v>428.128000000026</v>
      </c>
      <c r="AF6" s="34">
        <v>3287022.084</v>
      </c>
      <c r="AG6" s="44">
        <f t="shared" si="21"/>
        <v>483.373000000138</v>
      </c>
      <c r="AH6" s="38">
        <v>1875.6356</v>
      </c>
      <c r="AI6" s="40">
        <f t="shared" si="22"/>
        <v>3776.59999999992</v>
      </c>
      <c r="AJ6" s="34">
        <v>230.71988</v>
      </c>
      <c r="AK6" s="40">
        <f t="shared" si="23"/>
        <v>796.860000000009</v>
      </c>
      <c r="AL6" s="34">
        <v>648.04196</v>
      </c>
      <c r="AM6" s="40">
        <f t="shared" si="24"/>
        <v>1598.71999999996</v>
      </c>
      <c r="AN6" s="34">
        <v>343.88668</v>
      </c>
      <c r="AO6" s="50">
        <f t="shared" si="25"/>
        <v>1753.99999999996</v>
      </c>
      <c r="AP6" s="53">
        <v>3966.7384</v>
      </c>
      <c r="AQ6" s="50">
        <f t="shared" si="26"/>
        <v>264.799999999923</v>
      </c>
      <c r="AR6" s="34">
        <v>274.37512</v>
      </c>
      <c r="AS6" s="35">
        <f t="shared" si="0"/>
        <v>900.02000000004</v>
      </c>
      <c r="AT6" s="34">
        <v>319.06988</v>
      </c>
      <c r="AU6" s="57">
        <f t="shared" si="1"/>
        <v>1048.23999999996</v>
      </c>
      <c r="AV6" s="34">
        <v>199357.773</v>
      </c>
      <c r="AW6" s="40">
        <f t="shared" si="2"/>
        <v>256.169000000024</v>
      </c>
      <c r="AX6" s="59">
        <v>48560.044</v>
      </c>
      <c r="AY6" s="40">
        <f t="shared" si="27"/>
        <v>117.246999999996</v>
      </c>
      <c r="AZ6" s="59">
        <v>1704.267</v>
      </c>
      <c r="BA6" s="50">
        <f t="shared" si="28"/>
        <v>2149.99999999986</v>
      </c>
      <c r="BB6" s="34">
        <v>637.02792</v>
      </c>
      <c r="BC6" s="50">
        <f t="shared" si="29"/>
        <v>0</v>
      </c>
      <c r="BD6" s="34">
        <v>939.06112</v>
      </c>
      <c r="BE6" s="62">
        <f t="shared" ref="BE6:BE15" si="62">(BD7-BD6)*1000</f>
        <v>189.280000000053</v>
      </c>
      <c r="BF6" s="34">
        <v>16071</v>
      </c>
      <c r="BG6" s="50">
        <f>(BF7-BF6)*10</f>
        <v>0</v>
      </c>
      <c r="BH6" s="34">
        <v>16021</v>
      </c>
      <c r="BI6" s="50">
        <f t="shared" si="53"/>
        <v>5110</v>
      </c>
      <c r="BJ6" s="34">
        <v>29295</v>
      </c>
      <c r="BK6" s="44">
        <f t="shared" si="30"/>
        <v>3640</v>
      </c>
      <c r="BL6" s="34">
        <v>4548.4772</v>
      </c>
      <c r="BM6" s="50">
        <f t="shared" si="31"/>
        <v>10883.1999999993</v>
      </c>
      <c r="BN6" s="53">
        <v>0</v>
      </c>
      <c r="BO6" s="67">
        <v>0</v>
      </c>
      <c r="BP6" s="34">
        <v>41.997088</v>
      </c>
      <c r="BQ6" s="50">
        <f t="shared" si="32"/>
        <v>1042.652</v>
      </c>
      <c r="BR6" s="34">
        <v>108.05736</v>
      </c>
      <c r="BS6" s="57">
        <f t="shared" si="33"/>
        <v>181.389999999993</v>
      </c>
      <c r="BT6" s="34">
        <v>29.474982</v>
      </c>
      <c r="BU6" s="50">
        <f t="shared" si="54"/>
        <v>123.173999999999</v>
      </c>
      <c r="BV6" s="34">
        <v>76.200656</v>
      </c>
      <c r="BW6" s="57">
        <f t="shared" ref="BW6:BW21" si="63">(BV7-BV6)*1000</f>
        <v>136.704000000009</v>
      </c>
      <c r="BX6" s="34">
        <v>510.50216</v>
      </c>
      <c r="BY6" s="57">
        <f t="shared" ref="BY6:BY14" si="64">(BX7-BX6)*1000</f>
        <v>104.559999999992</v>
      </c>
      <c r="BZ6" s="34">
        <v>24.634268</v>
      </c>
      <c r="CA6" s="57">
        <f t="shared" si="3"/>
        <v>0</v>
      </c>
      <c r="CB6" s="34">
        <v>341.266</v>
      </c>
      <c r="CC6" s="57">
        <f t="shared" ref="CC6:CC22" si="65">(CB7-CB6)*1000</f>
        <v>0</v>
      </c>
      <c r="CD6" s="34">
        <v>1541.354</v>
      </c>
      <c r="CE6" s="40">
        <f t="shared" si="55"/>
        <v>5.89499999999998</v>
      </c>
      <c r="CF6" s="71">
        <v>214660.72</v>
      </c>
      <c r="CG6" s="40">
        <f t="shared" si="35"/>
        <v>156.223999999987</v>
      </c>
      <c r="CH6" s="34">
        <v>3086.6</v>
      </c>
      <c r="CI6" s="40">
        <f t="shared" si="36"/>
        <v>700.000000000273</v>
      </c>
      <c r="CJ6" s="34">
        <v>3204.9</v>
      </c>
      <c r="CK6" s="57">
        <f t="shared" ref="CK6:CK30" si="66">(CJ7-CJ6)*1000</f>
        <v>900.000000000091</v>
      </c>
      <c r="CL6" s="47">
        <v>949.67</v>
      </c>
      <c r="CM6" s="57">
        <f t="shared" si="37"/>
        <v>1320.00000000005</v>
      </c>
      <c r="CN6" s="34">
        <v>0</v>
      </c>
      <c r="CO6" s="78"/>
      <c r="CP6" s="78"/>
      <c r="CQ6" s="40">
        <v>0</v>
      </c>
      <c r="CR6" s="34">
        <v>6410998.042</v>
      </c>
      <c r="CS6" s="35">
        <f t="shared" si="38"/>
        <v>2537.53599999938</v>
      </c>
      <c r="CT6" s="34">
        <v>3822.2984</v>
      </c>
      <c r="CU6" s="50">
        <f t="shared" si="39"/>
        <v>104.800000000068</v>
      </c>
      <c r="CV6" s="34">
        <v>233.63904</v>
      </c>
      <c r="CW6" s="40">
        <f>(CV7-CV6)*1000</f>
        <v>249.340000000018</v>
      </c>
      <c r="CX6" s="82">
        <v>636.6576</v>
      </c>
      <c r="CY6" s="57">
        <f t="shared" si="40"/>
        <v>81.2799999999925</v>
      </c>
      <c r="CZ6" s="78"/>
      <c r="DA6" s="34">
        <v>1351.9663</v>
      </c>
      <c r="DB6" s="50">
        <f t="shared" si="41"/>
        <v>234.1351</v>
      </c>
      <c r="DC6" s="35">
        <f t="shared" si="4"/>
        <v>9278.18799999984</v>
      </c>
      <c r="DD6" s="34">
        <v>4018.7736</v>
      </c>
      <c r="DE6" s="50">
        <f t="shared" si="42"/>
        <v>1733.99999999992</v>
      </c>
      <c r="DF6" s="34">
        <v>0</v>
      </c>
      <c r="DG6" s="57">
        <f>DF7-DF6</f>
        <v>0</v>
      </c>
      <c r="DH6" s="34">
        <v>3832.1524</v>
      </c>
      <c r="DI6" s="57">
        <f t="shared" si="43"/>
        <v>250.800000000254</v>
      </c>
      <c r="DJ6" s="34">
        <v>298.95366</v>
      </c>
      <c r="DK6" s="50">
        <f t="shared" si="44"/>
        <v>146.079999999984</v>
      </c>
      <c r="DL6" s="53">
        <v>15693.32</v>
      </c>
      <c r="DM6" s="63">
        <f t="shared" si="45"/>
        <v>342.337600000001</v>
      </c>
      <c r="DN6" s="34">
        <v>17124.168</v>
      </c>
      <c r="DO6" s="50">
        <f t="shared" si="46"/>
        <v>55.0799999999981</v>
      </c>
      <c r="DP6" s="34">
        <v>158.857</v>
      </c>
      <c r="DQ6" s="57">
        <f t="shared" si="47"/>
        <v>287.000000000006</v>
      </c>
      <c r="DR6" s="92">
        <v>40134</v>
      </c>
      <c r="DS6" s="92">
        <v>11026</v>
      </c>
      <c r="DT6" s="93">
        <f t="shared" si="5"/>
        <v>51160</v>
      </c>
      <c r="DU6" s="94">
        <v>2380</v>
      </c>
      <c r="DV6" s="96">
        <v>13009</v>
      </c>
      <c r="DW6" s="96">
        <v>1912</v>
      </c>
      <c r="DX6" s="95"/>
      <c r="DY6" s="109">
        <f t="shared" ref="DY6:DY27" si="67">DM6</f>
        <v>342.337600000001</v>
      </c>
      <c r="DZ6" s="110">
        <f>DS6/DU6</f>
        <v>4.6327731092437</v>
      </c>
      <c r="EA6" s="111"/>
      <c r="EB6" s="112">
        <f t="shared" ref="EB6:EB27" si="68">BS6</f>
        <v>181.389999999993</v>
      </c>
      <c r="EC6" s="112">
        <f t="shared" ref="EC6:EC27" si="69">BU6</f>
        <v>123.173999999999</v>
      </c>
      <c r="ED6" s="112">
        <f t="shared" ref="ED6:ED27" si="70">BW6</f>
        <v>136.704000000009</v>
      </c>
      <c r="EE6" s="112">
        <f t="shared" ref="EE6:EE27" si="71">BY6</f>
        <v>104.559999999992</v>
      </c>
      <c r="EF6" s="112">
        <f t="shared" ref="EF6:EF27" si="72">CA6</f>
        <v>0</v>
      </c>
      <c r="EG6" s="112">
        <f t="shared" ref="EG6:EG27" si="73">CC6</f>
        <v>0</v>
      </c>
      <c r="EH6" s="119">
        <f t="shared" si="56"/>
        <v>545.827999999993</v>
      </c>
      <c r="EK6" s="111" t="s">
        <v>87</v>
      </c>
      <c r="EL6" s="111" t="s">
        <v>88</v>
      </c>
      <c r="EM6" s="111" t="s">
        <v>89</v>
      </c>
      <c r="EY6" s="113">
        <f t="shared" si="57"/>
        <v>1042.652</v>
      </c>
      <c r="EZ6" s="113">
        <f t="shared" si="58"/>
        <v>545.827999999993</v>
      </c>
      <c r="FA6" s="124">
        <f t="shared" si="6"/>
        <v>9278.18799999984</v>
      </c>
      <c r="FB6" s="113">
        <f t="shared" si="48"/>
        <v>1753.99999999996</v>
      </c>
      <c r="FC6" s="113">
        <f t="shared" si="49"/>
        <v>264.799999999923</v>
      </c>
      <c r="FD6" s="113">
        <f t="shared" si="59"/>
        <v>900.02000000004</v>
      </c>
      <c r="FE6" s="113">
        <f t="shared" si="50"/>
        <v>1048.23999999996</v>
      </c>
      <c r="FF6" s="113">
        <f t="shared" si="51"/>
        <v>1733.99999999992</v>
      </c>
      <c r="FG6" s="113">
        <f t="shared" si="52"/>
        <v>3577.12800000003</v>
      </c>
      <c r="FH6" s="113" t="e">
        <f>#REF!</f>
        <v>#REF!</v>
      </c>
      <c r="FI6" s="124" t="e">
        <f t="shared" si="60"/>
        <v>#REF!</v>
      </c>
      <c r="GD6" s="18"/>
    </row>
    <row r="7" s="18" customFormat="1" ht="24.95" customHeight="1" spans="1:165">
      <c r="A7" s="33">
        <v>45721</v>
      </c>
      <c r="B7" s="34">
        <v>27.494094</v>
      </c>
      <c r="C7" s="35">
        <f t="shared" si="7"/>
        <v>126.228000000001</v>
      </c>
      <c r="D7" s="39">
        <v>11083.996</v>
      </c>
      <c r="E7" s="40">
        <f t="shared" si="8"/>
        <v>30.1460000000006</v>
      </c>
      <c r="F7" s="34">
        <v>0</v>
      </c>
      <c r="G7" s="40">
        <f t="shared" si="9"/>
        <v>0</v>
      </c>
      <c r="H7" s="34">
        <v>129.31483</v>
      </c>
      <c r="I7" s="40">
        <f t="shared" si="10"/>
        <v>1457.51000000001</v>
      </c>
      <c r="J7" s="34">
        <v>4350.6416</v>
      </c>
      <c r="K7" s="35">
        <f t="shared" si="11"/>
        <v>39.0704000000005</v>
      </c>
      <c r="L7" s="34">
        <v>19761.309</v>
      </c>
      <c r="M7" s="44">
        <f t="shared" si="12"/>
        <v>110.784</v>
      </c>
      <c r="N7" s="34">
        <v>3366.678</v>
      </c>
      <c r="O7" s="40">
        <f t="shared" si="13"/>
        <v>4376.0000000002</v>
      </c>
      <c r="P7" s="34">
        <v>56.457272</v>
      </c>
      <c r="Q7" s="52">
        <f t="shared" si="14"/>
        <v>208.059999999996</v>
      </c>
      <c r="R7" s="34">
        <v>2113985.799</v>
      </c>
      <c r="S7" s="54">
        <f t="shared" si="15"/>
        <v>3784.72799999965</v>
      </c>
      <c r="T7" s="34">
        <v>2328.3782</v>
      </c>
      <c r="U7" s="52">
        <f t="shared" si="61"/>
        <v>3132.59999999991</v>
      </c>
      <c r="V7" s="34">
        <v>597.15724</v>
      </c>
      <c r="W7" s="40">
        <f t="shared" si="16"/>
        <v>1261.39999999998</v>
      </c>
      <c r="X7" s="34">
        <v>49.995428</v>
      </c>
      <c r="Y7" s="40">
        <f t="shared" si="17"/>
        <v>14524.0000000015</v>
      </c>
      <c r="Z7" s="34">
        <v>127.87037</v>
      </c>
      <c r="AA7" s="40">
        <f t="shared" si="18"/>
        <v>333.500000000001</v>
      </c>
      <c r="AB7" s="34">
        <v>108.64263</v>
      </c>
      <c r="AC7" s="40">
        <f t="shared" si="19"/>
        <v>473.816999999997</v>
      </c>
      <c r="AD7" s="34">
        <v>743832.154</v>
      </c>
      <c r="AE7" s="44">
        <f t="shared" si="20"/>
        <v>487.386000000057</v>
      </c>
      <c r="AF7" s="34">
        <v>3287505.457</v>
      </c>
      <c r="AG7" s="44">
        <f t="shared" si="21"/>
        <v>532.081000000238</v>
      </c>
      <c r="AH7" s="38">
        <v>1879.4122</v>
      </c>
      <c r="AI7" s="40">
        <f t="shared" si="22"/>
        <v>3694.79999999999</v>
      </c>
      <c r="AJ7" s="34">
        <v>231.51674</v>
      </c>
      <c r="AK7" s="40">
        <f t="shared" si="23"/>
        <v>818.340000000006</v>
      </c>
      <c r="AL7" s="34">
        <v>649.64068</v>
      </c>
      <c r="AM7" s="40">
        <f t="shared" si="24"/>
        <v>1690.47999999998</v>
      </c>
      <c r="AN7" s="34">
        <v>345.64068</v>
      </c>
      <c r="AO7" s="50">
        <f t="shared" si="25"/>
        <v>612.279999999998</v>
      </c>
      <c r="AP7" s="58">
        <v>3967.0032</v>
      </c>
      <c r="AQ7" s="50">
        <f t="shared" si="26"/>
        <v>38.7999999998101</v>
      </c>
      <c r="AR7" s="34">
        <v>275.27514</v>
      </c>
      <c r="AS7" s="35">
        <f t="shared" si="0"/>
        <v>1029.83999999998</v>
      </c>
      <c r="AT7" s="34">
        <v>320.11812</v>
      </c>
      <c r="AU7" s="57">
        <f t="shared" si="1"/>
        <v>1156.66000000004</v>
      </c>
      <c r="AV7" s="34">
        <v>199613.942</v>
      </c>
      <c r="AW7" s="40">
        <f t="shared" si="2"/>
        <v>286.690000000002</v>
      </c>
      <c r="AX7" s="61">
        <v>48677.291</v>
      </c>
      <c r="AY7" s="40">
        <f t="shared" si="27"/>
        <v>101</v>
      </c>
      <c r="AZ7" s="34">
        <v>1706.417</v>
      </c>
      <c r="BA7" s="50">
        <f t="shared" si="28"/>
        <v>1874.00000000002</v>
      </c>
      <c r="BB7" s="34">
        <v>637.02792</v>
      </c>
      <c r="BC7" s="50">
        <f t="shared" si="29"/>
        <v>0</v>
      </c>
      <c r="BD7" s="34">
        <v>939.2504</v>
      </c>
      <c r="BE7" s="62">
        <f t="shared" si="62"/>
        <v>219.600000000014</v>
      </c>
      <c r="BF7" s="34">
        <v>16071</v>
      </c>
      <c r="BG7" s="50">
        <f t="shared" ref="BG7:BG27" si="74">(BF8-BF7)*10</f>
        <v>0</v>
      </c>
      <c r="BH7" s="34">
        <v>16532</v>
      </c>
      <c r="BI7" s="50">
        <f t="shared" si="53"/>
        <v>5220</v>
      </c>
      <c r="BJ7" s="34">
        <v>29659</v>
      </c>
      <c r="BK7" s="44">
        <f t="shared" si="30"/>
        <v>3740</v>
      </c>
      <c r="BL7" s="34">
        <v>4559.3604</v>
      </c>
      <c r="BM7" s="50">
        <f t="shared" si="31"/>
        <v>10757.6000000008</v>
      </c>
      <c r="BN7" s="53">
        <v>0</v>
      </c>
      <c r="BO7" s="67">
        <v>0</v>
      </c>
      <c r="BP7" s="34">
        <v>43.03974</v>
      </c>
      <c r="BQ7" s="50">
        <f t="shared" si="32"/>
        <v>883.423999999998</v>
      </c>
      <c r="BR7" s="34">
        <v>108.23875</v>
      </c>
      <c r="BS7" s="57">
        <f t="shared" si="33"/>
        <v>181.920000000005</v>
      </c>
      <c r="BT7" s="34">
        <v>29.598156</v>
      </c>
      <c r="BU7" s="50">
        <f t="shared" si="54"/>
        <v>124.672</v>
      </c>
      <c r="BV7" s="34">
        <v>76.33736</v>
      </c>
      <c r="BW7" s="57">
        <f t="shared" si="63"/>
        <v>142.359999999996</v>
      </c>
      <c r="BX7" s="34">
        <v>510.60672</v>
      </c>
      <c r="BY7" s="57">
        <f t="shared" si="64"/>
        <v>107.680000000016</v>
      </c>
      <c r="BZ7" s="34">
        <v>24.634268</v>
      </c>
      <c r="CA7" s="57">
        <f t="shared" si="3"/>
        <v>0</v>
      </c>
      <c r="CB7" s="34">
        <v>341.266</v>
      </c>
      <c r="CC7" s="57">
        <f t="shared" si="65"/>
        <v>0</v>
      </c>
      <c r="CD7" s="34">
        <v>1547.249</v>
      </c>
      <c r="CE7" s="40">
        <f t="shared" si="55"/>
        <v>8.09199999999987</v>
      </c>
      <c r="CF7" s="71">
        <v>214816.944</v>
      </c>
      <c r="CG7" s="40">
        <f t="shared" si="35"/>
        <v>185.824000000022</v>
      </c>
      <c r="CH7" s="34">
        <v>3087.3</v>
      </c>
      <c r="CI7" s="40">
        <f t="shared" si="36"/>
        <v>699.999999999818</v>
      </c>
      <c r="CJ7" s="34">
        <v>3205.8</v>
      </c>
      <c r="CK7" s="57">
        <f t="shared" si="66"/>
        <v>899.999999999636</v>
      </c>
      <c r="CL7" s="47">
        <v>950.99</v>
      </c>
      <c r="CM7" s="57">
        <f t="shared" si="37"/>
        <v>1230.00000000002</v>
      </c>
      <c r="CN7" s="34">
        <v>0</v>
      </c>
      <c r="CO7" s="79"/>
      <c r="CP7" s="79"/>
      <c r="CQ7" s="40">
        <v>0</v>
      </c>
      <c r="CR7" s="34">
        <v>6413535.578</v>
      </c>
      <c r="CS7" s="35">
        <f t="shared" si="38"/>
        <v>2563.86600000039</v>
      </c>
      <c r="CT7" s="34">
        <v>3822.4032</v>
      </c>
      <c r="CU7" s="50">
        <f t="shared" si="39"/>
        <v>989.999999999782</v>
      </c>
      <c r="CV7" s="34">
        <v>233.88838</v>
      </c>
      <c r="CW7" s="40">
        <f t="shared" ref="CW7:CW27" si="75">(CV8-CV7)*1000</f>
        <v>253.999999999991</v>
      </c>
      <c r="CX7" s="82">
        <v>636.73888</v>
      </c>
      <c r="CY7" s="57">
        <f t="shared" si="40"/>
        <v>82.2000000000571</v>
      </c>
      <c r="CZ7" s="79"/>
      <c r="DA7" s="34">
        <v>1586.1014</v>
      </c>
      <c r="DB7" s="50">
        <f t="shared" si="41"/>
        <v>349.3552</v>
      </c>
      <c r="DC7" s="35">
        <f t="shared" si="4"/>
        <v>8643.50799999962</v>
      </c>
      <c r="DD7" s="34">
        <v>4020.5076</v>
      </c>
      <c r="DE7" s="50">
        <f t="shared" si="42"/>
        <v>2021.20000000014</v>
      </c>
      <c r="DF7" s="34">
        <v>0</v>
      </c>
      <c r="DG7" s="57">
        <f t="shared" ref="DG7:DG16" si="76">DF8-DF7</f>
        <v>0</v>
      </c>
      <c r="DH7" s="34">
        <v>3832.4032</v>
      </c>
      <c r="DI7" s="57">
        <f t="shared" si="43"/>
        <v>333.199999999579</v>
      </c>
      <c r="DJ7" s="34">
        <v>299.09974</v>
      </c>
      <c r="DK7" s="50">
        <f t="shared" si="44"/>
        <v>139.160000000004</v>
      </c>
      <c r="DL7" s="53">
        <v>15809.92</v>
      </c>
      <c r="DM7" s="63">
        <f t="shared" si="45"/>
        <v>454.757039999998</v>
      </c>
      <c r="DN7" s="34">
        <v>17179.248</v>
      </c>
      <c r="DO7" s="50">
        <f t="shared" si="46"/>
        <v>59.3640000000014</v>
      </c>
      <c r="DP7" s="34">
        <v>159.144</v>
      </c>
      <c r="DQ7" s="57">
        <f t="shared" si="47"/>
        <v>308.999999999997</v>
      </c>
      <c r="DR7" s="92">
        <v>41170.4</v>
      </c>
      <c r="DS7" s="92">
        <v>10319</v>
      </c>
      <c r="DT7" s="93">
        <f t="shared" si="5"/>
        <v>51489.4</v>
      </c>
      <c r="DU7" s="97">
        <v>2823</v>
      </c>
      <c r="DV7" s="96">
        <v>10004</v>
      </c>
      <c r="DW7" s="96">
        <v>3457</v>
      </c>
      <c r="DX7" s="75"/>
      <c r="DY7" s="109">
        <f t="shared" si="67"/>
        <v>454.757039999998</v>
      </c>
      <c r="DZ7" s="110">
        <f t="shared" ref="DZ7:DZ20" si="77">DS7/DU7</f>
        <v>3.65533120793482</v>
      </c>
      <c r="EA7" s="48"/>
      <c r="EB7" s="112">
        <f t="shared" si="68"/>
        <v>181.920000000005</v>
      </c>
      <c r="EC7" s="112">
        <f t="shared" si="69"/>
        <v>124.672</v>
      </c>
      <c r="ED7" s="112">
        <f t="shared" si="70"/>
        <v>142.359999999996</v>
      </c>
      <c r="EE7" s="112">
        <f t="shared" si="71"/>
        <v>107.680000000016</v>
      </c>
      <c r="EF7" s="112">
        <f t="shared" si="72"/>
        <v>0</v>
      </c>
      <c r="EG7" s="112">
        <f t="shared" si="73"/>
        <v>0</v>
      </c>
      <c r="EH7" s="119">
        <f t="shared" si="56"/>
        <v>556.632000000018</v>
      </c>
      <c r="EK7" s="120" t="s">
        <v>90</v>
      </c>
      <c r="EL7" s="120">
        <v>9717941162</v>
      </c>
      <c r="EM7" s="120" t="s">
        <v>91</v>
      </c>
      <c r="EY7" s="113">
        <f t="shared" si="57"/>
        <v>883.423999999998</v>
      </c>
      <c r="EZ7" s="113">
        <f t="shared" si="58"/>
        <v>556.632000000018</v>
      </c>
      <c r="FA7" s="124">
        <f t="shared" si="6"/>
        <v>8643.50799999962</v>
      </c>
      <c r="FB7" s="113">
        <f t="shared" si="48"/>
        <v>612.279999999998</v>
      </c>
      <c r="FC7" s="113">
        <f t="shared" si="49"/>
        <v>38.7999999998101</v>
      </c>
      <c r="FD7" s="113">
        <f t="shared" si="59"/>
        <v>1029.83999999998</v>
      </c>
      <c r="FE7" s="113">
        <f t="shared" si="50"/>
        <v>1156.66000000004</v>
      </c>
      <c r="FF7" s="113">
        <f t="shared" si="51"/>
        <v>2021.20000000014</v>
      </c>
      <c r="FG7" s="113">
        <f t="shared" si="52"/>
        <v>3784.72799999965</v>
      </c>
      <c r="FH7" s="113" t="e">
        <f>#REF!</f>
        <v>#REF!</v>
      </c>
      <c r="FI7" s="124" t="e">
        <f t="shared" si="60"/>
        <v>#REF!</v>
      </c>
    </row>
    <row r="8" s="18" customFormat="1" ht="24.95" customHeight="1" spans="1:165">
      <c r="A8" s="33">
        <v>45722</v>
      </c>
      <c r="B8" s="34">
        <v>27.620322</v>
      </c>
      <c r="C8" s="35">
        <f t="shared" si="7"/>
        <v>141.359999999999</v>
      </c>
      <c r="D8" s="39">
        <v>11114.142</v>
      </c>
      <c r="E8" s="40">
        <f t="shared" si="8"/>
        <v>39.223</v>
      </c>
      <c r="F8" s="34">
        <v>0</v>
      </c>
      <c r="G8" s="40">
        <f t="shared" si="9"/>
        <v>0</v>
      </c>
      <c r="H8" s="34">
        <v>130.77234</v>
      </c>
      <c r="I8" s="40">
        <f t="shared" si="10"/>
        <v>1333.92999999998</v>
      </c>
      <c r="J8" s="34">
        <v>4389.712</v>
      </c>
      <c r="K8" s="35">
        <f t="shared" si="11"/>
        <v>36.9655999999995</v>
      </c>
      <c r="L8" s="34">
        <v>19872.093</v>
      </c>
      <c r="M8" s="44">
        <f t="shared" si="12"/>
        <v>127.385999999999</v>
      </c>
      <c r="N8" s="34">
        <v>3371.054</v>
      </c>
      <c r="O8" s="40">
        <f t="shared" si="13"/>
        <v>4148.99999999989</v>
      </c>
      <c r="P8" s="34">
        <v>56.665332</v>
      </c>
      <c r="Q8" s="52">
        <f t="shared" si="14"/>
        <v>227.144000000003</v>
      </c>
      <c r="R8" s="34">
        <v>2117770.527</v>
      </c>
      <c r="S8" s="54">
        <f t="shared" si="15"/>
        <v>3793.92300000042</v>
      </c>
      <c r="T8" s="34">
        <v>2331.5108</v>
      </c>
      <c r="U8" s="52">
        <f t="shared" si="61"/>
        <v>2537.60000000011</v>
      </c>
      <c r="V8" s="34">
        <v>598.41864</v>
      </c>
      <c r="W8" s="40">
        <f t="shared" si="16"/>
        <v>1212.99999999997</v>
      </c>
      <c r="X8" s="34">
        <v>50.009952</v>
      </c>
      <c r="Y8" s="40">
        <f t="shared" si="17"/>
        <v>14332.0000000031</v>
      </c>
      <c r="Z8" s="34">
        <v>128.20387</v>
      </c>
      <c r="AA8" s="40">
        <f t="shared" si="18"/>
        <v>327.640000000002</v>
      </c>
      <c r="AB8" s="34">
        <v>109.116447</v>
      </c>
      <c r="AC8" s="40">
        <f t="shared" si="19"/>
        <v>471.253000000004</v>
      </c>
      <c r="AD8" s="34">
        <v>744319.54</v>
      </c>
      <c r="AE8" s="44">
        <f t="shared" si="20"/>
        <v>424.42499999993</v>
      </c>
      <c r="AF8" s="34">
        <v>3288037.538</v>
      </c>
      <c r="AG8" s="44">
        <f t="shared" si="21"/>
        <v>517.68899999978</v>
      </c>
      <c r="AH8" s="38">
        <v>1883.107</v>
      </c>
      <c r="AI8" s="40">
        <f t="shared" si="22"/>
        <v>3880.40000000001</v>
      </c>
      <c r="AJ8" s="34">
        <v>232.33508</v>
      </c>
      <c r="AK8" s="40">
        <f t="shared" si="23"/>
        <v>907.099999999986</v>
      </c>
      <c r="AL8" s="34">
        <v>651.33116</v>
      </c>
      <c r="AM8" s="40">
        <f t="shared" si="24"/>
        <v>1765.92000000005</v>
      </c>
      <c r="AN8" s="34">
        <v>346.25296</v>
      </c>
      <c r="AO8" s="50">
        <f t="shared" si="25"/>
        <v>2194.80000000004</v>
      </c>
      <c r="AP8" s="58">
        <v>3967.042</v>
      </c>
      <c r="AQ8" s="50">
        <f t="shared" si="26"/>
        <v>0</v>
      </c>
      <c r="AR8" s="34">
        <v>276.30498</v>
      </c>
      <c r="AS8" s="35">
        <f t="shared" si="0"/>
        <v>0</v>
      </c>
      <c r="AT8" s="34">
        <v>321.27478</v>
      </c>
      <c r="AU8" s="57">
        <f t="shared" si="1"/>
        <v>975.259999999992</v>
      </c>
      <c r="AV8" s="34">
        <v>199900.632</v>
      </c>
      <c r="AW8" s="40">
        <f t="shared" si="2"/>
        <v>284.737999999983</v>
      </c>
      <c r="AX8" s="59">
        <v>48778.291</v>
      </c>
      <c r="AY8" s="40">
        <f t="shared" si="27"/>
        <v>88.7289999999994</v>
      </c>
      <c r="AZ8" s="34">
        <v>1708.291</v>
      </c>
      <c r="BA8" s="50">
        <f t="shared" si="28"/>
        <v>2453.99999999995</v>
      </c>
      <c r="BB8" s="34">
        <v>637.02792</v>
      </c>
      <c r="BC8" s="50">
        <f t="shared" si="29"/>
        <v>0</v>
      </c>
      <c r="BD8" s="34">
        <v>939.47</v>
      </c>
      <c r="BE8" s="62">
        <f t="shared" si="62"/>
        <v>196.399999999926</v>
      </c>
      <c r="BF8" s="34">
        <v>16071</v>
      </c>
      <c r="BG8" s="50">
        <f t="shared" si="74"/>
        <v>0</v>
      </c>
      <c r="BH8" s="34">
        <v>17054</v>
      </c>
      <c r="BI8" s="50">
        <f t="shared" si="53"/>
        <v>4980</v>
      </c>
      <c r="BJ8" s="34">
        <v>30033</v>
      </c>
      <c r="BK8" s="44">
        <f t="shared" si="30"/>
        <v>3750</v>
      </c>
      <c r="BL8" s="34">
        <v>4570.118</v>
      </c>
      <c r="BM8" s="50">
        <f t="shared" si="31"/>
        <v>12015.5999999997</v>
      </c>
      <c r="BN8" s="53">
        <v>0</v>
      </c>
      <c r="BO8" s="50">
        <f>(BN9-BN8)*10</f>
        <v>0</v>
      </c>
      <c r="BP8" s="34">
        <v>43.923164</v>
      </c>
      <c r="BQ8" s="50">
        <f t="shared" si="32"/>
        <v>1042.93</v>
      </c>
      <c r="BR8" s="34">
        <v>108.42067</v>
      </c>
      <c r="BS8" s="57">
        <f t="shared" si="33"/>
        <v>177.620000000005</v>
      </c>
      <c r="BT8" s="34">
        <v>29.722828</v>
      </c>
      <c r="BU8" s="50">
        <f t="shared" si="54"/>
        <v>123.434</v>
      </c>
      <c r="BV8" s="34">
        <v>76.47972</v>
      </c>
      <c r="BW8" s="57">
        <f t="shared" si="63"/>
        <v>137.360000000001</v>
      </c>
      <c r="BX8" s="34">
        <v>510.7144</v>
      </c>
      <c r="BY8" s="57">
        <f t="shared" si="64"/>
        <v>109.359999999981</v>
      </c>
      <c r="BZ8" s="34">
        <v>24.634268</v>
      </c>
      <c r="CA8" s="57">
        <f t="shared" si="3"/>
        <v>0</v>
      </c>
      <c r="CB8" s="34">
        <v>341.266</v>
      </c>
      <c r="CC8" s="57">
        <f t="shared" si="65"/>
        <v>0</v>
      </c>
      <c r="CD8" s="34">
        <v>1555.341</v>
      </c>
      <c r="CE8" s="40">
        <f t="shared" si="55"/>
        <v>3.52500000000009</v>
      </c>
      <c r="CF8" s="71">
        <v>215002.768</v>
      </c>
      <c r="CG8" s="40">
        <f t="shared" si="35"/>
        <v>196.207999999984</v>
      </c>
      <c r="CH8" s="34">
        <v>3088</v>
      </c>
      <c r="CI8" s="40">
        <f t="shared" si="36"/>
        <v>699.999999999818</v>
      </c>
      <c r="CJ8" s="34">
        <v>3206.7</v>
      </c>
      <c r="CK8" s="57">
        <f t="shared" si="66"/>
        <v>900.000000000091</v>
      </c>
      <c r="CL8" s="47">
        <v>952.22</v>
      </c>
      <c r="CM8" s="57">
        <f t="shared" si="37"/>
        <v>1120</v>
      </c>
      <c r="CN8" s="34">
        <v>0</v>
      </c>
      <c r="CO8" s="80"/>
      <c r="CP8" s="80"/>
      <c r="CQ8" s="50">
        <f>(CP9-CP8)*10</f>
        <v>0</v>
      </c>
      <c r="CR8" s="34">
        <v>6416099.444</v>
      </c>
      <c r="CS8" s="35">
        <f t="shared" si="38"/>
        <v>2589.09999999963</v>
      </c>
      <c r="CT8" s="34">
        <v>3823.3932</v>
      </c>
      <c r="CU8" s="50">
        <f t="shared" si="39"/>
        <v>594.000000000051</v>
      </c>
      <c r="CV8" s="34">
        <v>234.14238</v>
      </c>
      <c r="CW8" s="40">
        <f t="shared" si="75"/>
        <v>8.27999999998497</v>
      </c>
      <c r="CX8" s="82">
        <v>636.82108</v>
      </c>
      <c r="CY8" s="57">
        <f t="shared" si="40"/>
        <v>82.2799999999688</v>
      </c>
      <c r="CZ8" s="80"/>
      <c r="DA8" s="34">
        <v>1935.4566</v>
      </c>
      <c r="DB8" s="50">
        <f t="shared" si="41"/>
        <v>330.0388</v>
      </c>
      <c r="DC8" s="35">
        <f t="shared" si="4"/>
        <v>8910.38300000026</v>
      </c>
      <c r="DD8" s="34">
        <v>4022.5288</v>
      </c>
      <c r="DE8" s="50">
        <f t="shared" si="42"/>
        <v>1946.39999999981</v>
      </c>
      <c r="DF8" s="34">
        <v>0</v>
      </c>
      <c r="DG8" s="57">
        <f t="shared" si="76"/>
        <v>0</v>
      </c>
      <c r="DH8" s="34">
        <v>3832.7364</v>
      </c>
      <c r="DI8" s="57">
        <f t="shared" si="43"/>
        <v>387.000000000171</v>
      </c>
      <c r="DJ8" s="34">
        <v>299.2389</v>
      </c>
      <c r="DK8" s="50">
        <f t="shared" si="44"/>
        <v>143.880000000024</v>
      </c>
      <c r="DL8" s="53">
        <v>15964.81</v>
      </c>
      <c r="DM8" s="63">
        <f t="shared" si="45"/>
        <v>0</v>
      </c>
      <c r="DN8" s="34">
        <v>17238.612</v>
      </c>
      <c r="DO8" s="50">
        <f t="shared" si="46"/>
        <v>55.7549999999974</v>
      </c>
      <c r="DP8" s="58">
        <v>159.453</v>
      </c>
      <c r="DQ8" s="57">
        <f t="shared" si="47"/>
        <v>294.999999999987</v>
      </c>
      <c r="DR8" s="92">
        <v>51872.0000000003</v>
      </c>
      <c r="DS8" s="92">
        <v>0</v>
      </c>
      <c r="DT8" s="93">
        <f t="shared" si="5"/>
        <v>51872.0000000003</v>
      </c>
      <c r="DU8" s="96">
        <v>0</v>
      </c>
      <c r="DV8" s="96">
        <v>10004</v>
      </c>
      <c r="DW8" s="96">
        <v>104475</v>
      </c>
      <c r="DX8" s="75"/>
      <c r="DY8" s="109">
        <f t="shared" si="67"/>
        <v>0</v>
      </c>
      <c r="DZ8" s="113" t="e">
        <f t="shared" si="77"/>
        <v>#DIV/0!</v>
      </c>
      <c r="EA8" s="48"/>
      <c r="EB8" s="112">
        <f t="shared" si="68"/>
        <v>177.620000000005</v>
      </c>
      <c r="EC8" s="112">
        <f t="shared" si="69"/>
        <v>123.434</v>
      </c>
      <c r="ED8" s="112">
        <f t="shared" si="70"/>
        <v>137.360000000001</v>
      </c>
      <c r="EE8" s="112">
        <f t="shared" si="71"/>
        <v>109.359999999981</v>
      </c>
      <c r="EF8" s="112">
        <f t="shared" si="72"/>
        <v>0</v>
      </c>
      <c r="EG8" s="112">
        <f t="shared" si="73"/>
        <v>0</v>
      </c>
      <c r="EH8" s="119">
        <f t="shared" si="56"/>
        <v>547.773999999986</v>
      </c>
      <c r="EK8" s="120" t="s">
        <v>92</v>
      </c>
      <c r="EL8" s="120">
        <v>7499054321</v>
      </c>
      <c r="EM8" s="120" t="s">
        <v>91</v>
      </c>
      <c r="EY8" s="113">
        <f t="shared" si="57"/>
        <v>1042.93</v>
      </c>
      <c r="EZ8" s="113">
        <f t="shared" si="58"/>
        <v>547.773999999986</v>
      </c>
      <c r="FA8" s="124">
        <f t="shared" si="6"/>
        <v>8910.38300000026</v>
      </c>
      <c r="FB8" s="113">
        <f t="shared" si="48"/>
        <v>2194.80000000004</v>
      </c>
      <c r="FC8" s="113">
        <f t="shared" si="49"/>
        <v>0</v>
      </c>
      <c r="FD8" s="113">
        <f t="shared" si="59"/>
        <v>0</v>
      </c>
      <c r="FE8" s="113">
        <f t="shared" si="50"/>
        <v>975.259999999992</v>
      </c>
      <c r="FF8" s="113">
        <f t="shared" si="51"/>
        <v>1946.39999999981</v>
      </c>
      <c r="FG8" s="113">
        <f t="shared" si="52"/>
        <v>3793.92300000042</v>
      </c>
      <c r="FH8" s="113" t="e">
        <f>#REF!</f>
        <v>#REF!</v>
      </c>
      <c r="FI8" s="124" t="e">
        <f t="shared" si="60"/>
        <v>#REF!</v>
      </c>
    </row>
    <row r="9" s="18" customFormat="1" ht="24.95" customHeight="1" spans="1:165">
      <c r="A9" s="33">
        <v>45723</v>
      </c>
      <c r="B9" s="34">
        <v>27.761682</v>
      </c>
      <c r="C9" s="35">
        <f t="shared" si="7"/>
        <v>113.827999999998</v>
      </c>
      <c r="D9" s="39">
        <v>11153.365</v>
      </c>
      <c r="E9" s="40">
        <f t="shared" si="8"/>
        <v>36.1470000000008</v>
      </c>
      <c r="F9" s="34">
        <v>0</v>
      </c>
      <c r="G9" s="40">
        <f t="shared" si="9"/>
        <v>0</v>
      </c>
      <c r="H9" s="34">
        <v>132.10627</v>
      </c>
      <c r="I9" s="40">
        <f t="shared" si="10"/>
        <v>1310.13000000002</v>
      </c>
      <c r="J9" s="34">
        <v>4426.6776</v>
      </c>
      <c r="K9" s="35">
        <f t="shared" si="11"/>
        <v>38.8407999999999</v>
      </c>
      <c r="L9" s="34">
        <v>19999.479</v>
      </c>
      <c r="M9" s="44">
        <f t="shared" si="12"/>
        <v>116.773000000001</v>
      </c>
      <c r="N9" s="34">
        <v>3375.203</v>
      </c>
      <c r="O9" s="40">
        <f t="shared" si="13"/>
        <v>4414.00000000021</v>
      </c>
      <c r="P9" s="34">
        <v>56.892476</v>
      </c>
      <c r="Q9" s="52">
        <f t="shared" si="14"/>
        <v>262.507999999997</v>
      </c>
      <c r="R9" s="34">
        <v>2121564.45</v>
      </c>
      <c r="S9" s="54">
        <f t="shared" si="15"/>
        <v>3804.37299999967</v>
      </c>
      <c r="T9" s="34">
        <v>2334.0484</v>
      </c>
      <c r="U9" s="52">
        <f t="shared" si="61"/>
        <v>2994.59999999999</v>
      </c>
      <c r="V9" s="34">
        <v>599.63164</v>
      </c>
      <c r="W9" s="40">
        <f t="shared" si="16"/>
        <v>1298.28000000009</v>
      </c>
      <c r="X9" s="34">
        <v>50.024284</v>
      </c>
      <c r="Y9" s="40">
        <f t="shared" si="17"/>
        <v>15035.9999999949</v>
      </c>
      <c r="Z9" s="34">
        <v>128.53151</v>
      </c>
      <c r="AA9" s="40">
        <f t="shared" si="18"/>
        <v>355.919999999998</v>
      </c>
      <c r="AB9" s="34">
        <v>109.5877</v>
      </c>
      <c r="AC9" s="40">
        <f t="shared" si="19"/>
        <v>498.869999999997</v>
      </c>
      <c r="AD9" s="34">
        <v>744743.965</v>
      </c>
      <c r="AE9" s="44">
        <f t="shared" si="20"/>
        <v>410.785000000033</v>
      </c>
      <c r="AF9" s="34">
        <v>3288555.227</v>
      </c>
      <c r="AG9" s="44">
        <f t="shared" si="21"/>
        <v>602.939000000246</v>
      </c>
      <c r="AH9" s="38">
        <v>1886.9874</v>
      </c>
      <c r="AI9" s="40">
        <f t="shared" si="22"/>
        <v>3997.00000000007</v>
      </c>
      <c r="AJ9" s="34">
        <v>233.24218</v>
      </c>
      <c r="AK9" s="40">
        <f t="shared" si="23"/>
        <v>922.620000000023</v>
      </c>
      <c r="AL9" s="34">
        <v>653.09708</v>
      </c>
      <c r="AM9" s="40">
        <f t="shared" si="24"/>
        <v>1816.04000000004</v>
      </c>
      <c r="AN9" s="34">
        <v>348.44776</v>
      </c>
      <c r="AO9" s="50">
        <f t="shared" si="25"/>
        <v>962.35999999999</v>
      </c>
      <c r="AP9" s="58">
        <v>3967.042</v>
      </c>
      <c r="AQ9" s="50">
        <f t="shared" si="26"/>
        <v>0</v>
      </c>
      <c r="AR9" s="34">
        <v>276.30498</v>
      </c>
      <c r="AS9" s="40">
        <f t="shared" ref="AS9:AU14" si="78">(AR10-AR9)*1000</f>
        <v>1286.62000000003</v>
      </c>
      <c r="AT9" s="34">
        <v>322.25004</v>
      </c>
      <c r="AU9" s="57">
        <f t="shared" si="1"/>
        <v>1106.04000000001</v>
      </c>
      <c r="AV9" s="34">
        <v>200185.37</v>
      </c>
      <c r="AW9" s="40">
        <f t="shared" ref="AW9:AW27" si="79">(AV10-AV9)</f>
        <v>296.966000000015</v>
      </c>
      <c r="AX9" s="61">
        <v>48867.02</v>
      </c>
      <c r="AY9" s="40">
        <f t="shared" ref="AY9:AY14" si="80">AX10-AX9</f>
        <v>102.991000000002</v>
      </c>
      <c r="AZ9" s="34">
        <v>1710.745</v>
      </c>
      <c r="BA9" s="50">
        <f t="shared" si="28"/>
        <v>2293.00000000012</v>
      </c>
      <c r="BB9" s="34">
        <v>637.02792</v>
      </c>
      <c r="BC9" s="50">
        <f t="shared" si="29"/>
        <v>122.719999999958</v>
      </c>
      <c r="BD9" s="34">
        <v>939.6664</v>
      </c>
      <c r="BE9" s="62">
        <f t="shared" si="62"/>
        <v>164.480000000026</v>
      </c>
      <c r="BF9" s="34">
        <v>16071</v>
      </c>
      <c r="BG9" s="50">
        <f t="shared" si="74"/>
        <v>0</v>
      </c>
      <c r="BH9" s="34">
        <v>17552</v>
      </c>
      <c r="BI9" s="50">
        <f t="shared" si="53"/>
        <v>5270</v>
      </c>
      <c r="BJ9" s="34">
        <v>30408</v>
      </c>
      <c r="BK9" s="44">
        <f t="shared" si="30"/>
        <v>3710</v>
      </c>
      <c r="BL9" s="34">
        <v>4582.1336</v>
      </c>
      <c r="BM9" s="50">
        <f t="shared" si="31"/>
        <v>11037.1999999998</v>
      </c>
      <c r="BN9" s="53">
        <v>0</v>
      </c>
      <c r="BO9" s="67">
        <v>0</v>
      </c>
      <c r="BP9" s="34">
        <v>44.966094</v>
      </c>
      <c r="BQ9" s="50">
        <f t="shared" si="32"/>
        <v>1127.818</v>
      </c>
      <c r="BR9" s="34">
        <v>108.59829</v>
      </c>
      <c r="BS9" s="50">
        <f t="shared" si="33"/>
        <v>177.139999999994</v>
      </c>
      <c r="BT9" s="34">
        <v>29.846262</v>
      </c>
      <c r="BU9" s="50">
        <f t="shared" si="54"/>
        <v>124.122</v>
      </c>
      <c r="BV9" s="34">
        <v>76.61708</v>
      </c>
      <c r="BW9" s="57">
        <f t="shared" si="63"/>
        <v>139.920000000004</v>
      </c>
      <c r="BX9" s="34">
        <v>510.82376</v>
      </c>
      <c r="BY9" s="57">
        <f t="shared" si="64"/>
        <v>110.520000000008</v>
      </c>
      <c r="BZ9" s="34">
        <v>24.634268</v>
      </c>
      <c r="CA9" s="57">
        <f t="shared" si="3"/>
        <v>0</v>
      </c>
      <c r="CB9" s="34">
        <v>341.266</v>
      </c>
      <c r="CC9" s="57">
        <f t="shared" si="65"/>
        <v>0</v>
      </c>
      <c r="CD9" s="34">
        <v>1558.866</v>
      </c>
      <c r="CE9" s="40">
        <f t="shared" si="55"/>
        <v>4.7059999999999</v>
      </c>
      <c r="CF9" s="71">
        <v>215198.976</v>
      </c>
      <c r="CG9" s="40">
        <f t="shared" si="35"/>
        <v>208.33600000001</v>
      </c>
      <c r="CH9" s="34">
        <v>3088.7</v>
      </c>
      <c r="CI9" s="40">
        <f t="shared" si="36"/>
        <v>700.000000000273</v>
      </c>
      <c r="CJ9" s="34">
        <v>3207.6</v>
      </c>
      <c r="CK9" s="57">
        <f t="shared" si="66"/>
        <v>800.000000000182</v>
      </c>
      <c r="CL9" s="47">
        <v>953.34</v>
      </c>
      <c r="CM9" s="57">
        <f t="shared" si="37"/>
        <v>1219.99999999991</v>
      </c>
      <c r="CN9" s="34">
        <v>0</v>
      </c>
      <c r="CO9" s="79"/>
      <c r="CP9" s="79"/>
      <c r="CQ9" s="40">
        <v>0</v>
      </c>
      <c r="CR9" s="34">
        <v>6418688.544</v>
      </c>
      <c r="CS9" s="35">
        <f t="shared" si="38"/>
        <v>2730.55099999998</v>
      </c>
      <c r="CT9" s="34">
        <v>3823.9872</v>
      </c>
      <c r="CU9" s="57">
        <f t="shared" ref="CU9:CU27" si="81">(CT10-CT9)*1000</f>
        <v>663.199999999961</v>
      </c>
      <c r="CV9" s="34">
        <v>234.15066</v>
      </c>
      <c r="CW9" s="40">
        <f t="shared" si="75"/>
        <v>9.08000000001152</v>
      </c>
      <c r="CX9" s="82">
        <v>636.90336</v>
      </c>
      <c r="CY9" s="57">
        <f t="shared" si="40"/>
        <v>81.9599999999809</v>
      </c>
      <c r="CZ9" s="79"/>
      <c r="DA9" s="34">
        <v>2265.4954</v>
      </c>
      <c r="DB9" s="50">
        <f t="shared" si="41"/>
        <v>355.7462</v>
      </c>
      <c r="DC9" s="35">
        <f t="shared" si="4"/>
        <v>9114.99299999993</v>
      </c>
      <c r="DD9" s="34">
        <v>4024.4752</v>
      </c>
      <c r="DE9" s="50">
        <f t="shared" si="42"/>
        <v>1955.60000000023</v>
      </c>
      <c r="DF9" s="34">
        <v>0</v>
      </c>
      <c r="DG9" s="57">
        <f t="shared" si="76"/>
        <v>0</v>
      </c>
      <c r="DH9" s="34">
        <v>3833.1234</v>
      </c>
      <c r="DI9" s="57">
        <f t="shared" si="43"/>
        <v>378.600000000006</v>
      </c>
      <c r="DJ9" s="34">
        <v>299.38278</v>
      </c>
      <c r="DK9" s="50">
        <f t="shared" si="44"/>
        <v>259.219999999971</v>
      </c>
      <c r="DL9" s="34">
        <v>15964.81</v>
      </c>
      <c r="DM9" s="63">
        <f t="shared" si="45"/>
        <v>0</v>
      </c>
      <c r="DN9" s="34">
        <v>17294.367</v>
      </c>
      <c r="DO9" s="50">
        <f t="shared" si="46"/>
        <v>52.5770000000011</v>
      </c>
      <c r="DP9" s="58">
        <v>159.748</v>
      </c>
      <c r="DQ9" s="57">
        <f t="shared" si="47"/>
        <v>275.000000000006</v>
      </c>
      <c r="DR9" s="92">
        <v>53211.1999999997</v>
      </c>
      <c r="DS9" s="92">
        <v>0</v>
      </c>
      <c r="DT9" s="93">
        <f t="shared" si="5"/>
        <v>53211.1999999997</v>
      </c>
      <c r="DU9" s="96">
        <v>0</v>
      </c>
      <c r="DV9" s="96">
        <v>9878</v>
      </c>
      <c r="DW9" s="96">
        <v>265</v>
      </c>
      <c r="DX9" s="75"/>
      <c r="DY9" s="109">
        <f t="shared" si="67"/>
        <v>0</v>
      </c>
      <c r="DZ9" s="110" t="e">
        <f t="shared" si="77"/>
        <v>#DIV/0!</v>
      </c>
      <c r="EA9" s="48"/>
      <c r="EB9" s="112">
        <f t="shared" si="68"/>
        <v>177.139999999994</v>
      </c>
      <c r="EC9" s="112">
        <f t="shared" si="69"/>
        <v>124.122</v>
      </c>
      <c r="ED9" s="112">
        <f t="shared" si="70"/>
        <v>139.920000000004</v>
      </c>
      <c r="EE9" s="112">
        <f t="shared" si="71"/>
        <v>110.520000000008</v>
      </c>
      <c r="EF9" s="112">
        <f t="shared" si="72"/>
        <v>0</v>
      </c>
      <c r="EG9" s="112">
        <f t="shared" si="73"/>
        <v>0</v>
      </c>
      <c r="EH9" s="119">
        <f t="shared" si="56"/>
        <v>551.702000000006</v>
      </c>
      <c r="EK9" s="120" t="s">
        <v>93</v>
      </c>
      <c r="EL9" s="120">
        <v>7065108270</v>
      </c>
      <c r="EM9" s="120"/>
      <c r="EY9" s="113">
        <f t="shared" si="57"/>
        <v>1127.818</v>
      </c>
      <c r="EZ9" s="113">
        <f t="shared" si="58"/>
        <v>551.702000000006</v>
      </c>
      <c r="FA9" s="124">
        <f t="shared" si="6"/>
        <v>9114.99299999993</v>
      </c>
      <c r="FB9" s="113">
        <f t="shared" si="48"/>
        <v>962.35999999999</v>
      </c>
      <c r="FC9" s="113">
        <f t="shared" si="49"/>
        <v>0</v>
      </c>
      <c r="FD9" s="113">
        <f t="shared" si="59"/>
        <v>1286.62000000003</v>
      </c>
      <c r="FE9" s="113">
        <f t="shared" si="50"/>
        <v>1106.04000000001</v>
      </c>
      <c r="FF9" s="113">
        <f t="shared" si="51"/>
        <v>1955.60000000023</v>
      </c>
      <c r="FG9" s="113">
        <f t="shared" si="52"/>
        <v>3804.37299999967</v>
      </c>
      <c r="FH9" s="113" t="e">
        <f>#REF!</f>
        <v>#REF!</v>
      </c>
      <c r="FI9" s="124" t="e">
        <f t="shared" si="60"/>
        <v>#REF!</v>
      </c>
    </row>
    <row r="10" s="18" customFormat="1" ht="24.95" customHeight="1" spans="1:165">
      <c r="A10" s="33">
        <v>45724</v>
      </c>
      <c r="B10" s="34">
        <v>27.87551</v>
      </c>
      <c r="C10" s="35">
        <f t="shared" si="7"/>
        <v>86.0979999999998</v>
      </c>
      <c r="D10" s="39">
        <v>11189.512</v>
      </c>
      <c r="E10" s="40">
        <f t="shared" si="8"/>
        <v>34.1569999999992</v>
      </c>
      <c r="F10" s="34">
        <v>0</v>
      </c>
      <c r="G10" s="40">
        <f t="shared" si="9"/>
        <v>0</v>
      </c>
      <c r="H10" s="34">
        <v>133.4164</v>
      </c>
      <c r="I10" s="40">
        <f t="shared" si="10"/>
        <v>1289.75</v>
      </c>
      <c r="J10" s="34">
        <v>4465.5184</v>
      </c>
      <c r="K10" s="35">
        <f t="shared" si="11"/>
        <v>36.6868000000004</v>
      </c>
      <c r="L10" s="34">
        <v>20116.252</v>
      </c>
      <c r="M10" s="44">
        <f t="shared" si="12"/>
        <v>138.800999999999</v>
      </c>
      <c r="N10" s="34">
        <v>3379.617</v>
      </c>
      <c r="O10" s="40">
        <f t="shared" si="13"/>
        <v>4413.99999999976</v>
      </c>
      <c r="P10" s="34">
        <v>57.154984</v>
      </c>
      <c r="Q10" s="52">
        <f t="shared" si="14"/>
        <v>263.007999999999</v>
      </c>
      <c r="R10" s="34">
        <v>2125368.823</v>
      </c>
      <c r="S10" s="54">
        <f t="shared" si="15"/>
        <v>3776.68400000036</v>
      </c>
      <c r="T10" s="34">
        <v>2337.043</v>
      </c>
      <c r="U10" s="52">
        <f t="shared" si="61"/>
        <v>3069.99999999971</v>
      </c>
      <c r="V10" s="34">
        <v>600.92992</v>
      </c>
      <c r="W10" s="40">
        <f t="shared" si="16"/>
        <v>1250.31999999999</v>
      </c>
      <c r="X10" s="34">
        <v>50.03932</v>
      </c>
      <c r="Y10" s="40">
        <f t="shared" si="17"/>
        <v>15260.0000000049</v>
      </c>
      <c r="Z10" s="34">
        <v>128.88743</v>
      </c>
      <c r="AA10" s="40">
        <f t="shared" si="18"/>
        <v>318.190000000016</v>
      </c>
      <c r="AB10" s="34">
        <v>110.08657</v>
      </c>
      <c r="AC10" s="40">
        <f t="shared" si="19"/>
        <v>491.09</v>
      </c>
      <c r="AD10" s="34">
        <v>745154.75</v>
      </c>
      <c r="AE10" s="44">
        <f t="shared" si="20"/>
        <v>491.714000000036</v>
      </c>
      <c r="AF10" s="34">
        <v>3289158.166</v>
      </c>
      <c r="AG10" s="44">
        <f t="shared" si="21"/>
        <v>497.344999999739</v>
      </c>
      <c r="AH10" s="38">
        <v>1890.9844</v>
      </c>
      <c r="AI10" s="40">
        <f t="shared" si="22"/>
        <v>4227.20000000004</v>
      </c>
      <c r="AJ10" s="34">
        <v>234.1648</v>
      </c>
      <c r="AK10" s="40">
        <f t="shared" si="23"/>
        <v>925.193999999976</v>
      </c>
      <c r="AL10" s="34">
        <v>654.91312</v>
      </c>
      <c r="AM10" s="40">
        <f t="shared" si="24"/>
        <v>1723.39999999997</v>
      </c>
      <c r="AN10" s="34">
        <v>349.41012</v>
      </c>
      <c r="AO10" s="50">
        <f t="shared" si="25"/>
        <v>1.12000000001444</v>
      </c>
      <c r="AP10" s="58">
        <v>3967.042</v>
      </c>
      <c r="AQ10" s="50">
        <f t="shared" si="26"/>
        <v>1.99999999995271</v>
      </c>
      <c r="AR10" s="34">
        <v>277.5916</v>
      </c>
      <c r="AS10" s="40">
        <f t="shared" si="78"/>
        <v>1991.27999999996</v>
      </c>
      <c r="AT10" s="34">
        <v>323.35608</v>
      </c>
      <c r="AU10" s="57">
        <f t="shared" si="1"/>
        <v>1320.87999999999</v>
      </c>
      <c r="AV10" s="34">
        <v>200482.336</v>
      </c>
      <c r="AW10" s="40">
        <f t="shared" si="79"/>
        <v>238.45199999999</v>
      </c>
      <c r="AX10" s="61">
        <v>48970.011</v>
      </c>
      <c r="AY10" s="40">
        <f t="shared" si="80"/>
        <v>94.0330000000031</v>
      </c>
      <c r="AZ10" s="34">
        <v>1713.038</v>
      </c>
      <c r="BA10" s="50">
        <f t="shared" si="28"/>
        <v>2233.99999999992</v>
      </c>
      <c r="BB10" s="34">
        <v>637.15064</v>
      </c>
      <c r="BC10" s="50">
        <f t="shared" si="29"/>
        <v>92.8000000000111</v>
      </c>
      <c r="BD10" s="34">
        <v>939.83088</v>
      </c>
      <c r="BE10" s="62">
        <f t="shared" si="62"/>
        <v>116.080000000011</v>
      </c>
      <c r="BF10" s="34">
        <v>16071</v>
      </c>
      <c r="BG10" s="50">
        <f t="shared" si="74"/>
        <v>250</v>
      </c>
      <c r="BH10" s="34">
        <v>18079</v>
      </c>
      <c r="BI10" s="50">
        <f t="shared" si="53"/>
        <v>5000</v>
      </c>
      <c r="BJ10" s="34">
        <v>30779</v>
      </c>
      <c r="BK10" s="44">
        <f t="shared" si="30"/>
        <v>3690</v>
      </c>
      <c r="BL10" s="34">
        <v>4593.1708</v>
      </c>
      <c r="BM10" s="50">
        <f t="shared" si="31"/>
        <v>9807.60000000009</v>
      </c>
      <c r="BN10" s="53">
        <v>0</v>
      </c>
      <c r="BO10" s="67">
        <v>0</v>
      </c>
      <c r="BP10" s="34">
        <v>46.093912</v>
      </c>
      <c r="BQ10" s="50">
        <f t="shared" si="32"/>
        <v>1322.16399999999</v>
      </c>
      <c r="BR10" s="34">
        <v>108.77543</v>
      </c>
      <c r="BS10" s="57">
        <f t="shared" si="33"/>
        <v>177.160000000001</v>
      </c>
      <c r="BT10" s="34">
        <v>29.970384</v>
      </c>
      <c r="BU10" s="50">
        <f t="shared" si="54"/>
        <v>123.760000000001</v>
      </c>
      <c r="BV10" s="34">
        <v>76.757</v>
      </c>
      <c r="BW10" s="57">
        <f t="shared" si="63"/>
        <v>137.767999999994</v>
      </c>
      <c r="BX10" s="34">
        <v>510.93428</v>
      </c>
      <c r="BY10" s="57">
        <f t="shared" si="64"/>
        <v>110.839999999996</v>
      </c>
      <c r="BZ10" s="34">
        <v>24.634268</v>
      </c>
      <c r="CA10" s="57">
        <f t="shared" si="3"/>
        <v>0.710000000001543</v>
      </c>
      <c r="CB10" s="34">
        <v>341.266</v>
      </c>
      <c r="CC10" s="57">
        <f t="shared" si="65"/>
        <v>0</v>
      </c>
      <c r="CD10" s="34">
        <v>1563.572</v>
      </c>
      <c r="CE10" s="40">
        <f t="shared" si="55"/>
        <v>6.04200000000014</v>
      </c>
      <c r="CF10" s="71">
        <v>215407.312</v>
      </c>
      <c r="CG10" s="40">
        <f t="shared" si="35"/>
        <v>157.823999999993</v>
      </c>
      <c r="CH10" s="34">
        <v>3089.4</v>
      </c>
      <c r="CI10" s="40">
        <f t="shared" si="36"/>
        <v>799.999999999727</v>
      </c>
      <c r="CJ10" s="34">
        <v>3208.4</v>
      </c>
      <c r="CK10" s="57">
        <f t="shared" si="66"/>
        <v>900.000000000091</v>
      </c>
      <c r="CL10" s="47">
        <v>954.56</v>
      </c>
      <c r="CM10" s="57">
        <f t="shared" si="37"/>
        <v>1220.00000000003</v>
      </c>
      <c r="CN10" s="34">
        <v>0</v>
      </c>
      <c r="CO10" s="79"/>
      <c r="CP10" s="79"/>
      <c r="CQ10" s="40">
        <v>0</v>
      </c>
      <c r="CR10" s="34">
        <v>6421419.095</v>
      </c>
      <c r="CS10" s="44">
        <f t="shared" ref="CS10:CS14" si="82">CR11-CR10</f>
        <v>2584.20300000068</v>
      </c>
      <c r="CT10" s="34">
        <v>3824.6504</v>
      </c>
      <c r="CU10" s="57">
        <f t="shared" si="81"/>
        <v>535.199999999804</v>
      </c>
      <c r="CV10" s="34">
        <v>234.15974</v>
      </c>
      <c r="CW10" s="40">
        <f t="shared" si="75"/>
        <v>9.26000000001181</v>
      </c>
      <c r="CX10" s="82">
        <v>636.98532</v>
      </c>
      <c r="CY10" s="57">
        <f t="shared" si="40"/>
        <v>81.3200000000052</v>
      </c>
      <c r="CZ10" s="79"/>
      <c r="DA10" s="34">
        <v>2621.2416</v>
      </c>
      <c r="DB10" s="50">
        <f t="shared" si="41"/>
        <v>334.5616</v>
      </c>
      <c r="DC10" s="35">
        <f t="shared" si="4"/>
        <v>9007.16400000019</v>
      </c>
      <c r="DD10" s="34">
        <v>4026.4308</v>
      </c>
      <c r="DE10" s="50">
        <f t="shared" si="42"/>
        <v>1915.19999999991</v>
      </c>
      <c r="DF10" s="34">
        <v>0</v>
      </c>
      <c r="DG10" s="57">
        <f t="shared" si="76"/>
        <v>0</v>
      </c>
      <c r="DH10" s="34">
        <v>3833.502</v>
      </c>
      <c r="DI10" s="57">
        <f t="shared" si="43"/>
        <v>394.400000000132</v>
      </c>
      <c r="DJ10" s="34">
        <v>299.642</v>
      </c>
      <c r="DK10" s="50">
        <f t="shared" si="44"/>
        <v>31.3199999999938</v>
      </c>
      <c r="DL10" s="34">
        <v>15964.81</v>
      </c>
      <c r="DM10" s="63">
        <f t="shared" si="45"/>
        <v>0</v>
      </c>
      <c r="DN10" s="34">
        <v>17346.944</v>
      </c>
      <c r="DO10" s="50">
        <f t="shared" si="46"/>
        <v>48.6360000000022</v>
      </c>
      <c r="DP10" s="58">
        <v>160.023</v>
      </c>
      <c r="DQ10" s="57">
        <f t="shared" si="47"/>
        <v>330.000000000013</v>
      </c>
      <c r="DR10" s="92">
        <v>53030</v>
      </c>
      <c r="DS10" s="92">
        <v>0</v>
      </c>
      <c r="DT10" s="92">
        <f t="shared" si="5"/>
        <v>53030</v>
      </c>
      <c r="DU10" s="96">
        <v>0</v>
      </c>
      <c r="DV10" s="96">
        <v>18946</v>
      </c>
      <c r="DW10" s="96">
        <v>948</v>
      </c>
      <c r="DX10" s="75"/>
      <c r="DY10" s="109">
        <f t="shared" si="67"/>
        <v>0</v>
      </c>
      <c r="DZ10" s="110" t="e">
        <f t="shared" si="77"/>
        <v>#DIV/0!</v>
      </c>
      <c r="EA10" s="48"/>
      <c r="EB10" s="112">
        <f t="shared" si="68"/>
        <v>177.160000000001</v>
      </c>
      <c r="EC10" s="112">
        <f t="shared" si="69"/>
        <v>123.760000000001</v>
      </c>
      <c r="ED10" s="112">
        <f t="shared" si="70"/>
        <v>137.767999999994</v>
      </c>
      <c r="EE10" s="112">
        <f t="shared" si="71"/>
        <v>110.839999999996</v>
      </c>
      <c r="EF10" s="112">
        <f t="shared" si="72"/>
        <v>0.710000000001543</v>
      </c>
      <c r="EG10" s="112">
        <f t="shared" si="73"/>
        <v>0</v>
      </c>
      <c r="EH10" s="119">
        <f t="shared" si="56"/>
        <v>550.237999999993</v>
      </c>
      <c r="EK10" s="120" t="s">
        <v>94</v>
      </c>
      <c r="EL10" s="120">
        <v>9557024108</v>
      </c>
      <c r="EM10" s="120"/>
      <c r="EY10" s="113">
        <f t="shared" si="57"/>
        <v>1322.16399999999</v>
      </c>
      <c r="EZ10" s="113">
        <f t="shared" si="58"/>
        <v>550.237999999993</v>
      </c>
      <c r="FA10" s="124">
        <f t="shared" si="6"/>
        <v>9007.16400000019</v>
      </c>
      <c r="FB10" s="113">
        <f t="shared" si="48"/>
        <v>1.12000000001444</v>
      </c>
      <c r="FC10" s="113">
        <f t="shared" si="49"/>
        <v>1.99999999995271</v>
      </c>
      <c r="FD10" s="113">
        <f t="shared" si="59"/>
        <v>1991.27999999996</v>
      </c>
      <c r="FE10" s="113">
        <f t="shared" si="50"/>
        <v>1320.87999999999</v>
      </c>
      <c r="FF10" s="113">
        <f t="shared" si="51"/>
        <v>1915.19999999991</v>
      </c>
      <c r="FG10" s="113">
        <f t="shared" si="52"/>
        <v>3776.68400000036</v>
      </c>
      <c r="FH10" s="113" t="e">
        <f>#REF!</f>
        <v>#REF!</v>
      </c>
      <c r="FI10" s="124" t="e">
        <f t="shared" si="60"/>
        <v>#REF!</v>
      </c>
    </row>
    <row r="11" s="18" customFormat="1" ht="24.95" customHeight="1" spans="1:165">
      <c r="A11" s="33">
        <v>45725</v>
      </c>
      <c r="B11" s="34">
        <v>27.961608</v>
      </c>
      <c r="C11" s="40">
        <f t="shared" ref="C11:C27" si="83">(B12-B11)*1000</f>
        <v>109.314000000001</v>
      </c>
      <c r="D11" s="39">
        <v>11223.669</v>
      </c>
      <c r="E11" s="40">
        <f t="shared" si="8"/>
        <v>28.1100000000006</v>
      </c>
      <c r="F11" s="34">
        <v>0</v>
      </c>
      <c r="G11" s="40">
        <f t="shared" si="9"/>
        <v>0</v>
      </c>
      <c r="H11" s="34">
        <v>134.70615</v>
      </c>
      <c r="I11" s="40">
        <f t="shared" si="10"/>
        <v>1294.70000000001</v>
      </c>
      <c r="J11" s="34">
        <v>4502.2052</v>
      </c>
      <c r="K11" s="35">
        <f t="shared" si="11"/>
        <v>37.2623999999996</v>
      </c>
      <c r="L11" s="34">
        <v>20255.053</v>
      </c>
      <c r="M11" s="44">
        <f t="shared" si="12"/>
        <v>112.631000000001</v>
      </c>
      <c r="N11" s="34">
        <v>3384.031</v>
      </c>
      <c r="O11" s="40">
        <f t="shared" si="13"/>
        <v>4369.99999999989</v>
      </c>
      <c r="P11" s="34">
        <v>57.417992</v>
      </c>
      <c r="Q11" s="52">
        <f t="shared" si="14"/>
        <v>303.296000000003</v>
      </c>
      <c r="R11" s="34">
        <v>2129145.507</v>
      </c>
      <c r="S11" s="54">
        <f t="shared" si="15"/>
        <v>3727.98999999976</v>
      </c>
      <c r="T11" s="34">
        <v>2340.113</v>
      </c>
      <c r="U11" s="52">
        <f t="shared" si="61"/>
        <v>1990.80000000004</v>
      </c>
      <c r="V11" s="34">
        <v>602.18024</v>
      </c>
      <c r="W11" s="40">
        <f t="shared" ref="W11:W27" si="84">(V12-V11)*1000</f>
        <v>1126.84000000002</v>
      </c>
      <c r="X11" s="34">
        <v>50.05458</v>
      </c>
      <c r="Y11" s="40">
        <f t="shared" si="17"/>
        <v>13632.0000000012</v>
      </c>
      <c r="Z11" s="34">
        <v>129.20562</v>
      </c>
      <c r="AA11" s="40">
        <f t="shared" si="18"/>
        <v>291.509999999988</v>
      </c>
      <c r="AB11" s="34">
        <v>110.57766</v>
      </c>
      <c r="AC11" s="40">
        <f t="shared" si="19"/>
        <v>453.790000000012</v>
      </c>
      <c r="AD11" s="34">
        <v>745646.464</v>
      </c>
      <c r="AE11" s="44">
        <f t="shared" si="20"/>
        <v>259.382999999914</v>
      </c>
      <c r="AF11" s="34">
        <v>3289655.511</v>
      </c>
      <c r="AG11" s="44">
        <f t="shared" si="21"/>
        <v>354.271000000183</v>
      </c>
      <c r="AH11" s="38">
        <v>1895.2116</v>
      </c>
      <c r="AI11" s="40">
        <f t="shared" si="22"/>
        <v>3372.20000000002</v>
      </c>
      <c r="AJ11" s="34">
        <v>235.089994</v>
      </c>
      <c r="AK11" s="40">
        <f t="shared" si="23"/>
        <v>778.926000000013</v>
      </c>
      <c r="AL11" s="34">
        <v>656.63652</v>
      </c>
      <c r="AM11" s="40">
        <f t="shared" si="24"/>
        <v>1225.19999999997</v>
      </c>
      <c r="AN11" s="34">
        <v>349.41124</v>
      </c>
      <c r="AO11" s="50">
        <f t="shared" si="25"/>
        <v>210.519999999974</v>
      </c>
      <c r="AP11" s="58">
        <v>3967.044</v>
      </c>
      <c r="AQ11" s="50">
        <f t="shared" si="26"/>
        <v>67.1999999999571</v>
      </c>
      <c r="AR11" s="34">
        <v>279.58288</v>
      </c>
      <c r="AS11" s="40">
        <f t="shared" si="78"/>
        <v>1670.63999999999</v>
      </c>
      <c r="AT11" s="34">
        <v>324.67696</v>
      </c>
      <c r="AU11" s="57">
        <f t="shared" si="1"/>
        <v>1267.72</v>
      </c>
      <c r="AV11" s="34">
        <v>200720.788</v>
      </c>
      <c r="AW11" s="40">
        <f t="shared" si="79"/>
        <v>157.652999999991</v>
      </c>
      <c r="AX11" s="59">
        <v>49064.044</v>
      </c>
      <c r="AY11" s="40">
        <f t="shared" si="80"/>
        <v>161.553</v>
      </c>
      <c r="AZ11" s="34">
        <v>1715.272</v>
      </c>
      <c r="BA11" s="50">
        <f t="shared" si="28"/>
        <v>2012.00000000017</v>
      </c>
      <c r="BB11" s="34">
        <v>637.24344</v>
      </c>
      <c r="BC11" s="54">
        <f t="shared" si="29"/>
        <v>6.1200000000099</v>
      </c>
      <c r="BD11" s="34">
        <v>939.94696</v>
      </c>
      <c r="BE11" s="62">
        <f t="shared" si="62"/>
        <v>42.8799999999683</v>
      </c>
      <c r="BF11" s="34">
        <v>16096</v>
      </c>
      <c r="BG11" s="50">
        <f t="shared" si="74"/>
        <v>3160</v>
      </c>
      <c r="BH11" s="34">
        <v>18579</v>
      </c>
      <c r="BI11" s="50">
        <f t="shared" si="53"/>
        <v>5020</v>
      </c>
      <c r="BJ11" s="34">
        <v>31148</v>
      </c>
      <c r="BK11" s="44">
        <f t="shared" si="30"/>
        <v>3570</v>
      </c>
      <c r="BL11" s="34">
        <v>4602.9784</v>
      </c>
      <c r="BM11" s="50">
        <f t="shared" si="31"/>
        <v>8788.40000000037</v>
      </c>
      <c r="BN11" s="53">
        <v>0</v>
      </c>
      <c r="BO11" s="67">
        <v>0</v>
      </c>
      <c r="BP11" s="34">
        <v>47.416076</v>
      </c>
      <c r="BQ11" s="50">
        <f t="shared" si="32"/>
        <v>1221.27200000001</v>
      </c>
      <c r="BR11" s="34">
        <v>108.95259</v>
      </c>
      <c r="BS11" s="57">
        <f t="shared" si="33"/>
        <v>174.459999999996</v>
      </c>
      <c r="BT11" s="34">
        <v>30.094144</v>
      </c>
      <c r="BU11" s="50">
        <f t="shared" si="54"/>
        <v>123.424</v>
      </c>
      <c r="BV11" s="34">
        <v>76.894768</v>
      </c>
      <c r="BW11" s="57">
        <f t="shared" si="63"/>
        <v>135.896000000002</v>
      </c>
      <c r="BX11" s="34">
        <v>511.04512</v>
      </c>
      <c r="BY11" s="57">
        <f t="shared" si="64"/>
        <v>102.919999999983</v>
      </c>
      <c r="BZ11" s="34">
        <v>24.634978</v>
      </c>
      <c r="CA11" s="57">
        <f t="shared" si="3"/>
        <v>0</v>
      </c>
      <c r="CB11" s="34">
        <v>341.266</v>
      </c>
      <c r="CC11" s="57">
        <f t="shared" si="65"/>
        <v>0</v>
      </c>
      <c r="CD11" s="34">
        <v>1569.614</v>
      </c>
      <c r="CE11" s="40">
        <f t="shared" si="55"/>
        <v>3.86400000000003</v>
      </c>
      <c r="CF11" s="71">
        <v>215565.136</v>
      </c>
      <c r="CG11" s="40">
        <f t="shared" si="35"/>
        <v>171.66399999999</v>
      </c>
      <c r="CH11" s="34">
        <v>3090.2</v>
      </c>
      <c r="CI11" s="73">
        <f t="shared" ref="CI11:CI19" si="85">(CH12-CH11)*1000</f>
        <v>700.000000000273</v>
      </c>
      <c r="CJ11" s="34">
        <v>3209.3</v>
      </c>
      <c r="CK11" s="57">
        <f t="shared" si="66"/>
        <v>799.999999999727</v>
      </c>
      <c r="CL11" s="47">
        <v>955.78</v>
      </c>
      <c r="CM11" s="57">
        <f t="shared" si="37"/>
        <v>1200.00000000005</v>
      </c>
      <c r="CN11" s="34">
        <v>0</v>
      </c>
      <c r="CO11" s="79"/>
      <c r="CP11" s="79"/>
      <c r="CQ11" s="40">
        <v>0</v>
      </c>
      <c r="CR11" s="34">
        <v>6424003.298</v>
      </c>
      <c r="CS11" s="44">
        <f t="shared" si="82"/>
        <v>1615.9609999992</v>
      </c>
      <c r="CT11" s="34">
        <v>3825.1856</v>
      </c>
      <c r="CU11" s="57">
        <f t="shared" si="81"/>
        <v>515.600000000177</v>
      </c>
      <c r="CV11" s="34">
        <v>234.169</v>
      </c>
      <c r="CW11" s="40">
        <f t="shared" si="75"/>
        <v>480.799999999988</v>
      </c>
      <c r="CX11" s="82">
        <v>637.06664</v>
      </c>
      <c r="CY11" s="57">
        <f t="shared" si="40"/>
        <v>80.1199999999653</v>
      </c>
      <c r="CZ11" s="79"/>
      <c r="DA11" s="34">
        <v>2955.8032</v>
      </c>
      <c r="DB11" s="50">
        <f t="shared" si="41"/>
        <v>301.389</v>
      </c>
      <c r="DC11" s="35">
        <f t="shared" si="4"/>
        <v>8571.26999999958</v>
      </c>
      <c r="DD11" s="34">
        <v>4028.346</v>
      </c>
      <c r="DE11" s="50">
        <f t="shared" si="42"/>
        <v>1627.1999999999</v>
      </c>
      <c r="DF11" s="34">
        <v>0</v>
      </c>
      <c r="DG11" s="57">
        <f t="shared" si="76"/>
        <v>0</v>
      </c>
      <c r="DH11" s="34">
        <v>3833.8964</v>
      </c>
      <c r="DI11" s="57">
        <f t="shared" si="43"/>
        <v>231.999999999971</v>
      </c>
      <c r="DJ11" s="34">
        <v>299.67332</v>
      </c>
      <c r="DK11" s="50">
        <f t="shared" si="44"/>
        <v>94.0600000000131</v>
      </c>
      <c r="DL11" s="34">
        <v>15964.81</v>
      </c>
      <c r="DM11" s="63">
        <f t="shared" si="45"/>
        <v>729.625360000001</v>
      </c>
      <c r="DN11" s="34">
        <v>17395.58</v>
      </c>
      <c r="DO11" s="50">
        <f t="shared" si="46"/>
        <v>31.9699999999975</v>
      </c>
      <c r="DP11" s="58">
        <v>160.353</v>
      </c>
      <c r="DQ11" s="57">
        <f t="shared" si="47"/>
        <v>418.999999999983</v>
      </c>
      <c r="DR11" s="92">
        <v>33420</v>
      </c>
      <c r="DS11" s="92">
        <v>17901</v>
      </c>
      <c r="DT11" s="92">
        <f t="shared" ref="DT11:DT20" si="86">DR11+DS11</f>
        <v>51321</v>
      </c>
      <c r="DU11" s="96">
        <v>4485</v>
      </c>
      <c r="DV11" s="94">
        <v>14108</v>
      </c>
      <c r="DW11" s="96">
        <v>0</v>
      </c>
      <c r="DX11" s="75"/>
      <c r="DY11" s="109">
        <f t="shared" si="67"/>
        <v>729.625360000001</v>
      </c>
      <c r="DZ11" s="110">
        <f t="shared" si="77"/>
        <v>3.99130434782609</v>
      </c>
      <c r="EA11" s="48"/>
      <c r="EB11" s="112">
        <f t="shared" si="68"/>
        <v>174.459999999996</v>
      </c>
      <c r="EC11" s="112">
        <f t="shared" si="69"/>
        <v>123.424</v>
      </c>
      <c r="ED11" s="112">
        <f t="shared" si="70"/>
        <v>135.896000000002</v>
      </c>
      <c r="EE11" s="112">
        <f t="shared" si="71"/>
        <v>102.919999999983</v>
      </c>
      <c r="EF11" s="112">
        <f t="shared" si="72"/>
        <v>0</v>
      </c>
      <c r="EG11" s="112">
        <f t="shared" si="73"/>
        <v>0</v>
      </c>
      <c r="EH11" s="119">
        <f t="shared" si="56"/>
        <v>536.699999999982</v>
      </c>
      <c r="EK11" s="120" t="s">
        <v>95</v>
      </c>
      <c r="EL11" s="120">
        <v>8650043053</v>
      </c>
      <c r="EM11" s="120"/>
      <c r="EY11" s="113">
        <f t="shared" si="57"/>
        <v>1221.27200000001</v>
      </c>
      <c r="EZ11" s="113">
        <f t="shared" si="58"/>
        <v>536.699999999982</v>
      </c>
      <c r="FA11" s="124">
        <f t="shared" si="6"/>
        <v>8571.26999999958</v>
      </c>
      <c r="FB11" s="113">
        <f t="shared" si="48"/>
        <v>210.519999999974</v>
      </c>
      <c r="FC11" s="113">
        <f t="shared" si="49"/>
        <v>67.1999999999571</v>
      </c>
      <c r="FD11" s="113">
        <f t="shared" ref="FD11:FD27" si="87">AS11</f>
        <v>1670.63999999999</v>
      </c>
      <c r="FE11" s="113">
        <f t="shared" si="50"/>
        <v>1267.72</v>
      </c>
      <c r="FF11" s="113">
        <f t="shared" si="51"/>
        <v>1627.1999999999</v>
      </c>
      <c r="FG11" s="113">
        <f t="shared" si="52"/>
        <v>3727.98999999976</v>
      </c>
      <c r="FH11" s="113" t="e">
        <f>#REF!</f>
        <v>#REF!</v>
      </c>
      <c r="FI11" s="124" t="e">
        <f t="shared" si="60"/>
        <v>#REF!</v>
      </c>
    </row>
    <row r="12" s="18" customFormat="1" ht="24.95" customHeight="1" spans="1:165">
      <c r="A12" s="33">
        <v>45726</v>
      </c>
      <c r="B12" s="34">
        <v>28.070922</v>
      </c>
      <c r="C12" s="40">
        <f t="shared" si="83"/>
        <v>164.930000000002</v>
      </c>
      <c r="D12" s="39">
        <v>11251.779</v>
      </c>
      <c r="E12" s="40">
        <f t="shared" si="8"/>
        <v>45.735999999999</v>
      </c>
      <c r="F12" s="34">
        <v>0</v>
      </c>
      <c r="G12" s="40">
        <v>0</v>
      </c>
      <c r="H12" s="34">
        <v>136.00085</v>
      </c>
      <c r="I12" s="40">
        <f t="shared" si="10"/>
        <v>1307.61999999999</v>
      </c>
      <c r="J12" s="34">
        <v>4539.4676</v>
      </c>
      <c r="K12" s="35">
        <f t="shared" ref="K12:K27" si="88">(J13-J12)</f>
        <v>36.46</v>
      </c>
      <c r="L12" s="34">
        <v>20367.684</v>
      </c>
      <c r="M12" s="44">
        <f t="shared" si="12"/>
        <v>156.531999999999</v>
      </c>
      <c r="N12" s="34">
        <v>3388.401</v>
      </c>
      <c r="O12" s="40">
        <f t="shared" si="13"/>
        <v>4394.00000000023</v>
      </c>
      <c r="P12" s="34">
        <v>57.721288</v>
      </c>
      <c r="Q12" s="52">
        <f t="shared" si="14"/>
        <v>428.419999999996</v>
      </c>
      <c r="R12" s="34">
        <v>2132873.497</v>
      </c>
      <c r="S12" s="54">
        <f t="shared" si="15"/>
        <v>3773.93000000017</v>
      </c>
      <c r="T12" s="34">
        <v>2342.1038</v>
      </c>
      <c r="U12" s="52">
        <f t="shared" si="61"/>
        <v>2916.20000000012</v>
      </c>
      <c r="V12" s="34">
        <v>603.30708</v>
      </c>
      <c r="W12" s="40">
        <f t="shared" si="84"/>
        <v>1401.83999999999</v>
      </c>
      <c r="X12" s="34">
        <v>50.068212</v>
      </c>
      <c r="Y12" s="40">
        <f t="shared" si="17"/>
        <v>15451.9999999962</v>
      </c>
      <c r="Z12" s="34">
        <v>129.49713</v>
      </c>
      <c r="AA12" s="40">
        <f t="shared" si="18"/>
        <v>353.960000000001</v>
      </c>
      <c r="AB12" s="34">
        <v>111.03145</v>
      </c>
      <c r="AC12" s="40">
        <f t="shared" si="19"/>
        <v>498.429999999999</v>
      </c>
      <c r="AD12" s="34">
        <v>745905.847</v>
      </c>
      <c r="AE12" s="44">
        <f t="shared" si="20"/>
        <v>352.335000000079</v>
      </c>
      <c r="AF12" s="34">
        <v>3290009.782</v>
      </c>
      <c r="AG12" s="44">
        <f t="shared" si="21"/>
        <v>521.759000000078</v>
      </c>
      <c r="AH12" s="38">
        <v>1898.5838</v>
      </c>
      <c r="AI12" s="40">
        <f t="shared" si="22"/>
        <v>4505.19999999983</v>
      </c>
      <c r="AJ12" s="34">
        <v>235.86892</v>
      </c>
      <c r="AK12" s="40">
        <f t="shared" si="23"/>
        <v>918.540000000007</v>
      </c>
      <c r="AL12" s="34">
        <v>657.86172</v>
      </c>
      <c r="AM12" s="40">
        <f t="shared" si="24"/>
        <v>1697.76000000002</v>
      </c>
      <c r="AN12" s="34">
        <v>349.62176</v>
      </c>
      <c r="AO12" s="50">
        <f t="shared" si="25"/>
        <v>175.119999999993</v>
      </c>
      <c r="AP12" s="58">
        <v>3967.1112</v>
      </c>
      <c r="AQ12" s="50">
        <f t="shared" si="26"/>
        <v>136.800000000221</v>
      </c>
      <c r="AR12" s="34">
        <v>281.25352</v>
      </c>
      <c r="AS12" s="40">
        <f t="shared" si="78"/>
        <v>1743.56</v>
      </c>
      <c r="AT12" s="34">
        <v>325.94468</v>
      </c>
      <c r="AU12" s="57">
        <f t="shared" si="1"/>
        <v>1257.18000000001</v>
      </c>
      <c r="AV12" s="34">
        <v>200878.441</v>
      </c>
      <c r="AW12" s="40">
        <f t="shared" si="79"/>
        <v>296.668999999994</v>
      </c>
      <c r="AX12" s="59">
        <v>49225.597</v>
      </c>
      <c r="AY12" s="40">
        <f t="shared" si="80"/>
        <v>147.866000000002</v>
      </c>
      <c r="AZ12" s="34">
        <v>1717.284</v>
      </c>
      <c r="BA12" s="50">
        <f t="shared" si="28"/>
        <v>2269.00000000001</v>
      </c>
      <c r="BB12" s="34">
        <v>637.24956</v>
      </c>
      <c r="BC12" s="54">
        <f t="shared" si="29"/>
        <v>223.39999999997</v>
      </c>
      <c r="BD12" s="34">
        <v>939.98984</v>
      </c>
      <c r="BE12" s="62">
        <f t="shared" si="62"/>
        <v>104.080000000067</v>
      </c>
      <c r="BF12" s="34">
        <v>16412</v>
      </c>
      <c r="BG12" s="50">
        <f t="shared" si="74"/>
        <v>3750</v>
      </c>
      <c r="BH12" s="34">
        <v>19081</v>
      </c>
      <c r="BI12" s="50">
        <f t="shared" si="53"/>
        <v>4790</v>
      </c>
      <c r="BJ12" s="34">
        <v>31505</v>
      </c>
      <c r="BK12" s="44">
        <f t="shared" si="30"/>
        <v>3710</v>
      </c>
      <c r="BL12" s="34">
        <v>4611.7668</v>
      </c>
      <c r="BM12" s="50">
        <f t="shared" si="31"/>
        <v>10322.0000000001</v>
      </c>
      <c r="BN12" s="53">
        <v>0</v>
      </c>
      <c r="BO12" s="67">
        <v>0</v>
      </c>
      <c r="BP12" s="34">
        <v>48.637348</v>
      </c>
      <c r="BQ12" s="50">
        <f t="shared" si="32"/>
        <v>1423.93199999999</v>
      </c>
      <c r="BR12" s="34">
        <v>109.12705</v>
      </c>
      <c r="BS12" s="57">
        <f t="shared" si="33"/>
        <v>179.360000000003</v>
      </c>
      <c r="BT12" s="34">
        <v>30.217568</v>
      </c>
      <c r="BU12" s="50">
        <f t="shared" si="54"/>
        <v>123.158</v>
      </c>
      <c r="BV12" s="34">
        <v>77.030664</v>
      </c>
      <c r="BW12" s="57">
        <f t="shared" si="63"/>
        <v>122.76</v>
      </c>
      <c r="BX12" s="34">
        <v>511.14804</v>
      </c>
      <c r="BY12" s="57">
        <f t="shared" si="64"/>
        <v>111.840000000029</v>
      </c>
      <c r="BZ12" s="34">
        <v>24.634978</v>
      </c>
      <c r="CA12" s="57">
        <f t="shared" si="3"/>
        <v>0.813999999998316</v>
      </c>
      <c r="CB12" s="34">
        <v>341.266</v>
      </c>
      <c r="CC12" s="57">
        <f t="shared" si="65"/>
        <v>0</v>
      </c>
      <c r="CD12" s="34">
        <v>1573.478</v>
      </c>
      <c r="CE12" s="40">
        <f t="shared" si="55"/>
        <v>1.94100000000003</v>
      </c>
      <c r="CF12" s="70">
        <v>215736.8</v>
      </c>
      <c r="CG12" s="40">
        <f t="shared" si="35"/>
        <v>177.680000000022</v>
      </c>
      <c r="CH12" s="34">
        <v>3090.9</v>
      </c>
      <c r="CI12" s="40">
        <f t="shared" si="85"/>
        <v>699.999999999818</v>
      </c>
      <c r="CJ12" s="34">
        <v>3210.1</v>
      </c>
      <c r="CK12" s="57">
        <f t="shared" si="66"/>
        <v>800.000000000182</v>
      </c>
      <c r="CL12" s="47">
        <v>956.98</v>
      </c>
      <c r="CM12" s="57">
        <f t="shared" si="37"/>
        <v>1179.99999999995</v>
      </c>
      <c r="CN12" s="34">
        <v>0</v>
      </c>
      <c r="CO12" s="79"/>
      <c r="CP12" s="79"/>
      <c r="CQ12" s="40">
        <v>0</v>
      </c>
      <c r="CR12" s="34">
        <v>6425619.259</v>
      </c>
      <c r="CS12" s="44">
        <f t="shared" si="82"/>
        <v>2667.03300000075</v>
      </c>
      <c r="CT12" s="34">
        <v>3825.7012</v>
      </c>
      <c r="CU12" s="57">
        <f t="shared" si="81"/>
        <v>482.800000000225</v>
      </c>
      <c r="CV12" s="34">
        <v>234.6498</v>
      </c>
      <c r="CW12" s="40">
        <f t="shared" si="75"/>
        <v>10.3000000000009</v>
      </c>
      <c r="CX12" s="82">
        <v>637.14676</v>
      </c>
      <c r="CY12" s="57">
        <f t="shared" ref="CY12:CY27" si="89">(CX13-CX12)*1000</f>
        <v>81.1600000000681</v>
      </c>
      <c r="CZ12" s="79"/>
      <c r="DA12" s="34">
        <v>3257.1922</v>
      </c>
      <c r="DB12" s="50">
        <f t="shared" si="41"/>
        <v>329.7598</v>
      </c>
      <c r="DC12" s="35">
        <f t="shared" si="4"/>
        <v>9051.39000000059</v>
      </c>
      <c r="DD12" s="34">
        <v>4029.9732</v>
      </c>
      <c r="DE12" s="50">
        <f t="shared" si="42"/>
        <v>1964.8000000002</v>
      </c>
      <c r="DF12" s="34">
        <v>0</v>
      </c>
      <c r="DG12" s="57">
        <f t="shared" si="76"/>
        <v>0</v>
      </c>
      <c r="DH12" s="34">
        <v>3834.1284</v>
      </c>
      <c r="DI12" s="57">
        <f t="shared" si="43"/>
        <v>485.200000000077</v>
      </c>
      <c r="DJ12" s="34">
        <v>299.76738</v>
      </c>
      <c r="DK12" s="50">
        <f t="shared" si="44"/>
        <v>145.91999999999</v>
      </c>
      <c r="DL12" s="34">
        <v>16213.32</v>
      </c>
      <c r="DM12" s="63">
        <f t="shared" si="45"/>
        <v>0</v>
      </c>
      <c r="DN12" s="34">
        <v>17427.55</v>
      </c>
      <c r="DO12" s="57">
        <f t="shared" ref="DO12:DO27" si="90">DN13-DN12</f>
        <v>49.0030000000006</v>
      </c>
      <c r="DP12" s="34">
        <v>160.772</v>
      </c>
      <c r="DQ12" s="57">
        <f t="shared" si="47"/>
        <v>383.00000000001</v>
      </c>
      <c r="DR12" s="92">
        <v>57205</v>
      </c>
      <c r="DS12" s="92">
        <v>0</v>
      </c>
      <c r="DT12" s="92">
        <f t="shared" si="86"/>
        <v>57205</v>
      </c>
      <c r="DU12" s="96">
        <v>0</v>
      </c>
      <c r="DV12" s="94">
        <v>14000</v>
      </c>
      <c r="DW12" s="96">
        <v>0</v>
      </c>
      <c r="DX12" s="75"/>
      <c r="DY12" s="109">
        <f t="shared" si="67"/>
        <v>0</v>
      </c>
      <c r="DZ12" s="110" t="e">
        <f t="shared" si="77"/>
        <v>#DIV/0!</v>
      </c>
      <c r="EA12" s="48"/>
      <c r="EB12" s="112">
        <f t="shared" si="68"/>
        <v>179.360000000003</v>
      </c>
      <c r="EC12" s="112">
        <f t="shared" si="69"/>
        <v>123.158</v>
      </c>
      <c r="ED12" s="112">
        <f t="shared" si="70"/>
        <v>122.76</v>
      </c>
      <c r="EE12" s="112">
        <f t="shared" si="71"/>
        <v>111.840000000029</v>
      </c>
      <c r="EF12" s="112">
        <f t="shared" si="72"/>
        <v>0.813999999998316</v>
      </c>
      <c r="EG12" s="112">
        <f t="shared" si="73"/>
        <v>0</v>
      </c>
      <c r="EH12" s="119">
        <f t="shared" si="56"/>
        <v>537.93200000003</v>
      </c>
      <c r="EK12" s="121" t="s">
        <v>96</v>
      </c>
      <c r="EL12" s="121" t="s">
        <v>97</v>
      </c>
      <c r="EM12" s="121" t="s">
        <v>98</v>
      </c>
      <c r="EY12" s="113">
        <f t="shared" si="57"/>
        <v>1423.93199999999</v>
      </c>
      <c r="EZ12" s="113">
        <f t="shared" si="58"/>
        <v>537.93200000003</v>
      </c>
      <c r="FA12" s="124">
        <f t="shared" si="6"/>
        <v>9051.39000000059</v>
      </c>
      <c r="FB12" s="113">
        <f t="shared" si="48"/>
        <v>175.119999999993</v>
      </c>
      <c r="FC12" s="113">
        <f t="shared" si="49"/>
        <v>136.800000000221</v>
      </c>
      <c r="FD12" s="113">
        <f t="shared" si="87"/>
        <v>1743.56</v>
      </c>
      <c r="FE12" s="113">
        <f t="shared" si="50"/>
        <v>1257.18000000001</v>
      </c>
      <c r="FF12" s="113">
        <f t="shared" si="51"/>
        <v>1964.8000000002</v>
      </c>
      <c r="FG12" s="113">
        <f t="shared" si="52"/>
        <v>3773.93000000017</v>
      </c>
      <c r="FH12" s="113" t="e">
        <f>#REF!</f>
        <v>#REF!</v>
      </c>
      <c r="FI12" s="124" t="e">
        <f t="shared" si="60"/>
        <v>#REF!</v>
      </c>
    </row>
    <row r="13" s="19" customFormat="1" ht="24.95" customHeight="1" spans="1:165">
      <c r="A13" s="33">
        <v>45727</v>
      </c>
      <c r="B13" s="34">
        <v>28.235852</v>
      </c>
      <c r="C13" s="40">
        <f t="shared" si="83"/>
        <v>138.587999999999</v>
      </c>
      <c r="D13" s="39">
        <v>11297.515</v>
      </c>
      <c r="E13" s="40">
        <f>(D14-D13)</f>
        <v>47.2540000000008</v>
      </c>
      <c r="F13" s="34">
        <v>0</v>
      </c>
      <c r="G13" s="40">
        <f t="shared" si="9"/>
        <v>0</v>
      </c>
      <c r="H13" s="34">
        <v>137.30847</v>
      </c>
      <c r="I13" s="40">
        <f t="shared" si="10"/>
        <v>1242.86000000001</v>
      </c>
      <c r="J13" s="34">
        <v>4575.9276</v>
      </c>
      <c r="K13" s="35">
        <f t="shared" si="88"/>
        <v>37.4700000000003</v>
      </c>
      <c r="L13" s="34">
        <v>20524.216</v>
      </c>
      <c r="M13" s="44">
        <f t="shared" si="12"/>
        <v>186.722999999998</v>
      </c>
      <c r="N13" s="34">
        <v>3392.795</v>
      </c>
      <c r="O13" s="40">
        <f t="shared" si="13"/>
        <v>4297.00000000003</v>
      </c>
      <c r="P13" s="34">
        <v>58.149708</v>
      </c>
      <c r="Q13" s="52">
        <f t="shared" si="14"/>
        <v>521.452000000004</v>
      </c>
      <c r="R13" s="34">
        <v>2136647.427</v>
      </c>
      <c r="S13" s="54">
        <f t="shared" ref="S13:S18" si="91">(R14-R13)</f>
        <v>3737.03799999971</v>
      </c>
      <c r="T13" s="34">
        <v>2345.02</v>
      </c>
      <c r="U13" s="52">
        <f t="shared" si="61"/>
        <v>2501.4000000001</v>
      </c>
      <c r="V13" s="34">
        <v>604.70892</v>
      </c>
      <c r="W13" s="40">
        <f t="shared" si="84"/>
        <v>1333.8</v>
      </c>
      <c r="X13" s="34">
        <v>50.083664</v>
      </c>
      <c r="Y13" s="40">
        <f t="shared" si="17"/>
        <v>15460.0000000045</v>
      </c>
      <c r="Z13" s="34">
        <v>129.85109</v>
      </c>
      <c r="AA13" s="40">
        <f t="shared" si="18"/>
        <v>355.009999999993</v>
      </c>
      <c r="AB13" s="34">
        <v>111.52988</v>
      </c>
      <c r="AC13" s="40">
        <f t="shared" si="19"/>
        <v>483.499999999992</v>
      </c>
      <c r="AD13" s="34">
        <v>746258.182</v>
      </c>
      <c r="AE13" s="44">
        <f t="shared" si="20"/>
        <v>406.380999999936</v>
      </c>
      <c r="AF13" s="34">
        <v>3290531.541</v>
      </c>
      <c r="AG13" s="44">
        <f t="shared" si="21"/>
        <v>524.542999999598</v>
      </c>
      <c r="AH13" s="38">
        <v>1903.089</v>
      </c>
      <c r="AI13" s="40">
        <f t="shared" ref="AI13:AI27" si="92">(AH14-AH13)*1000</f>
        <v>4648.59999999999</v>
      </c>
      <c r="AJ13" s="34">
        <v>236.78746</v>
      </c>
      <c r="AK13" s="40">
        <f t="shared" si="23"/>
        <v>937.459999999987</v>
      </c>
      <c r="AL13" s="34">
        <v>659.55948</v>
      </c>
      <c r="AM13" s="40">
        <f t="shared" si="24"/>
        <v>1757.11999999999</v>
      </c>
      <c r="AN13" s="34">
        <v>349.79688</v>
      </c>
      <c r="AO13" s="50">
        <f t="shared" si="25"/>
        <v>1914.84000000003</v>
      </c>
      <c r="AP13" s="58">
        <v>3967.248</v>
      </c>
      <c r="AQ13" s="50">
        <f t="shared" si="26"/>
        <v>90.4000000000451</v>
      </c>
      <c r="AR13" s="34">
        <v>282.99708</v>
      </c>
      <c r="AS13" s="40">
        <f t="shared" si="78"/>
        <v>339.640000000031</v>
      </c>
      <c r="AT13" s="34">
        <v>327.20186</v>
      </c>
      <c r="AU13" s="40">
        <f t="shared" si="78"/>
        <v>1087.81999999997</v>
      </c>
      <c r="AV13" s="34">
        <v>201175.11</v>
      </c>
      <c r="AW13" s="40">
        <f t="shared" si="79"/>
        <v>236.333000000013</v>
      </c>
      <c r="AX13" s="59">
        <v>49373.463</v>
      </c>
      <c r="AY13" s="40">
        <f t="shared" si="80"/>
        <v>126.514999999999</v>
      </c>
      <c r="AZ13" s="34">
        <v>1719.553</v>
      </c>
      <c r="BA13" s="50">
        <f t="shared" si="28"/>
        <v>2215.99999999989</v>
      </c>
      <c r="BB13" s="34">
        <v>637.47296</v>
      </c>
      <c r="BC13" s="54">
        <f t="shared" si="29"/>
        <v>240.52000000006</v>
      </c>
      <c r="BD13" s="34">
        <v>940.09392</v>
      </c>
      <c r="BE13" s="62">
        <f t="shared" si="62"/>
        <v>3.11999999996715</v>
      </c>
      <c r="BF13" s="34">
        <v>16787</v>
      </c>
      <c r="BG13" s="50">
        <f t="shared" si="74"/>
        <v>4300</v>
      </c>
      <c r="BH13" s="34">
        <v>19560</v>
      </c>
      <c r="BI13" s="50">
        <f t="shared" si="53"/>
        <v>3750</v>
      </c>
      <c r="BJ13" s="34">
        <v>31876</v>
      </c>
      <c r="BK13" s="44">
        <f t="shared" si="30"/>
        <v>3630</v>
      </c>
      <c r="BL13" s="34">
        <v>4622.0888</v>
      </c>
      <c r="BM13" s="50">
        <f t="shared" si="31"/>
        <v>11914.7999999996</v>
      </c>
      <c r="BN13" s="53">
        <v>0</v>
      </c>
      <c r="BO13" s="66">
        <v>0</v>
      </c>
      <c r="BP13" s="34">
        <v>50.06128</v>
      </c>
      <c r="BQ13" s="50">
        <f t="shared" si="32"/>
        <v>1559.74000000001</v>
      </c>
      <c r="BR13" s="34">
        <v>109.30641</v>
      </c>
      <c r="BS13" s="57">
        <f t="shared" si="33"/>
        <v>176.509999999993</v>
      </c>
      <c r="BT13" s="34">
        <v>30.340726</v>
      </c>
      <c r="BU13" s="50">
        <f t="shared" si="54"/>
        <v>122.796000000001</v>
      </c>
      <c r="BV13" s="34">
        <v>77.153424</v>
      </c>
      <c r="BW13" s="57">
        <f t="shared" si="63"/>
        <v>170.439999999999</v>
      </c>
      <c r="BX13" s="34">
        <v>511.25988</v>
      </c>
      <c r="BY13" s="57">
        <f t="shared" si="64"/>
        <v>49.6799999999666</v>
      </c>
      <c r="BZ13" s="34">
        <v>24.635792</v>
      </c>
      <c r="CA13" s="57">
        <f t="shared" si="3"/>
        <v>0</v>
      </c>
      <c r="CB13" s="53">
        <v>341.266</v>
      </c>
      <c r="CC13" s="57">
        <f t="shared" si="65"/>
        <v>0</v>
      </c>
      <c r="CD13" s="34">
        <v>1575.419</v>
      </c>
      <c r="CE13" s="40">
        <f t="shared" si="34"/>
        <v>2.73399999999992</v>
      </c>
      <c r="CF13" s="70">
        <v>215914.48</v>
      </c>
      <c r="CG13" s="40">
        <f t="shared" si="35"/>
        <v>181.247999999992</v>
      </c>
      <c r="CH13" s="34">
        <v>3091.6</v>
      </c>
      <c r="CI13" s="40">
        <f t="shared" si="85"/>
        <v>700.000000000273</v>
      </c>
      <c r="CJ13" s="34">
        <v>3210.9</v>
      </c>
      <c r="CK13" s="57">
        <f t="shared" ref="CK13:CK25" si="93">(CJ14-CJ13)*1000</f>
        <v>799.999999999727</v>
      </c>
      <c r="CL13" s="47">
        <v>958.16</v>
      </c>
      <c r="CM13" s="57">
        <f t="shared" si="37"/>
        <v>1160.00000000008</v>
      </c>
      <c r="CN13" s="34">
        <v>0</v>
      </c>
      <c r="CO13" s="78"/>
      <c r="CP13" s="78"/>
      <c r="CQ13" s="44">
        <v>0</v>
      </c>
      <c r="CR13" s="34">
        <v>6428286.292</v>
      </c>
      <c r="CS13" s="44">
        <f t="shared" si="82"/>
        <v>2905.34899999946</v>
      </c>
      <c r="CT13" s="34">
        <v>3826.184</v>
      </c>
      <c r="CU13" s="57">
        <f t="shared" si="81"/>
        <v>707.999999999629</v>
      </c>
      <c r="CV13" s="34">
        <v>234.6601</v>
      </c>
      <c r="CW13" s="40">
        <f t="shared" si="75"/>
        <v>79.4799999999896</v>
      </c>
      <c r="CX13" s="82">
        <v>637.22792</v>
      </c>
      <c r="CY13" s="57">
        <f t="shared" si="89"/>
        <v>79.7999999999774</v>
      </c>
      <c r="CZ13" s="78"/>
      <c r="DA13" s="34">
        <v>3586.952</v>
      </c>
      <c r="DB13" s="50">
        <f t="shared" si="41"/>
        <v>329.554</v>
      </c>
      <c r="DC13" s="35">
        <f t="shared" si="4"/>
        <v>9102.93799999972</v>
      </c>
      <c r="DD13" s="34">
        <v>4031.938</v>
      </c>
      <c r="DE13" s="50">
        <f t="shared" si="42"/>
        <v>1933.19999999994</v>
      </c>
      <c r="DF13" s="34">
        <v>0</v>
      </c>
      <c r="DG13" s="57">
        <f t="shared" si="76"/>
        <v>0</v>
      </c>
      <c r="DH13" s="34">
        <v>3834.6136</v>
      </c>
      <c r="DI13" s="57">
        <f t="shared" si="43"/>
        <v>525.900000000092</v>
      </c>
      <c r="DJ13" s="34">
        <v>299.9133</v>
      </c>
      <c r="DK13" s="50">
        <f t="shared" ref="DK13:DK20" si="94">(DJ14-DJ13)*1000</f>
        <v>163.340000000005</v>
      </c>
      <c r="DL13" s="34">
        <v>16213.32</v>
      </c>
      <c r="DM13" s="63">
        <f t="shared" si="45"/>
        <v>0.293600000001068</v>
      </c>
      <c r="DN13" s="34">
        <v>17476.553</v>
      </c>
      <c r="DO13" s="57">
        <f t="shared" si="90"/>
        <v>41.5200000000004</v>
      </c>
      <c r="DP13" s="34">
        <v>161.155</v>
      </c>
      <c r="DQ13" s="57">
        <f t="shared" si="47"/>
        <v>396.999999999991</v>
      </c>
      <c r="DR13" s="92">
        <v>56610</v>
      </c>
      <c r="DS13" s="92">
        <v>0</v>
      </c>
      <c r="DT13" s="92">
        <f t="shared" si="86"/>
        <v>56610</v>
      </c>
      <c r="DU13" s="96">
        <v>0</v>
      </c>
      <c r="DV13" s="94">
        <v>13744</v>
      </c>
      <c r="DW13" s="96">
        <v>7947</v>
      </c>
      <c r="DX13" s="98"/>
      <c r="DY13" s="109">
        <f t="shared" si="67"/>
        <v>0.293600000001068</v>
      </c>
      <c r="DZ13" s="110" t="e">
        <f t="shared" si="77"/>
        <v>#DIV/0!</v>
      </c>
      <c r="EA13" s="111"/>
      <c r="EB13" s="112">
        <f t="shared" si="68"/>
        <v>176.509999999993</v>
      </c>
      <c r="EC13" s="112">
        <f t="shared" si="69"/>
        <v>122.796000000001</v>
      </c>
      <c r="ED13" s="112">
        <f t="shared" si="70"/>
        <v>170.439999999999</v>
      </c>
      <c r="EE13" s="112">
        <f t="shared" si="71"/>
        <v>49.6799999999666</v>
      </c>
      <c r="EF13" s="112">
        <f t="shared" si="72"/>
        <v>0</v>
      </c>
      <c r="EG13" s="112">
        <f t="shared" si="73"/>
        <v>0</v>
      </c>
      <c r="EH13" s="119">
        <f t="shared" si="56"/>
        <v>519.42599999996</v>
      </c>
      <c r="EK13" s="75" t="s">
        <v>99</v>
      </c>
      <c r="EL13" s="122">
        <v>9805973808</v>
      </c>
      <c r="EM13" s="123" t="s">
        <v>100</v>
      </c>
      <c r="EY13" s="113">
        <f t="shared" si="57"/>
        <v>1559.74000000001</v>
      </c>
      <c r="EZ13" s="113">
        <f t="shared" si="58"/>
        <v>519.42599999996</v>
      </c>
      <c r="FA13" s="124">
        <f t="shared" si="6"/>
        <v>9102.93799999972</v>
      </c>
      <c r="FB13" s="113">
        <f t="shared" si="48"/>
        <v>1914.84000000003</v>
      </c>
      <c r="FC13" s="113">
        <f t="shared" si="49"/>
        <v>90.4000000000451</v>
      </c>
      <c r="FD13" s="113">
        <f t="shared" si="87"/>
        <v>339.640000000031</v>
      </c>
      <c r="FE13" s="113">
        <f t="shared" si="50"/>
        <v>1087.81999999997</v>
      </c>
      <c r="FF13" s="113">
        <f t="shared" si="51"/>
        <v>1933.19999999994</v>
      </c>
      <c r="FG13" s="113">
        <f t="shared" si="52"/>
        <v>3737.03799999971</v>
      </c>
      <c r="FH13" s="113" t="e">
        <f>#REF!</f>
        <v>#REF!</v>
      </c>
      <c r="FI13" s="124" t="e">
        <f t="shared" si="60"/>
        <v>#REF!</v>
      </c>
    </row>
    <row r="14" s="19" customFormat="1" ht="24.95" customHeight="1" spans="1:165">
      <c r="A14" s="33">
        <v>45728</v>
      </c>
      <c r="B14" s="34">
        <v>28.37444</v>
      </c>
      <c r="C14" s="40">
        <f t="shared" si="83"/>
        <v>162.686000000001</v>
      </c>
      <c r="D14" s="39">
        <v>11344.769</v>
      </c>
      <c r="E14" s="40">
        <f>(D15-D14)</f>
        <v>39.1419999999998</v>
      </c>
      <c r="F14" s="34">
        <v>0</v>
      </c>
      <c r="G14" s="40">
        <f>G17</f>
        <v>0</v>
      </c>
      <c r="H14" s="34">
        <v>138.55133</v>
      </c>
      <c r="I14" s="40">
        <f t="shared" si="10"/>
        <v>1259.66</v>
      </c>
      <c r="J14" s="34">
        <v>4613.3976</v>
      </c>
      <c r="K14" s="35">
        <f t="shared" si="88"/>
        <v>36.0396000000001</v>
      </c>
      <c r="L14" s="34">
        <v>20710.939</v>
      </c>
      <c r="M14" s="44">
        <f t="shared" si="12"/>
        <v>187.186000000002</v>
      </c>
      <c r="N14" s="34">
        <v>3397.092</v>
      </c>
      <c r="O14" s="40">
        <f>('(1) Data sheet'!N15-'(1) Data sheet'!N14)*1000</f>
        <v>4342.99999999985</v>
      </c>
      <c r="P14" s="34">
        <v>58.67116</v>
      </c>
      <c r="Q14" s="52">
        <f t="shared" si="14"/>
        <v>565.455999999998</v>
      </c>
      <c r="R14" s="34">
        <v>2140384.465</v>
      </c>
      <c r="S14" s="54">
        <f t="shared" si="91"/>
        <v>3719.86599999992</v>
      </c>
      <c r="T14" s="34">
        <v>2347.5214</v>
      </c>
      <c r="U14" s="52">
        <f t="shared" si="61"/>
        <v>3651.39999999974</v>
      </c>
      <c r="V14" s="34">
        <v>606.04272</v>
      </c>
      <c r="W14" s="40">
        <f t="shared" si="84"/>
        <v>1417.15999999997</v>
      </c>
      <c r="X14" s="34">
        <v>50.099124</v>
      </c>
      <c r="Y14" s="40">
        <f t="shared" si="17"/>
        <v>15219.9999999993</v>
      </c>
      <c r="Z14" s="34">
        <v>130.2061</v>
      </c>
      <c r="AA14" s="40">
        <f t="shared" si="18"/>
        <v>324.41</v>
      </c>
      <c r="AB14" s="34">
        <v>112.01338</v>
      </c>
      <c r="AC14" s="40">
        <f t="shared" si="19"/>
        <v>478.499999999997</v>
      </c>
      <c r="AD14" s="34">
        <v>746664.563</v>
      </c>
      <c r="AE14" s="44">
        <f t="shared" si="20"/>
        <v>383.024000000092</v>
      </c>
      <c r="AF14" s="34">
        <v>3291056.084</v>
      </c>
      <c r="AG14" s="44">
        <f t="shared" si="21"/>
        <v>499.908000000287</v>
      </c>
      <c r="AH14" s="38">
        <v>1907.7376</v>
      </c>
      <c r="AI14" s="40">
        <f t="shared" si="92"/>
        <v>4468.60000000015</v>
      </c>
      <c r="AJ14" s="34">
        <v>237.72492</v>
      </c>
      <c r="AK14" s="40">
        <f t="shared" si="23"/>
        <v>919.460000000015</v>
      </c>
      <c r="AL14" s="34">
        <v>661.3166</v>
      </c>
      <c r="AM14" s="40">
        <f t="shared" si="24"/>
        <v>1679.12000000001</v>
      </c>
      <c r="AN14" s="34">
        <v>351.71172</v>
      </c>
      <c r="AO14" s="50">
        <f t="shared" ref="AO14:AO27" si="95">(AN15-AN14)*1000</f>
        <v>2140.11999999997</v>
      </c>
      <c r="AP14" s="58">
        <v>3967.3384</v>
      </c>
      <c r="AQ14" s="50">
        <f t="shared" si="26"/>
        <v>7.59999999991123</v>
      </c>
      <c r="AR14" s="34">
        <v>283.33672</v>
      </c>
      <c r="AS14" s="40">
        <f t="shared" si="78"/>
        <v>795.479999999998</v>
      </c>
      <c r="AT14" s="34">
        <v>328.28968</v>
      </c>
      <c r="AU14" s="40">
        <f t="shared" si="1"/>
        <v>921.72000000005</v>
      </c>
      <c r="AV14" s="34">
        <v>201411.443</v>
      </c>
      <c r="AW14" s="40">
        <f t="shared" si="79"/>
        <v>238.964999999997</v>
      </c>
      <c r="AX14" s="59">
        <v>49499.978</v>
      </c>
      <c r="AY14" s="40">
        <f t="shared" si="80"/>
        <v>173.207999999999</v>
      </c>
      <c r="AZ14" s="34">
        <v>1721.769</v>
      </c>
      <c r="BA14" s="50">
        <f t="shared" si="28"/>
        <v>2173</v>
      </c>
      <c r="BB14" s="34">
        <v>637.71348</v>
      </c>
      <c r="BC14" s="54">
        <f t="shared" si="29"/>
        <v>68.3599999999842</v>
      </c>
      <c r="BD14" s="34">
        <v>940.09704</v>
      </c>
      <c r="BE14" s="62">
        <f t="shared" si="62"/>
        <v>72.7200000000039</v>
      </c>
      <c r="BF14" s="34">
        <v>17217</v>
      </c>
      <c r="BG14" s="50">
        <f t="shared" si="74"/>
        <v>4070</v>
      </c>
      <c r="BH14" s="34">
        <v>19935</v>
      </c>
      <c r="BI14" s="50">
        <f t="shared" si="53"/>
        <v>3950</v>
      </c>
      <c r="BJ14" s="34">
        <v>32239</v>
      </c>
      <c r="BK14" s="44">
        <f t="shared" si="30"/>
        <v>3600</v>
      </c>
      <c r="BL14" s="34">
        <v>4634.0036</v>
      </c>
      <c r="BM14" s="50">
        <f t="shared" si="31"/>
        <v>11946.3999999998</v>
      </c>
      <c r="BN14" s="53">
        <v>0</v>
      </c>
      <c r="BO14" s="66">
        <v>0</v>
      </c>
      <c r="BP14" s="34">
        <v>51.62102</v>
      </c>
      <c r="BQ14" s="50">
        <f t="shared" si="32"/>
        <v>1519.348</v>
      </c>
      <c r="BR14" s="34">
        <v>109.48292</v>
      </c>
      <c r="BS14" s="57">
        <f t="shared" si="33"/>
        <v>178.270000000012</v>
      </c>
      <c r="BT14" s="34">
        <v>30.463522</v>
      </c>
      <c r="BU14" s="50">
        <f t="shared" si="54"/>
        <v>120.895999999998</v>
      </c>
      <c r="BV14" s="34">
        <v>77.323864</v>
      </c>
      <c r="BW14" s="57">
        <f t="shared" si="63"/>
        <v>175.799999999995</v>
      </c>
      <c r="BX14" s="34">
        <v>511.30956</v>
      </c>
      <c r="BY14" s="57">
        <f t="shared" si="64"/>
        <v>35.9600000000455</v>
      </c>
      <c r="BZ14" s="34">
        <v>24.635792</v>
      </c>
      <c r="CA14" s="57">
        <f t="shared" ref="CA14:CA20" si="96">(BZ15-BZ14)*1000</f>
        <v>0.0340000000029761</v>
      </c>
      <c r="CB14" s="53">
        <v>341.266</v>
      </c>
      <c r="CC14" s="57">
        <f t="shared" si="65"/>
        <v>0</v>
      </c>
      <c r="CD14" s="34">
        <v>1578.153</v>
      </c>
      <c r="CE14" s="40">
        <f t="shared" si="34"/>
        <v>2.94100000000003</v>
      </c>
      <c r="CF14" s="70">
        <v>216095.728</v>
      </c>
      <c r="CG14" s="40">
        <f t="shared" si="35"/>
        <v>173.712</v>
      </c>
      <c r="CH14" s="34">
        <v>3092.3</v>
      </c>
      <c r="CI14" s="40">
        <f t="shared" si="85"/>
        <v>699.999999999818</v>
      </c>
      <c r="CJ14" s="34">
        <v>3211.7</v>
      </c>
      <c r="CK14" s="57">
        <f t="shared" si="93"/>
        <v>700.000000000273</v>
      </c>
      <c r="CL14" s="47">
        <v>959.32</v>
      </c>
      <c r="CM14" s="57">
        <f t="shared" si="37"/>
        <v>1130</v>
      </c>
      <c r="CN14" s="34">
        <v>0</v>
      </c>
      <c r="CO14" s="78"/>
      <c r="CP14" s="78"/>
      <c r="CQ14" s="44">
        <v>0</v>
      </c>
      <c r="CR14" s="34">
        <v>6431191.641</v>
      </c>
      <c r="CS14" s="44">
        <f t="shared" si="82"/>
        <v>2865.00900000054</v>
      </c>
      <c r="CT14" s="34">
        <v>3826.892</v>
      </c>
      <c r="CU14" s="57">
        <f t="shared" si="81"/>
        <v>754.40000000026</v>
      </c>
      <c r="CV14" s="34">
        <v>234.73958</v>
      </c>
      <c r="CW14" s="40">
        <f t="shared" si="75"/>
        <v>718.460000000022</v>
      </c>
      <c r="CX14" s="82">
        <v>637.30772</v>
      </c>
      <c r="CY14" s="57">
        <f t="shared" si="89"/>
        <v>78.2799999999497</v>
      </c>
      <c r="CZ14" s="78"/>
      <c r="DA14" s="34">
        <v>3916.506</v>
      </c>
      <c r="DB14" s="50">
        <f t="shared" si="41"/>
        <v>326.2176</v>
      </c>
      <c r="DC14" s="35">
        <f t="shared" si="4"/>
        <v>9533.98599999987</v>
      </c>
      <c r="DD14" s="34">
        <v>4033.8712</v>
      </c>
      <c r="DE14" s="50">
        <f t="shared" si="42"/>
        <v>1949.20000000002</v>
      </c>
      <c r="DF14" s="34">
        <v>0</v>
      </c>
      <c r="DG14" s="57">
        <f t="shared" si="76"/>
        <v>0</v>
      </c>
      <c r="DH14" s="34">
        <v>3835.1395</v>
      </c>
      <c r="DI14" s="57">
        <f t="shared" ref="DI14:DI27" si="97">(DH15-DH14)*1000</f>
        <v>590.899999999692</v>
      </c>
      <c r="DJ14" s="34">
        <v>300.07664</v>
      </c>
      <c r="DK14" s="50">
        <f t="shared" si="94"/>
        <v>146.380000000022</v>
      </c>
      <c r="DL14" s="34">
        <v>16213.42</v>
      </c>
      <c r="DM14" s="63">
        <f t="shared" si="45"/>
        <v>143.423600000001</v>
      </c>
      <c r="DN14" s="34">
        <v>17518.073</v>
      </c>
      <c r="DO14" s="57">
        <f t="shared" si="90"/>
        <v>48.8139999999985</v>
      </c>
      <c r="DP14" s="34">
        <v>161.552</v>
      </c>
      <c r="DQ14" s="57">
        <f t="shared" ref="DQ14:DQ22" si="98">(DP15-DP14)*1000</f>
        <v>453.000000000003</v>
      </c>
      <c r="DR14" s="92">
        <v>29716</v>
      </c>
      <c r="DS14" s="92">
        <v>28720</v>
      </c>
      <c r="DT14" s="92">
        <f t="shared" si="86"/>
        <v>58436</v>
      </c>
      <c r="DU14" s="96">
        <v>6774</v>
      </c>
      <c r="DV14" s="94">
        <v>6556</v>
      </c>
      <c r="DW14" s="96">
        <v>1350</v>
      </c>
      <c r="DX14" s="98"/>
      <c r="DY14" s="109">
        <f t="shared" si="67"/>
        <v>143.423600000001</v>
      </c>
      <c r="DZ14" s="110">
        <f t="shared" si="77"/>
        <v>4.23974018305285</v>
      </c>
      <c r="EA14" s="111"/>
      <c r="EB14" s="112">
        <f t="shared" si="68"/>
        <v>178.270000000012</v>
      </c>
      <c r="EC14" s="112">
        <f t="shared" si="69"/>
        <v>120.895999999998</v>
      </c>
      <c r="ED14" s="112">
        <f t="shared" si="70"/>
        <v>175.799999999995</v>
      </c>
      <c r="EE14" s="112">
        <f t="shared" si="71"/>
        <v>35.9600000000455</v>
      </c>
      <c r="EF14" s="112">
        <f t="shared" si="72"/>
        <v>0.0340000000029761</v>
      </c>
      <c r="EG14" s="112">
        <f t="shared" si="73"/>
        <v>0</v>
      </c>
      <c r="EH14" s="119">
        <f t="shared" si="56"/>
        <v>510.960000000054</v>
      </c>
      <c r="EK14" s="75" t="s">
        <v>90</v>
      </c>
      <c r="EL14" s="122">
        <v>8209029388</v>
      </c>
      <c r="EM14" s="123" t="s">
        <v>100</v>
      </c>
      <c r="EY14" s="113">
        <f t="shared" si="57"/>
        <v>1519.348</v>
      </c>
      <c r="EZ14" s="113">
        <f t="shared" si="58"/>
        <v>510.960000000054</v>
      </c>
      <c r="FA14" s="124">
        <f t="shared" si="6"/>
        <v>9533.98599999987</v>
      </c>
      <c r="FB14" s="113">
        <f t="shared" si="48"/>
        <v>2140.11999999997</v>
      </c>
      <c r="FC14" s="113">
        <f t="shared" si="49"/>
        <v>7.59999999991123</v>
      </c>
      <c r="FD14" s="113">
        <f t="shared" si="87"/>
        <v>795.479999999998</v>
      </c>
      <c r="FE14" s="113">
        <f t="shared" si="50"/>
        <v>921.72000000005</v>
      </c>
      <c r="FF14" s="113">
        <f t="shared" si="51"/>
        <v>1949.20000000002</v>
      </c>
      <c r="FG14" s="113">
        <f t="shared" si="52"/>
        <v>3719.86599999992</v>
      </c>
      <c r="FH14" s="113" t="e">
        <f>#REF!</f>
        <v>#REF!</v>
      </c>
      <c r="FI14" s="124" t="e">
        <f t="shared" si="60"/>
        <v>#REF!</v>
      </c>
    </row>
    <row r="15" s="19" customFormat="1" ht="24.95" customHeight="1" spans="1:165">
      <c r="A15" s="33">
        <v>45729</v>
      </c>
      <c r="B15" s="34">
        <v>28.537126</v>
      </c>
      <c r="C15" s="40">
        <f t="shared" si="83"/>
        <v>85.1939999999978</v>
      </c>
      <c r="D15" s="39">
        <v>11383.911</v>
      </c>
      <c r="E15" s="40">
        <f>(D16-D15)</f>
        <v>32.7980000000007</v>
      </c>
      <c r="F15" s="34">
        <v>0</v>
      </c>
      <c r="G15" s="40">
        <f t="shared" si="9"/>
        <v>0</v>
      </c>
      <c r="H15" s="34">
        <v>139.81099</v>
      </c>
      <c r="I15" s="40">
        <f t="shared" si="10"/>
        <v>715.429999999998</v>
      </c>
      <c r="J15" s="34">
        <v>4649.4372</v>
      </c>
      <c r="K15" s="35">
        <f t="shared" si="88"/>
        <v>29.0235999999995</v>
      </c>
      <c r="L15" s="34">
        <v>20898.125</v>
      </c>
      <c r="M15" s="44">
        <f t="shared" si="12"/>
        <v>174.567999999999</v>
      </c>
      <c r="N15" s="34">
        <v>3401.435</v>
      </c>
      <c r="O15" s="40">
        <f t="shared" si="13"/>
        <v>2773.99999999989</v>
      </c>
      <c r="P15" s="34">
        <v>59.236616</v>
      </c>
      <c r="Q15" s="52">
        <f t="shared" si="14"/>
        <v>463.808</v>
      </c>
      <c r="R15" s="34">
        <v>2144104.331</v>
      </c>
      <c r="S15" s="54">
        <f t="shared" si="91"/>
        <v>3747.98500000034</v>
      </c>
      <c r="T15" s="34">
        <v>2351.1728</v>
      </c>
      <c r="U15" s="52">
        <f t="shared" si="61"/>
        <v>3502.80000000021</v>
      </c>
      <c r="V15" s="34">
        <v>607.45988</v>
      </c>
      <c r="W15" s="40">
        <f t="shared" si="84"/>
        <v>1108.71999999995</v>
      </c>
      <c r="X15" s="34">
        <v>50.114344</v>
      </c>
      <c r="Y15" s="40">
        <f t="shared" si="17"/>
        <v>12417.9999999967</v>
      </c>
      <c r="Z15" s="34">
        <v>130.53051</v>
      </c>
      <c r="AA15" s="40">
        <f t="shared" si="18"/>
        <v>269.25</v>
      </c>
      <c r="AB15" s="34">
        <v>112.49188</v>
      </c>
      <c r="AC15" s="40">
        <f t="shared" si="19"/>
        <v>392.18000000001</v>
      </c>
      <c r="AD15" s="34">
        <v>747047.587</v>
      </c>
      <c r="AE15" s="44">
        <f t="shared" si="20"/>
        <v>249.785999999964</v>
      </c>
      <c r="AF15" s="34">
        <v>3291555.992</v>
      </c>
      <c r="AG15" s="44">
        <f t="shared" si="21"/>
        <v>394.791999999899</v>
      </c>
      <c r="AH15" s="38">
        <v>1912.2062</v>
      </c>
      <c r="AI15" s="40">
        <f t="shared" si="92"/>
        <v>4181.59999999989</v>
      </c>
      <c r="AJ15" s="34">
        <v>238.64438</v>
      </c>
      <c r="AK15" s="40">
        <f t="shared" si="23"/>
        <v>760.599999999982</v>
      </c>
      <c r="AL15" s="34">
        <v>662.99572</v>
      </c>
      <c r="AM15" s="40">
        <f t="shared" ref="AM15:AM20" si="99">(AL16-AL15)*1000</f>
        <v>1429.75999999999</v>
      </c>
      <c r="AN15" s="34">
        <v>353.85184</v>
      </c>
      <c r="AO15" s="50">
        <f t="shared" si="95"/>
        <v>485.360000000014</v>
      </c>
      <c r="AP15" s="58">
        <v>3967.346</v>
      </c>
      <c r="AQ15" s="50">
        <f t="shared" si="26"/>
        <v>2.80000000020664</v>
      </c>
      <c r="AR15" s="34">
        <v>284.1322</v>
      </c>
      <c r="AS15" s="40">
        <f t="shared" ref="AS15:AS27" si="100">(AR16-AR15)*1000</f>
        <v>1259.86</v>
      </c>
      <c r="AT15" s="34">
        <v>329.2114</v>
      </c>
      <c r="AU15" s="40">
        <f t="shared" si="1"/>
        <v>811.939999999993</v>
      </c>
      <c r="AV15" s="34">
        <v>201650.408</v>
      </c>
      <c r="AW15" s="40">
        <f t="shared" si="79"/>
        <v>138.005000000005</v>
      </c>
      <c r="AX15" s="59">
        <v>49673.186</v>
      </c>
      <c r="AY15" s="40">
        <f t="shared" ref="AY15:AY18" si="101">AX16-AX15</f>
        <v>114.385000000002</v>
      </c>
      <c r="AZ15" s="34">
        <v>1723.942</v>
      </c>
      <c r="BA15" s="50">
        <f t="shared" ref="BA15:BA27" si="102">(AZ16-AZ15)*1000</f>
        <v>1865.00000000001</v>
      </c>
      <c r="BB15" s="34">
        <v>637.78184</v>
      </c>
      <c r="BC15" s="54">
        <f t="shared" ref="BC15:BC27" si="103">(BB16-BB15)*1000</f>
        <v>0</v>
      </c>
      <c r="BD15" s="34">
        <v>940.16976</v>
      </c>
      <c r="BE15" s="62">
        <f t="shared" si="62"/>
        <v>168.40000000002</v>
      </c>
      <c r="BF15" s="34">
        <v>17624</v>
      </c>
      <c r="BG15" s="50">
        <f t="shared" si="74"/>
        <v>4100</v>
      </c>
      <c r="BH15" s="34">
        <v>20330</v>
      </c>
      <c r="BI15" s="50">
        <f t="shared" si="53"/>
        <v>3380</v>
      </c>
      <c r="BJ15" s="34">
        <v>32599</v>
      </c>
      <c r="BK15" s="44">
        <f t="shared" si="30"/>
        <v>3320</v>
      </c>
      <c r="BL15" s="34">
        <v>4645.95</v>
      </c>
      <c r="BM15" s="50">
        <f t="shared" si="31"/>
        <v>9319.59999999981</v>
      </c>
      <c r="BN15" s="53">
        <v>0</v>
      </c>
      <c r="BO15" s="66">
        <v>0</v>
      </c>
      <c r="BP15" s="34">
        <v>53.140368</v>
      </c>
      <c r="BQ15" s="50">
        <f t="shared" si="32"/>
        <v>1499.548</v>
      </c>
      <c r="BR15" s="34">
        <v>109.66119</v>
      </c>
      <c r="BS15" s="57">
        <f t="shared" si="33"/>
        <v>179.899999999989</v>
      </c>
      <c r="BT15" s="34">
        <v>30.584418</v>
      </c>
      <c r="BU15" s="50">
        <f t="shared" si="54"/>
        <v>122.472000000002</v>
      </c>
      <c r="BV15" s="34">
        <v>77.499664</v>
      </c>
      <c r="BW15" s="57">
        <f t="shared" si="63"/>
        <v>179.592</v>
      </c>
      <c r="BX15" s="34">
        <v>511.34552</v>
      </c>
      <c r="BY15" s="57">
        <f t="shared" ref="BY15:BY21" si="104">(BX16-BX15)*1000</f>
        <v>5.95999999995911</v>
      </c>
      <c r="BZ15" s="34">
        <v>24.635826</v>
      </c>
      <c r="CA15" s="57">
        <f t="shared" si="96"/>
        <v>0</v>
      </c>
      <c r="CB15" s="53">
        <v>341.266</v>
      </c>
      <c r="CC15" s="57">
        <f t="shared" si="65"/>
        <v>0</v>
      </c>
      <c r="CD15" s="34">
        <v>1581.094</v>
      </c>
      <c r="CE15" s="40">
        <f t="shared" si="34"/>
        <v>4.85299999999984</v>
      </c>
      <c r="CF15" s="70">
        <v>216269.44</v>
      </c>
      <c r="CG15" s="40">
        <f t="shared" si="35"/>
        <v>197.535999999993</v>
      </c>
      <c r="CH15" s="34">
        <v>3093</v>
      </c>
      <c r="CI15" s="40">
        <f t="shared" si="85"/>
        <v>99.9999999999091</v>
      </c>
      <c r="CJ15" s="34">
        <v>3212.4</v>
      </c>
      <c r="CK15" s="57">
        <f t="shared" si="93"/>
        <v>0</v>
      </c>
      <c r="CL15" s="47">
        <v>960.45</v>
      </c>
      <c r="CM15" s="57">
        <f t="shared" si="37"/>
        <v>219.999999999914</v>
      </c>
      <c r="CN15" s="34">
        <v>0</v>
      </c>
      <c r="CO15" s="78"/>
      <c r="CP15" s="78"/>
      <c r="CQ15" s="44">
        <v>0</v>
      </c>
      <c r="CR15" s="34">
        <v>6434056.65</v>
      </c>
      <c r="CS15" s="44">
        <f t="shared" ref="CS15:CS27" si="105">CR16-CR15</f>
        <v>2603.98900000006</v>
      </c>
      <c r="CT15" s="34">
        <v>3827.6464</v>
      </c>
      <c r="CU15" s="57">
        <f t="shared" si="81"/>
        <v>777.099999999791</v>
      </c>
      <c r="CV15" s="34">
        <v>235.45804</v>
      </c>
      <c r="CW15" s="40">
        <f t="shared" si="75"/>
        <v>198.799999999977</v>
      </c>
      <c r="CX15" s="82">
        <v>637.386</v>
      </c>
      <c r="CY15" s="57">
        <f t="shared" si="89"/>
        <v>82.8400000000329</v>
      </c>
      <c r="CZ15" s="78"/>
      <c r="DA15" s="34">
        <v>4242.7236</v>
      </c>
      <c r="DB15" s="50">
        <f t="shared" si="41"/>
        <v>312.9092</v>
      </c>
      <c r="DC15" s="35">
        <f t="shared" si="4"/>
        <v>8390.74500000069</v>
      </c>
      <c r="DD15" s="34">
        <v>4035.8204</v>
      </c>
      <c r="DE15" s="50">
        <f t="shared" si="42"/>
        <v>2082.80000000013</v>
      </c>
      <c r="DF15" s="34">
        <v>0</v>
      </c>
      <c r="DG15" s="57">
        <f t="shared" si="76"/>
        <v>0</v>
      </c>
      <c r="DH15" s="34">
        <v>3835.7304</v>
      </c>
      <c r="DI15" s="57">
        <f t="shared" si="97"/>
        <v>395.199999999932</v>
      </c>
      <c r="DJ15" s="34">
        <v>300.22302</v>
      </c>
      <c r="DK15" s="50">
        <f t="shared" si="94"/>
        <v>143.100000000004</v>
      </c>
      <c r="DL15" s="34">
        <v>16262.27</v>
      </c>
      <c r="DM15" s="63">
        <f t="shared" ref="DM15:DM27" si="106">(DL16-DL15)*2.936</f>
        <v>90.3407200000013</v>
      </c>
      <c r="DN15" s="34">
        <v>17566.887</v>
      </c>
      <c r="DO15" s="57">
        <f t="shared" si="90"/>
        <v>41.7829999999994</v>
      </c>
      <c r="DP15" s="34">
        <v>162.005</v>
      </c>
      <c r="DQ15" s="57">
        <f t="shared" si="98"/>
        <v>383.00000000001</v>
      </c>
      <c r="DR15" s="92">
        <v>42424.7999999989</v>
      </c>
      <c r="DS15" s="92">
        <v>7432</v>
      </c>
      <c r="DT15" s="92">
        <f t="shared" si="86"/>
        <v>49856.7999999989</v>
      </c>
      <c r="DU15" s="96">
        <v>2100</v>
      </c>
      <c r="DV15" s="94">
        <v>17083</v>
      </c>
      <c r="DW15" s="96">
        <v>3880</v>
      </c>
      <c r="DX15" s="98"/>
      <c r="DY15" s="109">
        <f t="shared" si="67"/>
        <v>90.3407200000013</v>
      </c>
      <c r="DZ15" s="110">
        <f t="shared" si="77"/>
        <v>3.53904761904762</v>
      </c>
      <c r="EA15" s="111"/>
      <c r="EB15" s="112">
        <f t="shared" si="68"/>
        <v>179.899999999989</v>
      </c>
      <c r="EC15" s="112">
        <f t="shared" si="69"/>
        <v>122.472000000002</v>
      </c>
      <c r="ED15" s="112">
        <f t="shared" si="70"/>
        <v>179.592</v>
      </c>
      <c r="EE15" s="112">
        <f t="shared" si="71"/>
        <v>5.95999999995911</v>
      </c>
      <c r="EF15" s="112">
        <f t="shared" si="72"/>
        <v>0</v>
      </c>
      <c r="EG15" s="112">
        <f t="shared" si="73"/>
        <v>0</v>
      </c>
      <c r="EH15" s="119">
        <f t="shared" si="56"/>
        <v>487.92399999995</v>
      </c>
      <c r="EK15" s="75" t="s">
        <v>101</v>
      </c>
      <c r="EL15" s="122">
        <v>9310062369</v>
      </c>
      <c r="EM15" s="123" t="s">
        <v>100</v>
      </c>
      <c r="EY15" s="113">
        <f t="shared" si="57"/>
        <v>1499.548</v>
      </c>
      <c r="EZ15" s="113">
        <f t="shared" si="58"/>
        <v>487.92399999995</v>
      </c>
      <c r="FA15" s="124">
        <f t="shared" si="6"/>
        <v>8390.74500000069</v>
      </c>
      <c r="FB15" s="113">
        <f t="shared" si="48"/>
        <v>485.360000000014</v>
      </c>
      <c r="FC15" s="113">
        <f t="shared" si="49"/>
        <v>2.80000000020664</v>
      </c>
      <c r="FD15" s="113">
        <f t="shared" si="87"/>
        <v>1259.86</v>
      </c>
      <c r="FE15" s="113">
        <f t="shared" si="50"/>
        <v>811.939999999993</v>
      </c>
      <c r="FF15" s="113">
        <f t="shared" si="51"/>
        <v>2082.80000000013</v>
      </c>
      <c r="FG15" s="113">
        <f t="shared" si="52"/>
        <v>3747.98500000034</v>
      </c>
      <c r="FH15" s="113" t="e">
        <f>#REF!</f>
        <v>#REF!</v>
      </c>
      <c r="FI15" s="124" t="e">
        <f t="shared" si="60"/>
        <v>#REF!</v>
      </c>
    </row>
    <row r="16" s="19" customFormat="1" ht="24.95" customHeight="1" spans="1:165">
      <c r="A16" s="33">
        <v>45730</v>
      </c>
      <c r="B16" s="34">
        <v>28.62232</v>
      </c>
      <c r="C16" s="40">
        <f t="shared" si="83"/>
        <v>49.4100000000017</v>
      </c>
      <c r="D16" s="39">
        <v>11416.709</v>
      </c>
      <c r="E16" s="40">
        <f t="shared" ref="E16:E22" si="107">(D17-D16)</f>
        <v>11.8389999999999</v>
      </c>
      <c r="F16" s="34">
        <v>0</v>
      </c>
      <c r="G16" s="40">
        <f t="shared" si="9"/>
        <v>0</v>
      </c>
      <c r="H16" s="34">
        <v>140.52642</v>
      </c>
      <c r="I16" s="40">
        <f t="shared" si="10"/>
        <v>493.729999999999</v>
      </c>
      <c r="J16" s="34">
        <v>4678.4608</v>
      </c>
      <c r="K16" s="35">
        <f t="shared" si="88"/>
        <v>19.2512000000006</v>
      </c>
      <c r="L16" s="34">
        <v>21072.693</v>
      </c>
      <c r="M16" s="44">
        <f t="shared" ref="M16:M23" si="108">(L17-L16)</f>
        <v>152.134000000002</v>
      </c>
      <c r="N16" s="34">
        <v>3404.209</v>
      </c>
      <c r="O16" s="40">
        <f t="shared" si="13"/>
        <v>2384.00000000001</v>
      </c>
      <c r="P16" s="34">
        <v>59.700424</v>
      </c>
      <c r="Q16" s="52">
        <f t="shared" si="14"/>
        <v>363.399999999999</v>
      </c>
      <c r="R16" s="34">
        <v>2147852.316</v>
      </c>
      <c r="S16" s="54">
        <f t="shared" si="91"/>
        <v>1939.28200000012</v>
      </c>
      <c r="T16" s="34">
        <v>2354.6756</v>
      </c>
      <c r="U16" s="52">
        <f t="shared" si="61"/>
        <v>2415.39999999986</v>
      </c>
      <c r="V16" s="34">
        <v>608.5686</v>
      </c>
      <c r="W16" s="40">
        <f t="shared" si="84"/>
        <v>587.840000000028</v>
      </c>
      <c r="X16" s="34">
        <v>50.126762</v>
      </c>
      <c r="Y16" s="40">
        <f t="shared" si="17"/>
        <v>7066.00000000179</v>
      </c>
      <c r="Z16" s="34">
        <v>130.79976</v>
      </c>
      <c r="AA16" s="40">
        <f t="shared" si="18"/>
        <v>102.280000000007</v>
      </c>
      <c r="AB16" s="34">
        <v>112.88406</v>
      </c>
      <c r="AC16" s="40">
        <f t="shared" si="19"/>
        <v>138.570000000001</v>
      </c>
      <c r="AD16" s="34">
        <v>747297.373</v>
      </c>
      <c r="AE16" s="44">
        <f t="shared" ref="AE16:AE27" si="109">(AD17-AD16)</f>
        <v>87.7820000000065</v>
      </c>
      <c r="AF16" s="34">
        <v>3291950.784</v>
      </c>
      <c r="AG16" s="44">
        <f t="shared" ref="AG16:AG21" si="110">(AF17-AF16)</f>
        <v>168.320999999996</v>
      </c>
      <c r="AH16" s="38">
        <v>1916.3878</v>
      </c>
      <c r="AI16" s="40">
        <f t="shared" si="92"/>
        <v>1065.00000000005</v>
      </c>
      <c r="AJ16" s="34">
        <v>239.40498</v>
      </c>
      <c r="AK16" s="40">
        <f t="shared" si="23"/>
        <v>448.160000000001</v>
      </c>
      <c r="AL16" s="34">
        <v>664.42548</v>
      </c>
      <c r="AM16" s="40">
        <f t="shared" si="99"/>
        <v>626.520000000028</v>
      </c>
      <c r="AN16" s="34">
        <v>354.3372</v>
      </c>
      <c r="AO16" s="50">
        <f t="shared" si="95"/>
        <v>180.000000000007</v>
      </c>
      <c r="AP16" s="58">
        <v>3967.3488</v>
      </c>
      <c r="AQ16" s="50">
        <f t="shared" si="26"/>
        <v>16.7999999998756</v>
      </c>
      <c r="AR16" s="34">
        <v>285.39206</v>
      </c>
      <c r="AS16" s="40">
        <f t="shared" si="100"/>
        <v>73.2399999999984</v>
      </c>
      <c r="AT16" s="34">
        <v>330.02334</v>
      </c>
      <c r="AU16" s="40">
        <f t="shared" si="1"/>
        <v>196.259999999995</v>
      </c>
      <c r="AV16" s="34">
        <v>201788.413</v>
      </c>
      <c r="AW16" s="40">
        <f t="shared" si="79"/>
        <v>41.8699999999953</v>
      </c>
      <c r="AX16" s="59">
        <v>49787.571</v>
      </c>
      <c r="AY16" s="40">
        <f t="shared" si="101"/>
        <v>29.5779999999941</v>
      </c>
      <c r="AZ16" s="34">
        <v>1725.807</v>
      </c>
      <c r="BA16" s="50">
        <f t="shared" si="102"/>
        <v>1432.00000000002</v>
      </c>
      <c r="BB16" s="34">
        <v>637.78184</v>
      </c>
      <c r="BC16" s="54">
        <f t="shared" si="103"/>
        <v>487.20000000003</v>
      </c>
      <c r="BD16" s="34">
        <v>940.33816</v>
      </c>
      <c r="BE16" s="62">
        <f t="shared" ref="BE16:BE27" si="111">(BD17-BD16)*1000</f>
        <v>47.360000000026</v>
      </c>
      <c r="BF16" s="34">
        <v>18034</v>
      </c>
      <c r="BG16" s="50">
        <f t="shared" si="74"/>
        <v>3230</v>
      </c>
      <c r="BH16" s="34">
        <v>20668</v>
      </c>
      <c r="BI16" s="50">
        <f t="shared" si="53"/>
        <v>2100</v>
      </c>
      <c r="BJ16" s="34">
        <v>32931</v>
      </c>
      <c r="BK16" s="44">
        <f t="shared" ref="BK16:BK19" si="112">(BJ17-BJ16)*10</f>
        <v>2890</v>
      </c>
      <c r="BL16" s="34">
        <v>4655.2696</v>
      </c>
      <c r="BM16" s="50">
        <f t="shared" si="31"/>
        <v>4465.60000000045</v>
      </c>
      <c r="BN16" s="53">
        <v>0</v>
      </c>
      <c r="BO16" s="66">
        <v>0</v>
      </c>
      <c r="BP16" s="34">
        <v>54.639916</v>
      </c>
      <c r="BQ16" s="50">
        <f t="shared" si="32"/>
        <v>129.524000000004</v>
      </c>
      <c r="BR16" s="34">
        <v>109.84109</v>
      </c>
      <c r="BS16" s="57">
        <f t="shared" si="33"/>
        <v>61.7200000000082</v>
      </c>
      <c r="BT16" s="34">
        <v>30.70689</v>
      </c>
      <c r="BU16" s="50">
        <f t="shared" ref="BU16:BU27" si="113">(BT17-BT16)*1000</f>
        <v>55.4619999999986</v>
      </c>
      <c r="BV16" s="34">
        <v>77.679256</v>
      </c>
      <c r="BW16" s="57">
        <f t="shared" si="63"/>
        <v>294.344000000009</v>
      </c>
      <c r="BX16" s="34">
        <v>511.35148</v>
      </c>
      <c r="BY16" s="57">
        <f t="shared" si="104"/>
        <v>76.560000000029</v>
      </c>
      <c r="BZ16" s="34">
        <v>24.635826</v>
      </c>
      <c r="CA16" s="57">
        <f t="shared" si="96"/>
        <v>103.42</v>
      </c>
      <c r="CB16" s="53">
        <v>341.266</v>
      </c>
      <c r="CC16" s="57">
        <f t="shared" si="65"/>
        <v>0</v>
      </c>
      <c r="CD16" s="34">
        <v>1585.947</v>
      </c>
      <c r="CE16" s="40">
        <f t="shared" si="34"/>
        <v>0.661000000000058</v>
      </c>
      <c r="CF16" s="70">
        <v>216466.976</v>
      </c>
      <c r="CG16" s="40">
        <f t="shared" si="35"/>
        <v>140.576000000001</v>
      </c>
      <c r="CH16" s="34">
        <v>3093.1</v>
      </c>
      <c r="CI16" s="40">
        <f t="shared" si="85"/>
        <v>99.9999999999091</v>
      </c>
      <c r="CJ16" s="34">
        <v>3212.4</v>
      </c>
      <c r="CK16" s="57">
        <f t="shared" si="93"/>
        <v>299.999999999727</v>
      </c>
      <c r="CL16" s="47">
        <v>960.67</v>
      </c>
      <c r="CM16" s="57">
        <f t="shared" si="37"/>
        <v>230.000000000018</v>
      </c>
      <c r="CN16" s="34">
        <v>0</v>
      </c>
      <c r="CO16" s="78"/>
      <c r="CP16" s="78"/>
      <c r="CQ16" s="44">
        <v>0</v>
      </c>
      <c r="CR16" s="34">
        <v>6436660.639</v>
      </c>
      <c r="CS16" s="44">
        <f t="shared" si="105"/>
        <v>676.49199999962</v>
      </c>
      <c r="CT16" s="34">
        <v>3828.4235</v>
      </c>
      <c r="CU16" s="57">
        <f t="shared" si="81"/>
        <v>52.1000000003369</v>
      </c>
      <c r="CV16" s="34">
        <v>235.65684</v>
      </c>
      <c r="CW16" s="40">
        <f t="shared" si="75"/>
        <v>4.14000000000669</v>
      </c>
      <c r="CX16" s="82">
        <v>637.46884</v>
      </c>
      <c r="CY16" s="57">
        <f t="shared" si="89"/>
        <v>79.560000000015</v>
      </c>
      <c r="CZ16" s="78"/>
      <c r="DA16" s="34">
        <v>4555.6328</v>
      </c>
      <c r="DB16" s="50">
        <f t="shared" si="41"/>
        <v>244.4792</v>
      </c>
      <c r="DC16" s="35">
        <f t="shared" si="4"/>
        <v>3565.98199999975</v>
      </c>
      <c r="DD16" s="34">
        <v>4037.9032</v>
      </c>
      <c r="DE16" s="50">
        <f t="shared" si="42"/>
        <v>1160.39999999975</v>
      </c>
      <c r="DF16" s="34">
        <v>0</v>
      </c>
      <c r="DG16" s="57">
        <f t="shared" si="76"/>
        <v>0</v>
      </c>
      <c r="DH16" s="34">
        <v>3836.1256</v>
      </c>
      <c r="DI16" s="57">
        <f t="shared" si="97"/>
        <v>199.200000000019</v>
      </c>
      <c r="DJ16" s="34">
        <v>300.36612</v>
      </c>
      <c r="DK16" s="50">
        <f t="shared" si="94"/>
        <v>58.5599999999999</v>
      </c>
      <c r="DL16" s="34">
        <v>16293.04</v>
      </c>
      <c r="DM16" s="63">
        <f t="shared" si="106"/>
        <v>0</v>
      </c>
      <c r="DN16" s="34">
        <v>17608.67</v>
      </c>
      <c r="DO16" s="57">
        <f t="shared" si="90"/>
        <v>13.1080000000002</v>
      </c>
      <c r="DP16" s="34">
        <v>162.388</v>
      </c>
      <c r="DQ16" s="57">
        <f t="shared" si="98"/>
        <v>234.999999999985</v>
      </c>
      <c r="DR16" s="92">
        <v>28365</v>
      </c>
      <c r="DS16" s="92">
        <v>0</v>
      </c>
      <c r="DT16" s="92">
        <f t="shared" si="86"/>
        <v>28365</v>
      </c>
      <c r="DU16" s="96">
        <v>0</v>
      </c>
      <c r="DV16" s="94">
        <v>160208</v>
      </c>
      <c r="DW16" s="96">
        <v>0</v>
      </c>
      <c r="DX16" s="98"/>
      <c r="DY16" s="109">
        <f t="shared" si="67"/>
        <v>0</v>
      </c>
      <c r="DZ16" s="110" t="e">
        <f t="shared" si="77"/>
        <v>#DIV/0!</v>
      </c>
      <c r="EA16" s="111"/>
      <c r="EB16" s="112">
        <f t="shared" si="68"/>
        <v>61.7200000000082</v>
      </c>
      <c r="EC16" s="112">
        <f t="shared" si="69"/>
        <v>55.4619999999986</v>
      </c>
      <c r="ED16" s="112">
        <f t="shared" si="70"/>
        <v>294.344000000009</v>
      </c>
      <c r="EE16" s="112">
        <f t="shared" si="71"/>
        <v>76.560000000029</v>
      </c>
      <c r="EF16" s="112">
        <f t="shared" si="72"/>
        <v>103.42</v>
      </c>
      <c r="EG16" s="112">
        <f t="shared" si="73"/>
        <v>0</v>
      </c>
      <c r="EH16" s="119">
        <f t="shared" si="56"/>
        <v>591.506000000045</v>
      </c>
      <c r="EK16" s="75" t="s">
        <v>102</v>
      </c>
      <c r="EL16" s="122"/>
      <c r="EM16" s="123" t="s">
        <v>100</v>
      </c>
      <c r="EY16" s="113">
        <f t="shared" si="57"/>
        <v>129.524000000004</v>
      </c>
      <c r="EZ16" s="113">
        <f t="shared" si="58"/>
        <v>591.506000000045</v>
      </c>
      <c r="FA16" s="124">
        <f t="shared" si="6"/>
        <v>3565.98199999975</v>
      </c>
      <c r="FB16" s="113">
        <f t="shared" si="48"/>
        <v>180.000000000007</v>
      </c>
      <c r="FC16" s="113">
        <f t="shared" si="49"/>
        <v>16.7999999998756</v>
      </c>
      <c r="FD16" s="113">
        <f t="shared" si="87"/>
        <v>73.2399999999984</v>
      </c>
      <c r="FE16" s="113">
        <f t="shared" si="50"/>
        <v>196.259999999995</v>
      </c>
      <c r="FF16" s="113">
        <f t="shared" si="51"/>
        <v>1160.39999999975</v>
      </c>
      <c r="FG16" s="113">
        <f t="shared" si="52"/>
        <v>1939.28200000012</v>
      </c>
      <c r="FH16" s="113" t="e">
        <f>#REF!</f>
        <v>#REF!</v>
      </c>
      <c r="FI16" s="124" t="e">
        <f t="shared" si="60"/>
        <v>#REF!</v>
      </c>
    </row>
    <row r="17" s="19" customFormat="1" ht="24.95" customHeight="1" spans="1:165">
      <c r="A17" s="33">
        <v>45731</v>
      </c>
      <c r="B17" s="34">
        <v>28.67173</v>
      </c>
      <c r="C17" s="40">
        <f t="shared" si="83"/>
        <v>92.8639999999987</v>
      </c>
      <c r="D17" s="39">
        <v>11428.548</v>
      </c>
      <c r="E17" s="40">
        <f t="shared" si="107"/>
        <v>23.6369999999988</v>
      </c>
      <c r="F17" s="34">
        <v>0</v>
      </c>
      <c r="G17" s="40">
        <f t="shared" si="9"/>
        <v>0</v>
      </c>
      <c r="H17" s="34">
        <v>141.02015</v>
      </c>
      <c r="I17" s="40">
        <f t="shared" si="10"/>
        <v>1031.8</v>
      </c>
      <c r="J17" s="34">
        <v>4697.712</v>
      </c>
      <c r="K17" s="35">
        <f t="shared" si="88"/>
        <v>34.1776</v>
      </c>
      <c r="L17" s="34">
        <v>21224.827</v>
      </c>
      <c r="M17" s="44">
        <f t="shared" si="108"/>
        <v>174.188999999998</v>
      </c>
      <c r="N17" s="34">
        <v>3406.593</v>
      </c>
      <c r="O17" s="40">
        <f t="shared" si="13"/>
        <v>3990.99999999999</v>
      </c>
      <c r="P17" s="34">
        <v>60.063824</v>
      </c>
      <c r="Q17" s="52">
        <f t="shared" si="14"/>
        <v>424.280000000003</v>
      </c>
      <c r="R17" s="34">
        <v>2149791.598</v>
      </c>
      <c r="S17" s="54">
        <f t="shared" si="91"/>
        <v>3737.10599999968</v>
      </c>
      <c r="T17" s="34">
        <v>2357.091</v>
      </c>
      <c r="U17" s="52">
        <f t="shared" si="61"/>
        <v>3358.40000000007</v>
      </c>
      <c r="V17" s="34">
        <v>609.15644</v>
      </c>
      <c r="W17" s="40">
        <f t="shared" si="84"/>
        <v>961.320000000001</v>
      </c>
      <c r="X17" s="34">
        <v>50.133828</v>
      </c>
      <c r="Y17" s="40">
        <f t="shared" si="17"/>
        <v>13624.0000000001</v>
      </c>
      <c r="Z17" s="34">
        <v>130.90204</v>
      </c>
      <c r="AA17" s="40">
        <f t="shared" si="18"/>
        <v>289.829999999995</v>
      </c>
      <c r="AB17" s="34">
        <v>113.02263</v>
      </c>
      <c r="AC17" s="40">
        <f t="shared" si="19"/>
        <v>408.459999999991</v>
      </c>
      <c r="AD17" s="34">
        <v>747385.155</v>
      </c>
      <c r="AE17" s="44">
        <f t="shared" si="109"/>
        <v>424.334999999963</v>
      </c>
      <c r="AF17" s="34">
        <v>3292119.105</v>
      </c>
      <c r="AG17" s="44">
        <f t="shared" si="110"/>
        <v>474.69299999997</v>
      </c>
      <c r="AH17" s="38">
        <v>1917.4528</v>
      </c>
      <c r="AI17" s="40">
        <f t="shared" si="92"/>
        <v>4211.80000000004</v>
      </c>
      <c r="AJ17" s="34">
        <v>239.85314</v>
      </c>
      <c r="AK17" s="40">
        <f t="shared" si="23"/>
        <v>766.880000000015</v>
      </c>
      <c r="AL17" s="34">
        <v>665.052</v>
      </c>
      <c r="AM17" s="40">
        <f t="shared" si="99"/>
        <v>1435.39999999996</v>
      </c>
      <c r="AN17" s="34">
        <v>354.5172</v>
      </c>
      <c r="AO17" s="50">
        <f t="shared" si="95"/>
        <v>341.119999999989</v>
      </c>
      <c r="AP17" s="58">
        <v>3967.3656</v>
      </c>
      <c r="AQ17" s="50">
        <f t="shared" si="26"/>
        <v>3.20000000010623</v>
      </c>
      <c r="AR17" s="34">
        <v>285.4653</v>
      </c>
      <c r="AS17" s="40">
        <f t="shared" si="100"/>
        <v>747.880000000009</v>
      </c>
      <c r="AT17" s="34">
        <v>330.2196</v>
      </c>
      <c r="AU17" s="40">
        <f t="shared" si="1"/>
        <v>1115.39999999997</v>
      </c>
      <c r="AV17" s="34">
        <v>201830.283</v>
      </c>
      <c r="AW17" s="40">
        <f t="shared" si="79"/>
        <v>77.4210000000021</v>
      </c>
      <c r="AX17" s="59">
        <v>49817.149</v>
      </c>
      <c r="AY17" s="40">
        <f t="shared" si="101"/>
        <v>159.565000000002</v>
      </c>
      <c r="AZ17" s="34">
        <v>1727.239</v>
      </c>
      <c r="BA17" s="50">
        <f t="shared" si="102"/>
        <v>1960.00000000004</v>
      </c>
      <c r="BB17" s="34">
        <v>638.26904</v>
      </c>
      <c r="BC17" s="54">
        <f t="shared" si="103"/>
        <v>486.760000000004</v>
      </c>
      <c r="BD17" s="34">
        <v>940.38552</v>
      </c>
      <c r="BE17" s="62">
        <f t="shared" si="111"/>
        <v>51.7599999999447</v>
      </c>
      <c r="BF17" s="34">
        <v>18357</v>
      </c>
      <c r="BG17" s="50">
        <f t="shared" si="74"/>
        <v>4180</v>
      </c>
      <c r="BH17" s="34">
        <v>20878</v>
      </c>
      <c r="BI17" s="50">
        <f t="shared" si="53"/>
        <v>1700</v>
      </c>
      <c r="BJ17" s="34">
        <v>33220</v>
      </c>
      <c r="BK17" s="44">
        <f t="shared" si="112"/>
        <v>3360</v>
      </c>
      <c r="BL17" s="34">
        <v>4659.7352</v>
      </c>
      <c r="BM17" s="50">
        <f t="shared" si="31"/>
        <v>9301.99999999968</v>
      </c>
      <c r="BN17" s="53">
        <v>0</v>
      </c>
      <c r="BO17" s="66">
        <v>0</v>
      </c>
      <c r="BP17" s="34">
        <v>54.76944</v>
      </c>
      <c r="BQ17" s="50">
        <f t="shared" si="32"/>
        <v>1484.516</v>
      </c>
      <c r="BR17" s="34">
        <v>109.90281</v>
      </c>
      <c r="BS17" s="57">
        <f t="shared" si="33"/>
        <v>92.7099999999967</v>
      </c>
      <c r="BT17" s="34">
        <v>30.762352</v>
      </c>
      <c r="BU17" s="50">
        <f t="shared" si="113"/>
        <v>58.6400000000005</v>
      </c>
      <c r="BV17" s="34">
        <v>77.9736</v>
      </c>
      <c r="BW17" s="57">
        <f t="shared" si="63"/>
        <v>248.975999999999</v>
      </c>
      <c r="BX17" s="34">
        <v>511.42804</v>
      </c>
      <c r="BY17" s="57">
        <f t="shared" si="104"/>
        <v>79.2000000000144</v>
      </c>
      <c r="BZ17" s="34">
        <v>24.739246</v>
      </c>
      <c r="CA17" s="57">
        <f t="shared" si="96"/>
        <v>57.3479999999975</v>
      </c>
      <c r="CB17" s="53">
        <v>341.266</v>
      </c>
      <c r="CC17" s="57">
        <f t="shared" si="65"/>
        <v>0</v>
      </c>
      <c r="CD17" s="34">
        <v>1586.608</v>
      </c>
      <c r="CE17" s="40">
        <f t="shared" si="34"/>
        <v>3.2940000000001</v>
      </c>
      <c r="CF17" s="70">
        <v>216607.552</v>
      </c>
      <c r="CG17" s="40">
        <f t="shared" si="35"/>
        <v>183.440000000002</v>
      </c>
      <c r="CH17" s="34">
        <v>3093.2</v>
      </c>
      <c r="CI17" s="40">
        <f t="shared" si="85"/>
        <v>300.000000000182</v>
      </c>
      <c r="CJ17" s="34">
        <v>3212.7</v>
      </c>
      <c r="CK17" s="57">
        <f t="shared" si="93"/>
        <v>500</v>
      </c>
      <c r="CL17" s="47">
        <v>960.9</v>
      </c>
      <c r="CM17" s="57">
        <f t="shared" si="37"/>
        <v>1139.99999999999</v>
      </c>
      <c r="CN17" s="34">
        <v>0</v>
      </c>
      <c r="CO17" s="78"/>
      <c r="CP17" s="78"/>
      <c r="CQ17" s="44">
        <v>0</v>
      </c>
      <c r="CR17" s="34">
        <v>6437337.131</v>
      </c>
      <c r="CS17" s="44">
        <f t="shared" si="105"/>
        <v>2385.63599999994</v>
      </c>
      <c r="CT17" s="34">
        <v>3828.4756</v>
      </c>
      <c r="CU17" s="57">
        <f t="shared" si="81"/>
        <v>376.800000000003</v>
      </c>
      <c r="CV17" s="34">
        <v>235.66098</v>
      </c>
      <c r="CW17" s="40">
        <f t="shared" si="75"/>
        <v>4.06000000000972</v>
      </c>
      <c r="CX17" s="82">
        <v>637.5484</v>
      </c>
      <c r="CY17" s="57">
        <f t="shared" si="89"/>
        <v>79.560000000015</v>
      </c>
      <c r="CZ17" s="78"/>
      <c r="DA17" s="34">
        <v>4800.112</v>
      </c>
      <c r="DB17" s="50">
        <f t="shared" si="41"/>
        <v>315.1264</v>
      </c>
      <c r="DC17" s="35">
        <f t="shared" si="4"/>
        <v>8071.90599999965</v>
      </c>
      <c r="DD17" s="34">
        <v>4039.0636</v>
      </c>
      <c r="DE17" s="50">
        <f t="shared" si="42"/>
        <v>2127.1999999999</v>
      </c>
      <c r="DF17" s="34">
        <v>0</v>
      </c>
      <c r="DG17" s="57">
        <f>DF22-DF17</f>
        <v>0</v>
      </c>
      <c r="DH17" s="34">
        <v>3836.3248</v>
      </c>
      <c r="DI17" s="57">
        <f t="shared" si="97"/>
        <v>519.200000000183</v>
      </c>
      <c r="DJ17" s="34">
        <v>300.42468</v>
      </c>
      <c r="DK17" s="50">
        <f t="shared" si="94"/>
        <v>154.719999999998</v>
      </c>
      <c r="DL17" s="34">
        <v>16293.04</v>
      </c>
      <c r="DM17" s="63">
        <f t="shared" si="106"/>
        <v>0</v>
      </c>
      <c r="DN17" s="34">
        <v>17621.778</v>
      </c>
      <c r="DO17" s="57">
        <f t="shared" si="90"/>
        <v>42.5440000000017</v>
      </c>
      <c r="DP17" s="34">
        <v>162.623</v>
      </c>
      <c r="DQ17" s="57">
        <f t="shared" si="98"/>
        <v>415.999999999997</v>
      </c>
      <c r="DR17" s="92">
        <v>48735</v>
      </c>
      <c r="DS17" s="92">
        <v>0</v>
      </c>
      <c r="DT17" s="92">
        <f t="shared" si="86"/>
        <v>48735</v>
      </c>
      <c r="DU17" s="96">
        <v>0</v>
      </c>
      <c r="DV17" s="94">
        <v>16208</v>
      </c>
      <c r="DW17" s="96">
        <v>794</v>
      </c>
      <c r="DX17" s="98"/>
      <c r="DY17" s="109">
        <f t="shared" si="67"/>
        <v>0</v>
      </c>
      <c r="DZ17" s="110" t="e">
        <f>#REF!/DU17</f>
        <v>#REF!</v>
      </c>
      <c r="EA17" s="111"/>
      <c r="EB17" s="112">
        <f t="shared" si="68"/>
        <v>92.7099999999967</v>
      </c>
      <c r="EC17" s="112">
        <f t="shared" si="69"/>
        <v>58.6400000000005</v>
      </c>
      <c r="ED17" s="112">
        <f t="shared" si="70"/>
        <v>248.975999999999</v>
      </c>
      <c r="EE17" s="112">
        <f t="shared" si="71"/>
        <v>79.2000000000144</v>
      </c>
      <c r="EF17" s="112">
        <f>CB19</f>
        <v>341.266</v>
      </c>
      <c r="EG17" s="112">
        <f t="shared" si="73"/>
        <v>0</v>
      </c>
      <c r="EH17" s="119">
        <f t="shared" si="56"/>
        <v>820.792000000011</v>
      </c>
      <c r="EK17" s="75"/>
      <c r="EL17" s="122"/>
      <c r="EM17" s="123"/>
      <c r="EY17" s="113">
        <f t="shared" si="57"/>
        <v>1484.516</v>
      </c>
      <c r="EZ17" s="113">
        <f>BS17+BU17+BW17+BY17+CB19+CC17</f>
        <v>820.792000000011</v>
      </c>
      <c r="FA17" s="124">
        <f t="shared" si="6"/>
        <v>8071.90599999965</v>
      </c>
      <c r="FB17" s="113">
        <f t="shared" si="48"/>
        <v>341.119999999989</v>
      </c>
      <c r="FC17" s="113">
        <f t="shared" si="49"/>
        <v>3.20000000010623</v>
      </c>
      <c r="FD17" s="113">
        <f t="shared" si="87"/>
        <v>747.880000000009</v>
      </c>
      <c r="FE17" s="113">
        <f t="shared" si="50"/>
        <v>1115.39999999997</v>
      </c>
      <c r="FF17" s="113">
        <f t="shared" si="51"/>
        <v>2127.1999999999</v>
      </c>
      <c r="FG17" s="113">
        <f t="shared" si="52"/>
        <v>3737.10599999968</v>
      </c>
      <c r="FH17" s="113" t="e">
        <f>#REF!</f>
        <v>#REF!</v>
      </c>
      <c r="FI17" s="124" t="e">
        <f t="shared" si="60"/>
        <v>#REF!</v>
      </c>
    </row>
    <row r="18" s="19" customFormat="1" ht="24.95" customHeight="1" spans="1:165">
      <c r="A18" s="33">
        <v>45732</v>
      </c>
      <c r="B18" s="34">
        <v>28.764594</v>
      </c>
      <c r="C18" s="40">
        <f t="shared" si="83"/>
        <v>51.0300000000008</v>
      </c>
      <c r="D18" s="39">
        <v>11452.185</v>
      </c>
      <c r="E18" s="40">
        <f t="shared" si="107"/>
        <v>26.4310000000005</v>
      </c>
      <c r="F18" s="34">
        <v>0</v>
      </c>
      <c r="G18" s="40">
        <f t="shared" si="9"/>
        <v>0</v>
      </c>
      <c r="H18" s="34">
        <v>142.05195</v>
      </c>
      <c r="I18" s="40">
        <f t="shared" si="10"/>
        <v>805.419999999998</v>
      </c>
      <c r="J18" s="34">
        <v>4731.8896</v>
      </c>
      <c r="K18" s="35">
        <f t="shared" si="88"/>
        <v>35.8387999999995</v>
      </c>
      <c r="L18" s="34">
        <v>21399.016</v>
      </c>
      <c r="M18" s="44">
        <f t="shared" si="108"/>
        <v>159.888999999999</v>
      </c>
      <c r="N18" s="34">
        <v>3410.584</v>
      </c>
      <c r="O18" s="40">
        <f t="shared" si="13"/>
        <v>3800.00000000018</v>
      </c>
      <c r="P18" s="34">
        <v>60.488104</v>
      </c>
      <c r="Q18" s="52">
        <f t="shared" si="14"/>
        <v>450.763999999999</v>
      </c>
      <c r="R18" s="34">
        <v>2153528.704</v>
      </c>
      <c r="S18" s="54">
        <f t="shared" si="91"/>
        <v>3690.21700000018</v>
      </c>
      <c r="T18" s="34">
        <v>2360.4494</v>
      </c>
      <c r="U18" s="52">
        <f t="shared" si="61"/>
        <v>2891.39999999998</v>
      </c>
      <c r="V18" s="34">
        <v>610.11776</v>
      </c>
      <c r="W18" s="40">
        <f t="shared" si="84"/>
        <v>1550.24000000003</v>
      </c>
      <c r="X18" s="34">
        <v>50.147452</v>
      </c>
      <c r="Y18" s="40">
        <f t="shared" si="17"/>
        <v>12416.0000000018</v>
      </c>
      <c r="Z18" s="34">
        <v>131.19187</v>
      </c>
      <c r="AA18" s="40">
        <f t="shared" si="18"/>
        <v>258.470000000017</v>
      </c>
      <c r="AB18" s="34">
        <v>113.43109</v>
      </c>
      <c r="AC18" s="40">
        <f t="shared" si="19"/>
        <v>390.659999999997</v>
      </c>
      <c r="AD18" s="34">
        <v>747809.49</v>
      </c>
      <c r="AE18" s="44">
        <f t="shared" si="109"/>
        <v>219.457000000053</v>
      </c>
      <c r="AF18" s="34">
        <v>3292593.798</v>
      </c>
      <c r="AG18" s="44">
        <f t="shared" si="110"/>
        <v>423.370000000112</v>
      </c>
      <c r="AH18" s="38">
        <v>1921.6646</v>
      </c>
      <c r="AI18" s="40">
        <f t="shared" si="92"/>
        <v>3469.39999999995</v>
      </c>
      <c r="AJ18" s="34">
        <v>240.62002</v>
      </c>
      <c r="AK18" s="40">
        <f t="shared" si="23"/>
        <v>617.229999999978</v>
      </c>
      <c r="AL18" s="34">
        <v>666.4874</v>
      </c>
      <c r="AM18" s="40">
        <f t="shared" si="99"/>
        <v>1325.85000000006</v>
      </c>
      <c r="AN18" s="34">
        <v>354.85832</v>
      </c>
      <c r="AO18" s="50">
        <f t="shared" si="95"/>
        <v>282.960000000003</v>
      </c>
      <c r="AP18" s="58">
        <v>3967.3688</v>
      </c>
      <c r="AQ18" s="50">
        <f t="shared" si="26"/>
        <v>77.1999999997206</v>
      </c>
      <c r="AR18" s="34">
        <v>286.21318</v>
      </c>
      <c r="AS18" s="40">
        <f t="shared" si="100"/>
        <v>646.839999999997</v>
      </c>
      <c r="AT18" s="34">
        <v>331.335</v>
      </c>
      <c r="AU18" s="40">
        <f t="shared" si="1"/>
        <v>1201.48</v>
      </c>
      <c r="AV18" s="34">
        <v>201907.704</v>
      </c>
      <c r="AW18" s="40">
        <f t="shared" si="79"/>
        <v>90.6350000000093</v>
      </c>
      <c r="AX18" s="59">
        <v>49976.714</v>
      </c>
      <c r="AY18" s="40">
        <f t="shared" si="101"/>
        <v>195.529000000002</v>
      </c>
      <c r="AZ18" s="34">
        <v>1729.199</v>
      </c>
      <c r="BA18" s="50">
        <f t="shared" si="102"/>
        <v>1927.99999999988</v>
      </c>
      <c r="BB18" s="34">
        <v>638.7558</v>
      </c>
      <c r="BC18" s="54">
        <f t="shared" si="103"/>
        <v>251.151999999934</v>
      </c>
      <c r="BD18" s="34">
        <v>940.43728</v>
      </c>
      <c r="BE18" s="62">
        <f t="shared" si="111"/>
        <v>3.11999999996715</v>
      </c>
      <c r="BF18" s="34">
        <v>18775</v>
      </c>
      <c r="BG18" s="50">
        <f t="shared" si="74"/>
        <v>4360</v>
      </c>
      <c r="BH18" s="34">
        <v>21048</v>
      </c>
      <c r="BI18" s="50">
        <f t="shared" si="53"/>
        <v>3020</v>
      </c>
      <c r="BJ18" s="34">
        <v>33556</v>
      </c>
      <c r="BK18" s="44">
        <f t="shared" si="112"/>
        <v>3540</v>
      </c>
      <c r="BL18" s="34">
        <v>4669.0372</v>
      </c>
      <c r="BM18" s="50">
        <f t="shared" si="31"/>
        <v>8811.2000000001</v>
      </c>
      <c r="BN18" s="53">
        <v>0</v>
      </c>
      <c r="BO18" s="66">
        <v>0</v>
      </c>
      <c r="BP18" s="34">
        <v>56.253956</v>
      </c>
      <c r="BQ18" s="50">
        <f t="shared" si="32"/>
        <v>1567.084</v>
      </c>
      <c r="BR18" s="34">
        <v>109.99552</v>
      </c>
      <c r="BS18" s="57">
        <f t="shared" si="33"/>
        <v>5.7599999999951</v>
      </c>
      <c r="BT18" s="34">
        <v>30.820992</v>
      </c>
      <c r="BU18" s="50">
        <f t="shared" si="113"/>
        <v>4.71200000000138</v>
      </c>
      <c r="BV18" s="34">
        <v>78.222576</v>
      </c>
      <c r="BW18" s="57">
        <f t="shared" si="63"/>
        <v>259.479999999996</v>
      </c>
      <c r="BX18" s="34">
        <v>511.50724</v>
      </c>
      <c r="BY18" s="57">
        <f t="shared" si="104"/>
        <v>81.5599999999677</v>
      </c>
      <c r="BZ18" s="34">
        <v>24.796594</v>
      </c>
      <c r="CA18" s="57">
        <f t="shared" si="96"/>
        <v>0.797999999999632</v>
      </c>
      <c r="CB18" s="53">
        <v>341.266</v>
      </c>
      <c r="CC18" s="57">
        <f t="shared" si="65"/>
        <v>0</v>
      </c>
      <c r="CD18" s="34">
        <v>1589.902</v>
      </c>
      <c r="CE18" s="40">
        <f t="shared" si="34"/>
        <v>4.68100000000004</v>
      </c>
      <c r="CF18" s="70">
        <v>216790.992</v>
      </c>
      <c r="CG18" s="40">
        <f t="shared" si="35"/>
        <v>205.712</v>
      </c>
      <c r="CH18" s="34">
        <v>3093.5</v>
      </c>
      <c r="CI18" s="40">
        <f t="shared" si="85"/>
        <v>199.999999999818</v>
      </c>
      <c r="CJ18" s="34">
        <v>3213.2</v>
      </c>
      <c r="CK18" s="57">
        <f t="shared" si="93"/>
        <v>300.000000000182</v>
      </c>
      <c r="CL18" s="47">
        <v>962.04</v>
      </c>
      <c r="CM18" s="57">
        <f t="shared" si="37"/>
        <v>1150.00000000009</v>
      </c>
      <c r="CN18" s="34">
        <v>0</v>
      </c>
      <c r="CO18" s="78"/>
      <c r="CP18" s="78"/>
      <c r="CQ18" s="44">
        <v>0</v>
      </c>
      <c r="CR18" s="34">
        <v>6439722.767</v>
      </c>
      <c r="CS18" s="44">
        <f t="shared" si="105"/>
        <v>1578.75800000038</v>
      </c>
      <c r="CT18" s="34">
        <v>3828.8524</v>
      </c>
      <c r="CU18" s="57">
        <f t="shared" si="81"/>
        <v>509.999999999764</v>
      </c>
      <c r="CV18" s="34">
        <v>235.66504</v>
      </c>
      <c r="CW18" s="40">
        <f t="shared" si="75"/>
        <v>10.5999999999824</v>
      </c>
      <c r="CX18" s="82">
        <v>637.62796</v>
      </c>
      <c r="CY18" s="57">
        <f t="shared" si="89"/>
        <v>78.6399999999503</v>
      </c>
      <c r="CZ18" s="78"/>
      <c r="DA18" s="34">
        <v>5115.2384</v>
      </c>
      <c r="DB18" s="50">
        <f t="shared" si="41"/>
        <v>311.4623</v>
      </c>
      <c r="DC18" s="35">
        <f t="shared" ref="DC18" si="114">AO18+AQ18+AS18+AU18+DE18+S18</f>
        <v>7845.89699999997</v>
      </c>
      <c r="DD18" s="34">
        <v>4041.1908</v>
      </c>
      <c r="DE18" s="50">
        <f t="shared" ref="DE18:DE27" si="115">(DD19-DD18)*1000</f>
        <v>1947.20000000007</v>
      </c>
      <c r="DF18" s="34">
        <v>0</v>
      </c>
      <c r="DG18" s="57">
        <f>DF19-DF22</f>
        <v>0</v>
      </c>
      <c r="DH18" s="34">
        <v>3836.844</v>
      </c>
      <c r="DI18" s="57">
        <f t="shared" si="97"/>
        <v>920.000000000073</v>
      </c>
      <c r="DJ18" s="34">
        <v>300.5794</v>
      </c>
      <c r="DK18" s="50">
        <f t="shared" si="94"/>
        <v>54.4199999999933</v>
      </c>
      <c r="DL18" s="34">
        <v>16293.04</v>
      </c>
      <c r="DM18" s="63">
        <f t="shared" si="106"/>
        <v>0</v>
      </c>
      <c r="DN18" s="34">
        <v>17664.322</v>
      </c>
      <c r="DO18" s="57">
        <f t="shared" si="90"/>
        <v>35.7239999999983</v>
      </c>
      <c r="DP18" s="34">
        <v>163.039</v>
      </c>
      <c r="DQ18" s="57">
        <f t="shared" si="98"/>
        <v>381</v>
      </c>
      <c r="DR18" s="92">
        <v>46503</v>
      </c>
      <c r="DS18" s="92">
        <v>0</v>
      </c>
      <c r="DT18" s="92">
        <f t="shared" si="86"/>
        <v>46503</v>
      </c>
      <c r="DU18" s="96">
        <v>0</v>
      </c>
      <c r="DV18" s="94">
        <v>16208</v>
      </c>
      <c r="DW18" s="96">
        <v>4529</v>
      </c>
      <c r="DX18" s="98" t="s">
        <v>103</v>
      </c>
      <c r="DY18" s="109">
        <f t="shared" si="67"/>
        <v>0</v>
      </c>
      <c r="DZ18" s="110" t="e">
        <f t="shared" si="77"/>
        <v>#DIV/0!</v>
      </c>
      <c r="EA18" s="111"/>
      <c r="EB18" s="112">
        <f t="shared" si="68"/>
        <v>5.7599999999951</v>
      </c>
      <c r="EC18" s="112">
        <f t="shared" si="69"/>
        <v>4.71200000000138</v>
      </c>
      <c r="ED18" s="112">
        <f t="shared" si="70"/>
        <v>259.479999999996</v>
      </c>
      <c r="EE18" s="112">
        <f t="shared" si="71"/>
        <v>81.5599999999677</v>
      </c>
      <c r="EF18" s="112">
        <f t="shared" si="72"/>
        <v>0.797999999999632</v>
      </c>
      <c r="EG18" s="112">
        <f t="shared" si="73"/>
        <v>0</v>
      </c>
      <c r="EH18" s="119">
        <f t="shared" si="56"/>
        <v>352.30999999996</v>
      </c>
      <c r="EK18" s="75" t="s">
        <v>104</v>
      </c>
      <c r="EL18" s="122"/>
      <c r="EM18" s="123" t="s">
        <v>105</v>
      </c>
      <c r="EY18" s="113">
        <f t="shared" si="57"/>
        <v>1567.084</v>
      </c>
      <c r="EZ18" s="113">
        <f t="shared" si="58"/>
        <v>352.30999999996</v>
      </c>
      <c r="FA18" s="124">
        <f t="shared" si="6"/>
        <v>7845.89699999997</v>
      </c>
      <c r="FB18" s="113">
        <f t="shared" si="48"/>
        <v>282.960000000003</v>
      </c>
      <c r="FC18" s="113">
        <f t="shared" si="49"/>
        <v>77.1999999997206</v>
      </c>
      <c r="FD18" s="113">
        <f t="shared" si="87"/>
        <v>646.839999999997</v>
      </c>
      <c r="FE18" s="113">
        <f t="shared" si="50"/>
        <v>1201.48</v>
      </c>
      <c r="FF18" s="113">
        <f t="shared" si="51"/>
        <v>1947.20000000007</v>
      </c>
      <c r="FG18" s="113">
        <f t="shared" si="52"/>
        <v>3690.21700000018</v>
      </c>
      <c r="FH18" s="113" t="e">
        <f>#REF!</f>
        <v>#REF!</v>
      </c>
      <c r="FI18" s="124" t="e">
        <f t="shared" si="60"/>
        <v>#REF!</v>
      </c>
    </row>
    <row r="19" s="19" customFormat="1" ht="24.95" customHeight="1" spans="1:165">
      <c r="A19" s="33">
        <v>45733</v>
      </c>
      <c r="B19" s="34">
        <v>28.815624</v>
      </c>
      <c r="C19" s="40">
        <f t="shared" si="83"/>
        <v>109.891999999999</v>
      </c>
      <c r="D19" s="39">
        <v>11478.616</v>
      </c>
      <c r="E19" s="40">
        <f t="shared" si="107"/>
        <v>40.4349999999995</v>
      </c>
      <c r="F19" s="34">
        <v>0</v>
      </c>
      <c r="G19" s="40">
        <f t="shared" si="9"/>
        <v>0</v>
      </c>
      <c r="H19" s="34">
        <v>142.85737</v>
      </c>
      <c r="I19" s="40">
        <f t="shared" si="10"/>
        <v>978.790000000004</v>
      </c>
      <c r="J19" s="34">
        <v>4767.7284</v>
      </c>
      <c r="K19" s="35">
        <f t="shared" si="88"/>
        <v>38.1108000000004</v>
      </c>
      <c r="L19" s="34">
        <v>21558.905</v>
      </c>
      <c r="M19" s="44">
        <f t="shared" si="108"/>
        <v>148.499</v>
      </c>
      <c r="N19" s="34">
        <v>3414.384</v>
      </c>
      <c r="O19" s="40">
        <f t="shared" si="13"/>
        <v>3913.99999999976</v>
      </c>
      <c r="P19" s="34">
        <v>60.938868</v>
      </c>
      <c r="Q19" s="52">
        <f t="shared" si="14"/>
        <v>466.348000000004</v>
      </c>
      <c r="R19" s="34">
        <v>2157218.921</v>
      </c>
      <c r="S19" s="54">
        <f t="shared" ref="S19:S27" si="116">(R20-R19)</f>
        <v>3814.71299999999</v>
      </c>
      <c r="T19" s="34">
        <v>2363.3408</v>
      </c>
      <c r="U19" s="52">
        <f t="shared" si="61"/>
        <v>3124.2000000002</v>
      </c>
      <c r="V19" s="34">
        <v>611.668</v>
      </c>
      <c r="W19" s="40">
        <f t="shared" si="84"/>
        <v>832.160000000044</v>
      </c>
      <c r="X19" s="34">
        <v>50.159868</v>
      </c>
      <c r="Y19" s="40">
        <f t="shared" si="17"/>
        <v>14623.9999999977</v>
      </c>
      <c r="Z19" s="34">
        <v>131.45034</v>
      </c>
      <c r="AA19" s="40">
        <f t="shared" si="18"/>
        <v>334.710000000001</v>
      </c>
      <c r="AB19" s="34">
        <v>113.82175</v>
      </c>
      <c r="AC19" s="40">
        <f t="shared" si="19"/>
        <v>477.820000000008</v>
      </c>
      <c r="AD19" s="34">
        <v>748028.947</v>
      </c>
      <c r="AE19" s="44">
        <f t="shared" si="109"/>
        <v>424.162999999942</v>
      </c>
      <c r="AF19" s="34">
        <v>3293017.168</v>
      </c>
      <c r="AG19" s="44">
        <f t="shared" si="110"/>
        <v>559.064999999944</v>
      </c>
      <c r="AH19" s="38">
        <v>1925.134</v>
      </c>
      <c r="AI19" s="40">
        <f t="shared" si="92"/>
        <v>4424.39999999988</v>
      </c>
      <c r="AJ19" s="34">
        <v>241.23725</v>
      </c>
      <c r="AK19" s="40">
        <f t="shared" si="23"/>
        <v>985.410000000002</v>
      </c>
      <c r="AL19" s="34">
        <v>667.81325</v>
      </c>
      <c r="AM19" s="40">
        <f t="shared" si="99"/>
        <v>1892.90999999992</v>
      </c>
      <c r="AN19" s="34">
        <v>355.14128</v>
      </c>
      <c r="AO19" s="50">
        <f t="shared" si="95"/>
        <v>137.080000000026</v>
      </c>
      <c r="AP19" s="58">
        <v>3967.446</v>
      </c>
      <c r="AQ19" s="50">
        <f t="shared" si="26"/>
        <v>0</v>
      </c>
      <c r="AR19" s="34">
        <v>286.86002</v>
      </c>
      <c r="AS19" s="40">
        <f t="shared" si="100"/>
        <v>1685.63999999998</v>
      </c>
      <c r="AT19" s="34">
        <v>332.53648</v>
      </c>
      <c r="AU19" s="40">
        <f t="shared" si="1"/>
        <v>1310.24000000002</v>
      </c>
      <c r="AV19" s="34">
        <v>201998.339</v>
      </c>
      <c r="AW19" s="40">
        <f t="shared" si="79"/>
        <v>155.454999999987</v>
      </c>
      <c r="AX19" s="59">
        <v>50172.243</v>
      </c>
      <c r="AY19" s="40">
        <f t="shared" ref="AY19:AY27" si="117">AX20-AX19</f>
        <v>91.6559999999954</v>
      </c>
      <c r="AZ19" s="34">
        <v>1731.127</v>
      </c>
      <c r="BA19" s="50">
        <f t="shared" si="102"/>
        <v>2145.99999999996</v>
      </c>
      <c r="BB19" s="34">
        <v>639.006952</v>
      </c>
      <c r="BC19" s="54">
        <f t="shared" si="103"/>
        <v>471.528000000035</v>
      </c>
      <c r="BD19" s="34">
        <v>940.4404</v>
      </c>
      <c r="BE19" s="62">
        <f t="shared" si="111"/>
        <v>7.83000000001266</v>
      </c>
      <c r="BF19" s="34">
        <v>19211</v>
      </c>
      <c r="BG19" s="50">
        <f t="shared" si="74"/>
        <v>4390</v>
      </c>
      <c r="BH19" s="34">
        <v>21350</v>
      </c>
      <c r="BI19" s="50">
        <f t="shared" si="53"/>
        <v>3570</v>
      </c>
      <c r="BJ19" s="34">
        <v>33910</v>
      </c>
      <c r="BK19" s="44">
        <f t="shared" si="112"/>
        <v>3640</v>
      </c>
      <c r="BL19" s="34">
        <v>4677.8484</v>
      </c>
      <c r="BM19" s="50">
        <f t="shared" si="31"/>
        <v>10942</v>
      </c>
      <c r="BN19" s="53">
        <v>0</v>
      </c>
      <c r="BO19" s="66">
        <f>(BN20-BN19)*1000</f>
        <v>0</v>
      </c>
      <c r="BP19" s="34">
        <v>57.82104</v>
      </c>
      <c r="BQ19" s="50">
        <f t="shared" si="32"/>
        <v>1441.72</v>
      </c>
      <c r="BR19" s="34">
        <v>110.00128</v>
      </c>
      <c r="BS19" s="57">
        <f t="shared" si="33"/>
        <v>53.8000000000096</v>
      </c>
      <c r="BT19" s="34">
        <v>30.825704</v>
      </c>
      <c r="BU19" s="50">
        <f t="shared" si="113"/>
        <v>151.117999999997</v>
      </c>
      <c r="BV19" s="34">
        <v>78.482056</v>
      </c>
      <c r="BW19" s="57">
        <f t="shared" si="63"/>
        <v>252.015999999998</v>
      </c>
      <c r="BX19" s="34">
        <v>511.5888</v>
      </c>
      <c r="BY19" s="57">
        <f t="shared" si="104"/>
        <v>79.3600000000083</v>
      </c>
      <c r="BZ19" s="34">
        <v>24.797392</v>
      </c>
      <c r="CA19" s="57">
        <f t="shared" si="96"/>
        <v>5.92800000000082</v>
      </c>
      <c r="CB19" s="53">
        <v>341.266</v>
      </c>
      <c r="CC19" s="57">
        <f t="shared" si="65"/>
        <v>0</v>
      </c>
      <c r="CD19" s="34">
        <v>1594.583</v>
      </c>
      <c r="CE19" s="40">
        <f t="shared" si="34"/>
        <v>5.86399999999981</v>
      </c>
      <c r="CF19" s="70">
        <v>216996.704</v>
      </c>
      <c r="CG19" s="40">
        <f t="shared" si="35"/>
        <v>148.785000000003</v>
      </c>
      <c r="CH19" s="34">
        <v>3093.7</v>
      </c>
      <c r="CI19" s="40">
        <f t="shared" si="85"/>
        <v>300.000000000182</v>
      </c>
      <c r="CJ19" s="34">
        <v>3213.5</v>
      </c>
      <c r="CK19" s="57">
        <f t="shared" si="93"/>
        <v>199.999999999818</v>
      </c>
      <c r="CL19" s="47">
        <v>963.19</v>
      </c>
      <c r="CM19" s="57">
        <f t="shared" si="37"/>
        <v>1149.99999999998</v>
      </c>
      <c r="CN19" s="34">
        <v>0</v>
      </c>
      <c r="CO19" s="78"/>
      <c r="CP19" s="78"/>
      <c r="CQ19" s="44">
        <f>(CP20-CP19)*1000</f>
        <v>0</v>
      </c>
      <c r="CR19" s="34">
        <v>6441301.525</v>
      </c>
      <c r="CS19" s="44">
        <f t="shared" si="105"/>
        <v>2834.36400000006</v>
      </c>
      <c r="CT19" s="34">
        <v>3829.3624</v>
      </c>
      <c r="CU19" s="57">
        <f t="shared" si="81"/>
        <v>682.000000000244</v>
      </c>
      <c r="CV19" s="34">
        <v>235.67564</v>
      </c>
      <c r="CW19" s="40">
        <f t="shared" si="75"/>
        <v>5.76000000000931</v>
      </c>
      <c r="CX19" s="82">
        <v>637.7066</v>
      </c>
      <c r="CY19" s="57">
        <f t="shared" si="89"/>
        <v>78.0500000000757</v>
      </c>
      <c r="CZ19" s="78"/>
      <c r="DA19" s="34">
        <v>5426.7007</v>
      </c>
      <c r="DB19" s="50">
        <f t="shared" si="41"/>
        <v>332.8929</v>
      </c>
      <c r="DC19" s="35">
        <f t="shared" si="4"/>
        <v>9075.67300000017</v>
      </c>
      <c r="DD19" s="34">
        <v>4043.138</v>
      </c>
      <c r="DE19" s="50">
        <f t="shared" si="115"/>
        <v>2128.00000000016</v>
      </c>
      <c r="DF19" s="34">
        <v>0</v>
      </c>
      <c r="DG19" s="57">
        <f>(DF20-DF19)*1000</f>
        <v>0</v>
      </c>
      <c r="DH19" s="34">
        <v>3837.764</v>
      </c>
      <c r="DI19" s="57">
        <f t="shared" si="97"/>
        <v>61.9999999998981</v>
      </c>
      <c r="DJ19" s="34">
        <v>300.63382</v>
      </c>
      <c r="DK19" s="50">
        <f t="shared" si="94"/>
        <v>31.6399999999817</v>
      </c>
      <c r="DL19" s="34">
        <v>16293.04</v>
      </c>
      <c r="DM19" s="63">
        <f t="shared" si="106"/>
        <v>0</v>
      </c>
      <c r="DN19" s="34">
        <v>17700.046</v>
      </c>
      <c r="DO19" s="57">
        <f t="shared" si="90"/>
        <v>39.4530000000013</v>
      </c>
      <c r="DP19" s="34">
        <v>163.42</v>
      </c>
      <c r="DQ19" s="57">
        <f t="shared" si="98"/>
        <v>369</v>
      </c>
      <c r="DR19" s="92">
        <v>55938</v>
      </c>
      <c r="DS19" s="92">
        <v>0</v>
      </c>
      <c r="DT19" s="92">
        <f t="shared" si="86"/>
        <v>55938</v>
      </c>
      <c r="DU19" s="96">
        <v>0</v>
      </c>
      <c r="DV19" s="94">
        <v>15870</v>
      </c>
      <c r="DW19" s="96">
        <v>25893</v>
      </c>
      <c r="DX19" s="98"/>
      <c r="DY19" s="109">
        <f t="shared" si="67"/>
        <v>0</v>
      </c>
      <c r="DZ19" s="110" t="e">
        <f t="shared" si="77"/>
        <v>#DIV/0!</v>
      </c>
      <c r="EA19" s="111"/>
      <c r="EB19" s="112">
        <f t="shared" si="68"/>
        <v>53.8000000000096</v>
      </c>
      <c r="EC19" s="112">
        <f t="shared" si="69"/>
        <v>151.117999999997</v>
      </c>
      <c r="ED19" s="112">
        <f t="shared" si="70"/>
        <v>252.015999999998</v>
      </c>
      <c r="EE19" s="112">
        <f t="shared" si="71"/>
        <v>79.3600000000083</v>
      </c>
      <c r="EF19" s="112">
        <f t="shared" si="72"/>
        <v>5.92800000000082</v>
      </c>
      <c r="EG19" s="112">
        <f t="shared" si="73"/>
        <v>0</v>
      </c>
      <c r="EH19" s="119">
        <f t="shared" si="56"/>
        <v>542.222000000013</v>
      </c>
      <c r="EK19" s="75"/>
      <c r="EL19" s="122"/>
      <c r="EM19" s="123"/>
      <c r="EY19" s="113">
        <f t="shared" si="57"/>
        <v>1441.72</v>
      </c>
      <c r="EZ19" s="113">
        <f t="shared" si="58"/>
        <v>542.222000000013</v>
      </c>
      <c r="FA19" s="124">
        <f t="shared" si="6"/>
        <v>9075.67300000017</v>
      </c>
      <c r="FB19" s="113">
        <f t="shared" si="48"/>
        <v>137.080000000026</v>
      </c>
      <c r="FC19" s="113">
        <f t="shared" si="49"/>
        <v>0</v>
      </c>
      <c r="FD19" s="113">
        <f t="shared" si="87"/>
        <v>1685.63999999998</v>
      </c>
      <c r="FE19" s="113">
        <f t="shared" si="50"/>
        <v>1310.24000000002</v>
      </c>
      <c r="FF19" s="113">
        <f t="shared" si="51"/>
        <v>2128.00000000016</v>
      </c>
      <c r="FG19" s="113">
        <f t="shared" si="52"/>
        <v>3814.71299999999</v>
      </c>
      <c r="FH19" s="113" t="e">
        <f>#REF!</f>
        <v>#REF!</v>
      </c>
      <c r="FI19" s="124" t="e">
        <f t="shared" si="60"/>
        <v>#REF!</v>
      </c>
    </row>
    <row r="20" s="19" customFormat="1" ht="24.95" customHeight="1" spans="1:165">
      <c r="A20" s="33">
        <v>45734</v>
      </c>
      <c r="B20" s="34">
        <v>28.925516</v>
      </c>
      <c r="C20" s="40">
        <f t="shared" si="83"/>
        <v>82.3740000000015</v>
      </c>
      <c r="D20" s="39">
        <v>11519.051</v>
      </c>
      <c r="E20" s="40">
        <f t="shared" si="107"/>
        <v>31.6190000000006</v>
      </c>
      <c r="F20" s="34">
        <v>0</v>
      </c>
      <c r="G20" s="40">
        <f t="shared" si="9"/>
        <v>0</v>
      </c>
      <c r="H20" s="34">
        <v>143.83616</v>
      </c>
      <c r="I20" s="40">
        <f t="shared" si="10"/>
        <v>1063.56</v>
      </c>
      <c r="J20" s="34">
        <v>4805.8392</v>
      </c>
      <c r="K20" s="35">
        <f t="shared" si="88"/>
        <v>37.4619999999995</v>
      </c>
      <c r="L20" s="34">
        <v>21707.404</v>
      </c>
      <c r="M20" s="44">
        <f t="shared" si="108"/>
        <v>156.111000000001</v>
      </c>
      <c r="N20" s="34">
        <v>3418.298</v>
      </c>
      <c r="O20" s="40">
        <f t="shared" ref="O20:O27" si="118">(N21-N20)*1000</f>
        <v>4110.00000000013</v>
      </c>
      <c r="P20" s="34">
        <v>61.405216</v>
      </c>
      <c r="Q20" s="52">
        <f t="shared" si="14"/>
        <v>474.343999999995</v>
      </c>
      <c r="R20" s="34">
        <v>2161033.634</v>
      </c>
      <c r="S20" s="54">
        <f t="shared" si="116"/>
        <v>3750.56799999997</v>
      </c>
      <c r="T20" s="34">
        <v>2366.465</v>
      </c>
      <c r="U20" s="52">
        <f t="shared" si="61"/>
        <v>3148.99999999989</v>
      </c>
      <c r="V20" s="34">
        <v>612.50016</v>
      </c>
      <c r="W20" s="40">
        <f t="shared" si="84"/>
        <v>1330.31999999992</v>
      </c>
      <c r="X20" s="34">
        <v>50.174492</v>
      </c>
      <c r="Y20" s="40">
        <f t="shared" si="17"/>
        <v>15171.9999999997</v>
      </c>
      <c r="Z20" s="34">
        <v>131.78505</v>
      </c>
      <c r="AA20" s="40">
        <v>327</v>
      </c>
      <c r="AB20" s="34">
        <v>114.29957</v>
      </c>
      <c r="AC20" s="40">
        <f t="shared" si="19"/>
        <v>481.69</v>
      </c>
      <c r="AD20" s="34">
        <v>748453.11</v>
      </c>
      <c r="AE20" s="44">
        <f t="shared" si="109"/>
        <v>603.344999999972</v>
      </c>
      <c r="AF20" s="34">
        <v>3293576.233</v>
      </c>
      <c r="AG20" s="44">
        <f t="shared" si="110"/>
        <v>668.387999999803</v>
      </c>
      <c r="AH20" s="38">
        <v>1929.5584</v>
      </c>
      <c r="AI20" s="40">
        <f t="shared" si="92"/>
        <v>4412.40000000016</v>
      </c>
      <c r="AJ20" s="34">
        <v>242.22266</v>
      </c>
      <c r="AK20" s="40">
        <f t="shared" si="23"/>
        <v>956.320000000005</v>
      </c>
      <c r="AL20" s="34">
        <v>669.70616</v>
      </c>
      <c r="AM20" s="40">
        <f t="shared" si="99"/>
        <v>1926.08000000007</v>
      </c>
      <c r="AN20" s="34">
        <v>355.27836</v>
      </c>
      <c r="AO20" s="50">
        <f t="shared" si="95"/>
        <v>530.519999999967</v>
      </c>
      <c r="AP20" s="58">
        <v>3967.446</v>
      </c>
      <c r="AQ20" s="50">
        <f t="shared" si="26"/>
        <v>0</v>
      </c>
      <c r="AR20" s="34">
        <v>288.54566</v>
      </c>
      <c r="AS20" s="40">
        <f t="shared" si="100"/>
        <v>1393.32000000002</v>
      </c>
      <c r="AT20" s="34">
        <v>333.84672</v>
      </c>
      <c r="AU20" s="40">
        <f t="shared" si="1"/>
        <v>1271.95999999998</v>
      </c>
      <c r="AV20" s="34">
        <v>202153.794</v>
      </c>
      <c r="AW20" s="40">
        <f t="shared" si="79"/>
        <v>93.8919999999925</v>
      </c>
      <c r="AX20" s="59">
        <v>50263.899</v>
      </c>
      <c r="AY20" s="40">
        <f t="shared" si="117"/>
        <v>84.3130000000019</v>
      </c>
      <c r="AZ20" s="34">
        <v>1733.273</v>
      </c>
      <c r="BA20" s="50">
        <f t="shared" si="102"/>
        <v>2185.00000000017</v>
      </c>
      <c r="BB20" s="34">
        <v>639.47848</v>
      </c>
      <c r="BC20" s="54">
        <f t="shared" si="103"/>
        <v>462.635999999975</v>
      </c>
      <c r="BD20" s="34">
        <v>940.44823</v>
      </c>
      <c r="BE20" s="62">
        <f t="shared" si="111"/>
        <v>0.610000000051514</v>
      </c>
      <c r="BF20" s="34">
        <v>19650</v>
      </c>
      <c r="BG20" s="50">
        <f t="shared" si="74"/>
        <v>4450</v>
      </c>
      <c r="BH20" s="34">
        <v>21707</v>
      </c>
      <c r="BI20" s="50">
        <f t="shared" si="53"/>
        <v>3960</v>
      </c>
      <c r="BJ20" s="34">
        <v>34274</v>
      </c>
      <c r="BK20" s="44">
        <f t="shared" si="30"/>
        <v>3720</v>
      </c>
      <c r="BL20" s="34">
        <v>4688.7904</v>
      </c>
      <c r="BM20" s="50">
        <f t="shared" si="31"/>
        <v>11574.0000000005</v>
      </c>
      <c r="BN20" s="53">
        <v>0</v>
      </c>
      <c r="BO20" s="66">
        <v>0</v>
      </c>
      <c r="BP20" s="34">
        <v>59.26276</v>
      </c>
      <c r="BQ20" s="50">
        <f t="shared" si="32"/>
        <v>1014.776</v>
      </c>
      <c r="BR20" s="34">
        <v>110.05508</v>
      </c>
      <c r="BS20" s="57">
        <f t="shared" si="33"/>
        <v>179.819999999992</v>
      </c>
      <c r="BT20" s="34">
        <v>30.976822</v>
      </c>
      <c r="BU20" s="50">
        <f t="shared" si="113"/>
        <v>0</v>
      </c>
      <c r="BV20" s="34">
        <v>78.734072</v>
      </c>
      <c r="BW20" s="57">
        <f t="shared" si="63"/>
        <v>234.176000000005</v>
      </c>
      <c r="BX20" s="34">
        <v>511.66816</v>
      </c>
      <c r="BY20" s="57">
        <f t="shared" si="104"/>
        <v>10.1199999999722</v>
      </c>
      <c r="BZ20" s="34">
        <v>24.80332</v>
      </c>
      <c r="CA20" s="57">
        <f t="shared" si="96"/>
        <v>0</v>
      </c>
      <c r="CB20" s="53">
        <v>341.266</v>
      </c>
      <c r="CC20" s="57">
        <f t="shared" si="65"/>
        <v>0</v>
      </c>
      <c r="CD20" s="34">
        <v>1600.447</v>
      </c>
      <c r="CE20" s="40">
        <f t="shared" si="34"/>
        <v>8.47000000000003</v>
      </c>
      <c r="CF20" s="70">
        <v>217145.489</v>
      </c>
      <c r="CG20" s="40">
        <f t="shared" si="35"/>
        <v>198.334999999992</v>
      </c>
      <c r="CH20" s="34">
        <v>3094</v>
      </c>
      <c r="CI20" s="40">
        <f t="shared" ref="CI20:CI27" si="119">(CH21-CH20)*1000</f>
        <v>400.000000000091</v>
      </c>
      <c r="CJ20" s="34">
        <v>3213.7</v>
      </c>
      <c r="CK20" s="57">
        <f t="shared" si="93"/>
        <v>500</v>
      </c>
      <c r="CL20" s="47">
        <v>964.34</v>
      </c>
      <c r="CM20" s="57">
        <f t="shared" si="37"/>
        <v>1130</v>
      </c>
      <c r="CN20" s="34">
        <v>0</v>
      </c>
      <c r="CO20" s="78"/>
      <c r="CP20" s="78"/>
      <c r="CQ20" s="44">
        <v>0</v>
      </c>
      <c r="CR20" s="34">
        <v>6444135.889</v>
      </c>
      <c r="CS20" s="44">
        <f t="shared" si="105"/>
        <v>2749.09199999925</v>
      </c>
      <c r="CT20" s="34">
        <v>3830.0444</v>
      </c>
      <c r="CU20" s="57">
        <f t="shared" si="81"/>
        <v>605.199999999968</v>
      </c>
      <c r="CV20" s="34">
        <v>235.6814</v>
      </c>
      <c r="CW20" s="40">
        <f t="shared" si="75"/>
        <v>2.88000000000466</v>
      </c>
      <c r="CX20" s="82">
        <v>637.78465</v>
      </c>
      <c r="CY20" s="57">
        <f t="shared" si="89"/>
        <v>76.8099999999095</v>
      </c>
      <c r="CZ20" s="78"/>
      <c r="DA20" s="34">
        <v>5759.5936</v>
      </c>
      <c r="DB20" s="50">
        <f t="shared" si="41"/>
        <v>316.9464</v>
      </c>
      <c r="DC20" s="35">
        <f t="shared" si="4"/>
        <v>9074.16799999968</v>
      </c>
      <c r="DD20" s="34">
        <v>4045.266</v>
      </c>
      <c r="DE20" s="50">
        <f t="shared" si="115"/>
        <v>2127.79999999975</v>
      </c>
      <c r="DF20" s="34">
        <v>0</v>
      </c>
      <c r="DG20" s="57">
        <f t="shared" ref="DG20:DG25" si="120">(DF21-DF20)*1000</f>
        <v>0</v>
      </c>
      <c r="DH20" s="34">
        <v>3837.826</v>
      </c>
      <c r="DI20" s="57">
        <f t="shared" si="97"/>
        <v>344.399999999951</v>
      </c>
      <c r="DJ20" s="34">
        <v>300.66546</v>
      </c>
      <c r="DK20" s="50">
        <f t="shared" si="94"/>
        <v>360.99999999999</v>
      </c>
      <c r="DL20" s="34">
        <v>16293.04</v>
      </c>
      <c r="DM20" s="63">
        <f t="shared" si="106"/>
        <v>0</v>
      </c>
      <c r="DN20" s="34">
        <v>17739.499</v>
      </c>
      <c r="DO20" s="57">
        <f t="shared" si="90"/>
        <v>44.7200000000012</v>
      </c>
      <c r="DP20" s="34">
        <v>163.789</v>
      </c>
      <c r="DQ20" s="57">
        <f t="shared" si="98"/>
        <v>395.00000000001</v>
      </c>
      <c r="DR20" s="92">
        <v>58197</v>
      </c>
      <c r="DS20" s="92">
        <v>0</v>
      </c>
      <c r="DT20" s="92">
        <f t="shared" si="86"/>
        <v>58197</v>
      </c>
      <c r="DU20" s="96">
        <v>0</v>
      </c>
      <c r="DV20" s="94">
        <v>15870</v>
      </c>
      <c r="DW20" s="96">
        <v>1119</v>
      </c>
      <c r="DX20" s="98"/>
      <c r="DY20" s="109">
        <f t="shared" si="67"/>
        <v>0</v>
      </c>
      <c r="DZ20" s="110" t="e">
        <f t="shared" si="77"/>
        <v>#DIV/0!</v>
      </c>
      <c r="EA20" s="111"/>
      <c r="EB20" s="112">
        <f t="shared" si="68"/>
        <v>179.819999999992</v>
      </c>
      <c r="EC20" s="112">
        <f t="shared" si="69"/>
        <v>0</v>
      </c>
      <c r="ED20" s="112">
        <f t="shared" si="70"/>
        <v>234.176000000005</v>
      </c>
      <c r="EE20" s="112">
        <f t="shared" si="71"/>
        <v>10.1199999999722</v>
      </c>
      <c r="EF20" s="112">
        <f t="shared" si="72"/>
        <v>0</v>
      </c>
      <c r="EG20" s="112">
        <f t="shared" si="73"/>
        <v>0</v>
      </c>
      <c r="EH20" s="119">
        <f t="shared" si="56"/>
        <v>424.11599999997</v>
      </c>
      <c r="EK20" s="75"/>
      <c r="EL20" s="122"/>
      <c r="EM20" s="123"/>
      <c r="EY20" s="113">
        <f t="shared" si="57"/>
        <v>1014.776</v>
      </c>
      <c r="EZ20" s="113">
        <f t="shared" si="58"/>
        <v>424.11599999997</v>
      </c>
      <c r="FA20" s="124">
        <f t="shared" si="6"/>
        <v>9074.16799999968</v>
      </c>
      <c r="FB20" s="113">
        <f t="shared" si="48"/>
        <v>530.519999999967</v>
      </c>
      <c r="FC20" s="113">
        <f t="shared" si="49"/>
        <v>0</v>
      </c>
      <c r="FD20" s="113">
        <f t="shared" si="87"/>
        <v>1393.32000000002</v>
      </c>
      <c r="FE20" s="113">
        <f t="shared" si="50"/>
        <v>1271.95999999998</v>
      </c>
      <c r="FF20" s="113">
        <f t="shared" si="51"/>
        <v>2127.79999999975</v>
      </c>
      <c r="FG20" s="113">
        <f t="shared" si="52"/>
        <v>3750.56799999997</v>
      </c>
      <c r="FH20" s="113" t="e">
        <f>#REF!</f>
        <v>#REF!</v>
      </c>
      <c r="FI20" s="124" t="e">
        <f t="shared" si="60"/>
        <v>#REF!</v>
      </c>
    </row>
    <row r="21" s="19" customFormat="1" ht="24.95" customHeight="1" spans="1:165">
      <c r="A21" s="33">
        <v>45735</v>
      </c>
      <c r="B21" s="34">
        <v>29.00789</v>
      </c>
      <c r="C21" s="40">
        <f t="shared" si="83"/>
        <v>82.414</v>
      </c>
      <c r="D21" s="39">
        <v>11550.67</v>
      </c>
      <c r="E21" s="40">
        <f t="shared" si="107"/>
        <v>31.1000000000004</v>
      </c>
      <c r="F21" s="34">
        <v>0</v>
      </c>
      <c r="G21" s="40">
        <f t="shared" si="9"/>
        <v>0</v>
      </c>
      <c r="H21" s="34">
        <v>144.89972</v>
      </c>
      <c r="I21" s="40">
        <f t="shared" si="10"/>
        <v>1095.75000000001</v>
      </c>
      <c r="J21" s="34">
        <v>4843.3012</v>
      </c>
      <c r="K21" s="35">
        <f t="shared" si="88"/>
        <v>36.3959999999997</v>
      </c>
      <c r="L21" s="34">
        <v>21863.515</v>
      </c>
      <c r="M21" s="44">
        <f t="shared" si="108"/>
        <v>174.619999999999</v>
      </c>
      <c r="N21" s="34">
        <v>3422.408</v>
      </c>
      <c r="O21" s="40">
        <f t="shared" si="118"/>
        <v>3541.00000000017</v>
      </c>
      <c r="P21" s="34">
        <v>61.87956</v>
      </c>
      <c r="Q21" s="52">
        <f t="shared" si="14"/>
        <v>466.676</v>
      </c>
      <c r="R21" s="34">
        <v>2164784.202</v>
      </c>
      <c r="S21" s="54">
        <f t="shared" si="116"/>
        <v>3672.54000000004</v>
      </c>
      <c r="T21" s="34">
        <v>2369.614</v>
      </c>
      <c r="U21" s="52">
        <f t="shared" si="61"/>
        <v>4457.19999999983</v>
      </c>
      <c r="V21" s="34">
        <v>613.83048</v>
      </c>
      <c r="W21" s="40">
        <f t="shared" si="84"/>
        <v>1509.92000000008</v>
      </c>
      <c r="X21" s="34">
        <v>50.189664</v>
      </c>
      <c r="Y21" s="40">
        <f t="shared" si="17"/>
        <v>14603.9999999985</v>
      </c>
      <c r="Z21" s="34">
        <v>131.91172</v>
      </c>
      <c r="AA21" s="40">
        <v>365</v>
      </c>
      <c r="AB21" s="34">
        <v>114.78126</v>
      </c>
      <c r="AC21" s="40">
        <f t="shared" si="19"/>
        <v>472.239999999999</v>
      </c>
      <c r="AD21" s="34">
        <v>749056.455</v>
      </c>
      <c r="AE21" s="44">
        <f t="shared" si="109"/>
        <v>557.967000000062</v>
      </c>
      <c r="AF21" s="34">
        <v>3294244.621</v>
      </c>
      <c r="AG21" s="44">
        <f t="shared" si="110"/>
        <v>630.381000000052</v>
      </c>
      <c r="AH21" s="38">
        <v>1933.9708</v>
      </c>
      <c r="AI21" s="40">
        <f t="shared" si="92"/>
        <v>4608.60000000002</v>
      </c>
      <c r="AJ21" s="34">
        <v>243.17898</v>
      </c>
      <c r="AK21" s="40">
        <f t="shared" si="23"/>
        <v>971.280000000007</v>
      </c>
      <c r="AL21" s="34">
        <v>671.63224</v>
      </c>
      <c r="AM21" s="40">
        <f t="shared" ref="AM21:AM27" si="121">(AL22-AL21)*1000</f>
        <v>2085.35999999992</v>
      </c>
      <c r="AN21" s="34">
        <v>355.80888</v>
      </c>
      <c r="AO21" s="50">
        <f t="shared" si="95"/>
        <v>1761.07999999999</v>
      </c>
      <c r="AP21" s="58">
        <v>3967.446</v>
      </c>
      <c r="AQ21" s="50">
        <f t="shared" si="26"/>
        <v>18.800000000283</v>
      </c>
      <c r="AR21" s="34">
        <v>289.93898</v>
      </c>
      <c r="AS21" s="40">
        <f t="shared" si="100"/>
        <v>394.079999999974</v>
      </c>
      <c r="AT21" s="34">
        <v>335.11868</v>
      </c>
      <c r="AU21" s="40">
        <f t="shared" si="1"/>
        <v>1246.88000000003</v>
      </c>
      <c r="AV21" s="34">
        <v>202247.686</v>
      </c>
      <c r="AW21" s="40">
        <f t="shared" si="79"/>
        <v>104.611000000004</v>
      </c>
      <c r="AX21" s="59">
        <v>50348.212</v>
      </c>
      <c r="AY21" s="40">
        <f t="shared" si="117"/>
        <v>115.239000000001</v>
      </c>
      <c r="AZ21" s="34">
        <v>1735.458</v>
      </c>
      <c r="BA21" s="50">
        <f t="shared" si="102"/>
        <v>2221</v>
      </c>
      <c r="BB21" s="34">
        <v>639.941116</v>
      </c>
      <c r="BC21" s="54">
        <f t="shared" si="103"/>
        <v>416.844000000083</v>
      </c>
      <c r="BD21" s="34">
        <v>940.44884</v>
      </c>
      <c r="BE21" s="62">
        <f t="shared" si="111"/>
        <v>43.3199999999943</v>
      </c>
      <c r="BF21" s="34">
        <v>20095</v>
      </c>
      <c r="BG21" s="50">
        <f t="shared" si="74"/>
        <v>3530</v>
      </c>
      <c r="BH21" s="34">
        <v>22103</v>
      </c>
      <c r="BI21" s="50">
        <f t="shared" si="53"/>
        <v>4940</v>
      </c>
      <c r="BJ21" s="34">
        <v>34646</v>
      </c>
      <c r="BK21" s="44">
        <f t="shared" si="30"/>
        <v>3620</v>
      </c>
      <c r="BL21" s="34">
        <v>4700.3644</v>
      </c>
      <c r="BM21" s="50">
        <f t="shared" si="31"/>
        <v>12836.8</v>
      </c>
      <c r="BN21" s="53">
        <v>0</v>
      </c>
      <c r="BO21" s="66">
        <v>0</v>
      </c>
      <c r="BP21" s="34">
        <v>60.277536</v>
      </c>
      <c r="BQ21" s="50">
        <f t="shared" si="32"/>
        <v>1902.844</v>
      </c>
      <c r="BR21" s="34">
        <v>110.2349</v>
      </c>
      <c r="BS21" s="57">
        <f t="shared" si="33"/>
        <v>183.360000000008</v>
      </c>
      <c r="BT21" s="34">
        <v>30.976822</v>
      </c>
      <c r="BU21" s="50">
        <f t="shared" si="113"/>
        <v>495.804000000003</v>
      </c>
      <c r="BV21" s="34">
        <v>78.968248</v>
      </c>
      <c r="BW21" s="57">
        <f t="shared" si="63"/>
        <v>293.312</v>
      </c>
      <c r="BX21" s="34">
        <v>511.67828</v>
      </c>
      <c r="BY21" s="57">
        <f t="shared" si="104"/>
        <v>202.480000000037</v>
      </c>
      <c r="BZ21" s="34">
        <v>24.80332</v>
      </c>
      <c r="CA21" s="57">
        <f t="shared" ref="CA21:CA27" si="122">(BZ22-BZ21)*1000</f>
        <v>64.038</v>
      </c>
      <c r="CB21" s="53">
        <v>341.266</v>
      </c>
      <c r="CC21" s="57">
        <f t="shared" si="65"/>
        <v>0</v>
      </c>
      <c r="CD21" s="34">
        <v>1608.917</v>
      </c>
      <c r="CE21" s="40">
        <f t="shared" si="34"/>
        <v>4.12700000000018</v>
      </c>
      <c r="CF21" s="70">
        <v>217343.824</v>
      </c>
      <c r="CG21" s="40">
        <f t="shared" ref="CG21:CG27" si="123">CF22-CF21</f>
        <v>151.328000000009</v>
      </c>
      <c r="CH21" s="34">
        <v>3094.4</v>
      </c>
      <c r="CI21" s="40">
        <f t="shared" si="119"/>
        <v>299.999999999727</v>
      </c>
      <c r="CJ21" s="34">
        <v>3214.2</v>
      </c>
      <c r="CK21" s="57">
        <f t="shared" si="93"/>
        <v>600.000000000364</v>
      </c>
      <c r="CL21" s="47">
        <v>965.47</v>
      </c>
      <c r="CM21" s="57">
        <f t="shared" si="37"/>
        <v>689.999999999941</v>
      </c>
      <c r="CN21" s="34">
        <v>0</v>
      </c>
      <c r="CO21" s="78"/>
      <c r="CP21" s="78"/>
      <c r="CQ21" s="44">
        <v>0</v>
      </c>
      <c r="CR21" s="34">
        <v>6446884.981</v>
      </c>
      <c r="CS21" s="44">
        <f t="shared" si="105"/>
        <v>2624.56600000057</v>
      </c>
      <c r="CT21" s="34">
        <v>3830.6496</v>
      </c>
      <c r="CU21" s="57">
        <f t="shared" si="81"/>
        <v>579.600000000028</v>
      </c>
      <c r="CV21" s="34">
        <v>235.68428</v>
      </c>
      <c r="CW21" s="40">
        <f t="shared" si="75"/>
        <v>2.03999999999382</v>
      </c>
      <c r="CX21" s="82">
        <v>637.86146</v>
      </c>
      <c r="CY21" s="57">
        <f t="shared" si="89"/>
        <v>76.5400000000227</v>
      </c>
      <c r="CZ21" s="78"/>
      <c r="DA21" s="34">
        <v>6076.54</v>
      </c>
      <c r="DB21" s="50">
        <f t="shared" si="41"/>
        <v>428.5812</v>
      </c>
      <c r="DC21" s="35">
        <f t="shared" si="4"/>
        <v>9143.58000000045</v>
      </c>
      <c r="DD21" s="34">
        <v>4047.3938</v>
      </c>
      <c r="DE21" s="50">
        <f t="shared" si="115"/>
        <v>2050.20000000013</v>
      </c>
      <c r="DF21" s="34">
        <v>0</v>
      </c>
      <c r="DG21" s="57">
        <f t="shared" si="120"/>
        <v>0</v>
      </c>
      <c r="DH21" s="34">
        <v>3838.1704</v>
      </c>
      <c r="DI21" s="57">
        <f t="shared" si="97"/>
        <v>607.59999999982</v>
      </c>
      <c r="DJ21" s="34">
        <v>301.02646</v>
      </c>
      <c r="DK21" s="50">
        <f t="shared" ref="DK21:DK27" si="124">(DJ22-DJ21)*1000</f>
        <v>155.059999999992</v>
      </c>
      <c r="DL21" s="34">
        <v>16293.04</v>
      </c>
      <c r="DM21" s="63">
        <f t="shared" si="106"/>
        <v>0</v>
      </c>
      <c r="DN21" s="34">
        <v>17784.219</v>
      </c>
      <c r="DO21" s="57">
        <f t="shared" si="90"/>
        <v>55.030999999999</v>
      </c>
      <c r="DP21" s="34">
        <v>164.184</v>
      </c>
      <c r="DQ21" s="57">
        <f t="shared" si="98"/>
        <v>389.00000000001</v>
      </c>
      <c r="DR21" s="92">
        <v>59029</v>
      </c>
      <c r="DS21" s="92">
        <v>0</v>
      </c>
      <c r="DT21" s="92">
        <f t="shared" si="5"/>
        <v>59029</v>
      </c>
      <c r="DU21" s="96">
        <v>0</v>
      </c>
      <c r="DV21" s="94">
        <v>15870</v>
      </c>
      <c r="DW21" s="96">
        <v>600384</v>
      </c>
      <c r="DX21" s="98"/>
      <c r="DY21" s="109">
        <f t="shared" si="67"/>
        <v>0</v>
      </c>
      <c r="DZ21" s="110" t="e">
        <f t="shared" ref="DZ21:DZ27" si="125">DS21/DU21</f>
        <v>#DIV/0!</v>
      </c>
      <c r="EA21" s="111"/>
      <c r="EB21" s="112">
        <f t="shared" si="68"/>
        <v>183.360000000008</v>
      </c>
      <c r="EC21" s="112">
        <f t="shared" si="69"/>
        <v>495.804000000003</v>
      </c>
      <c r="ED21" s="112">
        <f t="shared" si="70"/>
        <v>293.312</v>
      </c>
      <c r="EE21" s="112">
        <f t="shared" si="71"/>
        <v>202.480000000037</v>
      </c>
      <c r="EF21" s="112">
        <f t="shared" si="72"/>
        <v>64.038</v>
      </c>
      <c r="EG21" s="112">
        <f t="shared" si="73"/>
        <v>0</v>
      </c>
      <c r="EH21" s="119">
        <f t="shared" si="56"/>
        <v>1238.99400000005</v>
      </c>
      <c r="EK21" s="75"/>
      <c r="EL21" s="122"/>
      <c r="EM21" s="123"/>
      <c r="EY21" s="113">
        <f t="shared" si="57"/>
        <v>1902.844</v>
      </c>
      <c r="EZ21" s="113">
        <f t="shared" si="58"/>
        <v>1238.99400000005</v>
      </c>
      <c r="FA21" s="124">
        <f t="shared" si="6"/>
        <v>9143.58000000045</v>
      </c>
      <c r="FB21" s="113">
        <f t="shared" si="48"/>
        <v>1761.07999999999</v>
      </c>
      <c r="FC21" s="113">
        <f t="shared" si="49"/>
        <v>18.800000000283</v>
      </c>
      <c r="FD21" s="113">
        <f t="shared" si="87"/>
        <v>394.079999999974</v>
      </c>
      <c r="FE21" s="113">
        <f t="shared" si="50"/>
        <v>1246.88000000003</v>
      </c>
      <c r="FF21" s="113">
        <f t="shared" si="51"/>
        <v>2050.20000000013</v>
      </c>
      <c r="FG21" s="113">
        <f t="shared" si="52"/>
        <v>3672.54000000004</v>
      </c>
      <c r="FH21" s="113" t="e">
        <f>#REF!</f>
        <v>#REF!</v>
      </c>
      <c r="FI21" s="124" t="e">
        <f t="shared" si="60"/>
        <v>#REF!</v>
      </c>
    </row>
    <row r="22" s="19" customFormat="1" ht="24.95" customHeight="1" spans="1:165">
      <c r="A22" s="33">
        <v>45736</v>
      </c>
      <c r="B22" s="34">
        <v>29.090304</v>
      </c>
      <c r="C22" s="40">
        <f t="shared" si="83"/>
        <v>114.654000000002</v>
      </c>
      <c r="D22" s="39">
        <v>11581.77</v>
      </c>
      <c r="E22" s="40">
        <f t="shared" si="107"/>
        <v>32.9470000000001</v>
      </c>
      <c r="F22" s="34">
        <v>0</v>
      </c>
      <c r="G22" s="40">
        <f t="shared" si="9"/>
        <v>0</v>
      </c>
      <c r="H22" s="34">
        <v>145.99547</v>
      </c>
      <c r="I22" s="40">
        <f t="shared" si="10"/>
        <v>1276.23</v>
      </c>
      <c r="J22" s="34">
        <v>4879.6972</v>
      </c>
      <c r="K22" s="35">
        <f t="shared" si="88"/>
        <v>35.2164000000002</v>
      </c>
      <c r="L22" s="34">
        <v>22038.135</v>
      </c>
      <c r="M22" s="44">
        <f t="shared" si="108"/>
        <v>180.814000000002</v>
      </c>
      <c r="N22" s="34">
        <v>3425.949</v>
      </c>
      <c r="O22" s="40">
        <f t="shared" si="118"/>
        <v>4461.99999999999</v>
      </c>
      <c r="P22" s="34">
        <v>62.346236</v>
      </c>
      <c r="Q22" s="52">
        <f t="shared" si="14"/>
        <v>477.831999999999</v>
      </c>
      <c r="R22" s="34">
        <v>2168456.742</v>
      </c>
      <c r="S22" s="54">
        <f t="shared" si="116"/>
        <v>3744.09199999971</v>
      </c>
      <c r="T22" s="34">
        <v>2374.0712</v>
      </c>
      <c r="U22" s="52">
        <f t="shared" si="61"/>
        <v>4761.40000000032</v>
      </c>
      <c r="V22" s="34">
        <v>615.3404</v>
      </c>
      <c r="W22" s="40">
        <f t="shared" si="84"/>
        <v>1626.63999999995</v>
      </c>
      <c r="X22" s="34">
        <v>50.204268</v>
      </c>
      <c r="Y22" s="40">
        <f t="shared" si="17"/>
        <v>15892.0000000009</v>
      </c>
      <c r="Z22" s="34">
        <v>298.57899</v>
      </c>
      <c r="AA22" s="40">
        <f>(Z23-Z22)</f>
        <v>306.89885</v>
      </c>
      <c r="AB22" s="34">
        <v>115.2535</v>
      </c>
      <c r="AC22" s="40">
        <f t="shared" si="19"/>
        <v>506.199999999993</v>
      </c>
      <c r="AD22" s="34">
        <v>749614.422</v>
      </c>
      <c r="AE22" s="44">
        <f t="shared" si="109"/>
        <v>590.902999999933</v>
      </c>
      <c r="AF22" s="34">
        <v>3294875.002</v>
      </c>
      <c r="AG22" s="44">
        <f t="shared" ref="AG22:AG27" si="126">(AF23-AF22)</f>
        <v>651.006000000052</v>
      </c>
      <c r="AH22" s="38">
        <v>1938.5794</v>
      </c>
      <c r="AI22" s="40">
        <f t="shared" si="92"/>
        <v>4494.19999999986</v>
      </c>
      <c r="AJ22" s="34">
        <v>244.15026</v>
      </c>
      <c r="AK22" s="40">
        <f t="shared" si="23"/>
        <v>1151.70000000001</v>
      </c>
      <c r="AL22" s="34">
        <v>673.7176</v>
      </c>
      <c r="AM22" s="40">
        <f t="shared" si="121"/>
        <v>1863.44000000008</v>
      </c>
      <c r="AN22" s="34">
        <v>357.56996</v>
      </c>
      <c r="AO22" s="50">
        <f t="shared" si="95"/>
        <v>2198.32000000002</v>
      </c>
      <c r="AP22" s="58">
        <v>3967.4648</v>
      </c>
      <c r="AQ22" s="50">
        <f t="shared" si="26"/>
        <v>0</v>
      </c>
      <c r="AR22" s="34">
        <v>290.33306</v>
      </c>
      <c r="AS22" s="40">
        <f t="shared" si="100"/>
        <v>552.459999999996</v>
      </c>
      <c r="AT22" s="34">
        <v>336.36556</v>
      </c>
      <c r="AU22" s="40">
        <f t="shared" si="1"/>
        <v>1284.71999999999</v>
      </c>
      <c r="AV22" s="34">
        <v>202352.297</v>
      </c>
      <c r="AW22" s="40">
        <f t="shared" si="79"/>
        <v>180.877999999997</v>
      </c>
      <c r="AX22" s="59">
        <v>50463.451</v>
      </c>
      <c r="AY22" s="40">
        <f t="shared" si="117"/>
        <v>92.5550000000003</v>
      </c>
      <c r="AZ22" s="34">
        <v>1737.679</v>
      </c>
      <c r="BA22" s="50">
        <f t="shared" si="102"/>
        <v>2327</v>
      </c>
      <c r="BB22" s="34">
        <v>640.35796</v>
      </c>
      <c r="BC22" s="54">
        <f t="shared" si="103"/>
        <v>151.399999999967</v>
      </c>
      <c r="BD22" s="34">
        <v>940.49216</v>
      </c>
      <c r="BE22" s="62">
        <f t="shared" si="111"/>
        <v>10.4999999999791</v>
      </c>
      <c r="BF22" s="34">
        <v>20448</v>
      </c>
      <c r="BG22" s="50">
        <f t="shared" si="74"/>
        <v>1980</v>
      </c>
      <c r="BH22" s="34">
        <v>22597</v>
      </c>
      <c r="BI22" s="50">
        <f t="shared" si="53"/>
        <v>5100</v>
      </c>
      <c r="BJ22" s="34">
        <v>35008</v>
      </c>
      <c r="BK22" s="44">
        <f t="shared" si="30"/>
        <v>3770</v>
      </c>
      <c r="BL22" s="34">
        <v>4713.2012</v>
      </c>
      <c r="BM22" s="50">
        <f t="shared" si="31"/>
        <v>13706.3999999991</v>
      </c>
      <c r="BN22" s="53">
        <v>0</v>
      </c>
      <c r="BO22" s="66">
        <v>0</v>
      </c>
      <c r="BP22" s="34">
        <v>62.18038</v>
      </c>
      <c r="BQ22" s="50">
        <f t="shared" si="32"/>
        <v>1561.02</v>
      </c>
      <c r="BR22" s="34">
        <v>110.41826</v>
      </c>
      <c r="BS22" s="57">
        <f t="shared" si="33"/>
        <v>182.969999999997</v>
      </c>
      <c r="BT22" s="34">
        <v>31.472626</v>
      </c>
      <c r="BU22" s="50">
        <f t="shared" si="113"/>
        <v>247.763999999997</v>
      </c>
      <c r="BV22" s="34">
        <v>79.26156</v>
      </c>
      <c r="BW22" s="57">
        <f t="shared" ref="BW22:BW27" si="127">(BV23-BV22)*1000</f>
        <v>543.328000000002</v>
      </c>
      <c r="BX22" s="34">
        <v>511.88076</v>
      </c>
      <c r="BY22" s="57">
        <f t="shared" ref="BY22:BY27" si="128">(BX23-BX22)*1000</f>
        <v>219.03999999995</v>
      </c>
      <c r="BZ22" s="34">
        <v>24.867358</v>
      </c>
      <c r="CA22" s="57">
        <f t="shared" si="122"/>
        <v>114.561999999999</v>
      </c>
      <c r="CB22" s="53">
        <v>341.266</v>
      </c>
      <c r="CC22" s="57">
        <f t="shared" si="65"/>
        <v>0</v>
      </c>
      <c r="CD22" s="34">
        <v>1613.044</v>
      </c>
      <c r="CE22" s="40">
        <f t="shared" si="34"/>
        <v>4.73899999999981</v>
      </c>
      <c r="CF22" s="70">
        <v>217495.152</v>
      </c>
      <c r="CG22" s="40">
        <f t="shared" si="123"/>
        <v>73.679999999993</v>
      </c>
      <c r="CH22" s="34">
        <v>3094.7</v>
      </c>
      <c r="CI22" s="40">
        <f t="shared" si="119"/>
        <v>700.000000000273</v>
      </c>
      <c r="CJ22" s="34">
        <v>3214.8</v>
      </c>
      <c r="CK22" s="57">
        <f t="shared" si="93"/>
        <v>799.999999999727</v>
      </c>
      <c r="CL22" s="47">
        <v>966.16</v>
      </c>
      <c r="CM22" s="57">
        <f t="shared" si="37"/>
        <v>1200.00000000005</v>
      </c>
      <c r="CN22" s="34">
        <v>0</v>
      </c>
      <c r="CO22" s="78"/>
      <c r="CP22" s="78"/>
      <c r="CQ22" s="44">
        <v>0</v>
      </c>
      <c r="CR22" s="34">
        <v>6449509.547</v>
      </c>
      <c r="CS22" s="44">
        <f t="shared" si="105"/>
        <v>2806.04499999993</v>
      </c>
      <c r="CT22" s="34">
        <v>3831.2292</v>
      </c>
      <c r="CU22" s="57">
        <f t="shared" si="81"/>
        <v>584.399999999732</v>
      </c>
      <c r="CV22" s="34">
        <v>235.68632</v>
      </c>
      <c r="CW22" s="40">
        <f t="shared" si="75"/>
        <v>6.02000000000658</v>
      </c>
      <c r="CX22" s="82">
        <v>637.938</v>
      </c>
      <c r="CY22" s="57">
        <f t="shared" si="89"/>
        <v>79.2800000000398</v>
      </c>
      <c r="CZ22" s="78"/>
      <c r="DA22" s="34">
        <v>6505.1212</v>
      </c>
      <c r="DB22" s="50">
        <f t="shared" si="41"/>
        <v>400.4524</v>
      </c>
      <c r="DC22" s="35">
        <f t="shared" si="4"/>
        <v>9872.79199999998</v>
      </c>
      <c r="DD22" s="34">
        <v>4049.444</v>
      </c>
      <c r="DE22" s="50">
        <f t="shared" si="115"/>
        <v>2093.20000000025</v>
      </c>
      <c r="DF22" s="34">
        <v>0</v>
      </c>
      <c r="DG22" s="57">
        <f t="shared" si="120"/>
        <v>0</v>
      </c>
      <c r="DH22" s="34">
        <v>3838.778</v>
      </c>
      <c r="DI22" s="57">
        <f t="shared" si="97"/>
        <v>549.200000000383</v>
      </c>
      <c r="DJ22" s="34">
        <v>301.18152</v>
      </c>
      <c r="DK22" s="50">
        <f t="shared" si="124"/>
        <v>157.54000000004</v>
      </c>
      <c r="DL22" s="34">
        <v>16293.04</v>
      </c>
      <c r="DM22" s="63">
        <f t="shared" si="106"/>
        <v>0</v>
      </c>
      <c r="DN22" s="34">
        <v>17839.25</v>
      </c>
      <c r="DO22" s="57">
        <f t="shared" si="90"/>
        <v>54.7799999999988</v>
      </c>
      <c r="DP22" s="34">
        <v>164.573</v>
      </c>
      <c r="DQ22" s="57">
        <f t="shared" si="98"/>
        <v>388.000000000005</v>
      </c>
      <c r="DR22" s="92">
        <v>60480</v>
      </c>
      <c r="DS22" s="92">
        <v>0</v>
      </c>
      <c r="DT22" s="92">
        <f t="shared" si="5"/>
        <v>60480</v>
      </c>
      <c r="DU22" s="96">
        <v>0</v>
      </c>
      <c r="DV22" s="94">
        <v>15870</v>
      </c>
      <c r="DW22" s="96">
        <v>27570</v>
      </c>
      <c r="DX22" s="98"/>
      <c r="DY22" s="109">
        <f t="shared" si="67"/>
        <v>0</v>
      </c>
      <c r="DZ22" s="110" t="e">
        <f t="shared" si="125"/>
        <v>#DIV/0!</v>
      </c>
      <c r="EA22" s="111"/>
      <c r="EB22" s="112">
        <f t="shared" si="68"/>
        <v>182.969999999997</v>
      </c>
      <c r="EC22" s="112">
        <f t="shared" si="69"/>
        <v>247.763999999997</v>
      </c>
      <c r="ED22" s="112">
        <f t="shared" si="70"/>
        <v>543.328000000002</v>
      </c>
      <c r="EE22" s="112">
        <f t="shared" si="71"/>
        <v>219.03999999995</v>
      </c>
      <c r="EF22" s="112">
        <f t="shared" si="72"/>
        <v>114.561999999999</v>
      </c>
      <c r="EG22" s="112">
        <f t="shared" si="73"/>
        <v>0</v>
      </c>
      <c r="EH22" s="119">
        <f t="shared" si="56"/>
        <v>1307.66399999995</v>
      </c>
      <c r="EK22" s="75"/>
      <c r="EL22" s="122"/>
      <c r="EM22" s="123"/>
      <c r="EY22" s="113">
        <f t="shared" si="57"/>
        <v>1561.02</v>
      </c>
      <c r="EZ22" s="113">
        <f t="shared" si="58"/>
        <v>1307.66399999995</v>
      </c>
      <c r="FA22" s="124">
        <f t="shared" si="6"/>
        <v>9872.79199999998</v>
      </c>
      <c r="FB22" s="113">
        <f t="shared" si="48"/>
        <v>2198.32000000002</v>
      </c>
      <c r="FC22" s="113">
        <f t="shared" si="49"/>
        <v>0</v>
      </c>
      <c r="FD22" s="113">
        <f t="shared" si="87"/>
        <v>552.459999999996</v>
      </c>
      <c r="FE22" s="113">
        <f t="shared" si="50"/>
        <v>1284.71999999999</v>
      </c>
      <c r="FF22" s="113">
        <f t="shared" si="51"/>
        <v>2093.20000000025</v>
      </c>
      <c r="FG22" s="113">
        <f t="shared" si="52"/>
        <v>3744.09199999971</v>
      </c>
      <c r="FH22" s="113" t="e">
        <f>#REF!</f>
        <v>#REF!</v>
      </c>
      <c r="FI22" s="124" t="e">
        <f t="shared" si="60"/>
        <v>#REF!</v>
      </c>
    </row>
    <row r="23" s="19" customFormat="1" ht="24.95" customHeight="1" spans="1:165">
      <c r="A23" s="33">
        <v>45737</v>
      </c>
      <c r="B23" s="34">
        <v>29.204958</v>
      </c>
      <c r="C23" s="40">
        <f t="shared" si="83"/>
        <v>128.803999999999</v>
      </c>
      <c r="D23" s="39">
        <v>11614.717</v>
      </c>
      <c r="E23" s="40">
        <f>D24-D23</f>
        <v>40.1759999999995</v>
      </c>
      <c r="F23" s="34">
        <v>0</v>
      </c>
      <c r="G23" s="40">
        <f t="shared" si="9"/>
        <v>0</v>
      </c>
      <c r="H23" s="34">
        <v>147.2717</v>
      </c>
      <c r="I23" s="40">
        <f t="shared" si="10"/>
        <v>1310.21999999999</v>
      </c>
      <c r="J23" s="34">
        <v>4914.9136</v>
      </c>
      <c r="K23" s="35">
        <f t="shared" si="88"/>
        <v>35.5043999999998</v>
      </c>
      <c r="L23" s="34">
        <v>22218.949</v>
      </c>
      <c r="M23" s="44">
        <f t="shared" si="108"/>
        <v>191.190999999999</v>
      </c>
      <c r="N23" s="34">
        <v>3430.411</v>
      </c>
      <c r="O23" s="40">
        <f t="shared" si="118"/>
        <v>4429.99999999984</v>
      </c>
      <c r="P23" s="34">
        <v>62.824068</v>
      </c>
      <c r="Q23" s="52">
        <f t="shared" si="14"/>
        <v>493.272000000005</v>
      </c>
      <c r="R23" s="34">
        <v>2172200.834</v>
      </c>
      <c r="S23" s="54">
        <f t="shared" si="116"/>
        <v>3668.125</v>
      </c>
      <c r="T23" s="34">
        <v>2378.8326</v>
      </c>
      <c r="U23" s="52">
        <f t="shared" si="61"/>
        <v>4873.2</v>
      </c>
      <c r="V23" s="34">
        <v>616.96704</v>
      </c>
      <c r="W23" s="40">
        <f t="shared" si="84"/>
        <v>1697.99999999998</v>
      </c>
      <c r="X23" s="34">
        <v>50.22016</v>
      </c>
      <c r="Y23" s="40">
        <f t="shared" si="17"/>
        <v>15791.9999999976</v>
      </c>
      <c r="Z23" s="34">
        <v>605.47784</v>
      </c>
      <c r="AA23" s="40">
        <f t="shared" ref="AA23:AA33" si="129">(Z24-Z23)</f>
        <v>359.03786</v>
      </c>
      <c r="AB23" s="34">
        <v>115.7597</v>
      </c>
      <c r="AC23" s="40">
        <f t="shared" si="19"/>
        <v>492.840000000001</v>
      </c>
      <c r="AD23" s="34">
        <v>750205.325</v>
      </c>
      <c r="AE23" s="44">
        <f t="shared" si="109"/>
        <v>584.730000000098</v>
      </c>
      <c r="AF23" s="34">
        <v>3295526.008</v>
      </c>
      <c r="AG23" s="44">
        <f t="shared" si="126"/>
        <v>709.955000000075</v>
      </c>
      <c r="AH23" s="38">
        <v>1943.0736</v>
      </c>
      <c r="AI23" s="40">
        <f t="shared" si="92"/>
        <v>4574.8000000001</v>
      </c>
      <c r="AJ23" s="34">
        <v>245.30196</v>
      </c>
      <c r="AK23" s="40">
        <f t="shared" si="23"/>
        <v>1368.38</v>
      </c>
      <c r="AL23" s="34">
        <v>675.58104</v>
      </c>
      <c r="AM23" s="40">
        <f t="shared" si="121"/>
        <v>1989.68000000002</v>
      </c>
      <c r="AN23" s="34">
        <v>359.76828</v>
      </c>
      <c r="AO23" s="50">
        <f t="shared" si="95"/>
        <v>2159.63999999997</v>
      </c>
      <c r="AP23" s="58">
        <v>3967.4648</v>
      </c>
      <c r="AQ23" s="50">
        <f t="shared" si="26"/>
        <v>282.039999999597</v>
      </c>
      <c r="AR23" s="34">
        <v>290.88552</v>
      </c>
      <c r="AS23" s="40">
        <f t="shared" si="100"/>
        <v>694.200000000023</v>
      </c>
      <c r="AT23" s="34">
        <v>337.65028</v>
      </c>
      <c r="AU23" s="40">
        <f t="shared" si="1"/>
        <v>1196.51999999996</v>
      </c>
      <c r="AV23" s="34">
        <v>202533.175</v>
      </c>
      <c r="AW23" s="40">
        <f t="shared" si="79"/>
        <v>228.323000000004</v>
      </c>
      <c r="AX23" s="59">
        <v>50556.006</v>
      </c>
      <c r="AY23" s="40">
        <f t="shared" si="117"/>
        <v>87.775999999998</v>
      </c>
      <c r="AZ23" s="34">
        <v>1740.006</v>
      </c>
      <c r="BA23" s="50">
        <f t="shared" si="102"/>
        <v>2295.99999999982</v>
      </c>
      <c r="BB23" s="34">
        <v>640.50936</v>
      </c>
      <c r="BC23" s="54">
        <f t="shared" si="103"/>
        <v>446.76000000004</v>
      </c>
      <c r="BD23" s="34">
        <v>940.50266</v>
      </c>
      <c r="BE23" s="62">
        <f t="shared" si="111"/>
        <v>112.56000000003</v>
      </c>
      <c r="BF23" s="34">
        <v>20646</v>
      </c>
      <c r="BG23" s="50">
        <f t="shared" si="74"/>
        <v>380</v>
      </c>
      <c r="BH23" s="34">
        <v>23107</v>
      </c>
      <c r="BI23" s="50">
        <f t="shared" si="53"/>
        <v>4840</v>
      </c>
      <c r="BJ23" s="34">
        <v>35385</v>
      </c>
      <c r="BK23" s="44">
        <f t="shared" si="30"/>
        <v>3690</v>
      </c>
      <c r="BL23" s="34">
        <v>4726.9076</v>
      </c>
      <c r="BM23" s="50">
        <f t="shared" si="31"/>
        <v>13946.8000000006</v>
      </c>
      <c r="BN23" s="53">
        <v>0</v>
      </c>
      <c r="BO23" s="66">
        <v>0</v>
      </c>
      <c r="BP23" s="34">
        <v>63.7414</v>
      </c>
      <c r="BQ23" s="50">
        <f t="shared" si="32"/>
        <v>1519.96800000001</v>
      </c>
      <c r="BR23" s="34">
        <v>110.60123</v>
      </c>
      <c r="BS23" s="57">
        <f t="shared" si="33"/>
        <v>177.710000000005</v>
      </c>
      <c r="BT23" s="34">
        <v>31.72039</v>
      </c>
      <c r="BU23" s="50">
        <f t="shared" si="113"/>
        <v>244.248000000002</v>
      </c>
      <c r="BV23" s="34">
        <v>79.804888</v>
      </c>
      <c r="BW23" s="57">
        <f t="shared" si="127"/>
        <v>600.200000000001</v>
      </c>
      <c r="BX23" s="34">
        <v>512.0998</v>
      </c>
      <c r="BY23" s="57">
        <f t="shared" si="128"/>
        <v>243.51999999999</v>
      </c>
      <c r="BZ23" s="34">
        <v>24.98192</v>
      </c>
      <c r="CA23" s="57">
        <f t="shared" si="122"/>
        <v>43.6520000000016</v>
      </c>
      <c r="CB23" s="53">
        <v>341.266</v>
      </c>
      <c r="CC23" s="57">
        <f t="shared" ref="CC23:CC24" si="130">(CB24-CB23)*1000</f>
        <v>0</v>
      </c>
      <c r="CD23" s="34">
        <v>1617.783</v>
      </c>
      <c r="CE23" s="40">
        <f t="shared" si="34"/>
        <v>3.47500000000014</v>
      </c>
      <c r="CF23" s="70">
        <v>217568.832</v>
      </c>
      <c r="CG23" s="40">
        <f t="shared" si="123"/>
        <v>82.0320000000065</v>
      </c>
      <c r="CH23" s="34">
        <v>3095.4</v>
      </c>
      <c r="CI23" s="40">
        <f t="shared" si="119"/>
        <v>699.999999999818</v>
      </c>
      <c r="CJ23" s="34">
        <v>3215.6</v>
      </c>
      <c r="CK23" s="57">
        <f t="shared" si="93"/>
        <v>700.000000000273</v>
      </c>
      <c r="CL23" s="47">
        <v>967.36</v>
      </c>
      <c r="CM23" s="57">
        <f t="shared" si="37"/>
        <v>1159.99999999997</v>
      </c>
      <c r="CN23" s="34">
        <v>0</v>
      </c>
      <c r="CO23" s="78"/>
      <c r="CP23" s="78"/>
      <c r="CQ23" s="44">
        <v>0</v>
      </c>
      <c r="CR23" s="34">
        <v>6452315.592</v>
      </c>
      <c r="CS23" s="44">
        <f t="shared" si="105"/>
        <v>2847.81400000025</v>
      </c>
      <c r="CT23" s="34">
        <v>3831.8136</v>
      </c>
      <c r="CU23" s="57">
        <f t="shared" si="81"/>
        <v>631.600000000162</v>
      </c>
      <c r="CV23" s="34">
        <v>235.69234</v>
      </c>
      <c r="CW23" s="40">
        <f t="shared" si="75"/>
        <v>2.27999999998474</v>
      </c>
      <c r="CX23" s="82">
        <v>638.01728</v>
      </c>
      <c r="CY23" s="57">
        <f t="shared" si="89"/>
        <v>76.5599999999722</v>
      </c>
      <c r="CZ23" s="78"/>
      <c r="DA23" s="34">
        <v>6905.5736</v>
      </c>
      <c r="DB23" s="50">
        <f t="shared" si="41"/>
        <v>417.2928</v>
      </c>
      <c r="DC23" s="35">
        <f t="shared" si="4"/>
        <v>10086.9249999992</v>
      </c>
      <c r="DD23" s="34">
        <v>4051.5372</v>
      </c>
      <c r="DE23" s="50">
        <f t="shared" si="115"/>
        <v>2086.39999999968</v>
      </c>
      <c r="DF23" s="34">
        <v>0</v>
      </c>
      <c r="DG23" s="57">
        <f t="shared" si="120"/>
        <v>0</v>
      </c>
      <c r="DH23" s="34">
        <v>3839.3272</v>
      </c>
      <c r="DI23" s="57">
        <f t="shared" si="97"/>
        <v>553.999999999633</v>
      </c>
      <c r="DJ23" s="34">
        <v>301.33906</v>
      </c>
      <c r="DK23" s="50">
        <f t="shared" si="124"/>
        <v>137.79999999997</v>
      </c>
      <c r="DL23" s="34">
        <v>16293.04</v>
      </c>
      <c r="DM23" s="63">
        <f t="shared" si="106"/>
        <v>0</v>
      </c>
      <c r="DN23" s="34">
        <v>17894.03</v>
      </c>
      <c r="DO23" s="57">
        <f t="shared" si="90"/>
        <v>51.4799999999996</v>
      </c>
      <c r="DP23" s="34">
        <v>164.961</v>
      </c>
      <c r="DQ23" s="57">
        <f t="shared" ref="DQ23:DQ27" si="131">(DP24-DP23)*1000</f>
        <v>393.999999999977</v>
      </c>
      <c r="DR23" s="92">
        <v>59183</v>
      </c>
      <c r="DS23" s="92">
        <v>0</v>
      </c>
      <c r="DT23" s="92">
        <f t="shared" si="5"/>
        <v>59183</v>
      </c>
      <c r="DU23" s="96">
        <v>0</v>
      </c>
      <c r="DV23" s="94">
        <v>15870</v>
      </c>
      <c r="DW23" s="96">
        <v>11705</v>
      </c>
      <c r="DX23" s="98"/>
      <c r="DY23" s="109">
        <f t="shared" si="67"/>
        <v>0</v>
      </c>
      <c r="DZ23" s="110" t="e">
        <f t="shared" si="125"/>
        <v>#DIV/0!</v>
      </c>
      <c r="EA23" s="111"/>
      <c r="EB23" s="112">
        <f t="shared" si="68"/>
        <v>177.710000000005</v>
      </c>
      <c r="EC23" s="112">
        <f t="shared" si="69"/>
        <v>244.248000000002</v>
      </c>
      <c r="ED23" s="112">
        <f t="shared" si="70"/>
        <v>600.200000000001</v>
      </c>
      <c r="EE23" s="112">
        <f t="shared" si="71"/>
        <v>243.51999999999</v>
      </c>
      <c r="EF23" s="112">
        <f t="shared" si="72"/>
        <v>43.6520000000016</v>
      </c>
      <c r="EG23" s="112">
        <f t="shared" si="73"/>
        <v>0</v>
      </c>
      <c r="EH23" s="119">
        <f t="shared" si="56"/>
        <v>1309.33</v>
      </c>
      <c r="EK23" s="75"/>
      <c r="EL23" s="122"/>
      <c r="EM23" s="123"/>
      <c r="EY23" s="113">
        <f t="shared" si="57"/>
        <v>1519.96800000001</v>
      </c>
      <c r="EZ23" s="113">
        <f t="shared" si="58"/>
        <v>1309.33</v>
      </c>
      <c r="FA23" s="124">
        <f t="shared" si="6"/>
        <v>10086.9249999992</v>
      </c>
      <c r="FB23" s="113">
        <f t="shared" si="48"/>
        <v>2159.63999999997</v>
      </c>
      <c r="FC23" s="113">
        <f t="shared" si="49"/>
        <v>282.039999999597</v>
      </c>
      <c r="FD23" s="113">
        <f t="shared" si="87"/>
        <v>694.200000000023</v>
      </c>
      <c r="FE23" s="113">
        <f t="shared" si="50"/>
        <v>1196.51999999996</v>
      </c>
      <c r="FF23" s="113">
        <f t="shared" si="51"/>
        <v>2086.39999999968</v>
      </c>
      <c r="FG23" s="113">
        <f t="shared" si="52"/>
        <v>3668.125</v>
      </c>
      <c r="FH23" s="113" t="e">
        <f>#REF!</f>
        <v>#REF!</v>
      </c>
      <c r="FI23" s="124" t="e">
        <f t="shared" si="60"/>
        <v>#REF!</v>
      </c>
    </row>
    <row r="24" s="19" customFormat="1" ht="24.95" customHeight="1" spans="1:165">
      <c r="A24" s="33">
        <v>45738</v>
      </c>
      <c r="B24" s="34">
        <v>29.333762</v>
      </c>
      <c r="C24" s="40">
        <f t="shared" si="83"/>
        <v>130.717999999998</v>
      </c>
      <c r="D24" s="39">
        <v>11654.893</v>
      </c>
      <c r="E24" s="40">
        <f>D25-D24</f>
        <v>33.2780000000002</v>
      </c>
      <c r="F24" s="34">
        <v>0</v>
      </c>
      <c r="G24" s="40">
        <f t="shared" si="9"/>
        <v>0</v>
      </c>
      <c r="H24" s="34">
        <v>148.58192</v>
      </c>
      <c r="I24" s="40">
        <f t="shared" si="10"/>
        <v>1328.18</v>
      </c>
      <c r="J24" s="34">
        <v>4950.418</v>
      </c>
      <c r="K24" s="35">
        <f t="shared" si="88"/>
        <v>37.5900000000001</v>
      </c>
      <c r="L24" s="34">
        <v>22410.14</v>
      </c>
      <c r="M24" s="44">
        <f t="shared" ref="M24:M34" si="132">(L25-L24)</f>
        <v>200.400000000001</v>
      </c>
      <c r="N24" s="34">
        <v>3434.841</v>
      </c>
      <c r="O24" s="40">
        <f t="shared" si="118"/>
        <v>4477.00000000032</v>
      </c>
      <c r="P24" s="34">
        <v>63.31734</v>
      </c>
      <c r="Q24" s="52">
        <f t="shared" si="14"/>
        <v>482.987999999999</v>
      </c>
      <c r="R24" s="34">
        <v>2175868.959</v>
      </c>
      <c r="S24" s="54">
        <f t="shared" si="116"/>
        <v>3717.79600000009</v>
      </c>
      <c r="T24" s="34">
        <v>2383.7058</v>
      </c>
      <c r="U24" s="52">
        <f t="shared" si="61"/>
        <v>4489.79999999983</v>
      </c>
      <c r="V24" s="34">
        <v>618.66504</v>
      </c>
      <c r="W24" s="40">
        <f t="shared" si="84"/>
        <v>1606.40000000001</v>
      </c>
      <c r="X24" s="34">
        <v>50.235952</v>
      </c>
      <c r="Y24" s="40">
        <f t="shared" si="17"/>
        <v>15979.999999999</v>
      </c>
      <c r="Z24" s="34">
        <v>964.5157</v>
      </c>
      <c r="AA24" s="40">
        <f t="shared" si="129"/>
        <v>797.2461</v>
      </c>
      <c r="AB24" s="34">
        <v>116.25254</v>
      </c>
      <c r="AC24" s="40">
        <f t="shared" si="19"/>
        <v>508.040000000008</v>
      </c>
      <c r="AD24" s="34">
        <v>750790.055</v>
      </c>
      <c r="AE24" s="44">
        <f t="shared" si="109"/>
        <v>600.8679999999</v>
      </c>
      <c r="AF24" s="34">
        <v>3296235.963</v>
      </c>
      <c r="AG24" s="44">
        <f t="shared" si="126"/>
        <v>676.214999999851</v>
      </c>
      <c r="AH24" s="38">
        <v>1947.6484</v>
      </c>
      <c r="AI24" s="40">
        <f t="shared" si="92"/>
        <v>4522.19999999988</v>
      </c>
      <c r="AJ24" s="34">
        <v>246.67034</v>
      </c>
      <c r="AK24" s="40">
        <f t="shared" si="23"/>
        <v>1430.39999999999</v>
      </c>
      <c r="AL24" s="34">
        <v>677.57072</v>
      </c>
      <c r="AM24" s="40">
        <f t="shared" si="121"/>
        <v>1530.01999999992</v>
      </c>
      <c r="AN24" s="34">
        <v>361.92792</v>
      </c>
      <c r="AO24" s="50">
        <f t="shared" si="95"/>
        <v>2194.64000000005</v>
      </c>
      <c r="AP24" s="58">
        <v>3967.74684</v>
      </c>
      <c r="AQ24" s="50">
        <f t="shared" si="26"/>
        <v>0</v>
      </c>
      <c r="AR24" s="34">
        <v>291.57972</v>
      </c>
      <c r="AS24" s="40">
        <f t="shared" si="100"/>
        <v>716.239999999971</v>
      </c>
      <c r="AT24" s="34">
        <v>338.8468</v>
      </c>
      <c r="AU24" s="40">
        <f t="shared" si="1"/>
        <v>1294.68000000003</v>
      </c>
      <c r="AV24" s="34">
        <v>202761.498</v>
      </c>
      <c r="AW24" s="40">
        <f t="shared" si="79"/>
        <v>232.719000000012</v>
      </c>
      <c r="AX24" s="59">
        <v>50643.782</v>
      </c>
      <c r="AY24" s="40">
        <f t="shared" si="117"/>
        <v>90.4449999999997</v>
      </c>
      <c r="AZ24" s="34">
        <v>1742.302</v>
      </c>
      <c r="BA24" s="50">
        <f t="shared" si="102"/>
        <v>4374.00000000002</v>
      </c>
      <c r="BB24" s="34">
        <v>640.95612</v>
      </c>
      <c r="BC24" s="54">
        <f t="shared" si="103"/>
        <v>61.7199999999229</v>
      </c>
      <c r="BD24" s="34">
        <v>940.61522</v>
      </c>
      <c r="BE24" s="62">
        <f t="shared" si="111"/>
        <v>20.7000000000335</v>
      </c>
      <c r="BF24" s="34">
        <v>20684</v>
      </c>
      <c r="BG24" s="50">
        <f t="shared" si="74"/>
        <v>0</v>
      </c>
      <c r="BH24" s="34">
        <v>23591</v>
      </c>
      <c r="BI24" s="50">
        <f t="shared" si="53"/>
        <v>5070</v>
      </c>
      <c r="BJ24" s="34">
        <v>35754</v>
      </c>
      <c r="BK24" s="44">
        <f t="shared" si="30"/>
        <v>3700</v>
      </c>
      <c r="BL24" s="34">
        <v>4740.8544</v>
      </c>
      <c r="BM24" s="50">
        <f t="shared" si="31"/>
        <v>14017.2000000002</v>
      </c>
      <c r="BN24" s="53">
        <v>0</v>
      </c>
      <c r="BO24" s="66">
        <v>0</v>
      </c>
      <c r="BP24" s="34">
        <v>65.261368</v>
      </c>
      <c r="BQ24" s="50">
        <f t="shared" si="32"/>
        <v>1504.65199999999</v>
      </c>
      <c r="BR24" s="34">
        <v>110.77894</v>
      </c>
      <c r="BS24" s="57">
        <f t="shared" si="33"/>
        <v>52.8799999999876</v>
      </c>
      <c r="BT24" s="34">
        <v>31.964638</v>
      </c>
      <c r="BU24" s="50">
        <f t="shared" si="113"/>
        <v>244.943999999997</v>
      </c>
      <c r="BV24" s="34">
        <v>80.405088</v>
      </c>
      <c r="BW24" s="57">
        <f t="shared" si="127"/>
        <v>607.823999999994</v>
      </c>
      <c r="BX24" s="34">
        <v>512.34332</v>
      </c>
      <c r="BY24" s="57">
        <f t="shared" si="128"/>
        <v>252.440000000092</v>
      </c>
      <c r="BZ24" s="34">
        <v>25.025572</v>
      </c>
      <c r="CA24" s="57">
        <f t="shared" si="122"/>
        <v>69.7939999999981</v>
      </c>
      <c r="CB24" s="53">
        <v>341.266</v>
      </c>
      <c r="CC24" s="57">
        <f t="shared" si="130"/>
        <v>0</v>
      </c>
      <c r="CD24" s="34">
        <v>1621.258</v>
      </c>
      <c r="CE24" s="40">
        <f t="shared" si="34"/>
        <v>8.24800000000005</v>
      </c>
      <c r="CF24" s="70">
        <v>217650.864</v>
      </c>
      <c r="CG24" s="40">
        <f t="shared" si="123"/>
        <v>136.032000000007</v>
      </c>
      <c r="CH24" s="34">
        <v>3096.1</v>
      </c>
      <c r="CI24" s="40">
        <f t="shared" si="119"/>
        <v>700.000000000273</v>
      </c>
      <c r="CJ24" s="34">
        <v>3216.3</v>
      </c>
      <c r="CK24" s="57">
        <f t="shared" si="93"/>
        <v>899.999999999636</v>
      </c>
      <c r="CL24" s="47">
        <v>968.52</v>
      </c>
      <c r="CM24" s="57">
        <f t="shared" si="37"/>
        <v>1190.00000000005</v>
      </c>
      <c r="CN24" s="34">
        <v>0</v>
      </c>
      <c r="CO24" s="78"/>
      <c r="CP24" s="78"/>
      <c r="CQ24" s="44">
        <v>0</v>
      </c>
      <c r="CR24" s="34">
        <v>6455163.406</v>
      </c>
      <c r="CS24" s="44">
        <f t="shared" si="105"/>
        <v>3034.24699999951</v>
      </c>
      <c r="CT24" s="34">
        <v>3832.4452</v>
      </c>
      <c r="CU24" s="57">
        <f t="shared" si="81"/>
        <v>777.999999999793</v>
      </c>
      <c r="CV24" s="34">
        <v>235.69462</v>
      </c>
      <c r="CW24" s="40">
        <f t="shared" si="75"/>
        <v>3.18000000001462</v>
      </c>
      <c r="CX24" s="82">
        <v>638.09384</v>
      </c>
      <c r="CY24" s="57">
        <f t="shared" si="89"/>
        <v>77.1200000000363</v>
      </c>
      <c r="CZ24" s="78"/>
      <c r="DA24" s="34">
        <v>7322.8664</v>
      </c>
      <c r="DB24" s="50">
        <f t="shared" si="41"/>
        <v>371.092000000001</v>
      </c>
      <c r="DC24" s="35">
        <f t="shared" si="4"/>
        <v>9970.55600000011</v>
      </c>
      <c r="DD24" s="34">
        <v>4053.6236</v>
      </c>
      <c r="DE24" s="50">
        <f t="shared" si="115"/>
        <v>2047.19999999998</v>
      </c>
      <c r="DF24" s="34">
        <v>0</v>
      </c>
      <c r="DG24" s="57">
        <f t="shared" si="120"/>
        <v>0</v>
      </c>
      <c r="DH24" s="34">
        <v>3839.8812</v>
      </c>
      <c r="DI24" s="57">
        <f t="shared" si="97"/>
        <v>498.800000000301</v>
      </c>
      <c r="DJ24" s="34">
        <v>301.47686</v>
      </c>
      <c r="DK24" s="50">
        <f t="shared" si="124"/>
        <v>130.460000000028</v>
      </c>
      <c r="DL24" s="34">
        <v>16293.04</v>
      </c>
      <c r="DM24" s="63">
        <f t="shared" si="106"/>
        <v>0</v>
      </c>
      <c r="DN24" s="34">
        <v>17945.51</v>
      </c>
      <c r="DO24" s="57">
        <f t="shared" si="90"/>
        <v>53.6320000000014</v>
      </c>
      <c r="DP24" s="34">
        <v>165.355</v>
      </c>
      <c r="DQ24" s="57">
        <f t="shared" si="131"/>
        <v>340.000000000003</v>
      </c>
      <c r="DR24" s="92">
        <v>59095.9999999995</v>
      </c>
      <c r="DS24" s="92">
        <v>0</v>
      </c>
      <c r="DT24" s="92">
        <f t="shared" si="5"/>
        <v>59095.9999999995</v>
      </c>
      <c r="DU24" s="96">
        <v>0</v>
      </c>
      <c r="DV24" s="94">
        <v>15756</v>
      </c>
      <c r="DW24" s="96">
        <v>169541</v>
      </c>
      <c r="DX24" s="98"/>
      <c r="DY24" s="109">
        <f t="shared" si="67"/>
        <v>0</v>
      </c>
      <c r="DZ24" s="110" t="e">
        <f t="shared" si="125"/>
        <v>#DIV/0!</v>
      </c>
      <c r="EA24" s="111"/>
      <c r="EB24" s="112">
        <f t="shared" si="68"/>
        <v>52.8799999999876</v>
      </c>
      <c r="EC24" s="112">
        <f t="shared" si="69"/>
        <v>244.943999999997</v>
      </c>
      <c r="ED24" s="112">
        <f t="shared" si="70"/>
        <v>607.823999999994</v>
      </c>
      <c r="EE24" s="112">
        <f t="shared" si="71"/>
        <v>252.440000000092</v>
      </c>
      <c r="EF24" s="112">
        <f t="shared" si="72"/>
        <v>69.7939999999981</v>
      </c>
      <c r="EG24" s="112">
        <f t="shared" si="73"/>
        <v>0</v>
      </c>
      <c r="EH24" s="119">
        <f t="shared" si="56"/>
        <v>1227.88200000007</v>
      </c>
      <c r="EK24" s="75"/>
      <c r="EL24" s="122"/>
      <c r="EM24" s="123"/>
      <c r="EY24" s="113">
        <f t="shared" si="57"/>
        <v>1504.65199999999</v>
      </c>
      <c r="EZ24" s="113">
        <f t="shared" si="58"/>
        <v>1227.88200000007</v>
      </c>
      <c r="FA24" s="124">
        <f t="shared" si="6"/>
        <v>9970.55600000011</v>
      </c>
      <c r="FB24" s="113">
        <f t="shared" si="48"/>
        <v>2194.64000000005</v>
      </c>
      <c r="FC24" s="113">
        <f t="shared" si="49"/>
        <v>0</v>
      </c>
      <c r="FD24" s="113">
        <f t="shared" si="87"/>
        <v>716.239999999971</v>
      </c>
      <c r="FE24" s="113">
        <f t="shared" si="50"/>
        <v>1294.68000000003</v>
      </c>
      <c r="FF24" s="113">
        <f t="shared" si="51"/>
        <v>2047.19999999998</v>
      </c>
      <c r="FG24" s="113">
        <f t="shared" si="52"/>
        <v>3717.79600000009</v>
      </c>
      <c r="FH24" s="113" t="e">
        <f>#REF!</f>
        <v>#REF!</v>
      </c>
      <c r="FI24" s="124" t="e">
        <f t="shared" si="60"/>
        <v>#REF!</v>
      </c>
    </row>
    <row r="25" s="19" customFormat="1" ht="24.95" customHeight="1" spans="1:165">
      <c r="A25" s="33">
        <v>45739</v>
      </c>
      <c r="B25" s="34">
        <v>29.46448</v>
      </c>
      <c r="C25" s="40">
        <f t="shared" si="83"/>
        <v>47.8840000000034</v>
      </c>
      <c r="D25" s="39">
        <v>11688.171</v>
      </c>
      <c r="E25" s="40">
        <f>D26-D25</f>
        <v>29.6710000000003</v>
      </c>
      <c r="F25" s="34">
        <v>0</v>
      </c>
      <c r="G25" s="40">
        <f t="shared" si="9"/>
        <v>0</v>
      </c>
      <c r="H25" s="34">
        <v>149.9101</v>
      </c>
      <c r="I25" s="40">
        <f t="shared" si="10"/>
        <v>1373.84</v>
      </c>
      <c r="J25" s="34">
        <v>4988.008</v>
      </c>
      <c r="K25" s="35">
        <f t="shared" si="88"/>
        <v>38.6552000000001</v>
      </c>
      <c r="L25" s="34">
        <v>22610.54</v>
      </c>
      <c r="M25" s="44">
        <f t="shared" si="132"/>
        <v>203.208999999999</v>
      </c>
      <c r="N25" s="34">
        <v>3439.318</v>
      </c>
      <c r="O25" s="40">
        <f t="shared" si="118"/>
        <v>4459.99999999958</v>
      </c>
      <c r="P25" s="34">
        <v>63.800328</v>
      </c>
      <c r="Q25" s="52">
        <f t="shared" si="14"/>
        <v>458.172400000002</v>
      </c>
      <c r="R25" s="34">
        <v>2179586.755</v>
      </c>
      <c r="S25" s="54">
        <f t="shared" si="116"/>
        <v>3203.52100000018</v>
      </c>
      <c r="T25" s="34">
        <v>2388.1956</v>
      </c>
      <c r="U25" s="52">
        <f t="shared" si="61"/>
        <v>4622.60000000015</v>
      </c>
      <c r="V25" s="34">
        <v>620.27144</v>
      </c>
      <c r="W25" s="40">
        <f t="shared" si="84"/>
        <v>1563.08000000001</v>
      </c>
      <c r="X25" s="34">
        <v>50.251932</v>
      </c>
      <c r="Y25" s="40">
        <f t="shared" si="17"/>
        <v>14712.0000000029</v>
      </c>
      <c r="Z25" s="34">
        <v>1761.7618</v>
      </c>
      <c r="AA25" s="40">
        <f t="shared" si="129"/>
        <v>402.7694</v>
      </c>
      <c r="AB25" s="34">
        <v>116.76058</v>
      </c>
      <c r="AC25" s="40">
        <f t="shared" si="19"/>
        <v>454.369999999997</v>
      </c>
      <c r="AD25" s="34">
        <v>751390.923</v>
      </c>
      <c r="AE25" s="44">
        <f t="shared" si="109"/>
        <v>381.927000000025</v>
      </c>
      <c r="AF25" s="34">
        <v>3296912.178</v>
      </c>
      <c r="AG25" s="44">
        <f t="shared" si="126"/>
        <v>497.106000000145</v>
      </c>
      <c r="AH25" s="38">
        <v>1952.1706</v>
      </c>
      <c r="AI25" s="40">
        <f t="shared" si="92"/>
        <v>3911.00000000006</v>
      </c>
      <c r="AJ25" s="34">
        <v>248.10074</v>
      </c>
      <c r="AK25" s="40">
        <f t="shared" si="23"/>
        <v>959.299999999985</v>
      </c>
      <c r="AL25" s="34">
        <v>679.10074</v>
      </c>
      <c r="AM25" s="40">
        <f t="shared" si="121"/>
        <v>2043.90000000001</v>
      </c>
      <c r="AN25" s="34">
        <v>364.12256</v>
      </c>
      <c r="AO25" s="50">
        <f t="shared" si="95"/>
        <v>1902.71999999999</v>
      </c>
      <c r="AP25" s="58">
        <v>3967.74684</v>
      </c>
      <c r="AQ25" s="50">
        <f t="shared" si="26"/>
        <v>230.360000000019</v>
      </c>
      <c r="AR25" s="34">
        <v>292.29596</v>
      </c>
      <c r="AS25" s="40">
        <f t="shared" si="100"/>
        <v>520.260000000007</v>
      </c>
      <c r="AT25" s="34">
        <v>340.14148</v>
      </c>
      <c r="AU25" s="40">
        <f t="shared" si="1"/>
        <v>1026.59999999997</v>
      </c>
      <c r="AV25" s="34">
        <v>202994.217</v>
      </c>
      <c r="AW25" s="40">
        <f t="shared" si="79"/>
        <v>187.08600000001</v>
      </c>
      <c r="AX25" s="59">
        <v>50734.227</v>
      </c>
      <c r="AY25" s="40">
        <f t="shared" si="117"/>
        <v>164.262999999999</v>
      </c>
      <c r="AZ25" s="34">
        <v>1746.676</v>
      </c>
      <c r="BA25" s="50">
        <f t="shared" si="102"/>
        <v>197.000000000116</v>
      </c>
      <c r="BB25" s="34">
        <v>641.01784</v>
      </c>
      <c r="BC25" s="54">
        <f t="shared" si="103"/>
        <v>84.6000000000231</v>
      </c>
      <c r="BD25" s="34">
        <v>940.63592</v>
      </c>
      <c r="BE25" s="62">
        <f t="shared" si="111"/>
        <v>3.03999999994176</v>
      </c>
      <c r="BF25" s="34">
        <v>20684</v>
      </c>
      <c r="BG25" s="50">
        <f t="shared" si="74"/>
        <v>0</v>
      </c>
      <c r="BH25" s="34">
        <v>24098</v>
      </c>
      <c r="BI25" s="50">
        <f t="shared" si="53"/>
        <v>5060</v>
      </c>
      <c r="BJ25" s="34">
        <v>36124</v>
      </c>
      <c r="BK25" s="44">
        <f t="shared" si="30"/>
        <v>3760</v>
      </c>
      <c r="BL25" s="34">
        <v>4754.8716</v>
      </c>
      <c r="BM25" s="50">
        <f t="shared" si="31"/>
        <v>12120.9999999992</v>
      </c>
      <c r="BN25" s="53">
        <v>0</v>
      </c>
      <c r="BO25" s="66">
        <v>0</v>
      </c>
      <c r="BP25" s="34">
        <v>66.76602</v>
      </c>
      <c r="BQ25" s="50">
        <f t="shared" si="32"/>
        <v>1439.29200000001</v>
      </c>
      <c r="BR25" s="34">
        <v>110.83182</v>
      </c>
      <c r="BS25" s="57">
        <f t="shared" si="33"/>
        <v>0</v>
      </c>
      <c r="BT25" s="34">
        <v>32.209582</v>
      </c>
      <c r="BU25" s="50">
        <f t="shared" si="113"/>
        <v>152.856</v>
      </c>
      <c r="BV25" s="34">
        <v>81.012912</v>
      </c>
      <c r="BW25" s="57">
        <f t="shared" si="127"/>
        <v>581.140000000005</v>
      </c>
      <c r="BX25" s="34">
        <v>512.59576</v>
      </c>
      <c r="BY25" s="57">
        <f t="shared" si="128"/>
        <v>230.839999999944</v>
      </c>
      <c r="BZ25" s="34">
        <v>25.095366</v>
      </c>
      <c r="CA25" s="57">
        <f t="shared" si="122"/>
        <v>70.0000000000003</v>
      </c>
      <c r="CB25" s="53">
        <v>341.266</v>
      </c>
      <c r="CC25" s="57">
        <f t="shared" ref="CC25:CC29" si="133">(CB26-CB25)*1000</f>
        <v>0</v>
      </c>
      <c r="CD25" s="34">
        <v>1629.506</v>
      </c>
      <c r="CE25" s="40">
        <f t="shared" si="34"/>
        <v>3.83799999999997</v>
      </c>
      <c r="CF25" s="70">
        <v>217786.896</v>
      </c>
      <c r="CG25" s="40">
        <f t="shared" si="123"/>
        <v>103.51999999999</v>
      </c>
      <c r="CH25" s="34">
        <v>3096.8</v>
      </c>
      <c r="CI25" s="40">
        <f t="shared" si="119"/>
        <v>799.999999999727</v>
      </c>
      <c r="CJ25" s="34">
        <v>3217.2</v>
      </c>
      <c r="CK25" s="57">
        <f t="shared" si="93"/>
        <v>900.000000000091</v>
      </c>
      <c r="CL25" s="47">
        <v>969.71</v>
      </c>
      <c r="CM25" s="57">
        <f t="shared" si="37"/>
        <v>1209.99999999992</v>
      </c>
      <c r="CN25" s="34">
        <v>0</v>
      </c>
      <c r="CO25" s="78"/>
      <c r="CP25" s="78"/>
      <c r="CQ25" s="44">
        <v>0</v>
      </c>
      <c r="CR25" s="34">
        <v>6458197.653</v>
      </c>
      <c r="CS25" s="44">
        <f t="shared" si="105"/>
        <v>1908.62100000028</v>
      </c>
      <c r="CT25" s="34">
        <v>3833.2232</v>
      </c>
      <c r="CU25" s="57">
        <f t="shared" si="81"/>
        <v>573.20000000027</v>
      </c>
      <c r="CV25" s="34">
        <v>235.6978</v>
      </c>
      <c r="CW25" s="40">
        <f t="shared" si="75"/>
        <v>421.359999999993</v>
      </c>
      <c r="CX25" s="82">
        <v>638.17096</v>
      </c>
      <c r="CY25" s="57">
        <f t="shared" si="89"/>
        <v>77.0799999999099</v>
      </c>
      <c r="CZ25" s="78"/>
      <c r="DA25" s="34">
        <v>7693.9584</v>
      </c>
      <c r="DB25" s="50">
        <f t="shared" si="41"/>
        <v>312.3592</v>
      </c>
      <c r="DC25" s="35">
        <f t="shared" si="4"/>
        <v>8869.4610000005</v>
      </c>
      <c r="DD25" s="34">
        <v>4055.6708</v>
      </c>
      <c r="DE25" s="50">
        <f t="shared" si="115"/>
        <v>1986.00000000033</v>
      </c>
      <c r="DF25" s="34">
        <v>0</v>
      </c>
      <c r="DG25" s="57">
        <f t="shared" si="120"/>
        <v>0</v>
      </c>
      <c r="DH25" s="34">
        <v>3840.38</v>
      </c>
      <c r="DI25" s="57">
        <f t="shared" si="97"/>
        <v>293.20000000007</v>
      </c>
      <c r="DJ25" s="34">
        <v>301.60732</v>
      </c>
      <c r="DK25" s="50">
        <f t="shared" si="124"/>
        <v>90.4799999999568</v>
      </c>
      <c r="DL25" s="34">
        <v>16293.04</v>
      </c>
      <c r="DM25" s="63">
        <f t="shared" si="106"/>
        <v>440.282559999997</v>
      </c>
      <c r="DN25" s="34">
        <v>17999.142</v>
      </c>
      <c r="DO25" s="57">
        <f t="shared" si="90"/>
        <v>41.226999999999</v>
      </c>
      <c r="DP25" s="34">
        <v>165.695</v>
      </c>
      <c r="DQ25" s="57">
        <f t="shared" si="131"/>
        <v>390.000000000015</v>
      </c>
      <c r="DR25" s="92">
        <v>38794</v>
      </c>
      <c r="DS25" s="92">
        <v>14884</v>
      </c>
      <c r="DT25" s="92">
        <f t="shared" si="5"/>
        <v>53678</v>
      </c>
      <c r="DU25" s="96">
        <v>3826</v>
      </c>
      <c r="DV25" s="94">
        <v>12015</v>
      </c>
      <c r="DW25" s="96">
        <v>700</v>
      </c>
      <c r="DX25" s="98"/>
      <c r="DY25" s="109">
        <f t="shared" si="67"/>
        <v>440.282559999997</v>
      </c>
      <c r="DZ25" s="110">
        <f t="shared" si="125"/>
        <v>3.89022477783586</v>
      </c>
      <c r="EA25" s="111"/>
      <c r="EB25" s="112">
        <f t="shared" si="68"/>
        <v>0</v>
      </c>
      <c r="EC25" s="112">
        <f t="shared" si="69"/>
        <v>152.856</v>
      </c>
      <c r="ED25" s="112">
        <f t="shared" si="70"/>
        <v>581.140000000005</v>
      </c>
      <c r="EE25" s="112">
        <f t="shared" si="71"/>
        <v>230.839999999944</v>
      </c>
      <c r="EF25" s="112">
        <f t="shared" si="72"/>
        <v>70.0000000000003</v>
      </c>
      <c r="EG25" s="112">
        <f t="shared" si="73"/>
        <v>0</v>
      </c>
      <c r="EH25" s="119">
        <f t="shared" si="56"/>
        <v>1034.83599999995</v>
      </c>
      <c r="EK25" s="75"/>
      <c r="EL25" s="122"/>
      <c r="EM25" s="123"/>
      <c r="EY25" s="113">
        <f t="shared" si="57"/>
        <v>1439.29200000001</v>
      </c>
      <c r="EZ25" s="113">
        <f t="shared" si="58"/>
        <v>1034.83599999995</v>
      </c>
      <c r="FA25" s="124">
        <f t="shared" si="6"/>
        <v>8869.4610000005</v>
      </c>
      <c r="FB25" s="113">
        <f t="shared" si="48"/>
        <v>1902.71999999999</v>
      </c>
      <c r="FC25" s="113">
        <f t="shared" si="49"/>
        <v>230.360000000019</v>
      </c>
      <c r="FD25" s="113">
        <f t="shared" si="87"/>
        <v>520.260000000007</v>
      </c>
      <c r="FE25" s="113">
        <f t="shared" si="50"/>
        <v>1026.59999999997</v>
      </c>
      <c r="FF25" s="113">
        <f t="shared" si="51"/>
        <v>1986.00000000033</v>
      </c>
      <c r="FG25" s="113">
        <f t="shared" si="52"/>
        <v>3203.52100000018</v>
      </c>
      <c r="FH25" s="113" t="e">
        <f>#REF!</f>
        <v>#REF!</v>
      </c>
      <c r="FI25" s="124" t="e">
        <f t="shared" si="60"/>
        <v>#REF!</v>
      </c>
    </row>
    <row r="26" s="19" customFormat="1" ht="24.95" customHeight="1" spans="1:165">
      <c r="A26" s="33">
        <v>45740</v>
      </c>
      <c r="B26" s="34">
        <v>29.512364</v>
      </c>
      <c r="C26" s="40">
        <f t="shared" si="83"/>
        <v>294.559999999997</v>
      </c>
      <c r="D26" s="39">
        <v>11717.842</v>
      </c>
      <c r="E26" s="40">
        <f>D27-D26</f>
        <v>53.0550000000003</v>
      </c>
      <c r="F26" s="34">
        <v>0</v>
      </c>
      <c r="G26" s="40">
        <f t="shared" si="9"/>
        <v>0</v>
      </c>
      <c r="H26" s="34">
        <v>151.28394</v>
      </c>
      <c r="I26" s="40">
        <f t="shared" si="10"/>
        <v>1371.68</v>
      </c>
      <c r="J26" s="34">
        <v>5026.6632</v>
      </c>
      <c r="K26" s="35">
        <f t="shared" si="88"/>
        <v>38.6176000000005</v>
      </c>
      <c r="L26" s="34">
        <v>22813.749</v>
      </c>
      <c r="M26" s="44">
        <f t="shared" si="132"/>
        <v>231.725999999999</v>
      </c>
      <c r="N26" s="34">
        <v>3443.778</v>
      </c>
      <c r="O26" s="40">
        <f t="shared" si="118"/>
        <v>4478.00000000007</v>
      </c>
      <c r="P26" s="34">
        <v>64.2585004</v>
      </c>
      <c r="Q26" s="52">
        <f t="shared" si="14"/>
        <v>481.097599999998</v>
      </c>
      <c r="R26" s="34">
        <v>2182790.276</v>
      </c>
      <c r="S26" s="54">
        <f t="shared" si="116"/>
        <v>3744.77499999991</v>
      </c>
      <c r="T26" s="34">
        <v>2392.8182</v>
      </c>
      <c r="U26" s="52">
        <f t="shared" si="61"/>
        <v>4799.79999999978</v>
      </c>
      <c r="V26" s="34">
        <v>621.83452</v>
      </c>
      <c r="W26" s="40">
        <f t="shared" si="84"/>
        <v>1733.79999999997</v>
      </c>
      <c r="X26" s="34">
        <v>50.266644</v>
      </c>
      <c r="Y26" s="40">
        <f t="shared" si="17"/>
        <v>16311.9999999992</v>
      </c>
      <c r="Z26" s="34">
        <v>2164.5312</v>
      </c>
      <c r="AA26" s="40">
        <f t="shared" si="129"/>
        <v>590.0289</v>
      </c>
      <c r="AB26" s="34">
        <v>117.21495</v>
      </c>
      <c r="AC26" s="40">
        <f t="shared" si="19"/>
        <v>468.879999999999</v>
      </c>
      <c r="AD26" s="34">
        <v>751772.85</v>
      </c>
      <c r="AE26" s="44">
        <f t="shared" si="109"/>
        <v>597.386000000057</v>
      </c>
      <c r="AF26" s="34">
        <v>3297409.284</v>
      </c>
      <c r="AG26" s="44">
        <f t="shared" si="126"/>
        <v>735.157999999821</v>
      </c>
      <c r="AH26" s="38">
        <v>1956.0816</v>
      </c>
      <c r="AI26" s="40">
        <f t="shared" si="92"/>
        <v>4853.80000000009</v>
      </c>
      <c r="AJ26" s="34">
        <v>249.06004</v>
      </c>
      <c r="AK26" s="40">
        <f t="shared" si="23"/>
        <v>1416.76000000001</v>
      </c>
      <c r="AL26" s="34">
        <v>681.14464</v>
      </c>
      <c r="AM26" s="40">
        <f t="shared" si="121"/>
        <v>2014.32</v>
      </c>
      <c r="AN26" s="34">
        <v>366.02528</v>
      </c>
      <c r="AO26" s="50">
        <f t="shared" si="95"/>
        <v>2188.08000000001</v>
      </c>
      <c r="AP26" s="58">
        <v>3967.9772</v>
      </c>
      <c r="AQ26" s="50">
        <f t="shared" si="26"/>
        <v>136.400000000322</v>
      </c>
      <c r="AR26" s="34">
        <v>292.81622</v>
      </c>
      <c r="AS26" s="40">
        <f t="shared" si="100"/>
        <v>0.100000000031741</v>
      </c>
      <c r="AT26" s="34">
        <v>341.16808</v>
      </c>
      <c r="AU26" s="40">
        <f t="shared" si="1"/>
        <v>1256.28</v>
      </c>
      <c r="AV26" s="34">
        <v>203181.303</v>
      </c>
      <c r="AW26" s="40">
        <f t="shared" si="79"/>
        <v>294.337</v>
      </c>
      <c r="AX26" s="59">
        <v>50898.49</v>
      </c>
      <c r="AY26" s="40">
        <f t="shared" si="117"/>
        <v>136.283000000003</v>
      </c>
      <c r="AZ26" s="34">
        <v>1746.873</v>
      </c>
      <c r="BA26" s="50">
        <f t="shared" si="102"/>
        <v>2346</v>
      </c>
      <c r="BB26" s="34">
        <v>641.10244</v>
      </c>
      <c r="BC26" s="54">
        <f t="shared" si="103"/>
        <v>150.399999999991</v>
      </c>
      <c r="BD26" s="34">
        <v>940.63896</v>
      </c>
      <c r="BE26" s="62">
        <f t="shared" si="111"/>
        <v>3.11999999996715</v>
      </c>
      <c r="BF26" s="34">
        <v>20684</v>
      </c>
      <c r="BG26" s="50">
        <f t="shared" si="74"/>
        <v>0</v>
      </c>
      <c r="BH26" s="34">
        <v>24604</v>
      </c>
      <c r="BI26" s="50">
        <f t="shared" si="53"/>
        <v>5000</v>
      </c>
      <c r="BJ26" s="34">
        <v>36500</v>
      </c>
      <c r="BK26" s="44">
        <f t="shared" si="30"/>
        <v>3760</v>
      </c>
      <c r="BL26" s="34">
        <v>4766.9926</v>
      </c>
      <c r="BM26" s="50">
        <f t="shared" si="31"/>
        <v>14611.4000000007</v>
      </c>
      <c r="BN26" s="53">
        <v>0</v>
      </c>
      <c r="BO26" s="66">
        <v>0</v>
      </c>
      <c r="BP26" s="34">
        <v>68.205312</v>
      </c>
      <c r="BQ26" s="50">
        <f t="shared" si="32"/>
        <v>1610.58399999999</v>
      </c>
      <c r="BR26" s="34">
        <v>110.83182</v>
      </c>
      <c r="BS26" s="57">
        <f t="shared" si="33"/>
        <v>0</v>
      </c>
      <c r="BT26" s="34">
        <v>32.362438</v>
      </c>
      <c r="BU26" s="50">
        <f t="shared" si="113"/>
        <v>163.400000000003</v>
      </c>
      <c r="BV26" s="34">
        <v>81.594052</v>
      </c>
      <c r="BW26" s="57">
        <f t="shared" si="127"/>
        <v>608.683999999997</v>
      </c>
      <c r="BX26" s="34">
        <v>512.8266</v>
      </c>
      <c r="BY26" s="57">
        <f t="shared" si="128"/>
        <v>277.960000000007</v>
      </c>
      <c r="BZ26" s="34">
        <v>25.165366</v>
      </c>
      <c r="CA26" s="57">
        <f t="shared" si="122"/>
        <v>52.4200000000015</v>
      </c>
      <c r="CB26" s="53">
        <v>341.266</v>
      </c>
      <c r="CC26" s="57">
        <f t="shared" si="133"/>
        <v>0</v>
      </c>
      <c r="CD26" s="34">
        <v>1633.344</v>
      </c>
      <c r="CE26" s="40">
        <f t="shared" si="34"/>
        <v>6.83799999999997</v>
      </c>
      <c r="CF26" s="70">
        <v>217890.416</v>
      </c>
      <c r="CG26" s="40">
        <f t="shared" si="123"/>
        <v>70.4640000000072</v>
      </c>
      <c r="CH26" s="34">
        <v>3097.6</v>
      </c>
      <c r="CI26" s="40">
        <f t="shared" si="119"/>
        <v>700.000000000273</v>
      </c>
      <c r="CJ26" s="34">
        <v>3218.1</v>
      </c>
      <c r="CK26" s="57">
        <f t="shared" si="66"/>
        <v>800.000000000182</v>
      </c>
      <c r="CL26" s="47">
        <v>970.92</v>
      </c>
      <c r="CM26" s="57">
        <f t="shared" ref="CM26:CM30" si="134">(CL27-CL26)*1000</f>
        <v>1200.00000000005</v>
      </c>
      <c r="CN26" s="34">
        <v>0</v>
      </c>
      <c r="CO26" s="78"/>
      <c r="CP26" s="78"/>
      <c r="CQ26" s="44">
        <v>0</v>
      </c>
      <c r="CR26" s="34">
        <v>6460106.274</v>
      </c>
      <c r="CS26" s="44">
        <f t="shared" si="105"/>
        <v>2939.58999999985</v>
      </c>
      <c r="CT26" s="34">
        <v>3833.7964</v>
      </c>
      <c r="CU26" s="57">
        <f t="shared" si="81"/>
        <v>672.799999999825</v>
      </c>
      <c r="CV26" s="34">
        <v>236.11916</v>
      </c>
      <c r="CW26" s="40">
        <f t="shared" si="75"/>
        <v>43.4600000000103</v>
      </c>
      <c r="CX26" s="82">
        <v>638.24804</v>
      </c>
      <c r="CY26" s="57">
        <f t="shared" si="89"/>
        <v>76.4400000000478</v>
      </c>
      <c r="CZ26" s="78"/>
      <c r="DA26" s="34">
        <v>8006.3176</v>
      </c>
      <c r="DB26" s="50">
        <f t="shared" si="41"/>
        <v>406.555199999999</v>
      </c>
      <c r="DC26" s="35">
        <f t="shared" si="4"/>
        <v>9442.03500000016</v>
      </c>
      <c r="DD26" s="34">
        <v>4057.6568</v>
      </c>
      <c r="DE26" s="50">
        <f t="shared" si="115"/>
        <v>2116.39999999989</v>
      </c>
      <c r="DF26" s="34">
        <v>0</v>
      </c>
      <c r="DG26" s="57">
        <f t="shared" ref="DG26:DG30" si="135">(DF27-DF26)*1000</f>
        <v>0</v>
      </c>
      <c r="DH26" s="34">
        <v>3840.6732</v>
      </c>
      <c r="DI26" s="57">
        <f t="shared" si="97"/>
        <v>601.999999999862</v>
      </c>
      <c r="DJ26" s="34">
        <v>301.6978</v>
      </c>
      <c r="DK26" s="50">
        <f t="shared" si="124"/>
        <v>136.420000000044</v>
      </c>
      <c r="DL26" s="34">
        <v>16443</v>
      </c>
      <c r="DM26" s="63">
        <f t="shared" si="106"/>
        <v>41.104</v>
      </c>
      <c r="DN26" s="34">
        <v>18040.369</v>
      </c>
      <c r="DO26" s="57">
        <f t="shared" si="90"/>
        <v>67.2970000000023</v>
      </c>
      <c r="DP26" s="34">
        <v>166.085</v>
      </c>
      <c r="DQ26" s="57">
        <f t="shared" si="131"/>
        <v>443.999999999988</v>
      </c>
      <c r="DR26" s="92">
        <v>56875</v>
      </c>
      <c r="DS26" s="92">
        <v>1245</v>
      </c>
      <c r="DT26" s="92">
        <f t="shared" si="5"/>
        <v>58120</v>
      </c>
      <c r="DU26" s="96">
        <v>322</v>
      </c>
      <c r="DV26" s="94">
        <v>11514</v>
      </c>
      <c r="DW26" s="96">
        <v>328</v>
      </c>
      <c r="DX26" s="98"/>
      <c r="DY26" s="109">
        <f t="shared" si="67"/>
        <v>41.104</v>
      </c>
      <c r="DZ26" s="110">
        <f t="shared" si="125"/>
        <v>3.86645962732919</v>
      </c>
      <c r="EA26" s="111"/>
      <c r="EB26" s="112">
        <f t="shared" si="68"/>
        <v>0</v>
      </c>
      <c r="EC26" s="112">
        <f t="shared" si="69"/>
        <v>163.400000000003</v>
      </c>
      <c r="ED26" s="112">
        <f t="shared" si="70"/>
        <v>608.683999999997</v>
      </c>
      <c r="EE26" s="112">
        <f t="shared" si="71"/>
        <v>277.960000000007</v>
      </c>
      <c r="EF26" s="112">
        <f t="shared" si="72"/>
        <v>52.4200000000015</v>
      </c>
      <c r="EG26" s="112">
        <f t="shared" si="73"/>
        <v>0</v>
      </c>
      <c r="EH26" s="119">
        <f t="shared" si="56"/>
        <v>1102.46400000001</v>
      </c>
      <c r="EK26" s="75"/>
      <c r="EL26" s="122"/>
      <c r="EM26" s="123"/>
      <c r="EY26" s="113">
        <f t="shared" si="57"/>
        <v>1610.58399999999</v>
      </c>
      <c r="EZ26" s="113">
        <f t="shared" si="58"/>
        <v>1102.46400000001</v>
      </c>
      <c r="FA26" s="124">
        <f t="shared" si="6"/>
        <v>9442.03500000016</v>
      </c>
      <c r="FB26" s="113">
        <f t="shared" si="48"/>
        <v>2188.08000000001</v>
      </c>
      <c r="FC26" s="113">
        <f t="shared" si="49"/>
        <v>136.400000000322</v>
      </c>
      <c r="FD26" s="113">
        <f t="shared" si="87"/>
        <v>0.100000000031741</v>
      </c>
      <c r="FE26" s="113">
        <f t="shared" si="50"/>
        <v>1256.28</v>
      </c>
      <c r="FF26" s="113">
        <f t="shared" si="51"/>
        <v>2116.39999999989</v>
      </c>
      <c r="FG26" s="113">
        <f t="shared" si="52"/>
        <v>3744.77499999991</v>
      </c>
      <c r="FH26" s="113" t="e">
        <f>#REF!</f>
        <v>#REF!</v>
      </c>
      <c r="FI26" s="124" t="e">
        <f t="shared" si="60"/>
        <v>#REF!</v>
      </c>
    </row>
    <row r="27" s="19" customFormat="1" ht="24.95" customHeight="1" spans="1:165">
      <c r="A27" s="33">
        <v>45741</v>
      </c>
      <c r="B27" s="34">
        <v>29.806924</v>
      </c>
      <c r="C27" s="40">
        <f t="shared" si="83"/>
        <v>157.172000000003</v>
      </c>
      <c r="D27" s="39">
        <v>11770.897</v>
      </c>
      <c r="E27" s="40">
        <f>D28-D27</f>
        <v>45.9399999999987</v>
      </c>
      <c r="F27" s="34">
        <v>0</v>
      </c>
      <c r="G27" s="40">
        <v>0</v>
      </c>
      <c r="H27" s="34">
        <v>152.65562</v>
      </c>
      <c r="I27" s="40">
        <f t="shared" si="10"/>
        <v>1306.55999999999</v>
      </c>
      <c r="J27" s="34">
        <v>5065.2808</v>
      </c>
      <c r="K27" s="35">
        <f t="shared" si="88"/>
        <v>36.3415999999997</v>
      </c>
      <c r="L27" s="34">
        <v>23045.475</v>
      </c>
      <c r="M27" s="44">
        <f t="shared" si="132"/>
        <v>237.642</v>
      </c>
      <c r="N27" s="34">
        <v>3448.256</v>
      </c>
      <c r="O27" s="40">
        <f t="shared" si="118"/>
        <v>4322.00000000012</v>
      </c>
      <c r="P27" s="34">
        <v>64.739598</v>
      </c>
      <c r="Q27" s="52">
        <f t="shared" si="14"/>
        <v>440.225999999996</v>
      </c>
      <c r="R27" s="34">
        <v>2186535.051</v>
      </c>
      <c r="S27" s="54">
        <f t="shared" si="116"/>
        <v>3695.1540000001</v>
      </c>
      <c r="T27" s="34">
        <v>2397.618</v>
      </c>
      <c r="U27" s="52">
        <f t="shared" si="61"/>
        <v>4674.39999999988</v>
      </c>
      <c r="V27" s="34">
        <v>623.56832</v>
      </c>
      <c r="W27" s="40">
        <f t="shared" si="84"/>
        <v>1701.44000000005</v>
      </c>
      <c r="X27" s="34">
        <v>50.282956</v>
      </c>
      <c r="Y27" s="40">
        <f t="shared" si="17"/>
        <v>16396.0000000003</v>
      </c>
      <c r="Z27" s="34">
        <v>2754.5601</v>
      </c>
      <c r="AA27" s="40">
        <f t="shared" si="129"/>
        <v>269.5027</v>
      </c>
      <c r="AB27" s="34">
        <v>117.68383</v>
      </c>
      <c r="AC27" s="40">
        <f t="shared" si="19"/>
        <v>476.81</v>
      </c>
      <c r="AD27" s="34">
        <v>752370.236</v>
      </c>
      <c r="AE27" s="44">
        <f t="shared" si="109"/>
        <v>600.054000000004</v>
      </c>
      <c r="AF27" s="34">
        <v>3298144.442</v>
      </c>
      <c r="AG27" s="44">
        <f t="shared" si="126"/>
        <v>671.914000000339</v>
      </c>
      <c r="AH27" s="38">
        <v>1960.9354</v>
      </c>
      <c r="AI27" s="40">
        <f t="shared" si="92"/>
        <v>4963.19999999992</v>
      </c>
      <c r="AJ27" s="34">
        <v>250.4768</v>
      </c>
      <c r="AK27" s="40">
        <f t="shared" si="23"/>
        <v>1277.00000000002</v>
      </c>
      <c r="AL27" s="34">
        <v>683.15896</v>
      </c>
      <c r="AM27" s="40">
        <f t="shared" si="121"/>
        <v>2020.64000000007</v>
      </c>
      <c r="AN27" s="34">
        <v>368.21336</v>
      </c>
      <c r="AO27" s="50">
        <f t="shared" si="95"/>
        <v>2162.47999999996</v>
      </c>
      <c r="AP27" s="58">
        <v>3968.1136</v>
      </c>
      <c r="AQ27" s="50">
        <f t="shared" si="26"/>
        <v>11.5999999998166</v>
      </c>
      <c r="AR27" s="34">
        <v>292.81632</v>
      </c>
      <c r="AS27" s="40">
        <f t="shared" si="100"/>
        <v>-0.100000000031741</v>
      </c>
      <c r="AT27" s="34">
        <v>342.42436</v>
      </c>
      <c r="AU27" s="40">
        <f t="shared" si="1"/>
        <v>1296.48000000003</v>
      </c>
      <c r="AV27" s="34">
        <v>203475.64</v>
      </c>
      <c r="AW27" s="40">
        <f t="shared" si="79"/>
        <v>312.823999999993</v>
      </c>
      <c r="AX27" s="59">
        <v>51034.773</v>
      </c>
      <c r="AY27" s="40">
        <f t="shared" si="117"/>
        <v>70.6469999999972</v>
      </c>
      <c r="AZ27" s="34">
        <v>1749.219</v>
      </c>
      <c r="BA27" s="50">
        <f t="shared" si="102"/>
        <v>2404.99999999997</v>
      </c>
      <c r="BB27" s="34">
        <v>641.25284</v>
      </c>
      <c r="BC27" s="54">
        <f t="shared" si="103"/>
        <v>81.6399999999931</v>
      </c>
      <c r="BD27" s="34">
        <v>940.64208</v>
      </c>
      <c r="BE27" s="62">
        <f t="shared" si="111"/>
        <v>38.4800000000496</v>
      </c>
      <c r="BF27" s="34">
        <v>20684</v>
      </c>
      <c r="BG27" s="50">
        <f t="shared" si="74"/>
        <v>0</v>
      </c>
      <c r="BH27" s="34">
        <v>25104</v>
      </c>
      <c r="BI27" s="50">
        <f t="shared" si="53"/>
        <v>4820</v>
      </c>
      <c r="BJ27" s="34">
        <v>36876</v>
      </c>
      <c r="BK27" s="44">
        <f t="shared" si="30"/>
        <v>3640</v>
      </c>
      <c r="BL27" s="34">
        <v>4781.604</v>
      </c>
      <c r="BM27" s="50">
        <f t="shared" si="31"/>
        <v>13515.5999999997</v>
      </c>
      <c r="BN27" s="53">
        <v>0</v>
      </c>
      <c r="BO27" s="66">
        <v>0</v>
      </c>
      <c r="BP27" s="34">
        <v>69.815896</v>
      </c>
      <c r="BQ27" s="50">
        <f t="shared" si="32"/>
        <v>1617.332</v>
      </c>
      <c r="BR27" s="34">
        <v>110.83182</v>
      </c>
      <c r="BS27" s="57">
        <f t="shared" si="33"/>
        <v>0</v>
      </c>
      <c r="BT27" s="34">
        <v>32.525838</v>
      </c>
      <c r="BU27" s="50">
        <f t="shared" si="113"/>
        <v>243.319999999997</v>
      </c>
      <c r="BV27" s="34">
        <v>82.202736</v>
      </c>
      <c r="BW27" s="57">
        <f t="shared" si="127"/>
        <v>591.791999999998</v>
      </c>
      <c r="BX27" s="34">
        <v>513.10456</v>
      </c>
      <c r="BY27" s="57">
        <f t="shared" si="128"/>
        <v>251.679999999965</v>
      </c>
      <c r="BZ27" s="34">
        <v>25.217786</v>
      </c>
      <c r="CA27" s="57">
        <f t="shared" si="122"/>
        <v>68.5000000000002</v>
      </c>
      <c r="CB27" s="53">
        <v>341.266</v>
      </c>
      <c r="CC27" s="57">
        <f t="shared" si="133"/>
        <v>0</v>
      </c>
      <c r="CD27" s="34">
        <v>1640.182</v>
      </c>
      <c r="CE27" s="40">
        <f t="shared" si="34"/>
        <v>6.87599999999998</v>
      </c>
      <c r="CF27" s="70">
        <v>217960.88</v>
      </c>
      <c r="CG27" s="40">
        <f t="shared" si="123"/>
        <v>140.991999999998</v>
      </c>
      <c r="CH27" s="34">
        <v>3098.3</v>
      </c>
      <c r="CI27" s="40">
        <f t="shared" si="119"/>
        <v>799.999999999727</v>
      </c>
      <c r="CJ27" s="34">
        <v>3218.9</v>
      </c>
      <c r="CK27" s="57">
        <f t="shared" si="66"/>
        <v>799.999999999727</v>
      </c>
      <c r="CL27" s="47">
        <v>972.12</v>
      </c>
      <c r="CM27" s="57">
        <f t="shared" si="134"/>
        <v>1149.99999999998</v>
      </c>
      <c r="CN27" s="34">
        <v>0</v>
      </c>
      <c r="CO27" s="78"/>
      <c r="CP27" s="78"/>
      <c r="CQ27" s="44">
        <v>0</v>
      </c>
      <c r="CR27" s="34">
        <v>6463045.864</v>
      </c>
      <c r="CS27" s="44">
        <f t="shared" si="105"/>
        <v>3108.5429999996</v>
      </c>
      <c r="CT27" s="34">
        <v>3834.4692</v>
      </c>
      <c r="CU27" s="57">
        <f t="shared" si="81"/>
        <v>1050.40000000008</v>
      </c>
      <c r="CV27" s="34">
        <v>236.16262</v>
      </c>
      <c r="CW27" s="40">
        <f t="shared" si="75"/>
        <v>5.81999999999994</v>
      </c>
      <c r="CX27" s="82">
        <v>638.32448</v>
      </c>
      <c r="CY27" s="57">
        <f t="shared" si="89"/>
        <v>76.1999999999716</v>
      </c>
      <c r="CZ27" s="78"/>
      <c r="DA27" s="34">
        <v>8412.8728</v>
      </c>
      <c r="DB27" s="50">
        <f t="shared" si="41"/>
        <v>404.980000000001</v>
      </c>
      <c r="DC27" s="35">
        <f t="shared" si="4"/>
        <v>9274.41399999985</v>
      </c>
      <c r="DD27" s="34">
        <v>4059.7732</v>
      </c>
      <c r="DE27" s="50">
        <f t="shared" si="115"/>
        <v>2108.79999999997</v>
      </c>
      <c r="DF27" s="34">
        <v>0</v>
      </c>
      <c r="DG27" s="57">
        <f t="shared" si="135"/>
        <v>0</v>
      </c>
      <c r="DH27" s="34">
        <v>3841.2752</v>
      </c>
      <c r="DI27" s="57">
        <f t="shared" si="97"/>
        <v>660.399999999754</v>
      </c>
      <c r="DJ27" s="34">
        <v>301.83422</v>
      </c>
      <c r="DK27" s="50">
        <f t="shared" si="124"/>
        <v>180.919999999958</v>
      </c>
      <c r="DL27" s="34">
        <v>16457</v>
      </c>
      <c r="DM27" s="63">
        <f t="shared" si="106"/>
        <v>1.76159999999573</v>
      </c>
      <c r="DN27" s="34">
        <v>18107.666</v>
      </c>
      <c r="DO27" s="57">
        <f t="shared" si="90"/>
        <v>49.4539999999979</v>
      </c>
      <c r="DP27" s="34">
        <v>166.529</v>
      </c>
      <c r="DQ27" s="57">
        <f t="shared" si="131"/>
        <v>473.000000000013</v>
      </c>
      <c r="DR27" s="92">
        <v>58818</v>
      </c>
      <c r="DS27" s="92">
        <v>0</v>
      </c>
      <c r="DT27" s="92">
        <f t="shared" si="5"/>
        <v>58818</v>
      </c>
      <c r="DU27" s="96">
        <v>0</v>
      </c>
      <c r="DV27" s="94">
        <v>11514</v>
      </c>
      <c r="DW27" s="96">
        <v>18153</v>
      </c>
      <c r="DX27" s="98"/>
      <c r="DY27" s="109">
        <f t="shared" si="67"/>
        <v>1.76159999999573</v>
      </c>
      <c r="DZ27" s="110" t="e">
        <f t="shared" si="125"/>
        <v>#DIV/0!</v>
      </c>
      <c r="EA27" s="111"/>
      <c r="EB27" s="112">
        <f t="shared" si="68"/>
        <v>0</v>
      </c>
      <c r="EC27" s="112">
        <f t="shared" si="69"/>
        <v>243.319999999997</v>
      </c>
      <c r="ED27" s="112">
        <f t="shared" si="70"/>
        <v>591.791999999998</v>
      </c>
      <c r="EE27" s="112">
        <f t="shared" si="71"/>
        <v>251.679999999965</v>
      </c>
      <c r="EF27" s="112">
        <f t="shared" si="72"/>
        <v>68.5000000000002</v>
      </c>
      <c r="EG27" s="112">
        <f t="shared" si="73"/>
        <v>0</v>
      </c>
      <c r="EH27" s="119">
        <f t="shared" si="56"/>
        <v>1155.29199999996</v>
      </c>
      <c r="EK27" s="75"/>
      <c r="EL27" s="122"/>
      <c r="EM27" s="123"/>
      <c r="EY27" s="113">
        <f t="shared" si="57"/>
        <v>1617.332</v>
      </c>
      <c r="EZ27" s="113">
        <f t="shared" si="58"/>
        <v>1155.29199999996</v>
      </c>
      <c r="FA27" s="124">
        <f t="shared" si="6"/>
        <v>9274.41399999985</v>
      </c>
      <c r="FB27" s="113">
        <f t="shared" si="48"/>
        <v>2162.47999999996</v>
      </c>
      <c r="FC27" s="113">
        <f t="shared" si="49"/>
        <v>11.5999999998166</v>
      </c>
      <c r="FD27" s="113">
        <f t="shared" si="87"/>
        <v>-0.100000000031741</v>
      </c>
      <c r="FE27" s="113">
        <f t="shared" si="50"/>
        <v>1296.48000000003</v>
      </c>
      <c r="FF27" s="113">
        <f t="shared" si="51"/>
        <v>2108.79999999997</v>
      </c>
      <c r="FG27" s="113">
        <f t="shared" si="52"/>
        <v>3695.1540000001</v>
      </c>
      <c r="FH27" s="113" t="e">
        <f>#REF!</f>
        <v>#REF!</v>
      </c>
      <c r="FI27" s="124" t="e">
        <f t="shared" si="60"/>
        <v>#REF!</v>
      </c>
    </row>
    <row r="28" s="19" customFormat="1" ht="24.95" customHeight="1" spans="1:165">
      <c r="A28" s="33">
        <v>45742</v>
      </c>
      <c r="B28" s="34">
        <v>29.964096</v>
      </c>
      <c r="C28" s="40">
        <f t="shared" ref="C28:C33" si="136">(B29-B28)*1000</f>
        <v>124.223999999998</v>
      </c>
      <c r="D28" s="39">
        <v>11816.837</v>
      </c>
      <c r="E28" s="40">
        <f t="shared" ref="E28:E33" si="137">D29-D28</f>
        <v>32.982</v>
      </c>
      <c r="F28" s="34">
        <v>0</v>
      </c>
      <c r="G28" s="40">
        <f t="shared" ref="G28:G31" si="138">(F29-F28)*1000</f>
        <v>0</v>
      </c>
      <c r="H28" s="34">
        <v>153.96218</v>
      </c>
      <c r="I28" s="40">
        <f t="shared" ref="I28:I33" si="139">(H29-H28)*1000</f>
        <v>1322.79</v>
      </c>
      <c r="J28" s="34">
        <v>5101.6224</v>
      </c>
      <c r="K28" s="35">
        <f t="shared" ref="K28:K33" si="140">(J29-J28)</f>
        <v>36.3535999999995</v>
      </c>
      <c r="L28" s="34">
        <v>23283.117</v>
      </c>
      <c r="M28" s="44">
        <f t="shared" si="132"/>
        <v>247.942000000003</v>
      </c>
      <c r="N28" s="34">
        <v>3452.578</v>
      </c>
      <c r="O28" s="40">
        <f t="shared" ref="O28:O33" si="141">(N29-N28)*1000</f>
        <v>4391.99999999983</v>
      </c>
      <c r="P28" s="34">
        <v>65.179824</v>
      </c>
      <c r="Q28" s="52">
        <f t="shared" ref="Q28:Q33" si="142">(P29-P28)*1000</f>
        <v>501.720000000006</v>
      </c>
      <c r="R28" s="34">
        <v>2190230.205</v>
      </c>
      <c r="S28" s="54">
        <f t="shared" ref="S28:S33" si="143">(R29-R28)</f>
        <v>3680.06999999983</v>
      </c>
      <c r="T28" s="34">
        <v>2402.2924</v>
      </c>
      <c r="U28" s="52">
        <f t="shared" si="61"/>
        <v>5601.20000000006</v>
      </c>
      <c r="V28" s="34">
        <v>625.26976</v>
      </c>
      <c r="W28" s="40">
        <f t="shared" ref="W28:W33" si="144">(V29-V28)*1000</f>
        <v>1698.44000000001</v>
      </c>
      <c r="X28" s="34">
        <v>50.299352</v>
      </c>
      <c r="Y28" s="40">
        <f t="shared" ref="Y28:Y33" si="145">(X29-X28)*1000000</f>
        <v>16559.9999999984</v>
      </c>
      <c r="Z28" s="34">
        <v>3024.0628</v>
      </c>
      <c r="AA28" s="40">
        <f t="shared" si="129"/>
        <v>307.1832</v>
      </c>
      <c r="AB28" s="34">
        <v>118.16064</v>
      </c>
      <c r="AC28" s="40">
        <f t="shared" ref="AC28:AC33" si="146">(AB29-AB28)*1000</f>
        <v>510.689999999997</v>
      </c>
      <c r="AD28" s="34">
        <v>752970.29</v>
      </c>
      <c r="AE28" s="44">
        <f t="shared" ref="AE28:AE33" si="147">(AD29-AD28)</f>
        <v>586.128999999957</v>
      </c>
      <c r="AF28" s="34">
        <v>3298816.356</v>
      </c>
      <c r="AG28" s="44">
        <f t="shared" ref="AG28:AG33" si="148">(AF29-AF28)</f>
        <v>691.699999999721</v>
      </c>
      <c r="AH28" s="38">
        <v>1965.8986</v>
      </c>
      <c r="AI28" s="40">
        <f t="shared" ref="AI28:AI33" si="149">(AH29-AH28)*1000</f>
        <v>5074.59999999992</v>
      </c>
      <c r="AJ28" s="34">
        <v>251.7538</v>
      </c>
      <c r="AK28" s="40">
        <f t="shared" ref="AK28:AK33" si="150">(AJ29-AJ28)*1000</f>
        <v>1456.45999999999</v>
      </c>
      <c r="AL28" s="34">
        <v>685.1796</v>
      </c>
      <c r="AM28" s="40">
        <f t="shared" ref="AM28:AM33" si="151">(AL29-AL28)*1000</f>
        <v>1993.92</v>
      </c>
      <c r="AN28" s="34">
        <v>370.37584</v>
      </c>
      <c r="AO28" s="50">
        <f t="shared" ref="AO28:AO33" si="152">(AN29-AN28)*1000</f>
        <v>2145.24</v>
      </c>
      <c r="AP28" s="58">
        <v>3968.1252</v>
      </c>
      <c r="AQ28" s="50">
        <f t="shared" ref="AQ28:AQ33" si="153">(AP29-AP28)*1000</f>
        <v>0</v>
      </c>
      <c r="AR28" s="34">
        <v>292.81622</v>
      </c>
      <c r="AS28" s="40">
        <f t="shared" ref="AS28:AS33" si="154">(AR29-AR28)*1000</f>
        <v>0</v>
      </c>
      <c r="AT28" s="34">
        <v>343.72084</v>
      </c>
      <c r="AU28" s="40">
        <f t="shared" ref="AU28:AU33" si="155">(AT29-AT28)*1000</f>
        <v>1286.72</v>
      </c>
      <c r="AV28" s="34">
        <v>203788.464</v>
      </c>
      <c r="AW28" s="40">
        <f t="shared" ref="AW28:AW33" si="156">(AV29-AV28)</f>
        <v>186.063999999984</v>
      </c>
      <c r="AX28" s="59">
        <v>51105.42</v>
      </c>
      <c r="AY28" s="40">
        <f t="shared" ref="AY28:AY33" si="157">AX29-AX28</f>
        <v>135.684000000001</v>
      </c>
      <c r="AZ28" s="34">
        <v>1751.624</v>
      </c>
      <c r="BA28" s="50">
        <f t="shared" ref="BA28:BA33" si="158">(AZ29-AZ28)*1000</f>
        <v>2420.00000000007</v>
      </c>
      <c r="BB28" s="34">
        <v>641.33448</v>
      </c>
      <c r="BC28" s="54">
        <f t="shared" ref="BC28:BC33" si="159">(BB29-BB28)*1000</f>
        <v>5.76000000000931</v>
      </c>
      <c r="BD28" s="34">
        <v>940.68056</v>
      </c>
      <c r="BE28" s="62">
        <f t="shared" ref="BE28:BE33" si="160">(BD29-BD28)*1000</f>
        <v>98.6399999999321</v>
      </c>
      <c r="BF28" s="34">
        <v>20684</v>
      </c>
      <c r="BG28" s="50">
        <f t="shared" ref="BG28:BG33" si="161">(BF29-BF28)*10</f>
        <v>0</v>
      </c>
      <c r="BH28" s="34">
        <v>25586</v>
      </c>
      <c r="BI28" s="50">
        <f t="shared" ref="BI28:BI33" si="162">(BH29-BH28)*10</f>
        <v>4880</v>
      </c>
      <c r="BJ28" s="34">
        <v>37240</v>
      </c>
      <c r="BK28" s="44">
        <f t="shared" ref="BK28:BK33" si="163">(BJ29-BJ28)*10</f>
        <v>3750</v>
      </c>
      <c r="BL28" s="34">
        <v>4795.1196</v>
      </c>
      <c r="BM28" s="50">
        <f t="shared" ref="BM28:BM33" si="164">(BL29-BL28)*1000</f>
        <v>14066.7999999996</v>
      </c>
      <c r="BN28" s="53">
        <v>0</v>
      </c>
      <c r="BO28" s="66">
        <v>0</v>
      </c>
      <c r="BP28" s="34">
        <v>71.433228</v>
      </c>
      <c r="BQ28" s="50">
        <f t="shared" ref="BQ28:BQ33" si="165">(BP29-BP28)*1000</f>
        <v>1740.644</v>
      </c>
      <c r="BR28" s="34">
        <v>110.83182</v>
      </c>
      <c r="BS28" s="57">
        <f t="shared" ref="BS28:BS33" si="166">(BR29-BR28)*1000</f>
        <v>0.0500000000016598</v>
      </c>
      <c r="BT28" s="34">
        <v>32.769158</v>
      </c>
      <c r="BU28" s="50">
        <f t="shared" ref="BU28:BU33" si="167">(BT29-BT28)*1000</f>
        <v>240.398000000006</v>
      </c>
      <c r="BV28" s="34">
        <v>82.794528</v>
      </c>
      <c r="BW28" s="57">
        <f t="shared" ref="BW28:BW33" si="168">(BV29-BV28)*1000</f>
        <v>1093.16800000001</v>
      </c>
      <c r="BX28" s="34">
        <v>513.35624</v>
      </c>
      <c r="BY28" s="57">
        <f t="shared" ref="BY28:BY33" si="169">(BX29-BX28)*1000</f>
        <v>303.520000000049</v>
      </c>
      <c r="BZ28" s="34">
        <v>25.286286</v>
      </c>
      <c r="CA28" s="57">
        <f t="shared" ref="CA28:CA33" si="170">(BZ29-BZ28)*1000</f>
        <v>211.786</v>
      </c>
      <c r="CB28" s="53">
        <v>341.266</v>
      </c>
      <c r="CC28" s="57">
        <f t="shared" si="133"/>
        <v>0</v>
      </c>
      <c r="CD28" s="34">
        <v>1647.058</v>
      </c>
      <c r="CE28" s="40">
        <f t="shared" ref="CE28:CE33" si="171">(CD29-CD28)</f>
        <v>4.79700000000003</v>
      </c>
      <c r="CF28" s="70">
        <v>218101.872</v>
      </c>
      <c r="CG28" s="40">
        <f t="shared" ref="CG28:CG33" si="172">CF29-CF28</f>
        <v>76.9120000000112</v>
      </c>
      <c r="CH28" s="34">
        <v>3099.1</v>
      </c>
      <c r="CI28" s="40">
        <f t="shared" ref="CI28:CI33" si="173">(CH29-CH28)*1000</f>
        <v>700.000000000273</v>
      </c>
      <c r="CJ28" s="34">
        <v>3219.7</v>
      </c>
      <c r="CK28" s="57">
        <f t="shared" si="66"/>
        <v>900.000000000091</v>
      </c>
      <c r="CL28" s="47">
        <v>973.27</v>
      </c>
      <c r="CM28" s="57">
        <f t="shared" si="134"/>
        <v>1159.99999999997</v>
      </c>
      <c r="CN28" s="34">
        <v>0</v>
      </c>
      <c r="CO28" s="78"/>
      <c r="CP28" s="78"/>
      <c r="CQ28" s="44">
        <v>0</v>
      </c>
      <c r="CR28" s="34">
        <v>6466154.407</v>
      </c>
      <c r="CS28" s="44">
        <f t="shared" ref="CS28:CS33" si="174">CR29-CR28</f>
        <v>3837.53000000026</v>
      </c>
      <c r="CT28" s="34">
        <v>3835.5196</v>
      </c>
      <c r="CU28" s="57">
        <f t="shared" ref="CU28:CU33" si="175">(CT29-CT28)*1000</f>
        <v>1430.80000000009</v>
      </c>
      <c r="CV28" s="34">
        <v>236.16844</v>
      </c>
      <c r="CW28" s="40">
        <f t="shared" ref="CW28:CW33" si="176">(CV29-CV28)*1000</f>
        <v>8.03999999999405</v>
      </c>
      <c r="CX28" s="82">
        <v>638.40068</v>
      </c>
      <c r="CY28" s="57">
        <f t="shared" ref="CY28:CY33" si="177">(CX29-CX28)*1000</f>
        <v>82.0400000000063</v>
      </c>
      <c r="CZ28" s="78"/>
      <c r="DA28" s="34">
        <v>8817.8528</v>
      </c>
      <c r="DB28" s="50">
        <f t="shared" si="41"/>
        <v>426.271999999999</v>
      </c>
      <c r="DC28" s="35">
        <f t="shared" ref="DC28:DC33" si="178">AO28+AQ28+AS28+AU28+DE28+S28</f>
        <v>9219.62999999966</v>
      </c>
      <c r="DD28" s="34">
        <v>4061.882</v>
      </c>
      <c r="DE28" s="50">
        <f t="shared" ref="DE28:DE33" si="179">(DD29-DD28)*1000</f>
        <v>2107.59999999982</v>
      </c>
      <c r="DF28" s="34">
        <v>0</v>
      </c>
      <c r="DG28" s="57">
        <f t="shared" si="135"/>
        <v>0</v>
      </c>
      <c r="DH28" s="34">
        <v>3841.9356</v>
      </c>
      <c r="DI28" s="57">
        <f t="shared" ref="DI28:DI33" si="180">(DH29-DH28)*1000</f>
        <v>704.800000000432</v>
      </c>
      <c r="DJ28" s="34">
        <v>302.01514</v>
      </c>
      <c r="DK28" s="50">
        <f t="shared" ref="DK28:DK33" si="181">(DJ29-DJ28)*1000</f>
        <v>143.040000000042</v>
      </c>
      <c r="DL28" s="34">
        <v>16457.6</v>
      </c>
      <c r="DM28" s="63">
        <f t="shared" ref="DM28:DM33" si="182">(DL29-DL28)*2.936</f>
        <v>0</v>
      </c>
      <c r="DN28" s="34">
        <v>18157.12</v>
      </c>
      <c r="DO28" s="57">
        <f t="shared" ref="DO28:DO33" si="183">DN29-DN28</f>
        <v>55.9000000000015</v>
      </c>
      <c r="DP28" s="34">
        <v>167.002</v>
      </c>
      <c r="DQ28" s="57">
        <f t="shared" ref="DQ28:DQ33" si="184">(DP29-DP28)*1000</f>
        <v>356.999999999999</v>
      </c>
      <c r="DR28" s="92">
        <v>60814</v>
      </c>
      <c r="DS28" s="92">
        <v>0</v>
      </c>
      <c r="DT28" s="92">
        <f t="shared" ref="DT28:DT33" si="185">DR28+DS28</f>
        <v>60814</v>
      </c>
      <c r="DU28" s="96">
        <v>0</v>
      </c>
      <c r="DV28" s="94">
        <v>11514</v>
      </c>
      <c r="DW28" s="96">
        <v>101650</v>
      </c>
      <c r="DX28" s="98"/>
      <c r="DY28" s="109">
        <f t="shared" ref="DY28:DY33" si="186">DM28</f>
        <v>0</v>
      </c>
      <c r="DZ28" s="110" t="e">
        <f t="shared" ref="DZ28:DZ33" si="187">DS28/DU28</f>
        <v>#DIV/0!</v>
      </c>
      <c r="EA28" s="111"/>
      <c r="EB28" s="112">
        <f t="shared" ref="EB28:EB33" si="188">BS28</f>
        <v>0.0500000000016598</v>
      </c>
      <c r="EC28" s="112">
        <f t="shared" ref="EC28:EC33" si="189">BU28</f>
        <v>240.398000000006</v>
      </c>
      <c r="ED28" s="112">
        <f t="shared" ref="ED28:ED33" si="190">BW28</f>
        <v>1093.16800000001</v>
      </c>
      <c r="EE28" s="112">
        <f t="shared" ref="EE28:EE33" si="191">BY28</f>
        <v>303.520000000049</v>
      </c>
      <c r="EF28" s="112">
        <f t="shared" ref="EF28:EF33" si="192">CA28</f>
        <v>211.786</v>
      </c>
      <c r="EG28" s="112">
        <f t="shared" ref="EG28:EG33" si="193">CC28</f>
        <v>0</v>
      </c>
      <c r="EH28" s="119">
        <f t="shared" ref="EH28:EH33" si="194">SUM(EB28:EG28)</f>
        <v>1848.92200000006</v>
      </c>
      <c r="EK28" s="75"/>
      <c r="EL28" s="122"/>
      <c r="EM28" s="123"/>
      <c r="EY28" s="113">
        <f t="shared" ref="EY28:EY34" si="195">BQ28</f>
        <v>1740.644</v>
      </c>
      <c r="EZ28" s="113">
        <f t="shared" ref="EZ28:EZ33" si="196">BS28+BU28+BW28+BY28+CA28+CC28</f>
        <v>1848.92200000006</v>
      </c>
      <c r="FA28" s="124">
        <f t="shared" ref="FA28:FA33" si="197">DC28</f>
        <v>9219.62999999966</v>
      </c>
      <c r="FB28" s="113">
        <f t="shared" ref="FB28:FB33" si="198">AO28</f>
        <v>2145.24</v>
      </c>
      <c r="FC28" s="113">
        <f t="shared" ref="FC28:FC33" si="199">AQ28</f>
        <v>0</v>
      </c>
      <c r="FD28" s="113">
        <f t="shared" ref="FD28:FD33" si="200">AS28</f>
        <v>0</v>
      </c>
      <c r="FE28" s="113">
        <f t="shared" ref="FE28:FE33" si="201">AU28</f>
        <v>1286.72</v>
      </c>
      <c r="FF28" s="113">
        <f t="shared" ref="FF28:FF33" si="202">DE28</f>
        <v>2107.59999999982</v>
      </c>
      <c r="FG28" s="113">
        <f t="shared" ref="FG28:FG33" si="203">S28</f>
        <v>3680.06999999983</v>
      </c>
      <c r="FH28" s="113" t="e">
        <f>#REF!</f>
        <v>#REF!</v>
      </c>
      <c r="FI28" s="124" t="e">
        <f t="shared" ref="FI28:FI33" si="204">SUM(FB28:FH28)</f>
        <v>#REF!</v>
      </c>
    </row>
    <row r="29" s="19" customFormat="1" ht="24.95" customHeight="1" spans="1:165">
      <c r="A29" s="33">
        <v>45743</v>
      </c>
      <c r="B29" s="34">
        <v>30.08832</v>
      </c>
      <c r="C29" s="40">
        <f t="shared" si="136"/>
        <v>156.525999999999</v>
      </c>
      <c r="D29" s="39">
        <v>11849.819</v>
      </c>
      <c r="E29" s="40">
        <f t="shared" si="137"/>
        <v>28.6450000000004</v>
      </c>
      <c r="F29" s="34">
        <v>0</v>
      </c>
      <c r="G29" s="40">
        <f t="shared" si="138"/>
        <v>0</v>
      </c>
      <c r="H29" s="34">
        <v>155.28497</v>
      </c>
      <c r="I29" s="40">
        <f t="shared" si="139"/>
        <v>1382.28000000001</v>
      </c>
      <c r="J29" s="34">
        <v>5137.976</v>
      </c>
      <c r="K29" s="35">
        <f t="shared" si="140"/>
        <v>36.2688000000007</v>
      </c>
      <c r="L29" s="34">
        <v>23531.059</v>
      </c>
      <c r="M29" s="44">
        <f t="shared" ref="M29:M33" si="205">(L30-L29)</f>
        <v>250.292999999998</v>
      </c>
      <c r="N29" s="34">
        <v>3456.97</v>
      </c>
      <c r="O29" s="40">
        <f t="shared" si="141"/>
        <v>4461.00000000024</v>
      </c>
      <c r="P29" s="34">
        <v>65.681544</v>
      </c>
      <c r="Q29" s="52">
        <f t="shared" si="142"/>
        <v>497.299999999996</v>
      </c>
      <c r="R29" s="34">
        <v>2193910.275</v>
      </c>
      <c r="S29" s="54">
        <f t="shared" si="143"/>
        <v>3729.60300000012</v>
      </c>
      <c r="T29" s="34">
        <v>2407.8936</v>
      </c>
      <c r="U29" s="52">
        <f t="shared" si="61"/>
        <v>5700.60000000012</v>
      </c>
      <c r="V29" s="34">
        <v>626.9682</v>
      </c>
      <c r="W29" s="40">
        <f t="shared" si="144"/>
        <v>1888.19999999998</v>
      </c>
      <c r="X29" s="34">
        <v>50.315912</v>
      </c>
      <c r="Y29" s="40">
        <f t="shared" si="145"/>
        <v>16740.0000000058</v>
      </c>
      <c r="Z29" s="34">
        <v>3331.246</v>
      </c>
      <c r="AA29" s="40">
        <f t="shared" si="129"/>
        <v>501.1748</v>
      </c>
      <c r="AB29" s="34">
        <v>118.67133</v>
      </c>
      <c r="AC29" s="40">
        <f t="shared" si="146"/>
        <v>496.440000000007</v>
      </c>
      <c r="AD29" s="34">
        <v>753556.419</v>
      </c>
      <c r="AE29" s="44">
        <f t="shared" si="147"/>
        <v>477.466000000015</v>
      </c>
      <c r="AF29" s="34">
        <v>3299508.056</v>
      </c>
      <c r="AG29" s="44">
        <f t="shared" si="148"/>
        <v>721.294000000227</v>
      </c>
      <c r="AH29" s="38">
        <v>1970.9732</v>
      </c>
      <c r="AI29" s="40">
        <f t="shared" si="149"/>
        <v>5243.40000000007</v>
      </c>
      <c r="AJ29" s="34">
        <v>253.21026</v>
      </c>
      <c r="AK29" s="40">
        <f t="shared" si="150"/>
        <v>1394.49999999999</v>
      </c>
      <c r="AL29" s="34">
        <v>687.17352</v>
      </c>
      <c r="AM29" s="40">
        <f t="shared" si="151"/>
        <v>2128.6399999999</v>
      </c>
      <c r="AN29" s="34">
        <v>372.52108</v>
      </c>
      <c r="AO29" s="50">
        <f t="shared" si="152"/>
        <v>2182.52000000001</v>
      </c>
      <c r="AP29" s="58">
        <v>3968.1252</v>
      </c>
      <c r="AQ29" s="50">
        <f t="shared" si="153"/>
        <v>18.3999999999287</v>
      </c>
      <c r="AR29" s="34">
        <v>292.81622</v>
      </c>
      <c r="AS29" s="40">
        <f t="shared" si="154"/>
        <v>0</v>
      </c>
      <c r="AT29" s="34">
        <v>345.00756</v>
      </c>
      <c r="AU29" s="40">
        <f t="shared" si="155"/>
        <v>1309.57000000001</v>
      </c>
      <c r="AV29" s="34">
        <v>203974.528</v>
      </c>
      <c r="AW29" s="40">
        <f t="shared" si="156"/>
        <v>276.527000000002</v>
      </c>
      <c r="AX29" s="59">
        <v>51241.104</v>
      </c>
      <c r="AY29" s="40">
        <f t="shared" si="157"/>
        <v>106.116000000002</v>
      </c>
      <c r="AZ29" s="34">
        <v>1754.044</v>
      </c>
      <c r="BA29" s="50">
        <f t="shared" si="158"/>
        <v>2366.99999999996</v>
      </c>
      <c r="BB29" s="34">
        <v>641.34024</v>
      </c>
      <c r="BC29" s="54">
        <f t="shared" si="159"/>
        <v>53.5200000000486</v>
      </c>
      <c r="BD29" s="34">
        <v>940.7792</v>
      </c>
      <c r="BE29" s="62">
        <f t="shared" si="160"/>
        <v>37.5999999999976</v>
      </c>
      <c r="BF29" s="34">
        <v>20684</v>
      </c>
      <c r="BG29" s="50">
        <f t="shared" si="161"/>
        <v>0</v>
      </c>
      <c r="BH29" s="34">
        <v>26074</v>
      </c>
      <c r="BI29" s="50">
        <f t="shared" si="162"/>
        <v>5030</v>
      </c>
      <c r="BJ29" s="34">
        <v>37615</v>
      </c>
      <c r="BK29" s="44">
        <f t="shared" si="163"/>
        <v>3660</v>
      </c>
      <c r="BL29" s="34">
        <v>4809.1864</v>
      </c>
      <c r="BM29" s="50">
        <f t="shared" si="164"/>
        <v>14403.6000000006</v>
      </c>
      <c r="BN29" s="53">
        <v>0</v>
      </c>
      <c r="BO29" s="66">
        <v>0</v>
      </c>
      <c r="BP29" s="34">
        <v>73.173872</v>
      </c>
      <c r="BQ29" s="50">
        <f t="shared" si="165"/>
        <v>1706.569</v>
      </c>
      <c r="BR29" s="34">
        <v>110.83187</v>
      </c>
      <c r="BS29" s="57">
        <f t="shared" si="166"/>
        <v>135.440000000003</v>
      </c>
      <c r="BT29" s="34">
        <v>33.009556</v>
      </c>
      <c r="BU29" s="50">
        <f t="shared" si="167"/>
        <v>253.963999999996</v>
      </c>
      <c r="BV29" s="34">
        <v>83.887696</v>
      </c>
      <c r="BW29" s="57">
        <f t="shared" si="168"/>
        <v>767.559999999989</v>
      </c>
      <c r="BX29" s="34">
        <v>513.65976</v>
      </c>
      <c r="BY29" s="57">
        <f t="shared" si="169"/>
        <v>318.319999999972</v>
      </c>
      <c r="BZ29" s="34">
        <v>25.498072</v>
      </c>
      <c r="CA29" s="57">
        <f t="shared" si="170"/>
        <v>250.243000000001</v>
      </c>
      <c r="CB29" s="53">
        <v>341.266</v>
      </c>
      <c r="CC29" s="57">
        <f t="shared" si="133"/>
        <v>0</v>
      </c>
      <c r="CD29" s="34">
        <v>1651.855</v>
      </c>
      <c r="CE29" s="40">
        <f t="shared" si="171"/>
        <v>9.25499999999988</v>
      </c>
      <c r="CF29" s="70">
        <v>218178.784</v>
      </c>
      <c r="CG29" s="40">
        <f t="shared" si="172"/>
        <v>144.959999999992</v>
      </c>
      <c r="CH29" s="34">
        <v>3099.8</v>
      </c>
      <c r="CI29" s="40">
        <f t="shared" si="173"/>
        <v>699.999999999818</v>
      </c>
      <c r="CJ29" s="34">
        <v>3220.6</v>
      </c>
      <c r="CK29" s="57">
        <f t="shared" si="66"/>
        <v>800.000000000182</v>
      </c>
      <c r="CL29" s="47">
        <v>974.43</v>
      </c>
      <c r="CM29" s="57">
        <f t="shared" si="134"/>
        <v>1190.00000000005</v>
      </c>
      <c r="CN29" s="34">
        <v>0</v>
      </c>
      <c r="CO29" s="78"/>
      <c r="CP29" s="78"/>
      <c r="CQ29" s="44">
        <v>0</v>
      </c>
      <c r="CR29" s="34">
        <v>6469991.937</v>
      </c>
      <c r="CS29" s="44">
        <f t="shared" si="174"/>
        <v>3523.40000000037</v>
      </c>
      <c r="CT29" s="34">
        <v>3836.9504</v>
      </c>
      <c r="CU29" s="57">
        <f t="shared" si="175"/>
        <v>1034.40000000001</v>
      </c>
      <c r="CV29" s="34">
        <v>236.17648</v>
      </c>
      <c r="CW29" s="40">
        <f t="shared" si="176"/>
        <v>8.73999999998887</v>
      </c>
      <c r="CX29" s="82">
        <v>638.48272</v>
      </c>
      <c r="CY29" s="57">
        <f t="shared" si="177"/>
        <v>13.2800000000088</v>
      </c>
      <c r="CZ29" s="78"/>
      <c r="DA29" s="34">
        <v>9244.1248</v>
      </c>
      <c r="DB29" s="50">
        <f t="shared" si="41"/>
        <v>375.468800000001</v>
      </c>
      <c r="DC29" s="35">
        <f t="shared" si="178"/>
        <v>9324.09300000035</v>
      </c>
      <c r="DD29" s="34">
        <v>4063.9896</v>
      </c>
      <c r="DE29" s="50">
        <f t="shared" si="179"/>
        <v>2084.00000000029</v>
      </c>
      <c r="DF29" s="34">
        <v>0</v>
      </c>
      <c r="DG29" s="57">
        <f t="shared" si="135"/>
        <v>0</v>
      </c>
      <c r="DH29" s="34">
        <v>3842.6404</v>
      </c>
      <c r="DI29" s="57">
        <f t="shared" si="180"/>
        <v>831.199999999626</v>
      </c>
      <c r="DJ29" s="34">
        <v>302.15818</v>
      </c>
      <c r="DK29" s="50">
        <f t="shared" si="181"/>
        <v>158.479999999997</v>
      </c>
      <c r="DL29" s="34">
        <v>16457.6</v>
      </c>
      <c r="DM29" s="63">
        <f t="shared" si="182"/>
        <v>0</v>
      </c>
      <c r="DN29" s="34">
        <v>18213.02</v>
      </c>
      <c r="DO29" s="57">
        <f t="shared" si="183"/>
        <v>49.6859999999979</v>
      </c>
      <c r="DP29" s="34">
        <v>167.359</v>
      </c>
      <c r="DQ29" s="57">
        <f t="shared" si="184"/>
        <v>573.999999999984</v>
      </c>
      <c r="DR29" s="92">
        <v>61196.7999999997</v>
      </c>
      <c r="DS29" s="92">
        <v>0</v>
      </c>
      <c r="DT29" s="92">
        <f t="shared" si="185"/>
        <v>61196.7999999997</v>
      </c>
      <c r="DU29" s="96">
        <v>0</v>
      </c>
      <c r="DV29" s="94">
        <v>508</v>
      </c>
      <c r="DW29" s="96">
        <v>4533</v>
      </c>
      <c r="DX29" s="98"/>
      <c r="DY29" s="109">
        <f t="shared" si="186"/>
        <v>0</v>
      </c>
      <c r="DZ29" s="110" t="e">
        <f t="shared" si="187"/>
        <v>#DIV/0!</v>
      </c>
      <c r="EA29" s="111"/>
      <c r="EB29" s="112">
        <f t="shared" si="188"/>
        <v>135.440000000003</v>
      </c>
      <c r="EC29" s="112">
        <f t="shared" si="189"/>
        <v>253.963999999996</v>
      </c>
      <c r="ED29" s="112">
        <f t="shared" si="190"/>
        <v>767.559999999989</v>
      </c>
      <c r="EE29" s="112">
        <f t="shared" si="191"/>
        <v>318.319999999972</v>
      </c>
      <c r="EF29" s="112">
        <f t="shared" si="192"/>
        <v>250.243000000001</v>
      </c>
      <c r="EG29" s="112">
        <f t="shared" si="193"/>
        <v>0</v>
      </c>
      <c r="EH29" s="119">
        <f t="shared" si="194"/>
        <v>1725.52699999996</v>
      </c>
      <c r="EK29" s="75"/>
      <c r="EL29" s="122"/>
      <c r="EM29" s="123"/>
      <c r="EY29" s="113">
        <f t="shared" si="195"/>
        <v>1706.569</v>
      </c>
      <c r="EZ29" s="113">
        <f t="shared" si="196"/>
        <v>1725.52699999996</v>
      </c>
      <c r="FA29" s="124">
        <f t="shared" si="197"/>
        <v>9324.09300000035</v>
      </c>
      <c r="FB29" s="113">
        <f t="shared" si="198"/>
        <v>2182.52000000001</v>
      </c>
      <c r="FC29" s="113">
        <f t="shared" si="199"/>
        <v>18.3999999999287</v>
      </c>
      <c r="FD29" s="113">
        <f t="shared" si="200"/>
        <v>0</v>
      </c>
      <c r="FE29" s="113">
        <f t="shared" si="201"/>
        <v>1309.57000000001</v>
      </c>
      <c r="FF29" s="113">
        <f t="shared" si="202"/>
        <v>2084.00000000029</v>
      </c>
      <c r="FG29" s="113">
        <f t="shared" si="203"/>
        <v>3729.60300000012</v>
      </c>
      <c r="FH29" s="113" t="e">
        <f>#REF!</f>
        <v>#REF!</v>
      </c>
      <c r="FI29" s="124" t="e">
        <f t="shared" si="204"/>
        <v>#REF!</v>
      </c>
    </row>
    <row r="30" s="19" customFormat="1" ht="24.95" customHeight="1" spans="1:165">
      <c r="A30" s="33">
        <v>45744</v>
      </c>
      <c r="B30" s="34">
        <v>30.244846</v>
      </c>
      <c r="C30" s="40">
        <f t="shared" si="136"/>
        <v>84.9639999999994</v>
      </c>
      <c r="D30" s="39">
        <v>11878.464</v>
      </c>
      <c r="E30" s="40">
        <f t="shared" si="137"/>
        <v>24.1350000000002</v>
      </c>
      <c r="F30" s="34">
        <v>0</v>
      </c>
      <c r="G30" s="40">
        <f t="shared" si="138"/>
        <v>0</v>
      </c>
      <c r="H30" s="34">
        <v>156.66725</v>
      </c>
      <c r="I30" s="40">
        <f t="shared" si="139"/>
        <v>1380.28</v>
      </c>
      <c r="J30" s="34">
        <v>5174.2448</v>
      </c>
      <c r="K30" s="35">
        <f t="shared" si="140"/>
        <v>36.4655999999995</v>
      </c>
      <c r="L30" s="34">
        <v>23781.352</v>
      </c>
      <c r="M30" s="44">
        <f t="shared" si="205"/>
        <v>249.522000000001</v>
      </c>
      <c r="N30" s="34">
        <v>3461.431</v>
      </c>
      <c r="O30" s="40">
        <f t="shared" si="141"/>
        <v>4460.00000000004</v>
      </c>
      <c r="P30" s="34">
        <v>66.178844</v>
      </c>
      <c r="Q30" s="52">
        <f t="shared" si="142"/>
        <v>490.055999999996</v>
      </c>
      <c r="R30" s="34">
        <v>2197639.878</v>
      </c>
      <c r="S30" s="54">
        <f t="shared" si="143"/>
        <v>3730.56199999992</v>
      </c>
      <c r="T30" s="34">
        <v>2413.5942</v>
      </c>
      <c r="U30" s="52">
        <f t="shared" si="61"/>
        <v>5971.7999999998</v>
      </c>
      <c r="V30" s="34">
        <v>628.8564</v>
      </c>
      <c r="W30" s="40">
        <f t="shared" si="144"/>
        <v>1743.24000000001</v>
      </c>
      <c r="X30" s="34">
        <v>50.332652</v>
      </c>
      <c r="Y30" s="40">
        <f t="shared" si="145"/>
        <v>16039.9999999967</v>
      </c>
      <c r="Z30" s="34">
        <v>3832.4208</v>
      </c>
      <c r="AA30" s="40">
        <f t="shared" si="129"/>
        <v>301.9152</v>
      </c>
      <c r="AB30" s="34">
        <v>119.16777</v>
      </c>
      <c r="AC30" s="40">
        <f t="shared" si="146"/>
        <v>491.14999999999</v>
      </c>
      <c r="AD30" s="34">
        <v>754033.885</v>
      </c>
      <c r="AE30" s="44">
        <f t="shared" si="147"/>
        <v>497.479999999981</v>
      </c>
      <c r="AF30" s="34">
        <v>3300229.35</v>
      </c>
      <c r="AG30" s="44">
        <f t="shared" si="148"/>
        <v>695.051999999676</v>
      </c>
      <c r="AH30" s="38">
        <v>1976.2166</v>
      </c>
      <c r="AI30" s="40">
        <f t="shared" si="149"/>
        <v>4616.80000000001</v>
      </c>
      <c r="AJ30" s="34">
        <v>254.60476</v>
      </c>
      <c r="AK30" s="40">
        <f t="shared" si="150"/>
        <v>1155.28</v>
      </c>
      <c r="AL30" s="34">
        <v>689.30216</v>
      </c>
      <c r="AM30" s="40">
        <f t="shared" si="151"/>
        <v>2016.96000000004</v>
      </c>
      <c r="AN30" s="34">
        <v>374.7036</v>
      </c>
      <c r="AO30" s="50">
        <f t="shared" si="152"/>
        <v>2185.60000000002</v>
      </c>
      <c r="AP30" s="58">
        <v>3968.1436</v>
      </c>
      <c r="AQ30" s="50">
        <f t="shared" si="153"/>
        <v>8.80000000006476</v>
      </c>
      <c r="AR30" s="34">
        <v>292.81622</v>
      </c>
      <c r="AS30" s="40">
        <f t="shared" si="154"/>
        <v>0</v>
      </c>
      <c r="AT30" s="34">
        <v>346.31713</v>
      </c>
      <c r="AU30" s="40">
        <f t="shared" si="155"/>
        <v>1322.07</v>
      </c>
      <c r="AV30" s="34">
        <v>204251.055</v>
      </c>
      <c r="AW30" s="40">
        <f t="shared" si="156"/>
        <v>123.236000000004</v>
      </c>
      <c r="AX30" s="59">
        <v>51347.22</v>
      </c>
      <c r="AY30" s="40">
        <f t="shared" si="157"/>
        <v>118.424999999996</v>
      </c>
      <c r="AZ30" s="34">
        <v>1756.411</v>
      </c>
      <c r="BA30" s="50">
        <f t="shared" si="158"/>
        <v>2374.00000000002</v>
      </c>
      <c r="BB30" s="34">
        <v>641.39376</v>
      </c>
      <c r="BC30" s="54">
        <f t="shared" si="159"/>
        <v>2.75999999996657</v>
      </c>
      <c r="BD30" s="34">
        <v>940.8168</v>
      </c>
      <c r="BE30" s="62">
        <f t="shared" si="160"/>
        <v>105.920000000083</v>
      </c>
      <c r="BF30" s="34">
        <v>20684</v>
      </c>
      <c r="BG30" s="50">
        <f t="shared" si="161"/>
        <v>0</v>
      </c>
      <c r="BH30" s="34">
        <v>26577</v>
      </c>
      <c r="BI30" s="50">
        <f t="shared" si="162"/>
        <v>5000</v>
      </c>
      <c r="BJ30" s="34">
        <v>37981</v>
      </c>
      <c r="BK30" s="44">
        <f t="shared" si="163"/>
        <v>3670</v>
      </c>
      <c r="BL30" s="34">
        <v>4823.59</v>
      </c>
      <c r="BM30" s="50">
        <f t="shared" si="164"/>
        <v>13779.9999999997</v>
      </c>
      <c r="BN30" s="53">
        <v>0</v>
      </c>
      <c r="BO30" s="66">
        <v>0</v>
      </c>
      <c r="BP30" s="34">
        <v>74.880441</v>
      </c>
      <c r="BQ30" s="50">
        <f t="shared" si="165"/>
        <v>1482.895</v>
      </c>
      <c r="BR30" s="34">
        <v>110.96731</v>
      </c>
      <c r="BS30" s="57">
        <f t="shared" si="166"/>
        <v>266.999999999996</v>
      </c>
      <c r="BT30" s="34">
        <v>33.26352</v>
      </c>
      <c r="BU30" s="50">
        <f t="shared" si="167"/>
        <v>220.557999999997</v>
      </c>
      <c r="BV30" s="34">
        <v>84.655256</v>
      </c>
      <c r="BW30" s="57">
        <f t="shared" si="168"/>
        <v>913.192000000009</v>
      </c>
      <c r="BX30" s="34">
        <v>513.97808</v>
      </c>
      <c r="BY30" s="57">
        <f t="shared" si="169"/>
        <v>312.440000000038</v>
      </c>
      <c r="BZ30" s="34">
        <v>25.748315</v>
      </c>
      <c r="CA30" s="57">
        <f t="shared" si="170"/>
        <v>215.985</v>
      </c>
      <c r="CB30" s="53">
        <v>341.266</v>
      </c>
      <c r="CC30" s="57">
        <f t="shared" ref="CC30:CC33" si="206">(CB31-CB30)*1000</f>
        <v>0</v>
      </c>
      <c r="CD30" s="34">
        <v>1661.11</v>
      </c>
      <c r="CE30" s="40">
        <f t="shared" si="171"/>
        <v>5.7030000000002</v>
      </c>
      <c r="CF30" s="70">
        <v>218323.744</v>
      </c>
      <c r="CG30" s="40">
        <f t="shared" si="172"/>
        <v>160.975999999995</v>
      </c>
      <c r="CH30" s="34">
        <v>3100.5</v>
      </c>
      <c r="CI30" s="40">
        <f t="shared" si="173"/>
        <v>800.000000000182</v>
      </c>
      <c r="CJ30" s="34">
        <v>3221.4</v>
      </c>
      <c r="CK30" s="57">
        <f t="shared" si="66"/>
        <v>1000</v>
      </c>
      <c r="CL30" s="47">
        <v>975.62</v>
      </c>
      <c r="CM30" s="57">
        <f t="shared" si="134"/>
        <v>1210.00000000004</v>
      </c>
      <c r="CN30" s="34">
        <v>0</v>
      </c>
      <c r="CO30" s="78"/>
      <c r="CP30" s="78"/>
      <c r="CQ30" s="44">
        <v>0</v>
      </c>
      <c r="CR30" s="34">
        <v>6473515.337</v>
      </c>
      <c r="CS30" s="44">
        <f t="shared" si="174"/>
        <v>3271.97200000007</v>
      </c>
      <c r="CT30" s="34">
        <v>3837.9848</v>
      </c>
      <c r="CU30" s="57">
        <f t="shared" si="175"/>
        <v>870.39999999979</v>
      </c>
      <c r="CV30" s="34">
        <v>236.18522</v>
      </c>
      <c r="CW30" s="40">
        <f t="shared" si="176"/>
        <v>65.3600000000267</v>
      </c>
      <c r="CX30" s="82">
        <v>638.496</v>
      </c>
      <c r="CY30" s="57">
        <f t="shared" si="177"/>
        <v>0</v>
      </c>
      <c r="CZ30" s="78"/>
      <c r="DA30" s="34">
        <v>9619.5936</v>
      </c>
      <c r="DB30" s="50">
        <f t="shared" si="41"/>
        <v>623.797399999999</v>
      </c>
      <c r="DC30" s="35">
        <f t="shared" si="178"/>
        <v>9191.83199999976</v>
      </c>
      <c r="DD30" s="34">
        <v>4066.0736</v>
      </c>
      <c r="DE30" s="50">
        <f t="shared" si="179"/>
        <v>1944.79999999976</v>
      </c>
      <c r="DF30" s="34">
        <v>0</v>
      </c>
      <c r="DG30" s="57">
        <f t="shared" si="135"/>
        <v>0</v>
      </c>
      <c r="DH30" s="34">
        <v>3843.4716</v>
      </c>
      <c r="DI30" s="57">
        <f t="shared" si="180"/>
        <v>578.800000000228</v>
      </c>
      <c r="DJ30" s="34">
        <v>302.31666</v>
      </c>
      <c r="DK30" s="50">
        <f t="shared" si="181"/>
        <v>150.159999999971</v>
      </c>
      <c r="DL30" s="34">
        <v>16457.6</v>
      </c>
      <c r="DM30" s="63">
        <f t="shared" si="182"/>
        <v>13.4468800000051</v>
      </c>
      <c r="DN30" s="34">
        <v>18262.706</v>
      </c>
      <c r="DO30" s="57">
        <f t="shared" si="183"/>
        <v>51.4510000000009</v>
      </c>
      <c r="DP30" s="34">
        <v>167.933</v>
      </c>
      <c r="DQ30" s="57">
        <f t="shared" si="184"/>
        <v>376.000000000005</v>
      </c>
      <c r="DR30" s="92">
        <v>57468.8000000006</v>
      </c>
      <c r="DS30" s="92">
        <v>2470</v>
      </c>
      <c r="DT30" s="92">
        <f t="shared" si="185"/>
        <v>59938.8000000006</v>
      </c>
      <c r="DU30" s="96">
        <v>848</v>
      </c>
      <c r="DV30" s="94">
        <v>10508</v>
      </c>
      <c r="DW30" s="96">
        <v>7989</v>
      </c>
      <c r="DX30" s="98"/>
      <c r="DY30" s="109">
        <f t="shared" si="186"/>
        <v>13.4468800000051</v>
      </c>
      <c r="DZ30" s="110">
        <f t="shared" si="187"/>
        <v>2.9127358490566</v>
      </c>
      <c r="EA30" s="111"/>
      <c r="EB30" s="112">
        <f t="shared" si="188"/>
        <v>266.999999999996</v>
      </c>
      <c r="EC30" s="112">
        <f t="shared" si="189"/>
        <v>220.557999999997</v>
      </c>
      <c r="ED30" s="112">
        <f t="shared" si="190"/>
        <v>913.192000000009</v>
      </c>
      <c r="EE30" s="112">
        <f t="shared" si="191"/>
        <v>312.440000000038</v>
      </c>
      <c r="EF30" s="112">
        <f t="shared" si="192"/>
        <v>215.985</v>
      </c>
      <c r="EG30" s="112">
        <f t="shared" si="193"/>
        <v>0</v>
      </c>
      <c r="EH30" s="119">
        <f t="shared" si="194"/>
        <v>1929.17500000004</v>
      </c>
      <c r="EK30" s="75"/>
      <c r="EL30" s="122"/>
      <c r="EM30" s="123"/>
      <c r="EY30" s="113">
        <f t="shared" si="195"/>
        <v>1482.895</v>
      </c>
      <c r="EZ30" s="113">
        <f t="shared" si="196"/>
        <v>1929.17500000004</v>
      </c>
      <c r="FA30" s="124">
        <f t="shared" si="197"/>
        <v>9191.83199999976</v>
      </c>
      <c r="FB30" s="113">
        <f t="shared" si="198"/>
        <v>2185.60000000002</v>
      </c>
      <c r="FC30" s="113">
        <f t="shared" si="199"/>
        <v>8.80000000006476</v>
      </c>
      <c r="FD30" s="113">
        <f t="shared" si="200"/>
        <v>0</v>
      </c>
      <c r="FE30" s="113">
        <f t="shared" si="201"/>
        <v>1322.07</v>
      </c>
      <c r="FF30" s="113">
        <f t="shared" si="202"/>
        <v>1944.79999999976</v>
      </c>
      <c r="FG30" s="113">
        <f t="shared" si="203"/>
        <v>3730.56199999992</v>
      </c>
      <c r="FH30" s="113" t="e">
        <f>#REF!</f>
        <v>#REF!</v>
      </c>
      <c r="FI30" s="124" t="e">
        <f t="shared" si="204"/>
        <v>#REF!</v>
      </c>
    </row>
    <row r="31" s="19" customFormat="1" ht="24.95" customHeight="1" spans="1:165">
      <c r="A31" s="33">
        <v>45745</v>
      </c>
      <c r="B31" s="34">
        <v>30.32981</v>
      </c>
      <c r="C31" s="40">
        <f t="shared" si="136"/>
        <v>161.896000000002</v>
      </c>
      <c r="D31" s="39">
        <v>11902.599</v>
      </c>
      <c r="E31" s="40">
        <f t="shared" si="137"/>
        <v>35.4439999999995</v>
      </c>
      <c r="F31" s="34">
        <v>0</v>
      </c>
      <c r="G31" s="40">
        <f t="shared" si="138"/>
        <v>0</v>
      </c>
      <c r="H31" s="34">
        <v>158.04753</v>
      </c>
      <c r="I31" s="40">
        <f t="shared" si="139"/>
        <v>1344.57</v>
      </c>
      <c r="J31" s="34">
        <v>5210.7104</v>
      </c>
      <c r="K31" s="35">
        <f t="shared" si="140"/>
        <v>39.1639999999998</v>
      </c>
      <c r="L31" s="34">
        <v>24030.874</v>
      </c>
      <c r="M31" s="44">
        <f t="shared" si="205"/>
        <v>235.128000000001</v>
      </c>
      <c r="N31" s="34">
        <v>3465.891</v>
      </c>
      <c r="O31" s="40">
        <f t="shared" si="141"/>
        <v>4304.00000000009</v>
      </c>
      <c r="P31" s="34">
        <v>66.6689</v>
      </c>
      <c r="Q31" s="52">
        <f t="shared" si="142"/>
        <v>479.47400000001</v>
      </c>
      <c r="R31" s="34">
        <v>2201370.44</v>
      </c>
      <c r="S31" s="54">
        <f t="shared" si="143"/>
        <v>3782.51300000027</v>
      </c>
      <c r="T31" s="34">
        <v>2419.566</v>
      </c>
      <c r="U31" s="52">
        <f t="shared" si="61"/>
        <v>4890.60000000018</v>
      </c>
      <c r="V31" s="34">
        <v>630.59964</v>
      </c>
      <c r="W31" s="40">
        <f t="shared" si="144"/>
        <v>1797.87999999996</v>
      </c>
      <c r="X31" s="34">
        <v>50.348692</v>
      </c>
      <c r="Y31" s="40">
        <f t="shared" si="145"/>
        <v>15579.9999999999</v>
      </c>
      <c r="Z31" s="34">
        <v>4134.336</v>
      </c>
      <c r="AA31" s="40">
        <f t="shared" si="129"/>
        <v>289.1464</v>
      </c>
      <c r="AB31" s="34">
        <v>119.65892</v>
      </c>
      <c r="AC31" s="40">
        <f t="shared" si="146"/>
        <v>480.460000000008</v>
      </c>
      <c r="AD31" s="34">
        <v>754531.365</v>
      </c>
      <c r="AE31" s="44">
        <f t="shared" si="147"/>
        <v>573.704999999958</v>
      </c>
      <c r="AF31" s="34">
        <v>3300924.402</v>
      </c>
      <c r="AG31" s="44">
        <f t="shared" si="148"/>
        <v>665.698000000324</v>
      </c>
      <c r="AH31" s="38">
        <v>1980.8334</v>
      </c>
      <c r="AI31" s="40">
        <f t="shared" si="149"/>
        <v>4347.60000000006</v>
      </c>
      <c r="AJ31" s="34">
        <v>255.76004</v>
      </c>
      <c r="AK31" s="40">
        <f t="shared" si="150"/>
        <v>1244.82</v>
      </c>
      <c r="AL31" s="34">
        <v>691.31912</v>
      </c>
      <c r="AM31" s="40">
        <f t="shared" si="151"/>
        <v>2030.96000000005</v>
      </c>
      <c r="AN31" s="34">
        <v>376.8892</v>
      </c>
      <c r="AO31" s="50">
        <f t="shared" si="152"/>
        <v>2214.92000000001</v>
      </c>
      <c r="AP31" s="58">
        <v>3968.1524</v>
      </c>
      <c r="AQ31" s="50">
        <f t="shared" si="153"/>
        <v>0</v>
      </c>
      <c r="AR31" s="34">
        <v>292.81622</v>
      </c>
      <c r="AS31" s="40">
        <f t="shared" si="154"/>
        <v>0</v>
      </c>
      <c r="AT31" s="34">
        <v>347.6392</v>
      </c>
      <c r="AU31" s="40">
        <f t="shared" si="155"/>
        <v>1332.83999999998</v>
      </c>
      <c r="AV31" s="34">
        <v>204374.291</v>
      </c>
      <c r="AW31" s="40">
        <f t="shared" si="156"/>
        <v>314.22099999999</v>
      </c>
      <c r="AX31" s="59">
        <v>51465.645</v>
      </c>
      <c r="AY31" s="40">
        <f t="shared" si="157"/>
        <v>88.9820000000036</v>
      </c>
      <c r="AZ31" s="34">
        <v>1758.785</v>
      </c>
      <c r="BA31" s="50">
        <f t="shared" si="158"/>
        <v>2326.00000000002</v>
      </c>
      <c r="BB31" s="34">
        <v>641.39652</v>
      </c>
      <c r="BC31" s="54">
        <f t="shared" si="159"/>
        <v>129.279999999994</v>
      </c>
      <c r="BD31" s="34">
        <v>940.92272</v>
      </c>
      <c r="BE31" s="62">
        <f t="shared" si="160"/>
        <v>3.11999999996715</v>
      </c>
      <c r="BF31" s="34">
        <v>20684</v>
      </c>
      <c r="BG31" s="50">
        <f t="shared" si="161"/>
        <v>0</v>
      </c>
      <c r="BH31" s="34">
        <v>27077</v>
      </c>
      <c r="BI31" s="50">
        <f t="shared" si="162"/>
        <v>5090</v>
      </c>
      <c r="BJ31" s="34">
        <v>38348</v>
      </c>
      <c r="BK31" s="44">
        <f t="shared" si="163"/>
        <v>3670</v>
      </c>
      <c r="BL31" s="34">
        <v>4837.37</v>
      </c>
      <c r="BM31" s="50">
        <f t="shared" si="164"/>
        <v>13929.2000000005</v>
      </c>
      <c r="BN31" s="53">
        <v>0</v>
      </c>
      <c r="BO31" s="66">
        <v>0</v>
      </c>
      <c r="BP31" s="34">
        <v>76.363336</v>
      </c>
      <c r="BQ31" s="50">
        <f t="shared" si="165"/>
        <v>1319.744</v>
      </c>
      <c r="BR31" s="34">
        <v>111.23431</v>
      </c>
      <c r="BS31" s="57">
        <f t="shared" si="166"/>
        <v>266.120000000001</v>
      </c>
      <c r="BT31" s="34">
        <v>33.484078</v>
      </c>
      <c r="BU31" s="50">
        <f t="shared" si="167"/>
        <v>197.358000000001</v>
      </c>
      <c r="BV31" s="34">
        <v>85.568448</v>
      </c>
      <c r="BW31" s="57">
        <f t="shared" si="168"/>
        <v>567.871999999994</v>
      </c>
      <c r="BX31" s="34">
        <v>514.29052</v>
      </c>
      <c r="BY31" s="57">
        <f t="shared" si="169"/>
        <v>327.400000000011</v>
      </c>
      <c r="BZ31" s="34">
        <v>25.9643</v>
      </c>
      <c r="CA31" s="57">
        <f t="shared" si="170"/>
        <v>154.679999999999</v>
      </c>
      <c r="CB31" s="53">
        <v>341.266</v>
      </c>
      <c r="CC31" s="57">
        <f t="shared" si="206"/>
        <v>0</v>
      </c>
      <c r="CD31" s="34">
        <v>1666.813</v>
      </c>
      <c r="CE31" s="40">
        <f t="shared" si="171"/>
        <v>5.47999999999979</v>
      </c>
      <c r="CF31" s="70">
        <v>218484.72</v>
      </c>
      <c r="CG31" s="40">
        <f t="shared" si="172"/>
        <v>167.008000000002</v>
      </c>
      <c r="CH31" s="34">
        <v>3101.3</v>
      </c>
      <c r="CI31" s="40">
        <f t="shared" si="173"/>
        <v>599.999999999909</v>
      </c>
      <c r="CJ31" s="34">
        <v>3222.4</v>
      </c>
      <c r="CK31" s="57">
        <f t="shared" ref="CK31:CK33" si="207">(CJ32-CJ31)*1000</f>
        <v>799.999999999727</v>
      </c>
      <c r="CL31" s="47">
        <v>976.83</v>
      </c>
      <c r="CM31" s="57">
        <f t="shared" ref="CM31:CM33" si="208">(CL32-CL31)*1000</f>
        <v>1169.99999999996</v>
      </c>
      <c r="CN31" s="34">
        <v>0</v>
      </c>
      <c r="CO31" s="78"/>
      <c r="CP31" s="78"/>
      <c r="CQ31" s="44">
        <v>0</v>
      </c>
      <c r="CR31" s="34">
        <v>6476787.309</v>
      </c>
      <c r="CS31" s="44">
        <f t="shared" si="174"/>
        <v>3345.91500000004</v>
      </c>
      <c r="CT31" s="34">
        <v>3838.8552</v>
      </c>
      <c r="CU31" s="57">
        <f t="shared" si="175"/>
        <v>960.399999999936</v>
      </c>
      <c r="CV31" s="34">
        <v>236.25058</v>
      </c>
      <c r="CW31" s="40">
        <f t="shared" si="176"/>
        <v>8.39999999999463</v>
      </c>
      <c r="CX31" s="82">
        <v>638.496</v>
      </c>
      <c r="CY31" s="57">
        <f t="shared" si="177"/>
        <v>0</v>
      </c>
      <c r="CZ31" s="78"/>
      <c r="DA31" s="34">
        <v>10243.391</v>
      </c>
      <c r="DB31" s="50">
        <f t="shared" si="41"/>
        <v>193.128000000001</v>
      </c>
      <c r="DC31" s="35">
        <f t="shared" si="178"/>
        <v>9269.47300000051</v>
      </c>
      <c r="DD31" s="34">
        <v>4068.0184</v>
      </c>
      <c r="DE31" s="50">
        <f t="shared" si="179"/>
        <v>1939.20000000026</v>
      </c>
      <c r="DF31" s="34">
        <v>0</v>
      </c>
      <c r="DG31" s="57">
        <f t="shared" ref="DG31:DG33" si="209">(DF32-DF31)*1000</f>
        <v>0</v>
      </c>
      <c r="DH31" s="34">
        <v>3844.0504</v>
      </c>
      <c r="DI31" s="57">
        <f t="shared" si="180"/>
        <v>512.400000000071</v>
      </c>
      <c r="DJ31" s="34">
        <v>302.46682</v>
      </c>
      <c r="DK31" s="50">
        <f t="shared" si="181"/>
        <v>141.520000000014</v>
      </c>
      <c r="DL31" s="34">
        <v>16462.18</v>
      </c>
      <c r="DM31" s="63">
        <f t="shared" si="182"/>
        <v>0</v>
      </c>
      <c r="DN31" s="34">
        <v>18314.157</v>
      </c>
      <c r="DO31" s="57">
        <f t="shared" si="183"/>
        <v>44.112000000001</v>
      </c>
      <c r="DP31" s="34">
        <v>168.309</v>
      </c>
      <c r="DQ31" s="57">
        <f t="shared" si="184"/>
        <v>414.999999999992</v>
      </c>
      <c r="DR31" s="92">
        <v>58257</v>
      </c>
      <c r="DS31" s="92">
        <v>0</v>
      </c>
      <c r="DT31" s="92">
        <f t="shared" si="185"/>
        <v>58257</v>
      </c>
      <c r="DU31" s="96">
        <v>0</v>
      </c>
      <c r="DV31" s="94">
        <v>10508</v>
      </c>
      <c r="DW31" s="96">
        <v>8173</v>
      </c>
      <c r="DX31" s="98"/>
      <c r="DY31" s="109">
        <f t="shared" si="186"/>
        <v>0</v>
      </c>
      <c r="DZ31" s="110" t="e">
        <f t="shared" si="187"/>
        <v>#DIV/0!</v>
      </c>
      <c r="EA31" s="111"/>
      <c r="EB31" s="112">
        <f t="shared" si="188"/>
        <v>266.120000000001</v>
      </c>
      <c r="EC31" s="112">
        <f t="shared" si="189"/>
        <v>197.358000000001</v>
      </c>
      <c r="ED31" s="112">
        <f t="shared" si="190"/>
        <v>567.871999999994</v>
      </c>
      <c r="EE31" s="112">
        <f t="shared" si="191"/>
        <v>327.400000000011</v>
      </c>
      <c r="EF31" s="112">
        <f t="shared" si="192"/>
        <v>154.679999999999</v>
      </c>
      <c r="EG31" s="112">
        <f t="shared" si="193"/>
        <v>0</v>
      </c>
      <c r="EH31" s="119">
        <f t="shared" si="194"/>
        <v>1513.43000000001</v>
      </c>
      <c r="EK31" s="75"/>
      <c r="EL31" s="122"/>
      <c r="EM31" s="123"/>
      <c r="EY31" s="113">
        <f t="shared" si="195"/>
        <v>1319.744</v>
      </c>
      <c r="EZ31" s="113">
        <f t="shared" si="196"/>
        <v>1513.43000000001</v>
      </c>
      <c r="FA31" s="124">
        <f t="shared" si="197"/>
        <v>9269.47300000051</v>
      </c>
      <c r="FB31" s="113">
        <f t="shared" si="198"/>
        <v>2214.92000000001</v>
      </c>
      <c r="FC31" s="113">
        <f t="shared" si="199"/>
        <v>0</v>
      </c>
      <c r="FD31" s="113">
        <f t="shared" si="200"/>
        <v>0</v>
      </c>
      <c r="FE31" s="113">
        <f t="shared" si="201"/>
        <v>1332.83999999998</v>
      </c>
      <c r="FF31" s="113">
        <f t="shared" si="202"/>
        <v>1939.20000000026</v>
      </c>
      <c r="FG31" s="113">
        <f t="shared" si="203"/>
        <v>3782.51300000027</v>
      </c>
      <c r="FH31" s="113" t="e">
        <f>#REF!</f>
        <v>#REF!</v>
      </c>
      <c r="FI31" s="124" t="e">
        <f t="shared" si="204"/>
        <v>#REF!</v>
      </c>
    </row>
    <row r="32" s="19" customFormat="1" ht="24.95" customHeight="1" spans="1:165">
      <c r="A32" s="33">
        <v>45746</v>
      </c>
      <c r="B32" s="34">
        <v>30.491706</v>
      </c>
      <c r="C32" s="40">
        <f t="shared" si="136"/>
        <v>120.457999999999</v>
      </c>
      <c r="D32" s="39">
        <v>11938.043</v>
      </c>
      <c r="E32" s="40">
        <f t="shared" si="137"/>
        <v>31.3400000000001</v>
      </c>
      <c r="F32" s="34">
        <v>0</v>
      </c>
      <c r="G32" s="40">
        <v>0</v>
      </c>
      <c r="H32" s="34">
        <v>159.3921</v>
      </c>
      <c r="I32" s="40">
        <f t="shared" si="139"/>
        <v>1183.57</v>
      </c>
      <c r="J32" s="34">
        <v>5249.8744</v>
      </c>
      <c r="K32" s="35">
        <f t="shared" si="140"/>
        <v>38.4636</v>
      </c>
      <c r="L32" s="34">
        <v>24266.002</v>
      </c>
      <c r="M32" s="44">
        <f t="shared" si="205"/>
        <v>225.202000000001</v>
      </c>
      <c r="N32" s="34">
        <v>3470.195</v>
      </c>
      <c r="O32" s="40">
        <f t="shared" si="141"/>
        <v>4155.99999999995</v>
      </c>
      <c r="P32" s="34">
        <v>67.148374</v>
      </c>
      <c r="Q32" s="52">
        <f t="shared" si="142"/>
        <v>478.393999999994</v>
      </c>
      <c r="R32" s="34">
        <v>2205152.953</v>
      </c>
      <c r="S32" s="54">
        <f t="shared" si="143"/>
        <v>3695.88099999959</v>
      </c>
      <c r="T32" s="34">
        <v>2424.4566</v>
      </c>
      <c r="U32" s="52">
        <f t="shared" si="61"/>
        <v>5386.19999999992</v>
      </c>
      <c r="V32" s="34">
        <v>632.39752</v>
      </c>
      <c r="W32" s="40">
        <f t="shared" si="144"/>
        <v>1686.40000000005</v>
      </c>
      <c r="X32" s="34">
        <v>50.364272</v>
      </c>
      <c r="Y32" s="40">
        <f t="shared" si="145"/>
        <v>13719.9999999993</v>
      </c>
      <c r="Z32" s="34">
        <v>4423.4824</v>
      </c>
      <c r="AA32" s="40">
        <f t="shared" si="129"/>
        <v>292.7496</v>
      </c>
      <c r="AB32" s="34">
        <v>120.13938</v>
      </c>
      <c r="AC32" s="40">
        <f t="shared" si="146"/>
        <v>384.659999999997</v>
      </c>
      <c r="AD32" s="34">
        <v>755105.07</v>
      </c>
      <c r="AE32" s="44">
        <f t="shared" si="147"/>
        <v>227.097000000067</v>
      </c>
      <c r="AF32" s="34">
        <v>3301590.1</v>
      </c>
      <c r="AG32" s="44">
        <f t="shared" si="148"/>
        <v>443.695999999996</v>
      </c>
      <c r="AH32" s="38">
        <v>1985.181</v>
      </c>
      <c r="AI32" s="40">
        <f t="shared" si="149"/>
        <v>3663.19999999996</v>
      </c>
      <c r="AJ32" s="34">
        <v>257.00486</v>
      </c>
      <c r="AK32" s="40">
        <f t="shared" si="150"/>
        <v>1230.52000000001</v>
      </c>
      <c r="AL32" s="34">
        <v>693.35008</v>
      </c>
      <c r="AM32" s="40">
        <f t="shared" si="151"/>
        <v>1575.47999999997</v>
      </c>
      <c r="AN32" s="34">
        <v>379.10412</v>
      </c>
      <c r="AO32" s="50">
        <f t="shared" si="152"/>
        <v>2121.99999999996</v>
      </c>
      <c r="AP32" s="58">
        <v>3968.1524</v>
      </c>
      <c r="AQ32" s="50">
        <f t="shared" si="153"/>
        <v>120.400000000245</v>
      </c>
      <c r="AR32" s="34">
        <v>292.81622</v>
      </c>
      <c r="AS32" s="40">
        <f t="shared" si="154"/>
        <v>0</v>
      </c>
      <c r="AT32" s="34">
        <v>348.97204</v>
      </c>
      <c r="AU32" s="40">
        <f t="shared" si="155"/>
        <v>1272.84000000003</v>
      </c>
      <c r="AV32" s="34">
        <v>204688.512</v>
      </c>
      <c r="AW32" s="40">
        <f t="shared" si="156"/>
        <v>166.826000000001</v>
      </c>
      <c r="AX32" s="59">
        <v>51554.627</v>
      </c>
      <c r="AY32" s="40">
        <f t="shared" si="157"/>
        <v>98.3209999999963</v>
      </c>
      <c r="AZ32" s="34">
        <v>1761.111</v>
      </c>
      <c r="BA32" s="50">
        <f t="shared" si="158"/>
        <v>2045.99999999982</v>
      </c>
      <c r="BB32" s="34">
        <v>641.5258</v>
      </c>
      <c r="BC32" s="54">
        <f t="shared" si="159"/>
        <v>446.800000000053</v>
      </c>
      <c r="BD32" s="34">
        <v>940.92584</v>
      </c>
      <c r="BE32" s="62">
        <f t="shared" si="160"/>
        <v>3.04000000005544</v>
      </c>
      <c r="BF32" s="34">
        <v>20684</v>
      </c>
      <c r="BG32" s="50">
        <f t="shared" si="161"/>
        <v>0</v>
      </c>
      <c r="BH32" s="34">
        <v>27586</v>
      </c>
      <c r="BI32" s="50">
        <f t="shared" si="162"/>
        <v>4890</v>
      </c>
      <c r="BJ32" s="34">
        <v>38715</v>
      </c>
      <c r="BK32" s="44">
        <f t="shared" si="163"/>
        <v>3430</v>
      </c>
      <c r="BL32" s="34">
        <v>4851.2992</v>
      </c>
      <c r="BM32" s="50">
        <f t="shared" si="164"/>
        <v>12692.7999999998</v>
      </c>
      <c r="BN32" s="53">
        <v>0</v>
      </c>
      <c r="BO32" s="66">
        <v>0</v>
      </c>
      <c r="BP32" s="34">
        <v>77.68308</v>
      </c>
      <c r="BQ32" s="50">
        <f t="shared" si="165"/>
        <v>1346.96</v>
      </c>
      <c r="BR32" s="34">
        <v>111.50043</v>
      </c>
      <c r="BS32" s="57">
        <f t="shared" si="166"/>
        <v>265.76</v>
      </c>
      <c r="BT32" s="34">
        <v>33.681436</v>
      </c>
      <c r="BU32" s="50">
        <f t="shared" si="167"/>
        <v>270.724000000001</v>
      </c>
      <c r="BV32" s="34">
        <v>86.13632</v>
      </c>
      <c r="BW32" s="57">
        <f t="shared" si="168"/>
        <v>913.511999999997</v>
      </c>
      <c r="BX32" s="34">
        <v>514.61792</v>
      </c>
      <c r="BY32" s="57">
        <f t="shared" si="169"/>
        <v>255.719999999997</v>
      </c>
      <c r="BZ32" s="34">
        <v>26.11898</v>
      </c>
      <c r="CA32" s="57">
        <f t="shared" si="170"/>
        <v>253.793999999999</v>
      </c>
      <c r="CB32" s="53">
        <v>341.266</v>
      </c>
      <c r="CC32" s="57">
        <f t="shared" si="206"/>
        <v>0</v>
      </c>
      <c r="CD32" s="34">
        <v>1672.293</v>
      </c>
      <c r="CE32" s="40">
        <f t="shared" si="171"/>
        <v>2.08700000000022</v>
      </c>
      <c r="CF32" s="70">
        <v>218651.728</v>
      </c>
      <c r="CG32" s="40">
        <f t="shared" si="172"/>
        <v>154.351999999984</v>
      </c>
      <c r="CH32" s="34">
        <v>3101.9</v>
      </c>
      <c r="CI32" s="40">
        <f t="shared" si="173"/>
        <v>500</v>
      </c>
      <c r="CJ32" s="34">
        <v>3223.2</v>
      </c>
      <c r="CK32" s="57">
        <f t="shared" si="207"/>
        <v>600.000000000364</v>
      </c>
      <c r="CL32" s="47">
        <v>978</v>
      </c>
      <c r="CM32" s="57">
        <f t="shared" si="208"/>
        <v>1100.00000000002</v>
      </c>
      <c r="CN32" s="34">
        <v>0</v>
      </c>
      <c r="CO32" s="78"/>
      <c r="CP32" s="78"/>
      <c r="CQ32" s="44">
        <v>0</v>
      </c>
      <c r="CR32" s="34">
        <v>6480133.224</v>
      </c>
      <c r="CS32" s="44">
        <f t="shared" si="174"/>
        <v>2744.53699999955</v>
      </c>
      <c r="CT32" s="34">
        <v>3839.8156</v>
      </c>
      <c r="CU32" s="57">
        <f t="shared" si="175"/>
        <v>1355.60000000032</v>
      </c>
      <c r="CV32" s="34">
        <v>236.25898</v>
      </c>
      <c r="CW32" s="40">
        <f t="shared" si="176"/>
        <v>5.03999999997973</v>
      </c>
      <c r="CX32" s="82">
        <v>638.496</v>
      </c>
      <c r="CY32" s="57">
        <f t="shared" si="177"/>
        <v>0</v>
      </c>
      <c r="CZ32" s="78"/>
      <c r="DA32" s="34">
        <v>10436.519</v>
      </c>
      <c r="DB32" s="50">
        <f t="shared" si="41"/>
        <v>383.065000000001</v>
      </c>
      <c r="DC32" s="35">
        <f t="shared" si="178"/>
        <v>7908.72099999978</v>
      </c>
      <c r="DD32" s="34">
        <v>4069.9576</v>
      </c>
      <c r="DE32" s="50">
        <f t="shared" si="179"/>
        <v>697.599999999966</v>
      </c>
      <c r="DF32" s="34">
        <v>0</v>
      </c>
      <c r="DG32" s="57">
        <f t="shared" si="209"/>
        <v>0</v>
      </c>
      <c r="DH32" s="34">
        <v>3844.5628</v>
      </c>
      <c r="DI32" s="57">
        <f t="shared" si="180"/>
        <v>225.599999999758</v>
      </c>
      <c r="DJ32" s="34">
        <v>302.60834</v>
      </c>
      <c r="DK32" s="50">
        <f t="shared" si="181"/>
        <v>3.10000000001764</v>
      </c>
      <c r="DL32" s="34">
        <v>16462.18</v>
      </c>
      <c r="DM32" s="63">
        <f t="shared" si="182"/>
        <v>0</v>
      </c>
      <c r="DN32" s="34">
        <v>18358.269</v>
      </c>
      <c r="DO32" s="57">
        <f t="shared" si="183"/>
        <v>38.9320000000007</v>
      </c>
      <c r="DP32" s="34">
        <v>168.724</v>
      </c>
      <c r="DQ32" s="57">
        <f t="shared" si="184"/>
        <v>366.000000000014</v>
      </c>
      <c r="DR32" s="92">
        <v>53066</v>
      </c>
      <c r="DS32" s="92">
        <v>0</v>
      </c>
      <c r="DT32" s="92">
        <f t="shared" si="185"/>
        <v>53066</v>
      </c>
      <c r="DU32" s="96">
        <v>0</v>
      </c>
      <c r="DV32" s="94">
        <v>17503</v>
      </c>
      <c r="DW32" s="96">
        <v>0</v>
      </c>
      <c r="DX32" s="98"/>
      <c r="DY32" s="109">
        <f t="shared" si="186"/>
        <v>0</v>
      </c>
      <c r="DZ32" s="110" t="e">
        <f t="shared" si="187"/>
        <v>#DIV/0!</v>
      </c>
      <c r="EA32" s="111"/>
      <c r="EB32" s="112">
        <f t="shared" si="188"/>
        <v>265.76</v>
      </c>
      <c r="EC32" s="112">
        <f t="shared" si="189"/>
        <v>270.724000000001</v>
      </c>
      <c r="ED32" s="112">
        <f t="shared" si="190"/>
        <v>913.511999999997</v>
      </c>
      <c r="EE32" s="112">
        <f t="shared" si="191"/>
        <v>255.719999999997</v>
      </c>
      <c r="EF32" s="112">
        <f t="shared" si="192"/>
        <v>253.793999999999</v>
      </c>
      <c r="EG32" s="112">
        <f t="shared" si="193"/>
        <v>0</v>
      </c>
      <c r="EH32" s="119">
        <f t="shared" si="194"/>
        <v>1959.50999999999</v>
      </c>
      <c r="EK32" s="75"/>
      <c r="EL32" s="122"/>
      <c r="EM32" s="123"/>
      <c r="EY32" s="113">
        <f t="shared" si="195"/>
        <v>1346.96</v>
      </c>
      <c r="EZ32" s="113">
        <f t="shared" si="196"/>
        <v>1959.50999999999</v>
      </c>
      <c r="FA32" s="124">
        <f t="shared" si="197"/>
        <v>7908.72099999978</v>
      </c>
      <c r="FB32" s="113">
        <f t="shared" si="198"/>
        <v>2121.99999999996</v>
      </c>
      <c r="FC32" s="113">
        <f t="shared" si="199"/>
        <v>120.400000000245</v>
      </c>
      <c r="FD32" s="113">
        <f t="shared" si="200"/>
        <v>0</v>
      </c>
      <c r="FE32" s="113">
        <f t="shared" si="201"/>
        <v>1272.84000000003</v>
      </c>
      <c r="FF32" s="113">
        <f t="shared" si="202"/>
        <v>697.599999999966</v>
      </c>
      <c r="FG32" s="113">
        <f t="shared" si="203"/>
        <v>3695.88099999959</v>
      </c>
      <c r="FH32" s="113" t="e">
        <f>#REF!</f>
        <v>#REF!</v>
      </c>
      <c r="FI32" s="124" t="e">
        <f t="shared" si="204"/>
        <v>#REF!</v>
      </c>
    </row>
    <row r="33" s="19" customFormat="1" ht="24.95" customHeight="1" spans="1:165">
      <c r="A33" s="33">
        <v>45747</v>
      </c>
      <c r="B33" s="34">
        <v>30.612164</v>
      </c>
      <c r="C33" s="40">
        <f t="shared" si="136"/>
        <v>146.182</v>
      </c>
      <c r="D33" s="39">
        <v>11969.383</v>
      </c>
      <c r="E33" s="40">
        <f t="shared" si="137"/>
        <v>29.8009999999995</v>
      </c>
      <c r="F33" s="34">
        <v>0</v>
      </c>
      <c r="G33" s="40">
        <f t="shared" ref="G33" si="210">(F34-F33)*1000</f>
        <v>0</v>
      </c>
      <c r="H33" s="34">
        <v>160.57567</v>
      </c>
      <c r="I33" s="40">
        <f t="shared" si="139"/>
        <v>1282.10999999999</v>
      </c>
      <c r="J33" s="34">
        <v>5288.338</v>
      </c>
      <c r="K33" s="35">
        <f t="shared" si="140"/>
        <v>34.7903999999999</v>
      </c>
      <c r="L33" s="34">
        <v>24491.204</v>
      </c>
      <c r="M33" s="44">
        <f t="shared" si="205"/>
        <v>214.644</v>
      </c>
      <c r="N33" s="34">
        <v>3474.351</v>
      </c>
      <c r="O33" s="40">
        <f t="shared" si="141"/>
        <v>4368.99999999969</v>
      </c>
      <c r="P33" s="34">
        <v>67.626768</v>
      </c>
      <c r="Q33" s="52">
        <f t="shared" si="142"/>
        <v>448.415999999995</v>
      </c>
      <c r="R33" s="34">
        <v>2208848.834</v>
      </c>
      <c r="S33" s="54">
        <f t="shared" si="143"/>
        <v>3715.74100000039</v>
      </c>
      <c r="T33" s="34">
        <v>2429.8428</v>
      </c>
      <c r="U33" s="52">
        <f t="shared" ref="U33" si="211">(T34-T33)*1000</f>
        <v>5577.40000000013</v>
      </c>
      <c r="V33" s="34">
        <v>634.08392</v>
      </c>
      <c r="W33" s="40">
        <f t="shared" si="144"/>
        <v>1756.03999999998</v>
      </c>
      <c r="X33" s="34">
        <v>50.377992</v>
      </c>
      <c r="Y33" s="40">
        <f t="shared" si="145"/>
        <v>14228.0000000028</v>
      </c>
      <c r="Z33" s="34">
        <v>4716.232</v>
      </c>
      <c r="AA33" s="40">
        <f t="shared" si="129"/>
        <v>283.8252</v>
      </c>
      <c r="AB33" s="34">
        <v>120.52404</v>
      </c>
      <c r="AC33" s="40">
        <f t="shared" si="146"/>
        <v>353.449999999995</v>
      </c>
      <c r="AD33" s="34">
        <v>755332.167</v>
      </c>
      <c r="AE33" s="44">
        <f t="shared" si="147"/>
        <v>294.39599999995</v>
      </c>
      <c r="AF33" s="34">
        <v>3302033.796</v>
      </c>
      <c r="AG33" s="44">
        <f t="shared" si="148"/>
        <v>514.555999999866</v>
      </c>
      <c r="AH33" s="38">
        <v>1988.8442</v>
      </c>
      <c r="AI33" s="40">
        <f t="shared" si="149"/>
        <v>4179.00000000009</v>
      </c>
      <c r="AJ33" s="34">
        <v>258.23538</v>
      </c>
      <c r="AK33" s="40">
        <f t="shared" si="150"/>
        <v>854.09999999996</v>
      </c>
      <c r="AL33" s="34">
        <v>694.92556</v>
      </c>
      <c r="AM33" s="40">
        <f t="shared" si="151"/>
        <v>1719.24000000001</v>
      </c>
      <c r="AN33" s="34">
        <v>381.22612</v>
      </c>
      <c r="AO33" s="50">
        <f t="shared" si="152"/>
        <v>2171.68000000004</v>
      </c>
      <c r="AP33" s="58">
        <v>3968.2728</v>
      </c>
      <c r="AQ33" s="50">
        <f t="shared" si="153"/>
        <v>3.99999999990541</v>
      </c>
      <c r="AR33" s="34">
        <v>292.81622</v>
      </c>
      <c r="AS33" s="40">
        <f t="shared" si="154"/>
        <v>0</v>
      </c>
      <c r="AT33" s="34">
        <v>350.24488</v>
      </c>
      <c r="AU33" s="40">
        <f t="shared" si="155"/>
        <v>1302.59999999998</v>
      </c>
      <c r="AV33" s="34">
        <v>204855.338</v>
      </c>
      <c r="AW33" s="40">
        <f t="shared" si="156"/>
        <v>184.864000000001</v>
      </c>
      <c r="AX33" s="59">
        <v>51652.948</v>
      </c>
      <c r="AY33" s="40">
        <f t="shared" si="157"/>
        <v>46.3120000000054</v>
      </c>
      <c r="AZ33" s="34">
        <v>1763.157</v>
      </c>
      <c r="BA33" s="50">
        <f t="shared" si="158"/>
        <v>1962.99999999997</v>
      </c>
      <c r="BB33" s="34">
        <v>641.9726</v>
      </c>
      <c r="BC33" s="54">
        <f t="shared" si="159"/>
        <v>380.679999999984</v>
      </c>
      <c r="BD33" s="34">
        <v>940.92888</v>
      </c>
      <c r="BE33" s="62">
        <f t="shared" si="160"/>
        <v>3.03999999994176</v>
      </c>
      <c r="BF33" s="34">
        <v>20684</v>
      </c>
      <c r="BG33" s="50">
        <f t="shared" si="161"/>
        <v>0</v>
      </c>
      <c r="BH33" s="34">
        <v>28075</v>
      </c>
      <c r="BI33" s="50">
        <f t="shared" si="162"/>
        <v>4810</v>
      </c>
      <c r="BJ33" s="34">
        <v>39058</v>
      </c>
      <c r="BK33" s="44">
        <f t="shared" si="163"/>
        <v>3460</v>
      </c>
      <c r="BL33" s="34">
        <v>4863.992</v>
      </c>
      <c r="BM33" s="50">
        <f t="shared" si="164"/>
        <v>12512.3999999996</v>
      </c>
      <c r="BN33" s="53">
        <v>0</v>
      </c>
      <c r="BO33" s="66">
        <v>0</v>
      </c>
      <c r="BP33" s="34">
        <v>79.03004</v>
      </c>
      <c r="BQ33" s="50">
        <f t="shared" si="165"/>
        <v>1378.78000000001</v>
      </c>
      <c r="BR33" s="34">
        <v>111.76619</v>
      </c>
      <c r="BS33" s="57">
        <f t="shared" si="166"/>
        <v>265.010000000004</v>
      </c>
      <c r="BT33" s="34">
        <v>33.95216</v>
      </c>
      <c r="BU33" s="50">
        <f t="shared" si="167"/>
        <v>196.908000000001</v>
      </c>
      <c r="BV33" s="34">
        <v>87.049832</v>
      </c>
      <c r="BW33" s="57">
        <f t="shared" si="168"/>
        <v>896.600000000007</v>
      </c>
      <c r="BX33" s="34">
        <v>514.87364</v>
      </c>
      <c r="BY33" s="57">
        <f t="shared" si="169"/>
        <v>243.759999999952</v>
      </c>
      <c r="BZ33" s="34">
        <v>26.372774</v>
      </c>
      <c r="CA33" s="57">
        <f t="shared" si="170"/>
        <v>290.182000000001</v>
      </c>
      <c r="CB33" s="53">
        <v>341.266</v>
      </c>
      <c r="CC33" s="57">
        <f t="shared" si="206"/>
        <v>0</v>
      </c>
      <c r="CD33" s="34">
        <v>1674.38</v>
      </c>
      <c r="CE33" s="40">
        <f t="shared" si="171"/>
        <v>9.57299999999987</v>
      </c>
      <c r="CF33" s="70">
        <v>218806.08</v>
      </c>
      <c r="CG33" s="40">
        <f t="shared" si="172"/>
        <v>168.991999999998</v>
      </c>
      <c r="CH33" s="34">
        <v>3102.4</v>
      </c>
      <c r="CI33" s="40">
        <f t="shared" si="173"/>
        <v>699.999999999818</v>
      </c>
      <c r="CJ33" s="34">
        <v>3223.8</v>
      </c>
      <c r="CK33" s="57">
        <f t="shared" si="207"/>
        <v>899.999999999636</v>
      </c>
      <c r="CL33" s="47">
        <v>979.1</v>
      </c>
      <c r="CM33" s="57">
        <f t="shared" si="208"/>
        <v>1179.99999999995</v>
      </c>
      <c r="CN33" s="34">
        <v>0</v>
      </c>
      <c r="CO33" s="78"/>
      <c r="CP33" s="78"/>
      <c r="CQ33" s="44">
        <v>0</v>
      </c>
      <c r="CR33" s="34">
        <v>6482877.761</v>
      </c>
      <c r="CS33" s="44">
        <f t="shared" si="174"/>
        <v>3321.9450000003</v>
      </c>
      <c r="CT33" s="34">
        <v>3841.1712</v>
      </c>
      <c r="CU33" s="57">
        <f t="shared" si="175"/>
        <v>929.999999999836</v>
      </c>
      <c r="CV33" s="34">
        <v>236.26402</v>
      </c>
      <c r="CW33" s="40">
        <f t="shared" si="176"/>
        <v>125.240000000019</v>
      </c>
      <c r="CX33" s="82">
        <v>638.496</v>
      </c>
      <c r="CY33" s="57">
        <f t="shared" si="177"/>
        <v>0</v>
      </c>
      <c r="CZ33" s="78"/>
      <c r="DA33" s="34">
        <v>10819.584</v>
      </c>
      <c r="DB33" s="50">
        <v>357</v>
      </c>
      <c r="DC33" s="35">
        <f t="shared" si="178"/>
        <v>8082.02100000023</v>
      </c>
      <c r="DD33" s="34">
        <v>4070.6552</v>
      </c>
      <c r="DE33" s="50">
        <f t="shared" si="179"/>
        <v>887.99999999992</v>
      </c>
      <c r="DF33" s="34">
        <v>0</v>
      </c>
      <c r="DG33" s="57">
        <f t="shared" si="209"/>
        <v>0</v>
      </c>
      <c r="DH33" s="34">
        <v>3844.7884</v>
      </c>
      <c r="DI33" s="57">
        <f t="shared" si="180"/>
        <v>680.000000000291</v>
      </c>
      <c r="DJ33" s="34">
        <v>302.61144</v>
      </c>
      <c r="DK33" s="50">
        <f t="shared" si="181"/>
        <v>225.379999999973</v>
      </c>
      <c r="DL33" s="34">
        <v>16462.18</v>
      </c>
      <c r="DM33" s="63">
        <f t="shared" si="182"/>
        <v>158.573359999995</v>
      </c>
      <c r="DN33" s="34">
        <v>18397.201</v>
      </c>
      <c r="DO33" s="57">
        <f t="shared" si="183"/>
        <v>58.9639999999999</v>
      </c>
      <c r="DP33" s="34">
        <v>169.09</v>
      </c>
      <c r="DQ33" s="57">
        <f t="shared" si="184"/>
        <v>463.999999999999</v>
      </c>
      <c r="DR33" s="92">
        <v>49966</v>
      </c>
      <c r="DS33" s="92">
        <v>3870</v>
      </c>
      <c r="DT33" s="92">
        <f t="shared" si="185"/>
        <v>53836</v>
      </c>
      <c r="DU33" s="96">
        <v>958</v>
      </c>
      <c r="DV33" s="94">
        <v>16545</v>
      </c>
      <c r="DW33" s="96">
        <v>0</v>
      </c>
      <c r="DX33" s="98"/>
      <c r="DY33" s="109">
        <f t="shared" si="186"/>
        <v>158.573359999995</v>
      </c>
      <c r="DZ33" s="110">
        <f t="shared" si="187"/>
        <v>4.03966597077244</v>
      </c>
      <c r="EA33" s="111"/>
      <c r="EB33" s="112">
        <f t="shared" si="188"/>
        <v>265.010000000004</v>
      </c>
      <c r="EC33" s="112">
        <f t="shared" si="189"/>
        <v>196.908000000001</v>
      </c>
      <c r="ED33" s="112">
        <f t="shared" si="190"/>
        <v>896.600000000007</v>
      </c>
      <c r="EE33" s="112">
        <f t="shared" si="191"/>
        <v>243.759999999952</v>
      </c>
      <c r="EF33" s="112">
        <f t="shared" si="192"/>
        <v>290.182000000001</v>
      </c>
      <c r="EG33" s="112">
        <f t="shared" si="193"/>
        <v>0</v>
      </c>
      <c r="EH33" s="119">
        <f t="shared" si="194"/>
        <v>1892.45999999996</v>
      </c>
      <c r="EK33" s="75"/>
      <c r="EL33" s="122"/>
      <c r="EM33" s="123"/>
      <c r="EY33" s="113">
        <f t="shared" si="195"/>
        <v>1378.78000000001</v>
      </c>
      <c r="EZ33" s="113">
        <f t="shared" si="196"/>
        <v>1892.45999999996</v>
      </c>
      <c r="FA33" s="124">
        <f t="shared" si="197"/>
        <v>8082.02100000023</v>
      </c>
      <c r="FB33" s="113">
        <f t="shared" si="198"/>
        <v>2171.68000000004</v>
      </c>
      <c r="FC33" s="113">
        <f t="shared" si="199"/>
        <v>3.99999999990541</v>
      </c>
      <c r="FD33" s="113">
        <f t="shared" si="200"/>
        <v>0</v>
      </c>
      <c r="FE33" s="113">
        <f t="shared" si="201"/>
        <v>1302.59999999998</v>
      </c>
      <c r="FF33" s="113">
        <f t="shared" si="202"/>
        <v>887.99999999992</v>
      </c>
      <c r="FG33" s="113">
        <f t="shared" si="203"/>
        <v>3715.74100000039</v>
      </c>
      <c r="FH33" s="113" t="e">
        <f>#REF!</f>
        <v>#REF!</v>
      </c>
      <c r="FI33" s="124" t="e">
        <f t="shared" si="204"/>
        <v>#REF!</v>
      </c>
    </row>
    <row r="34" s="19" customFormat="1" ht="24.95" customHeight="1" spans="1:165">
      <c r="A34" s="33">
        <v>45748</v>
      </c>
      <c r="B34" s="34">
        <v>30.758346</v>
      </c>
      <c r="C34" s="40"/>
      <c r="D34" s="39">
        <v>11999.184</v>
      </c>
      <c r="E34" s="40"/>
      <c r="F34" s="34">
        <v>0</v>
      </c>
      <c r="G34" s="40"/>
      <c r="H34" s="34">
        <v>161.85778</v>
      </c>
      <c r="I34" s="40"/>
      <c r="J34" s="34">
        <v>5323.1284</v>
      </c>
      <c r="K34" s="35"/>
      <c r="L34" s="34">
        <v>24705.848</v>
      </c>
      <c r="M34" s="44">
        <f t="shared" si="132"/>
        <v>-24705.848</v>
      </c>
      <c r="N34" s="34">
        <v>3478.72</v>
      </c>
      <c r="O34" s="40"/>
      <c r="P34" s="34">
        <v>68.075184</v>
      </c>
      <c r="Q34" s="52"/>
      <c r="R34" s="34">
        <v>2212564.575</v>
      </c>
      <c r="S34" s="54"/>
      <c r="T34" s="34">
        <v>2435.4202</v>
      </c>
      <c r="U34" s="52"/>
      <c r="V34" s="34">
        <v>635.83996</v>
      </c>
      <c r="W34" s="40"/>
      <c r="X34" s="34">
        <v>50.39222</v>
      </c>
      <c r="Y34" s="40"/>
      <c r="Z34" s="34">
        <v>5000.0572</v>
      </c>
      <c r="AA34" s="40"/>
      <c r="AB34" s="34">
        <v>120.87749</v>
      </c>
      <c r="AC34" s="40"/>
      <c r="AD34" s="34">
        <v>755626.563</v>
      </c>
      <c r="AE34" s="44"/>
      <c r="AF34" s="34">
        <v>3302548.352</v>
      </c>
      <c r="AG34" s="44"/>
      <c r="AH34" s="38">
        <v>1993.0232</v>
      </c>
      <c r="AI34" s="40"/>
      <c r="AJ34" s="34">
        <v>259.08948</v>
      </c>
      <c r="AK34" s="40"/>
      <c r="AL34" s="34">
        <v>696.6448</v>
      </c>
      <c r="AM34" s="40"/>
      <c r="AN34" s="34">
        <v>383.3978</v>
      </c>
      <c r="AO34" s="50"/>
      <c r="AP34" s="58">
        <v>3968.2768</v>
      </c>
      <c r="AQ34" s="50"/>
      <c r="AR34" s="34">
        <v>292.81622</v>
      </c>
      <c r="AS34" s="40"/>
      <c r="AT34" s="34">
        <v>351.54748</v>
      </c>
      <c r="AU34" s="40"/>
      <c r="AV34" s="34">
        <v>205040.202</v>
      </c>
      <c r="AW34" s="40"/>
      <c r="AX34" s="59">
        <v>51699.26</v>
      </c>
      <c r="AY34" s="40"/>
      <c r="AZ34" s="34">
        <v>1765.12</v>
      </c>
      <c r="BA34" s="50"/>
      <c r="BB34" s="34">
        <v>642.35328</v>
      </c>
      <c r="BC34" s="54"/>
      <c r="BD34" s="34">
        <v>940.93192</v>
      </c>
      <c r="BE34" s="62"/>
      <c r="BF34" s="34">
        <v>20684</v>
      </c>
      <c r="BG34" s="50"/>
      <c r="BH34" s="34">
        <v>28556</v>
      </c>
      <c r="BI34" s="50"/>
      <c r="BJ34" s="34">
        <v>39404</v>
      </c>
      <c r="BK34" s="44"/>
      <c r="BL34" s="34">
        <v>4876.5044</v>
      </c>
      <c r="BM34" s="50"/>
      <c r="BN34" s="53">
        <v>0</v>
      </c>
      <c r="BO34" s="66"/>
      <c r="BP34" s="34">
        <v>80.40882</v>
      </c>
      <c r="BQ34" s="68">
        <f>SUM(BQ3:BQ33)</f>
        <v>41726.652</v>
      </c>
      <c r="BR34" s="34">
        <v>112.0312</v>
      </c>
      <c r="BS34" s="57"/>
      <c r="BT34" s="34">
        <v>34.149068</v>
      </c>
      <c r="BU34" s="50">
        <f>(BT35-BT34)</f>
        <v>-34.149068</v>
      </c>
      <c r="BV34" s="34">
        <v>87.946432</v>
      </c>
      <c r="BW34" s="57"/>
      <c r="BX34" s="34">
        <v>515.1174</v>
      </c>
      <c r="BY34" s="57"/>
      <c r="BZ34" s="34">
        <v>26.662956</v>
      </c>
      <c r="CA34" s="57"/>
      <c r="CB34" s="53">
        <v>341.266</v>
      </c>
      <c r="CC34" s="57"/>
      <c r="CD34" s="34">
        <v>1683.953</v>
      </c>
      <c r="CE34" s="40"/>
      <c r="CF34" s="70">
        <v>218975.072</v>
      </c>
      <c r="CG34" s="40"/>
      <c r="CH34" s="34">
        <v>3103.1</v>
      </c>
      <c r="CI34" s="40"/>
      <c r="CJ34" s="34">
        <v>3224.7</v>
      </c>
      <c r="CK34" s="57"/>
      <c r="CL34" s="47">
        <v>980.28</v>
      </c>
      <c r="CM34" s="57"/>
      <c r="CN34" s="34">
        <v>0</v>
      </c>
      <c r="CO34" s="78"/>
      <c r="CP34" s="78"/>
      <c r="CQ34" s="44"/>
      <c r="CR34" s="34">
        <v>6486199.706</v>
      </c>
      <c r="CS34" s="44"/>
      <c r="CT34" s="34">
        <v>3842.1012</v>
      </c>
      <c r="CU34" s="57"/>
      <c r="CV34" s="34">
        <v>236.38926</v>
      </c>
      <c r="CW34" s="40"/>
      <c r="CX34" s="82">
        <v>638.496</v>
      </c>
      <c r="CY34" s="57"/>
      <c r="CZ34" s="78"/>
      <c r="DA34" s="34">
        <v>11.177014</v>
      </c>
      <c r="DB34" s="50"/>
      <c r="DC34" s="35"/>
      <c r="DD34" s="34">
        <v>4071.5432</v>
      </c>
      <c r="DE34" s="50"/>
      <c r="DF34" s="34">
        <v>0</v>
      </c>
      <c r="DG34" s="57"/>
      <c r="DH34" s="34">
        <v>3845.4684</v>
      </c>
      <c r="DI34" s="57"/>
      <c r="DJ34" s="34">
        <v>302.83682</v>
      </c>
      <c r="DK34" s="50"/>
      <c r="DL34" s="34">
        <v>16516.19</v>
      </c>
      <c r="DM34" s="63"/>
      <c r="DN34" s="34">
        <v>18456.165</v>
      </c>
      <c r="DO34" s="57"/>
      <c r="DP34" s="34">
        <v>169.554</v>
      </c>
      <c r="DQ34" s="57"/>
      <c r="DR34" s="92"/>
      <c r="DS34" s="92"/>
      <c r="DT34" s="92"/>
      <c r="DU34" s="96"/>
      <c r="DV34" s="94"/>
      <c r="DW34" s="96"/>
      <c r="DX34" s="98"/>
      <c r="DY34" s="109"/>
      <c r="DZ34" s="110"/>
      <c r="EA34" s="111"/>
      <c r="EB34" s="112"/>
      <c r="EC34" s="112"/>
      <c r="ED34" s="112"/>
      <c r="EE34" s="112"/>
      <c r="EF34" s="112"/>
      <c r="EG34" s="112"/>
      <c r="EH34" s="119"/>
      <c r="EK34" s="75"/>
      <c r="EL34" s="122"/>
      <c r="EM34" s="123"/>
      <c r="EY34" s="113">
        <f t="shared" si="195"/>
        <v>41726.652</v>
      </c>
      <c r="EZ34" s="113"/>
      <c r="FA34" s="124"/>
      <c r="FB34" s="113"/>
      <c r="FC34" s="113"/>
      <c r="FD34" s="113"/>
      <c r="FE34" s="113"/>
      <c r="FF34" s="113"/>
      <c r="FG34" s="113"/>
      <c r="FH34" s="113"/>
      <c r="FI34" s="124"/>
    </row>
    <row r="35" ht="24.95" customHeight="1" outlineLevel="1" spans="1:167">
      <c r="A35" s="41"/>
      <c r="B35" s="42"/>
      <c r="C35" s="40"/>
      <c r="D35" s="42"/>
      <c r="E35" s="40"/>
      <c r="F35" s="43"/>
      <c r="G35" s="44"/>
      <c r="H35" s="43"/>
      <c r="I35" s="40"/>
      <c r="J35" s="43"/>
      <c r="K35" s="44"/>
      <c r="L35" s="43"/>
      <c r="M35" s="48"/>
      <c r="N35" s="43"/>
      <c r="O35" s="49"/>
      <c r="P35" s="43"/>
      <c r="Q35" s="52"/>
      <c r="R35" s="43"/>
      <c r="S35" s="54"/>
      <c r="T35" s="34"/>
      <c r="U35" s="52"/>
      <c r="V35" s="34"/>
      <c r="W35" s="40"/>
      <c r="X35" s="34"/>
      <c r="Y35" s="40"/>
      <c r="Z35" s="34"/>
      <c r="AA35" s="40"/>
      <c r="AB35" s="34"/>
      <c r="AC35" s="40"/>
      <c r="AD35" s="34"/>
      <c r="AE35" s="40"/>
      <c r="AF35" s="43"/>
      <c r="AG35" s="40"/>
      <c r="AH35" s="43"/>
      <c r="AI35" s="40"/>
      <c r="AJ35" s="43"/>
      <c r="AK35" s="44"/>
      <c r="AL35" s="43"/>
      <c r="AM35" s="40"/>
      <c r="AN35" s="43"/>
      <c r="AO35" s="57"/>
      <c r="AP35" s="43"/>
      <c r="AQ35" s="57"/>
      <c r="AR35" s="43"/>
      <c r="AS35" s="40"/>
      <c r="AT35" s="43"/>
      <c r="AU35" s="57"/>
      <c r="AV35" s="43"/>
      <c r="AW35" s="40"/>
      <c r="AX35" s="59"/>
      <c r="AY35" s="40"/>
      <c r="AZ35" s="43"/>
      <c r="BA35" s="40"/>
      <c r="BB35" s="43"/>
      <c r="BC35" s="54"/>
      <c r="BD35" s="43"/>
      <c r="BE35" s="54"/>
      <c r="BF35" s="43"/>
      <c r="BG35" s="63"/>
      <c r="BH35" s="64"/>
      <c r="BI35" s="63"/>
      <c r="BJ35" s="64"/>
      <c r="BK35" s="63"/>
      <c r="BL35" s="43"/>
      <c r="BM35" s="57"/>
      <c r="BN35" s="53"/>
      <c r="BO35" s="67"/>
      <c r="BP35" s="43"/>
      <c r="BQ35" s="57"/>
      <c r="BR35" s="43"/>
      <c r="BS35" s="57"/>
      <c r="BT35" s="43"/>
      <c r="BU35" s="57">
        <f>(BT36-BT35)</f>
        <v>0</v>
      </c>
      <c r="BV35" s="43"/>
      <c r="BW35" s="57"/>
      <c r="BX35" s="43"/>
      <c r="BY35" s="57"/>
      <c r="BZ35" s="43"/>
      <c r="CA35" s="57"/>
      <c r="CB35" s="43"/>
      <c r="CC35" s="57"/>
      <c r="CD35" s="43"/>
      <c r="CE35" s="40"/>
      <c r="CF35" s="42"/>
      <c r="CG35" s="40"/>
      <c r="CH35" s="43"/>
      <c r="CI35" s="40"/>
      <c r="CJ35" s="43"/>
      <c r="CK35" s="57"/>
      <c r="CL35" s="43"/>
      <c r="CM35" s="57"/>
      <c r="CN35" s="43"/>
      <c r="CO35" s="48"/>
      <c r="CP35" s="48"/>
      <c r="CQ35" s="40"/>
      <c r="CR35" s="43"/>
      <c r="CS35" s="40"/>
      <c r="CT35" s="43"/>
      <c r="CU35" s="57"/>
      <c r="CV35" s="43"/>
      <c r="CW35" s="40"/>
      <c r="CX35" s="43"/>
      <c r="CY35" s="57"/>
      <c r="CZ35" s="48"/>
      <c r="DA35" s="43"/>
      <c r="DB35" s="57"/>
      <c r="DC35" s="40"/>
      <c r="DD35" s="43"/>
      <c r="DE35" s="48"/>
      <c r="DF35" s="43"/>
      <c r="DG35" s="57"/>
      <c r="DH35" s="43"/>
      <c r="DI35" s="57"/>
      <c r="DJ35" s="43"/>
      <c r="DK35" s="48"/>
      <c r="DL35" s="64"/>
      <c r="DM35" s="63"/>
      <c r="DN35" s="64"/>
      <c r="DO35" s="48"/>
      <c r="DP35" s="34"/>
      <c r="DQ35" s="48"/>
      <c r="DR35" s="75"/>
      <c r="DS35" s="48"/>
      <c r="DT35" s="93"/>
      <c r="DU35" s="48"/>
      <c r="DV35" s="99"/>
      <c r="DW35" s="48"/>
      <c r="DX35" s="75"/>
      <c r="DY35" s="75"/>
      <c r="DZ35" s="110"/>
      <c r="EA35" s="48"/>
      <c r="EB35" s="48"/>
      <c r="EC35" s="48"/>
      <c r="ED35" s="48"/>
      <c r="EE35" s="48"/>
      <c r="EF35" s="48"/>
      <c r="EG35" s="48"/>
      <c r="EH35" s="4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48"/>
      <c r="EZ35" s="113"/>
      <c r="FA35" s="124"/>
      <c r="FB35" s="113"/>
      <c r="FC35" s="113"/>
      <c r="FD35" s="113"/>
      <c r="FE35" s="113"/>
      <c r="FF35" s="113"/>
      <c r="FG35" s="113"/>
      <c r="FH35" s="113"/>
      <c r="FI35" s="113"/>
      <c r="FJ35" s="18"/>
      <c r="FK35" s="18"/>
    </row>
    <row r="36" ht="24.95" customHeight="1" outlineLevel="1" spans="1:167">
      <c r="A36" s="41"/>
      <c r="B36" s="42"/>
      <c r="C36" s="40"/>
      <c r="D36" s="42"/>
      <c r="E36" s="40"/>
      <c r="F36" s="43"/>
      <c r="G36" s="44"/>
      <c r="H36" s="43"/>
      <c r="I36" s="40"/>
      <c r="J36" s="43"/>
      <c r="K36" s="44"/>
      <c r="L36" s="43"/>
      <c r="M36" s="48"/>
      <c r="N36" s="43"/>
      <c r="O36" s="49"/>
      <c r="P36" s="43"/>
      <c r="Q36" s="52"/>
      <c r="R36" s="43"/>
      <c r="S36" s="54"/>
      <c r="T36" s="34"/>
      <c r="U36" s="52"/>
      <c r="V36" s="34"/>
      <c r="W36" s="40"/>
      <c r="X36" s="34"/>
      <c r="Y36" s="40"/>
      <c r="Z36" s="34"/>
      <c r="AA36" s="40"/>
      <c r="AB36" s="34"/>
      <c r="AC36" s="40"/>
      <c r="AD36" s="34"/>
      <c r="AE36" s="40"/>
      <c r="AF36" s="43"/>
      <c r="AG36" s="40"/>
      <c r="AH36" s="43"/>
      <c r="AI36" s="40"/>
      <c r="AJ36" s="43"/>
      <c r="AK36" s="44"/>
      <c r="AL36" s="43"/>
      <c r="AM36" s="40"/>
      <c r="AN36" s="43"/>
      <c r="AO36" s="57"/>
      <c r="AP36" s="43"/>
      <c r="AQ36" s="57"/>
      <c r="AR36" s="43"/>
      <c r="AS36" s="40"/>
      <c r="AT36" s="43"/>
      <c r="AU36" s="57"/>
      <c r="AV36" s="43"/>
      <c r="AW36" s="40"/>
      <c r="AX36" s="59"/>
      <c r="AY36" s="40"/>
      <c r="AZ36" s="43"/>
      <c r="BA36" s="40"/>
      <c r="BB36" s="43"/>
      <c r="BC36" s="54"/>
      <c r="BD36" s="43"/>
      <c r="BE36" s="54"/>
      <c r="BF36" s="43"/>
      <c r="BG36" s="63"/>
      <c r="BH36" s="64"/>
      <c r="BI36" s="63"/>
      <c r="BJ36" s="64"/>
      <c r="BK36" s="65"/>
      <c r="BL36" s="43"/>
      <c r="BM36" s="57"/>
      <c r="BN36" s="53"/>
      <c r="BO36" s="67"/>
      <c r="BP36" s="43"/>
      <c r="BQ36" s="57"/>
      <c r="BR36" s="43"/>
      <c r="BS36" s="57"/>
      <c r="BT36" s="43"/>
      <c r="BU36" s="57">
        <f>(BT37-BT36)</f>
        <v>0</v>
      </c>
      <c r="BV36" s="43"/>
      <c r="BW36" s="57"/>
      <c r="BX36" s="43"/>
      <c r="BY36" s="57"/>
      <c r="BZ36" s="43"/>
      <c r="CA36" s="57"/>
      <c r="CB36" s="43"/>
      <c r="CC36" s="57"/>
      <c r="CD36" s="43"/>
      <c r="CE36" s="40"/>
      <c r="CF36" s="42"/>
      <c r="CG36" s="40"/>
      <c r="CH36" s="43"/>
      <c r="CI36" s="40"/>
      <c r="CJ36" s="43"/>
      <c r="CK36" s="57"/>
      <c r="CL36" s="43"/>
      <c r="CM36" s="57"/>
      <c r="CN36" s="43"/>
      <c r="CO36" s="48"/>
      <c r="CP36" s="48"/>
      <c r="CQ36" s="40"/>
      <c r="CR36" s="43"/>
      <c r="CS36" s="40"/>
      <c r="CT36" s="43"/>
      <c r="CU36" s="57"/>
      <c r="CV36" s="43"/>
      <c r="CW36" s="40"/>
      <c r="CX36" s="43"/>
      <c r="CY36" s="57"/>
      <c r="CZ36" s="48"/>
      <c r="DA36" s="43"/>
      <c r="DB36" s="57"/>
      <c r="DC36" s="40"/>
      <c r="DD36" s="43"/>
      <c r="DE36" s="48"/>
      <c r="DF36" s="43"/>
      <c r="DG36" s="57"/>
      <c r="DH36" s="43"/>
      <c r="DI36" s="57"/>
      <c r="DJ36" s="43"/>
      <c r="DK36" s="48"/>
      <c r="DL36" s="64"/>
      <c r="DM36" s="63"/>
      <c r="DN36" s="64"/>
      <c r="DO36" s="48"/>
      <c r="DP36" s="34"/>
      <c r="DQ36" s="48"/>
      <c r="DR36" s="75"/>
      <c r="DS36" s="48" t="s">
        <v>103</v>
      </c>
      <c r="DT36" s="93"/>
      <c r="DU36" s="48"/>
      <c r="DV36" s="99"/>
      <c r="DW36" s="48"/>
      <c r="DX36" s="75"/>
      <c r="DY36" s="75"/>
      <c r="DZ36" s="110"/>
      <c r="EA36" s="48"/>
      <c r="EB36" s="48"/>
      <c r="EC36" s="48"/>
      <c r="ED36" s="48"/>
      <c r="EE36" s="48"/>
      <c r="EF36" s="48"/>
      <c r="EG36" s="48"/>
      <c r="EH36" s="4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48"/>
      <c r="EZ36" s="113"/>
      <c r="FA36" s="124"/>
      <c r="FB36" s="113"/>
      <c r="FC36" s="113"/>
      <c r="FD36" s="113"/>
      <c r="FE36" s="113"/>
      <c r="FF36" s="113"/>
      <c r="FG36" s="113"/>
      <c r="FH36" s="113"/>
      <c r="FI36" s="113"/>
      <c r="FJ36" s="18"/>
      <c r="FK36" s="18"/>
    </row>
    <row r="37" customHeight="1" outlineLevel="1" spans="2:167">
      <c r="B37" s="45"/>
      <c r="C37" s="18"/>
      <c r="D37" s="45"/>
      <c r="E37" s="18"/>
      <c r="F37" s="45"/>
      <c r="BG37" s="25"/>
      <c r="BH37" s="23"/>
      <c r="BI37" s="25"/>
      <c r="BJ37" s="23"/>
      <c r="BK37" s="25"/>
      <c r="DA37" s="55"/>
      <c r="DX37" s="100"/>
      <c r="DY37" s="100"/>
      <c r="DZ37" s="114"/>
      <c r="EA37" s="18"/>
      <c r="EB37" s="115"/>
      <c r="EC37" s="115"/>
      <c r="ED37" s="115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</row>
    <row r="38" customHeight="1" outlineLevel="1" spans="2:167">
      <c r="B38" s="45"/>
      <c r="C38" s="18"/>
      <c r="D38" s="45"/>
      <c r="E38" s="18"/>
      <c r="F38" s="45"/>
      <c r="BF38" s="21" t="s">
        <v>106</v>
      </c>
      <c r="BG38" s="20">
        <v>46130</v>
      </c>
      <c r="BI38" s="20">
        <v>125580</v>
      </c>
      <c r="BK38" s="20">
        <v>101450</v>
      </c>
      <c r="DX38" s="100"/>
      <c r="DY38" s="100"/>
      <c r="DZ38" s="114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</row>
    <row r="39" customHeight="1" outlineLevel="1" spans="2:167">
      <c r="B39" s="45"/>
      <c r="C39" s="18"/>
      <c r="D39" s="45"/>
      <c r="E39" s="18"/>
      <c r="F39" s="45"/>
      <c r="BG39" s="20" t="s">
        <v>107</v>
      </c>
      <c r="DX39" s="100"/>
      <c r="DY39" s="100"/>
      <c r="DZ39" s="114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</row>
    <row r="40" customHeight="1" outlineLevel="1" spans="2:167">
      <c r="B40" s="45"/>
      <c r="C40" s="18"/>
      <c r="D40" s="45"/>
      <c r="E40" s="18"/>
      <c r="F40" s="45"/>
      <c r="BQ40" s="69"/>
      <c r="DV40" s="25">
        <f>17503-958</f>
        <v>16545</v>
      </c>
      <c r="DX40" s="101"/>
      <c r="DY40" s="101"/>
      <c r="DZ40" s="114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</row>
    <row r="41" customHeight="1" outlineLevel="1" spans="2:167">
      <c r="B41" s="45"/>
      <c r="C41" s="18"/>
      <c r="D41" s="45"/>
      <c r="E41" s="18"/>
      <c r="F41" s="45"/>
      <c r="BQ41" s="69"/>
      <c r="CF41" s="74">
        <v>0.5</v>
      </c>
      <c r="CG41" s="20">
        <v>174396.896</v>
      </c>
      <c r="CH41" s="21">
        <f>CG42-CG41</f>
        <v>36.5119999999879</v>
      </c>
      <c r="DX41" s="101"/>
      <c r="DY41" s="101"/>
      <c r="DZ41" s="114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</row>
    <row r="42" customHeight="1" outlineLevel="1" spans="2:167">
      <c r="B42" s="45"/>
      <c r="C42" s="18"/>
      <c r="D42" s="45"/>
      <c r="E42" s="18"/>
      <c r="F42" s="45"/>
      <c r="T42" s="55"/>
      <c r="U42" s="27"/>
      <c r="BQ42" s="69"/>
      <c r="CF42" s="74">
        <v>0.375</v>
      </c>
      <c r="CG42" s="20">
        <v>174433.408</v>
      </c>
      <c r="DX42" s="101"/>
      <c r="DY42" s="101"/>
      <c r="DZ42" s="114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</row>
    <row r="43" customHeight="1" outlineLevel="1" spans="4:167">
      <c r="D43" s="21"/>
      <c r="U43" s="27"/>
      <c r="CH43" s="21">
        <f>CH41/9</f>
        <v>4.05688888888754</v>
      </c>
      <c r="DX43" s="101"/>
      <c r="DY43" s="101"/>
      <c r="DZ43" s="114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</row>
    <row r="44" customHeight="1" outlineLevel="1" spans="4:167">
      <c r="D44" s="21"/>
      <c r="BQ44" s="69"/>
      <c r="CH44" s="21">
        <f>CH43*24</f>
        <v>97.3653333333011</v>
      </c>
      <c r="DX44" s="101"/>
      <c r="DY44" s="101"/>
      <c r="DZ44" s="114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</row>
    <row r="45" customHeight="1" outlineLevel="1" spans="4:167">
      <c r="D45" s="21"/>
      <c r="BQ45" s="69"/>
      <c r="DX45" s="101"/>
      <c r="DY45" s="101"/>
      <c r="DZ45" s="114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</row>
    <row r="46" customHeight="1" spans="4:167">
      <c r="D46" s="21"/>
      <c r="DX46" s="101"/>
      <c r="DY46" s="101"/>
      <c r="DZ46" s="114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</row>
    <row r="47" customHeight="1" spans="4:167">
      <c r="D47" s="21"/>
      <c r="DX47" s="101"/>
      <c r="DY47" s="101"/>
      <c r="DZ47" s="114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</row>
    <row r="48" customHeight="1" spans="128:167">
      <c r="DX48" s="101"/>
      <c r="DY48" s="101"/>
      <c r="DZ48" s="114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</row>
    <row r="49" customHeight="1" spans="128:167">
      <c r="DX49" s="101"/>
      <c r="DY49" s="101"/>
      <c r="DZ49" s="114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</row>
    <row r="65489" customHeight="1" spans="44:44">
      <c r="AR65489" s="127"/>
    </row>
    <row r="65496" customHeight="1" spans="44:102">
      <c r="AR65496" s="127"/>
      <c r="CX65496" s="127"/>
    </row>
    <row r="65497" customHeight="1" spans="62:62">
      <c r="BJ65497" s="128">
        <v>85014</v>
      </c>
    </row>
    <row r="65498" customHeight="1" spans="54:56">
      <c r="BB65498" s="128">
        <v>488.72176</v>
      </c>
      <c r="BD65498" s="128">
        <v>910.22688</v>
      </c>
    </row>
    <row r="1048538" customHeight="1" spans="72:72">
      <c r="BT1048538" s="21" t="s">
        <v>108</v>
      </c>
    </row>
  </sheetData>
  <pageMargins left="0" right="0" top="0" bottom="0" header="0" footer="0"/>
  <pageSetup paperSize="8" scale="40" orientation="landscape"/>
  <headerFooter/>
  <rowBreaks count="1" manualBreakCount="1">
    <brk id="55" max="16383" man="1"/>
  </rowBreaks>
  <ignoredErrors>
    <ignoredError sqref="FG5:FG2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opLeftCell="B7" workbookViewId="0">
      <selection activeCell="B18" sqref="B18"/>
    </sheetView>
  </sheetViews>
  <sheetFormatPr defaultColWidth="9.13888888888889" defaultRowHeight="14.4" outlineLevelCol="7"/>
  <cols>
    <col min="1" max="1" width="10.8518518518519" customWidth="1"/>
    <col min="2" max="2" width="14.712962962963" style="1" customWidth="1"/>
    <col min="3" max="3" width="9.13888888888889" style="1"/>
    <col min="4" max="4" width="14.8518518518519" style="1" customWidth="1"/>
    <col min="5" max="5" width="9.13888888888889" style="1"/>
    <col min="6" max="6" width="11.287037037037" style="1" customWidth="1"/>
    <col min="7" max="8" width="9.13888888888889" style="1"/>
  </cols>
  <sheetData>
    <row r="1" spans="1:8">
      <c r="A1" s="2" t="s">
        <v>3</v>
      </c>
      <c r="B1" s="3" t="s">
        <v>109</v>
      </c>
      <c r="C1" s="3" t="s">
        <v>110</v>
      </c>
      <c r="D1" s="4" t="s">
        <v>111</v>
      </c>
      <c r="E1" s="4" t="s">
        <v>110</v>
      </c>
      <c r="F1" s="3" t="s">
        <v>112</v>
      </c>
      <c r="G1" s="3" t="s">
        <v>110</v>
      </c>
      <c r="H1" s="3" t="s">
        <v>63</v>
      </c>
    </row>
    <row r="2" spans="1:8">
      <c r="A2" s="5">
        <v>45474</v>
      </c>
      <c r="B2" s="6" t="e">
        <f>H2-F2-D2</f>
        <v>#REF!</v>
      </c>
      <c r="C2" s="6" t="e">
        <f t="shared" ref="C2:C33" si="0">(B2/H2)*100</f>
        <v>#REF!</v>
      </c>
      <c r="D2" s="7" t="e">
        <f>#REF!</f>
        <v>#REF!</v>
      </c>
      <c r="E2" s="7" t="e">
        <f t="shared" ref="E2:E33" si="1">(D2/H2)*100</f>
        <v>#REF!</v>
      </c>
      <c r="F2" s="8">
        <f>'(1) Data sheet'!DS3</f>
        <v>0</v>
      </c>
      <c r="G2" s="9">
        <f t="shared" ref="G2:G33" si="2">(F2/H2)*100</f>
        <v>0</v>
      </c>
      <c r="H2" s="10">
        <f>'(1) Data sheet'!DT3</f>
        <v>51345.5999999996</v>
      </c>
    </row>
    <row r="3" spans="1:8">
      <c r="A3" s="5">
        <v>45475</v>
      </c>
      <c r="B3" s="6" t="e">
        <f t="shared" ref="B3:B32" si="3">H3-F3-D3</f>
        <v>#REF!</v>
      </c>
      <c r="C3" s="6" t="e">
        <f t="shared" si="0"/>
        <v>#REF!</v>
      </c>
      <c r="D3" s="7" t="e">
        <f>#REF!</f>
        <v>#REF!</v>
      </c>
      <c r="E3" s="7" t="e">
        <f t="shared" si="1"/>
        <v>#REF!</v>
      </c>
      <c r="F3" s="8">
        <f>'(1) Data sheet'!DS4</f>
        <v>4390</v>
      </c>
      <c r="G3" s="9">
        <f t="shared" si="2"/>
        <v>9.55427874989118</v>
      </c>
      <c r="H3" s="10">
        <f>'(1) Data sheet'!DT4</f>
        <v>45948</v>
      </c>
    </row>
    <row r="4" spans="1:8">
      <c r="A4" s="5">
        <v>45476</v>
      </c>
      <c r="B4" s="6" t="e">
        <f t="shared" si="3"/>
        <v>#REF!</v>
      </c>
      <c r="C4" s="6" t="e">
        <f t="shared" si="0"/>
        <v>#REF!</v>
      </c>
      <c r="D4" s="7" t="e">
        <f>#REF!</f>
        <v>#REF!</v>
      </c>
      <c r="E4" s="7" t="e">
        <f t="shared" si="1"/>
        <v>#REF!</v>
      </c>
      <c r="F4" s="8">
        <f>'(1) Data sheet'!DS5</f>
        <v>1593</v>
      </c>
      <c r="G4" s="9">
        <f t="shared" si="2"/>
        <v>3.00025990952133</v>
      </c>
      <c r="H4" s="10">
        <f>'(1) Data sheet'!DT5</f>
        <v>53095.4000000003</v>
      </c>
    </row>
    <row r="5" spans="1:8">
      <c r="A5" s="5">
        <v>45477</v>
      </c>
      <c r="B5" s="6" t="e">
        <f t="shared" si="3"/>
        <v>#REF!</v>
      </c>
      <c r="C5" s="6" t="e">
        <f t="shared" si="0"/>
        <v>#REF!</v>
      </c>
      <c r="D5" s="7" t="e">
        <f>#REF!</f>
        <v>#REF!</v>
      </c>
      <c r="E5" s="7" t="e">
        <f t="shared" si="1"/>
        <v>#REF!</v>
      </c>
      <c r="F5" s="8">
        <f>'(1) Data sheet'!DS6</f>
        <v>11026</v>
      </c>
      <c r="G5" s="9">
        <f t="shared" si="2"/>
        <v>21.5519937451134</v>
      </c>
      <c r="H5" s="10">
        <f>'(1) Data sheet'!DT6</f>
        <v>51160</v>
      </c>
    </row>
    <row r="6" spans="1:8">
      <c r="A6" s="5">
        <v>45478</v>
      </c>
      <c r="B6" s="6" t="e">
        <f t="shared" si="3"/>
        <v>#REF!</v>
      </c>
      <c r="C6" s="6" t="e">
        <f t="shared" si="0"/>
        <v>#REF!</v>
      </c>
      <c r="D6" s="7" t="e">
        <f>#REF!</f>
        <v>#REF!</v>
      </c>
      <c r="E6" s="7" t="e">
        <f t="shared" si="1"/>
        <v>#REF!</v>
      </c>
      <c r="F6" s="8">
        <f>'(1) Data sheet'!DS7</f>
        <v>10319</v>
      </c>
      <c r="G6" s="9">
        <f t="shared" si="2"/>
        <v>20.0410181513088</v>
      </c>
      <c r="H6" s="10">
        <f>'(1) Data sheet'!DT7</f>
        <v>51489.4</v>
      </c>
    </row>
    <row r="7" spans="1:8">
      <c r="A7" s="5">
        <v>45479</v>
      </c>
      <c r="B7" s="6" t="e">
        <f t="shared" si="3"/>
        <v>#REF!</v>
      </c>
      <c r="C7" s="6" t="e">
        <f t="shared" si="0"/>
        <v>#REF!</v>
      </c>
      <c r="D7" s="7" t="e">
        <f>#REF!</f>
        <v>#REF!</v>
      </c>
      <c r="E7" s="7" t="e">
        <f t="shared" si="1"/>
        <v>#REF!</v>
      </c>
      <c r="F7" s="8">
        <f>'(1) Data sheet'!DS8</f>
        <v>0</v>
      </c>
      <c r="G7" s="9">
        <f t="shared" si="2"/>
        <v>0</v>
      </c>
      <c r="H7" s="10">
        <f>'(1) Data sheet'!DT8</f>
        <v>51872.0000000003</v>
      </c>
    </row>
    <row r="8" spans="1:8">
      <c r="A8" s="5">
        <v>45480</v>
      </c>
      <c r="B8" s="6" t="e">
        <f t="shared" si="3"/>
        <v>#REF!</v>
      </c>
      <c r="C8" s="6" t="e">
        <f t="shared" si="0"/>
        <v>#REF!</v>
      </c>
      <c r="D8" s="7" t="e">
        <f>#REF!</f>
        <v>#REF!</v>
      </c>
      <c r="E8" s="7" t="e">
        <f t="shared" si="1"/>
        <v>#REF!</v>
      </c>
      <c r="F8" s="8">
        <f>'(1) Data sheet'!DS9</f>
        <v>0</v>
      </c>
      <c r="G8" s="9">
        <f t="shared" si="2"/>
        <v>0</v>
      </c>
      <c r="H8" s="10">
        <f>'(1) Data sheet'!DT9</f>
        <v>53211.1999999997</v>
      </c>
    </row>
    <row r="9" spans="1:8">
      <c r="A9" s="5">
        <v>45481</v>
      </c>
      <c r="B9" s="6" t="e">
        <f t="shared" si="3"/>
        <v>#REF!</v>
      </c>
      <c r="C9" s="6" t="e">
        <f t="shared" si="0"/>
        <v>#REF!</v>
      </c>
      <c r="D9" s="7" t="e">
        <f>#REF!</f>
        <v>#REF!</v>
      </c>
      <c r="E9" s="7" t="e">
        <f t="shared" si="1"/>
        <v>#REF!</v>
      </c>
      <c r="F9" s="8">
        <f>'(1) Data sheet'!DS10</f>
        <v>0</v>
      </c>
      <c r="G9" s="9">
        <f t="shared" si="2"/>
        <v>0</v>
      </c>
      <c r="H9" s="10">
        <f>'(1) Data sheet'!DT10</f>
        <v>53030</v>
      </c>
    </row>
    <row r="10" spans="1:8">
      <c r="A10" s="5">
        <v>45482</v>
      </c>
      <c r="B10" s="6" t="e">
        <f t="shared" si="3"/>
        <v>#REF!</v>
      </c>
      <c r="C10" s="6" t="e">
        <f t="shared" si="0"/>
        <v>#REF!</v>
      </c>
      <c r="D10" s="7" t="e">
        <f>#REF!</f>
        <v>#REF!</v>
      </c>
      <c r="E10" s="7" t="e">
        <f t="shared" si="1"/>
        <v>#REF!</v>
      </c>
      <c r="F10" s="8">
        <f>'(1) Data sheet'!DS11</f>
        <v>17901</v>
      </c>
      <c r="G10" s="9">
        <f t="shared" si="2"/>
        <v>34.8804582919273</v>
      </c>
      <c r="H10" s="10">
        <f>'(1) Data sheet'!DT11</f>
        <v>51321</v>
      </c>
    </row>
    <row r="11" spans="1:8">
      <c r="A11" s="5">
        <v>45483</v>
      </c>
      <c r="B11" s="6" t="e">
        <f t="shared" si="3"/>
        <v>#REF!</v>
      </c>
      <c r="C11" s="6" t="e">
        <f t="shared" si="0"/>
        <v>#REF!</v>
      </c>
      <c r="D11" s="7" t="e">
        <f>#REF!</f>
        <v>#REF!</v>
      </c>
      <c r="E11" s="7" t="e">
        <f t="shared" si="1"/>
        <v>#REF!</v>
      </c>
      <c r="F11" s="8">
        <f>'(1) Data sheet'!DS12</f>
        <v>0</v>
      </c>
      <c r="G11" s="9">
        <f t="shared" si="2"/>
        <v>0</v>
      </c>
      <c r="H11" s="10">
        <f>'(1) Data sheet'!DT12</f>
        <v>57205</v>
      </c>
    </row>
    <row r="12" spans="1:8">
      <c r="A12" s="5">
        <v>45484</v>
      </c>
      <c r="B12" s="6" t="e">
        <f t="shared" si="3"/>
        <v>#REF!</v>
      </c>
      <c r="C12" s="6" t="e">
        <f t="shared" si="0"/>
        <v>#REF!</v>
      </c>
      <c r="D12" s="7" t="e">
        <f>#REF!</f>
        <v>#REF!</v>
      </c>
      <c r="E12" s="7" t="e">
        <f t="shared" si="1"/>
        <v>#REF!</v>
      </c>
      <c r="F12" s="8">
        <f>'(1) Data sheet'!DS13</f>
        <v>0</v>
      </c>
      <c r="G12" s="9">
        <f t="shared" si="2"/>
        <v>0</v>
      </c>
      <c r="H12" s="10">
        <f>'(1) Data sheet'!DT13</f>
        <v>56610</v>
      </c>
    </row>
    <row r="13" spans="1:8">
      <c r="A13" s="5">
        <v>45485</v>
      </c>
      <c r="B13" s="6" t="e">
        <f t="shared" si="3"/>
        <v>#REF!</v>
      </c>
      <c r="C13" s="6" t="e">
        <f t="shared" si="0"/>
        <v>#REF!</v>
      </c>
      <c r="D13" s="7" t="e">
        <f>#REF!</f>
        <v>#REF!</v>
      </c>
      <c r="E13" s="7" t="e">
        <f t="shared" si="1"/>
        <v>#REF!</v>
      </c>
      <c r="F13" s="8">
        <f>'(1) Data sheet'!DS14</f>
        <v>28720</v>
      </c>
      <c r="G13" s="9">
        <f t="shared" si="2"/>
        <v>49.1477856116093</v>
      </c>
      <c r="H13" s="10">
        <f>'(1) Data sheet'!DT14</f>
        <v>58436</v>
      </c>
    </row>
    <row r="14" spans="1:8">
      <c r="A14" s="5">
        <v>45486</v>
      </c>
      <c r="B14" s="6" t="e">
        <f t="shared" si="3"/>
        <v>#REF!</v>
      </c>
      <c r="C14" s="6" t="e">
        <f t="shared" si="0"/>
        <v>#REF!</v>
      </c>
      <c r="D14" s="7" t="e">
        <f>#REF!</f>
        <v>#REF!</v>
      </c>
      <c r="E14" s="7" t="e">
        <f t="shared" si="1"/>
        <v>#REF!</v>
      </c>
      <c r="F14" s="8">
        <f>'(1) Data sheet'!DS15</f>
        <v>7432</v>
      </c>
      <c r="G14" s="9">
        <f t="shared" si="2"/>
        <v>14.9066927680881</v>
      </c>
      <c r="H14" s="10">
        <f>'(1) Data sheet'!DT15</f>
        <v>49856.7999999989</v>
      </c>
    </row>
    <row r="15" spans="1:8">
      <c r="A15" s="5">
        <v>45487</v>
      </c>
      <c r="B15" s="6" t="e">
        <f t="shared" si="3"/>
        <v>#REF!</v>
      </c>
      <c r="C15" s="6" t="e">
        <f t="shared" si="0"/>
        <v>#REF!</v>
      </c>
      <c r="D15" s="7" t="e">
        <f>#REF!</f>
        <v>#REF!</v>
      </c>
      <c r="E15" s="7" t="e">
        <f t="shared" si="1"/>
        <v>#REF!</v>
      </c>
      <c r="F15" s="8">
        <f>'(1) Data sheet'!DS16</f>
        <v>0</v>
      </c>
      <c r="G15" s="9">
        <f t="shared" si="2"/>
        <v>0</v>
      </c>
      <c r="H15" s="10">
        <f>'(1) Data sheet'!DT16</f>
        <v>28365</v>
      </c>
    </row>
    <row r="16" spans="1:8">
      <c r="A16" s="5">
        <v>45488</v>
      </c>
      <c r="B16" s="6" t="e">
        <f t="shared" si="3"/>
        <v>#REF!</v>
      </c>
      <c r="C16" s="6" t="e">
        <f t="shared" si="0"/>
        <v>#REF!</v>
      </c>
      <c r="D16" s="7" t="e">
        <f>#REF!</f>
        <v>#REF!</v>
      </c>
      <c r="E16" s="7" t="e">
        <f t="shared" si="1"/>
        <v>#REF!</v>
      </c>
      <c r="F16" s="8" t="e">
        <f>'(1) Data sheet'!#REF!</f>
        <v>#REF!</v>
      </c>
      <c r="G16" s="9" t="e">
        <f t="shared" si="2"/>
        <v>#REF!</v>
      </c>
      <c r="H16" s="10">
        <f>'(1) Data sheet'!DT17</f>
        <v>48735</v>
      </c>
    </row>
    <row r="17" spans="1:8">
      <c r="A17" s="5">
        <v>45489</v>
      </c>
      <c r="B17" s="6" t="e">
        <f t="shared" si="3"/>
        <v>#REF!</v>
      </c>
      <c r="C17" s="6" t="e">
        <f t="shared" si="0"/>
        <v>#REF!</v>
      </c>
      <c r="D17" s="7" t="e">
        <f>#REF!</f>
        <v>#REF!</v>
      </c>
      <c r="E17" s="7" t="e">
        <f t="shared" si="1"/>
        <v>#REF!</v>
      </c>
      <c r="F17" s="8">
        <f>'(1) Data sheet'!DS18</f>
        <v>0</v>
      </c>
      <c r="G17" s="9">
        <f t="shared" si="2"/>
        <v>0</v>
      </c>
      <c r="H17" s="10">
        <f>'(1) Data sheet'!DT18</f>
        <v>46503</v>
      </c>
    </row>
    <row r="18" spans="1:8">
      <c r="A18" s="5">
        <v>45490</v>
      </c>
      <c r="B18" s="6" t="e">
        <f t="shared" si="3"/>
        <v>#REF!</v>
      </c>
      <c r="C18" s="6" t="e">
        <f t="shared" si="0"/>
        <v>#REF!</v>
      </c>
      <c r="D18" s="7" t="e">
        <f>#REF!</f>
        <v>#REF!</v>
      </c>
      <c r="E18" s="7" t="e">
        <f t="shared" si="1"/>
        <v>#REF!</v>
      </c>
      <c r="F18" s="8">
        <f>'(1) Data sheet'!DS19</f>
        <v>0</v>
      </c>
      <c r="G18" s="9">
        <f t="shared" si="2"/>
        <v>0</v>
      </c>
      <c r="H18" s="10">
        <f>'(1) Data sheet'!DT19</f>
        <v>55938</v>
      </c>
    </row>
    <row r="19" spans="1:8">
      <c r="A19" s="5">
        <v>45491</v>
      </c>
      <c r="B19" s="6" t="e">
        <f t="shared" si="3"/>
        <v>#REF!</v>
      </c>
      <c r="C19" s="6" t="e">
        <f t="shared" si="0"/>
        <v>#REF!</v>
      </c>
      <c r="D19" s="7" t="e">
        <f>#REF!</f>
        <v>#REF!</v>
      </c>
      <c r="E19" s="7" t="e">
        <f t="shared" si="1"/>
        <v>#REF!</v>
      </c>
      <c r="F19" s="8">
        <f>'(1) Data sheet'!DS20</f>
        <v>0</v>
      </c>
      <c r="G19" s="9">
        <f t="shared" si="2"/>
        <v>0</v>
      </c>
      <c r="H19" s="10">
        <f>'(1) Data sheet'!DT20</f>
        <v>58197</v>
      </c>
    </row>
    <row r="20" spans="1:8">
      <c r="A20" s="5">
        <v>45492</v>
      </c>
      <c r="B20" s="6" t="e">
        <f t="shared" si="3"/>
        <v>#REF!</v>
      </c>
      <c r="C20" s="6" t="e">
        <f t="shared" si="0"/>
        <v>#REF!</v>
      </c>
      <c r="D20" s="7" t="e">
        <f>#REF!</f>
        <v>#REF!</v>
      </c>
      <c r="E20" s="7" t="e">
        <f t="shared" si="1"/>
        <v>#REF!</v>
      </c>
      <c r="F20" s="8">
        <f>'(1) Data sheet'!DS21</f>
        <v>0</v>
      </c>
      <c r="G20" s="9">
        <f t="shared" si="2"/>
        <v>0</v>
      </c>
      <c r="H20" s="10">
        <f>'(1) Data sheet'!DT21</f>
        <v>59029</v>
      </c>
    </row>
    <row r="21" spans="1:8">
      <c r="A21" s="5">
        <v>45493</v>
      </c>
      <c r="B21" s="6" t="e">
        <f t="shared" si="3"/>
        <v>#REF!</v>
      </c>
      <c r="C21" s="6" t="e">
        <f t="shared" si="0"/>
        <v>#REF!</v>
      </c>
      <c r="D21" s="7" t="e">
        <f>#REF!</f>
        <v>#REF!</v>
      </c>
      <c r="E21" s="7" t="e">
        <f t="shared" si="1"/>
        <v>#REF!</v>
      </c>
      <c r="F21" s="8">
        <f>'(1) Data sheet'!DS22</f>
        <v>0</v>
      </c>
      <c r="G21" s="9">
        <f t="shared" si="2"/>
        <v>0</v>
      </c>
      <c r="H21" s="10">
        <f>'(1) Data sheet'!DT22</f>
        <v>60480</v>
      </c>
    </row>
    <row r="22" spans="1:8">
      <c r="A22" s="5">
        <v>45494</v>
      </c>
      <c r="B22" s="6" t="e">
        <f t="shared" si="3"/>
        <v>#REF!</v>
      </c>
      <c r="C22" s="6" t="e">
        <f t="shared" si="0"/>
        <v>#REF!</v>
      </c>
      <c r="D22" s="7" t="e">
        <f>#REF!</f>
        <v>#REF!</v>
      </c>
      <c r="E22" s="7" t="e">
        <f t="shared" si="1"/>
        <v>#REF!</v>
      </c>
      <c r="F22" s="8">
        <f>'(1) Data sheet'!DS23</f>
        <v>0</v>
      </c>
      <c r="G22" s="9">
        <f t="shared" si="2"/>
        <v>0</v>
      </c>
      <c r="H22" s="10">
        <f>'(1) Data sheet'!DT23</f>
        <v>59183</v>
      </c>
    </row>
    <row r="23" spans="1:8">
      <c r="A23" s="5">
        <v>45495</v>
      </c>
      <c r="B23" s="6" t="e">
        <f t="shared" si="3"/>
        <v>#REF!</v>
      </c>
      <c r="C23" s="6" t="e">
        <f t="shared" si="0"/>
        <v>#REF!</v>
      </c>
      <c r="D23" s="7" t="e">
        <f>#REF!</f>
        <v>#REF!</v>
      </c>
      <c r="E23" s="7" t="e">
        <f t="shared" si="1"/>
        <v>#REF!</v>
      </c>
      <c r="F23" s="8">
        <f>'(1) Data sheet'!DS24</f>
        <v>0</v>
      </c>
      <c r="G23" s="9">
        <f t="shared" si="2"/>
        <v>0</v>
      </c>
      <c r="H23" s="10">
        <f>'(1) Data sheet'!DT24</f>
        <v>59095.9999999995</v>
      </c>
    </row>
    <row r="24" spans="1:8">
      <c r="A24" s="5">
        <v>45496</v>
      </c>
      <c r="B24" s="6" t="e">
        <f t="shared" si="3"/>
        <v>#REF!</v>
      </c>
      <c r="C24" s="6" t="e">
        <f t="shared" si="0"/>
        <v>#REF!</v>
      </c>
      <c r="D24" s="7" t="e">
        <f>#REF!</f>
        <v>#REF!</v>
      </c>
      <c r="E24" s="7" t="e">
        <f t="shared" si="1"/>
        <v>#REF!</v>
      </c>
      <c r="F24" s="8">
        <f>'(1) Data sheet'!DS25</f>
        <v>14884</v>
      </c>
      <c r="G24" s="9">
        <f t="shared" si="2"/>
        <v>27.7283058236149</v>
      </c>
      <c r="H24" s="10">
        <f>'(1) Data sheet'!DT25</f>
        <v>53678</v>
      </c>
    </row>
    <row r="25" spans="1:8">
      <c r="A25" s="5">
        <v>45497</v>
      </c>
      <c r="B25" s="11" t="e">
        <f t="shared" si="3"/>
        <v>#REF!</v>
      </c>
      <c r="C25" s="6" t="e">
        <f t="shared" si="0"/>
        <v>#REF!</v>
      </c>
      <c r="D25" s="12" t="e">
        <f>#REF!</f>
        <v>#REF!</v>
      </c>
      <c r="E25" s="7" t="e">
        <f t="shared" si="1"/>
        <v>#REF!</v>
      </c>
      <c r="F25" s="13">
        <f>'(1) Data sheet'!DS26</f>
        <v>1245</v>
      </c>
      <c r="G25" s="9">
        <f t="shared" si="2"/>
        <v>2.14211975223675</v>
      </c>
      <c r="H25" s="10">
        <f>'(1) Data sheet'!DT26</f>
        <v>58120</v>
      </c>
    </row>
    <row r="26" spans="1:8">
      <c r="A26" s="5">
        <v>45498</v>
      </c>
      <c r="B26" s="6" t="e">
        <f t="shared" si="3"/>
        <v>#REF!</v>
      </c>
      <c r="C26" s="6" t="e">
        <f t="shared" si="0"/>
        <v>#REF!</v>
      </c>
      <c r="D26" s="7" t="e">
        <f>#REF!</f>
        <v>#REF!</v>
      </c>
      <c r="E26" s="7" t="e">
        <f t="shared" si="1"/>
        <v>#REF!</v>
      </c>
      <c r="F26" s="8">
        <f>'(1) Data sheet'!DS27</f>
        <v>0</v>
      </c>
      <c r="G26" s="9">
        <f t="shared" si="2"/>
        <v>0</v>
      </c>
      <c r="H26" s="10">
        <f>'(1) Data sheet'!DT27</f>
        <v>58818</v>
      </c>
    </row>
    <row r="27" spans="1:8">
      <c r="A27" s="5">
        <v>45499</v>
      </c>
      <c r="B27" s="6" t="e">
        <f t="shared" si="3"/>
        <v>#REF!</v>
      </c>
      <c r="C27" s="6" t="e">
        <f t="shared" si="0"/>
        <v>#REF!</v>
      </c>
      <c r="D27" s="7" t="e">
        <f>#REF!</f>
        <v>#REF!</v>
      </c>
      <c r="E27" s="7" t="e">
        <f t="shared" si="1"/>
        <v>#REF!</v>
      </c>
      <c r="F27" s="8">
        <f>'(1) Data sheet'!DS28</f>
        <v>0</v>
      </c>
      <c r="G27" s="9">
        <f t="shared" si="2"/>
        <v>0</v>
      </c>
      <c r="H27" s="10">
        <f>'(1) Data sheet'!DT28</f>
        <v>60814</v>
      </c>
    </row>
    <row r="28" spans="1:8">
      <c r="A28" s="5">
        <v>45500</v>
      </c>
      <c r="B28" s="6" t="e">
        <f t="shared" si="3"/>
        <v>#REF!</v>
      </c>
      <c r="C28" s="6" t="e">
        <f t="shared" si="0"/>
        <v>#REF!</v>
      </c>
      <c r="D28" s="7" t="e">
        <f>#REF!</f>
        <v>#REF!</v>
      </c>
      <c r="E28" s="7" t="e">
        <f t="shared" si="1"/>
        <v>#REF!</v>
      </c>
      <c r="F28" s="8">
        <f>'(1) Data sheet'!DS29</f>
        <v>0</v>
      </c>
      <c r="G28" s="9">
        <f t="shared" si="2"/>
        <v>0</v>
      </c>
      <c r="H28" s="10">
        <f>'(1) Data sheet'!DT29</f>
        <v>61196.7999999997</v>
      </c>
    </row>
    <row r="29" spans="1:8">
      <c r="A29" s="5">
        <v>45501</v>
      </c>
      <c r="B29" s="6" t="e">
        <f t="shared" si="3"/>
        <v>#REF!</v>
      </c>
      <c r="C29" s="6" t="e">
        <f t="shared" si="0"/>
        <v>#REF!</v>
      </c>
      <c r="D29" s="7" t="e">
        <f>#REF!</f>
        <v>#REF!</v>
      </c>
      <c r="E29" s="7" t="e">
        <f t="shared" si="1"/>
        <v>#REF!</v>
      </c>
      <c r="F29" s="8">
        <f>'(1) Data sheet'!DS30</f>
        <v>2470</v>
      </c>
      <c r="G29" s="9">
        <f t="shared" si="2"/>
        <v>4.12086995401973</v>
      </c>
      <c r="H29" s="10">
        <f>'(1) Data sheet'!DT30</f>
        <v>59938.8000000006</v>
      </c>
    </row>
    <row r="30" spans="1:8">
      <c r="A30" s="5">
        <v>45502</v>
      </c>
      <c r="B30" s="6" t="e">
        <f t="shared" si="3"/>
        <v>#REF!</v>
      </c>
      <c r="C30" s="6" t="e">
        <f t="shared" si="0"/>
        <v>#REF!</v>
      </c>
      <c r="D30" s="7" t="e">
        <f>#REF!</f>
        <v>#REF!</v>
      </c>
      <c r="E30" s="7" t="e">
        <f t="shared" si="1"/>
        <v>#REF!</v>
      </c>
      <c r="F30" s="8">
        <f>'(1) Data sheet'!DS31</f>
        <v>0</v>
      </c>
      <c r="G30" s="9">
        <f t="shared" si="2"/>
        <v>0</v>
      </c>
      <c r="H30" s="10">
        <f>'(1) Data sheet'!DT31</f>
        <v>58257</v>
      </c>
    </row>
    <row r="31" spans="1:8">
      <c r="A31" s="5">
        <v>45503</v>
      </c>
      <c r="B31" s="6" t="e">
        <f t="shared" si="3"/>
        <v>#REF!</v>
      </c>
      <c r="C31" s="6" t="e">
        <f t="shared" si="0"/>
        <v>#REF!</v>
      </c>
      <c r="D31" s="7" t="e">
        <f>#REF!</f>
        <v>#REF!</v>
      </c>
      <c r="E31" s="7" t="e">
        <f t="shared" si="1"/>
        <v>#REF!</v>
      </c>
      <c r="F31" s="8" t="e">
        <f>'(1) Data sheet'!#REF!</f>
        <v>#REF!</v>
      </c>
      <c r="G31" s="9" t="e">
        <f t="shared" si="2"/>
        <v>#REF!</v>
      </c>
      <c r="H31" s="10" t="e">
        <f>'(1) Data sheet'!#REF!</f>
        <v>#REF!</v>
      </c>
    </row>
    <row r="32" spans="1:8">
      <c r="A32" s="5">
        <v>45504</v>
      </c>
      <c r="B32" s="6" t="e">
        <f t="shared" si="3"/>
        <v>#REF!</v>
      </c>
      <c r="C32" s="6" t="e">
        <f t="shared" si="0"/>
        <v>#REF!</v>
      </c>
      <c r="D32" s="7" t="e">
        <f>#REF!</f>
        <v>#REF!</v>
      </c>
      <c r="E32" s="7" t="e">
        <f t="shared" si="1"/>
        <v>#REF!</v>
      </c>
      <c r="F32" s="8" t="e">
        <f>'(1) Data sheet'!#REF!</f>
        <v>#REF!</v>
      </c>
      <c r="G32" s="9" t="e">
        <f t="shared" si="2"/>
        <v>#REF!</v>
      </c>
      <c r="H32" s="10" t="e">
        <f>'(1) Data sheet'!#REF!</f>
        <v>#REF!</v>
      </c>
    </row>
    <row r="33" spans="1:8">
      <c r="A33" s="14"/>
      <c r="B33" s="6" t="e">
        <f>SUM(B2:B32)</f>
        <v>#REF!</v>
      </c>
      <c r="C33" s="6" t="e">
        <f t="shared" si="0"/>
        <v>#REF!</v>
      </c>
      <c r="D33" s="7" t="e">
        <f t="shared" ref="D33:H33" si="4">SUM(D2:D32)</f>
        <v>#REF!</v>
      </c>
      <c r="E33" s="7" t="e">
        <f t="shared" si="1"/>
        <v>#REF!</v>
      </c>
      <c r="F33" s="15" t="e">
        <f t="shared" si="4"/>
        <v>#REF!</v>
      </c>
      <c r="G33" s="9" t="e">
        <f t="shared" si="2"/>
        <v>#REF!</v>
      </c>
      <c r="H33" s="16" t="e">
        <f t="shared" si="4"/>
        <v>#REF!</v>
      </c>
    </row>
  </sheetData>
  <pageMargins left="0.75" right="0.75" top="1" bottom="1" header="0.5" footer="0.5"/>
  <pageSetup paperSize="9" orientation="portrait"/>
  <headerFooter/>
  <ignoredErrors>
    <ignoredError sqref="E32 C32 G32" evalError="1"/>
    <ignoredError sqref="G33 E33 C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(1) Data 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51136</cp:lastModifiedBy>
  <dcterms:created xsi:type="dcterms:W3CDTF">2023-05-30T02:32:00Z</dcterms:created>
  <dcterms:modified xsi:type="dcterms:W3CDTF">2025-06-05T11:36:53Z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694F92C821BD4C3EB1EB0D294ED146D9</vt:lpwstr>
  </property>
  <property fmtid="{D5CDD505-2E9C-101B-9397-08002B2CF9AE}" pid="3" name="KSOProductBuildVer">
    <vt:lpwstr>1033-12.2.0.21179</vt:lpwstr>
  </property>
</Properties>
</file>